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9F501538-709A-441D-BFD2-E06622819469}" xr6:coauthVersionLast="47" xr6:coauthVersionMax="47" xr10:uidLastSave="{00000000-0000-0000-0000-000000000000}"/>
  <bookViews>
    <workbookView xWindow="-120" yWindow="-120" windowWidth="29040" windowHeight="15720" tabRatio="822" firstSheet="3" activeTab="3" xr2:uid="{00000000-000D-0000-FFFF-FFFF00000000}"/>
  </bookViews>
  <sheets>
    <sheet name="Export_ControlTot" sheetId="11" r:id="rId1"/>
    <sheet name="Export_Factors" sheetId="15" r:id="rId2"/>
    <sheet name="Campus Enrol Disaggregation" sheetId="10" r:id="rId3"/>
    <sheet name="College Enrollment Projections" sheetId="2" r:id="rId4"/>
    <sheet name="GPI College-Age Population" sheetId="18" r:id="rId5"/>
    <sheet name="Enrollment by Zip Code" sheetId="19" r:id="rId6"/>
    <sheet name="FTE Rate Calcs" sheetId="13" r:id="rId7"/>
    <sheet name="HBC Rates" sheetId="17" r:id="rId8"/>
    <sheet name="FTE" sheetId="16" r:id="rId9"/>
    <sheet name="calc%concurrent" sheetId="14" r:id="rId10"/>
    <sheet name="USHE Projections" sheetId="6" r:id="rId11"/>
    <sheet name="USHE Historic" sheetId="1" r:id="rId12"/>
    <sheet name="BYU - Data USA Cart" sheetId="5" r:id="rId13"/>
    <sheet name="Westminster" sheetId="8" r:id="rId14"/>
    <sheet name="Ensign" sheetId="9" r:id="rId15"/>
    <sheet name="Historic (IPEDS &amp; 2019 RTP)" sheetId="7" r:id="rId16"/>
    <sheet name="USHE 2020 Campus Totals" sheetId="3" r:id="rId17"/>
    <sheet name="MAG College Enrollment Forecast" sheetId="12" r:id="rId18"/>
  </sheets>
  <calcPr calcId="191029"/>
  <pivotCaches>
    <pivotCache cacheId="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J3" i="2" l="1" a="1"/>
  <c r="AJ3" i="2" s="1"/>
  <c r="AJ4" i="2" s="1" a="1"/>
  <c r="AJ4" i="2" s="1"/>
  <c r="AJ5" i="2" s="1" a="1"/>
  <c r="AJ5" i="2" s="1"/>
  <c r="AJ6" i="2" s="1" a="1"/>
  <c r="AJ6" i="2" s="1"/>
  <c r="AJ7" i="2" s="1" a="1"/>
  <c r="AJ7" i="2" s="1"/>
  <c r="AJ8" i="2" s="1" a="1"/>
  <c r="AJ8" i="2" s="1"/>
  <c r="AJ9" i="2" s="1" a="1"/>
  <c r="AJ9" i="2" s="1"/>
  <c r="AJ10" i="2" s="1" a="1"/>
  <c r="AJ10" i="2" s="1"/>
  <c r="AJ11" i="2" s="1" a="1"/>
  <c r="AJ11" i="2" s="1"/>
  <c r="AJ12" i="2" s="1" a="1"/>
  <c r="AJ12" i="2" s="1"/>
  <c r="AJ13" i="2" s="1" a="1"/>
  <c r="AJ13" i="2" s="1"/>
  <c r="AJ14" i="2" s="1" a="1"/>
  <c r="AJ14" i="2" s="1"/>
  <c r="AJ15" i="2" s="1" a="1"/>
  <c r="AJ15" i="2" s="1"/>
  <c r="AJ16" i="2" s="1" a="1"/>
  <c r="AJ16" i="2" s="1"/>
  <c r="AJ17" i="2" s="1" a="1"/>
  <c r="AJ17" i="2" s="1"/>
  <c r="AJ18" i="2" s="1" a="1"/>
  <c r="AJ18" i="2" s="1"/>
  <c r="AJ19" i="2" s="1" a="1"/>
  <c r="AJ19" i="2" s="1"/>
  <c r="AJ20" i="2" s="1" a="1"/>
  <c r="AJ20" i="2" s="1"/>
  <c r="AJ21" i="2" s="1" a="1"/>
  <c r="AJ21" i="2" s="1"/>
  <c r="AJ22" i="2" s="1" a="1"/>
  <c r="AJ22" i="2" s="1"/>
  <c r="AJ23" i="2" s="1" a="1"/>
  <c r="AJ23" i="2" s="1"/>
  <c r="AJ24" i="2" s="1" a="1"/>
  <c r="AJ24" i="2" s="1"/>
  <c r="AJ25" i="2" s="1" a="1"/>
  <c r="AJ25" i="2" s="1"/>
  <c r="AJ26" i="2" s="1" a="1"/>
  <c r="AJ26" i="2" s="1"/>
  <c r="AJ27" i="2" s="1" a="1"/>
  <c r="AJ27" i="2" s="1"/>
  <c r="AJ28" i="2" s="1" a="1"/>
  <c r="AJ28" i="2" s="1"/>
  <c r="AJ29" i="2" s="1" a="1"/>
  <c r="AJ29" i="2" s="1"/>
  <c r="AJ30" i="2" s="1" a="1"/>
  <c r="AJ30" i="2" s="1"/>
  <c r="AJ31" i="2" s="1" a="1"/>
  <c r="AJ31" i="2" s="1"/>
  <c r="AJ32" i="2" s="1" a="1"/>
  <c r="AJ32" i="2" s="1"/>
  <c r="AJ33" i="2" s="1" a="1"/>
  <c r="AJ33" i="2" s="1"/>
  <c r="AJ34" i="2" s="1" a="1"/>
  <c r="AJ34" i="2" s="1"/>
  <c r="AJ35" i="2" s="1" a="1"/>
  <c r="AJ35" i="2" s="1"/>
  <c r="AJ36" i="2" s="1" a="1"/>
  <c r="AJ36" i="2" s="1"/>
  <c r="AJ37" i="2" s="1" a="1"/>
  <c r="AJ37" i="2" s="1"/>
  <c r="AJ38" i="2" s="1" a="1"/>
  <c r="AJ38" i="2" s="1"/>
  <c r="AJ39" i="2" s="1" a="1"/>
  <c r="AJ39" i="2" s="1"/>
  <c r="AJ40" i="2" s="1" a="1"/>
  <c r="AJ40" i="2" s="1"/>
  <c r="AJ41" i="2" s="1" a="1"/>
  <c r="AJ41" i="2" s="1"/>
  <c r="AJ42" i="2" s="1" a="1"/>
  <c r="AJ42" i="2" s="1"/>
  <c r="AJ43" i="2" s="1" a="1"/>
  <c r="AJ43" i="2" s="1"/>
  <c r="AJ44" i="2" s="1" a="1"/>
  <c r="AJ44" i="2" s="1"/>
  <c r="AJ45" i="2" s="1" a="1"/>
  <c r="AJ45" i="2" s="1"/>
  <c r="AJ46" i="2" s="1" a="1"/>
  <c r="AJ46" i="2" s="1"/>
  <c r="AJ47" i="2" s="1" a="1"/>
  <c r="AJ47" i="2" s="1"/>
  <c r="AJ48" i="2" s="1" a="1"/>
  <c r="AJ48" i="2" s="1"/>
  <c r="AJ49" i="2" s="1" a="1"/>
  <c r="AJ49" i="2" s="1"/>
  <c r="AJ50" i="2" s="1" a="1"/>
  <c r="AJ50" i="2" s="1"/>
  <c r="AJ51" i="2" s="1" a="1"/>
  <c r="AJ51" i="2" s="1"/>
  <c r="AJ52" i="2" s="1" a="1"/>
  <c r="AJ52" i="2" s="1"/>
  <c r="AJ53" i="2" s="1" a="1"/>
  <c r="AJ53" i="2" s="1"/>
  <c r="AJ54" i="2" s="1" a="1"/>
  <c r="AJ54" i="2" s="1"/>
  <c r="AJ55" i="2" s="1" a="1"/>
  <c r="AJ55" i="2" s="1"/>
  <c r="AJ56" i="2" s="1" a="1"/>
  <c r="AJ56" i="2" s="1"/>
  <c r="AJ57" i="2" s="1" a="1"/>
  <c r="AJ57" i="2" s="1"/>
  <c r="AJ58" i="2" s="1" a="1"/>
  <c r="AJ58" i="2" s="1"/>
  <c r="AJ59" i="2" s="1" a="1"/>
  <c r="AJ59" i="2" s="1"/>
  <c r="AJ60" i="2" s="1" a="1"/>
  <c r="AJ60" i="2" s="1"/>
  <c r="AJ61" i="2" s="1" a="1"/>
  <c r="AJ61" i="2" s="1"/>
  <c r="AJ62" i="2" s="1" a="1"/>
  <c r="AJ62" i="2" s="1"/>
  <c r="AJ63" i="2" s="1" a="1"/>
  <c r="AJ63" i="2" s="1"/>
  <c r="AJ64" i="2" s="1" a="1"/>
  <c r="AJ64" i="2" s="1"/>
  <c r="AJ65" i="2" s="1" a="1"/>
  <c r="AJ65" i="2" s="1"/>
  <c r="AJ66" i="2" s="1" a="1"/>
  <c r="AJ66" i="2" s="1"/>
  <c r="AJ67" i="2" s="1" a="1"/>
  <c r="AJ67" i="2" s="1"/>
  <c r="AJ68" i="2" s="1" a="1"/>
  <c r="AJ68" i="2" s="1"/>
  <c r="AJ69" i="2" s="1" a="1"/>
  <c r="AJ69" i="2" s="1"/>
  <c r="AJ70" i="2" s="1" a="1"/>
  <c r="AJ70" i="2" s="1"/>
  <c r="AJ71" i="2" s="1" a="1"/>
  <c r="AJ71" i="2" s="1"/>
  <c r="AK3" i="2" a="1"/>
  <c r="AK3" i="2" s="1"/>
  <c r="AK4" i="2" s="1" a="1"/>
  <c r="AK4" i="2" s="1"/>
  <c r="AK5" i="2" s="1" a="1"/>
  <c r="AK5" i="2" s="1"/>
  <c r="AK6" i="2" s="1" a="1"/>
  <c r="AK6" i="2" s="1"/>
  <c r="AK7" i="2" s="1" a="1"/>
  <c r="AK7" i="2" s="1"/>
  <c r="AK8" i="2" s="1" a="1"/>
  <c r="AK8" i="2" s="1"/>
  <c r="AK9" i="2" s="1" a="1"/>
  <c r="AK9" i="2" s="1"/>
  <c r="AK10" i="2" s="1" a="1"/>
  <c r="AK10" i="2" s="1"/>
  <c r="AK11" i="2" s="1" a="1"/>
  <c r="AK11" i="2" s="1"/>
  <c r="AK12" i="2" s="1" a="1"/>
  <c r="AK12" i="2" s="1"/>
  <c r="AK13" i="2" s="1" a="1"/>
  <c r="AK13" i="2" s="1"/>
  <c r="AK14" i="2" s="1" a="1"/>
  <c r="AK14" i="2" s="1"/>
  <c r="AK15" i="2" s="1" a="1"/>
  <c r="AK15" i="2" s="1"/>
  <c r="AK16" i="2" s="1" a="1"/>
  <c r="AK16" i="2" s="1"/>
  <c r="AK17" i="2" s="1" a="1"/>
  <c r="AK17" i="2" s="1"/>
  <c r="AK18" i="2" s="1" a="1"/>
  <c r="AK18" i="2" s="1"/>
  <c r="AK19" i="2" s="1" a="1"/>
  <c r="AK19" i="2" s="1"/>
  <c r="AK20" i="2" s="1" a="1"/>
  <c r="AK20" i="2" s="1"/>
  <c r="AK21" i="2" s="1" a="1"/>
  <c r="AK21" i="2" s="1"/>
  <c r="AK22" i="2" s="1" a="1"/>
  <c r="AK22" i="2" s="1"/>
  <c r="AK23" i="2" s="1" a="1"/>
  <c r="AK23" i="2" s="1"/>
  <c r="AK24" i="2" s="1" a="1"/>
  <c r="AK24" i="2" s="1"/>
  <c r="AK25" i="2" s="1" a="1"/>
  <c r="AK25" i="2" s="1"/>
  <c r="AK26" i="2" s="1" a="1"/>
  <c r="AK26" i="2" s="1"/>
  <c r="AK27" i="2" s="1" a="1"/>
  <c r="AK27" i="2" s="1"/>
  <c r="AK28" i="2" s="1" a="1"/>
  <c r="AK28" i="2" s="1"/>
  <c r="AK29" i="2" s="1" a="1"/>
  <c r="AK29" i="2" s="1"/>
  <c r="AK30" i="2" s="1" a="1"/>
  <c r="AK30" i="2" s="1"/>
  <c r="AK31" i="2" s="1" a="1"/>
  <c r="AK31" i="2" s="1"/>
  <c r="AK32" i="2" s="1" a="1"/>
  <c r="AK32" i="2" s="1"/>
  <c r="AK33" i="2" s="1" a="1"/>
  <c r="AK33" i="2" s="1"/>
  <c r="AK34" i="2" s="1" a="1"/>
  <c r="AK34" i="2" s="1"/>
  <c r="AK35" i="2" s="1" a="1"/>
  <c r="AK35" i="2" s="1"/>
  <c r="AK36" i="2" s="1" a="1"/>
  <c r="AK36" i="2" s="1"/>
  <c r="AK37" i="2" s="1" a="1"/>
  <c r="AK37" i="2" s="1"/>
  <c r="AK38" i="2" s="1" a="1"/>
  <c r="AK38" i="2" s="1"/>
  <c r="AK39" i="2" s="1" a="1"/>
  <c r="AK39" i="2" s="1"/>
  <c r="AK40" i="2" s="1" a="1"/>
  <c r="AK40" i="2" s="1"/>
  <c r="AK41" i="2" s="1" a="1"/>
  <c r="AK41" i="2" s="1"/>
  <c r="AK42" i="2" s="1" a="1"/>
  <c r="AK42" i="2" s="1"/>
  <c r="AK43" i="2" s="1" a="1"/>
  <c r="AK43" i="2" s="1"/>
  <c r="AK44" i="2" s="1" a="1"/>
  <c r="AK44" i="2" s="1"/>
  <c r="AK45" i="2" s="1" a="1"/>
  <c r="AK45" i="2" s="1"/>
  <c r="AK46" i="2" s="1" a="1"/>
  <c r="AK46" i="2" s="1"/>
  <c r="AK47" i="2" s="1" a="1"/>
  <c r="AK47" i="2" s="1"/>
  <c r="AK48" i="2" s="1" a="1"/>
  <c r="AK48" i="2" s="1"/>
  <c r="AK49" i="2" s="1" a="1"/>
  <c r="AK49" i="2" s="1"/>
  <c r="AK50" i="2" s="1" a="1"/>
  <c r="AK50" i="2" s="1"/>
  <c r="AK51" i="2" s="1" a="1"/>
  <c r="AK51" i="2" s="1"/>
  <c r="AK52" i="2" s="1" a="1"/>
  <c r="AK52" i="2" s="1"/>
  <c r="AK53" i="2" s="1" a="1"/>
  <c r="AK53" i="2" s="1"/>
  <c r="AK54" i="2" s="1" a="1"/>
  <c r="AK54" i="2" s="1"/>
  <c r="AK55" i="2" s="1" a="1"/>
  <c r="AK55" i="2" s="1"/>
  <c r="AK56" i="2" s="1" a="1"/>
  <c r="AK56" i="2" s="1"/>
  <c r="AK57" i="2" s="1" a="1"/>
  <c r="AK57" i="2" s="1"/>
  <c r="AK58" i="2" s="1" a="1"/>
  <c r="AK58" i="2" s="1"/>
  <c r="AK59" i="2" s="1" a="1"/>
  <c r="AK59" i="2" s="1"/>
  <c r="AK60" i="2" s="1" a="1"/>
  <c r="AK60" i="2" s="1"/>
  <c r="AK61" i="2" s="1" a="1"/>
  <c r="AK61" i="2" s="1"/>
  <c r="AK62" i="2" s="1" a="1"/>
  <c r="AK62" i="2" s="1"/>
  <c r="AK63" i="2" s="1" a="1"/>
  <c r="AK63" i="2" s="1"/>
  <c r="AK64" i="2" s="1" a="1"/>
  <c r="AK64" i="2" s="1"/>
  <c r="AK65" i="2" s="1" a="1"/>
  <c r="AK65" i="2" s="1"/>
  <c r="AK66" i="2" s="1" a="1"/>
  <c r="AK66" i="2" s="1"/>
  <c r="AK67" i="2" s="1" a="1"/>
  <c r="AK67" i="2" s="1"/>
  <c r="AK68" i="2" s="1" a="1"/>
  <c r="AK68" i="2" s="1"/>
  <c r="AK69" i="2" s="1" a="1"/>
  <c r="AK69" i="2" s="1"/>
  <c r="AK70" i="2" s="1" a="1"/>
  <c r="AK70" i="2" s="1"/>
  <c r="AK71" i="2" s="1" a="1"/>
  <c r="AK71" i="2" s="1"/>
  <c r="AO33" i="2" a="1"/>
  <c r="AO33" i="2" s="1"/>
  <c r="Q36" i="10" s="1"/>
  <c r="C33" i="11" s="1"/>
  <c r="AO34" i="2" a="1"/>
  <c r="AO34" i="2" s="1"/>
  <c r="Q37" i="10" s="1"/>
  <c r="C34" i="11" s="1"/>
  <c r="AO35" i="2" a="1"/>
  <c r="AO35" i="2" s="1"/>
  <c r="Q38" i="10" s="1"/>
  <c r="C35" i="11" s="1"/>
  <c r="AO36" i="2" a="1"/>
  <c r="AO36" i="2" s="1"/>
  <c r="AO37" i="2" s="1" a="1"/>
  <c r="AO37" i="2" s="1"/>
  <c r="AO38" i="2" s="1" a="1"/>
  <c r="AO38" i="2" s="1"/>
  <c r="AO39" i="2" s="1" a="1"/>
  <c r="AO39" i="2" s="1"/>
  <c r="AO40" i="2" s="1" a="1"/>
  <c r="AO40" i="2" s="1"/>
  <c r="AO41" i="2" s="1" a="1"/>
  <c r="AO41" i="2" s="1"/>
  <c r="AO42" i="2" s="1" a="1"/>
  <c r="AO42" i="2" s="1"/>
  <c r="AO43" i="2" s="1" a="1"/>
  <c r="AO43" i="2" s="1"/>
  <c r="AO44" i="2" s="1" a="1"/>
  <c r="AO44" i="2" s="1"/>
  <c r="AO45" i="2" s="1" a="1"/>
  <c r="AO45" i="2" s="1"/>
  <c r="AO46" i="2" s="1" a="1"/>
  <c r="AO46" i="2" s="1"/>
  <c r="AO47" i="2" s="1" a="1"/>
  <c r="AO47" i="2" s="1"/>
  <c r="AO48" i="2" s="1" a="1"/>
  <c r="AO48" i="2" s="1"/>
  <c r="AO49" i="2" s="1" a="1"/>
  <c r="AO49" i="2" s="1"/>
  <c r="AO50" i="2" s="1" a="1"/>
  <c r="AO50" i="2" s="1"/>
  <c r="AO51" i="2" s="1" a="1"/>
  <c r="AO51" i="2" s="1"/>
  <c r="AO52" i="2" s="1" a="1"/>
  <c r="AO52" i="2" s="1"/>
  <c r="AO53" i="2" s="1" a="1"/>
  <c r="AO53" i="2" s="1"/>
  <c r="AO54" i="2" s="1" a="1"/>
  <c r="AO54" i="2" s="1"/>
  <c r="AO55" i="2" s="1" a="1"/>
  <c r="AO55" i="2" s="1"/>
  <c r="AO56" i="2" s="1" a="1"/>
  <c r="AO56" i="2" s="1"/>
  <c r="AO57" i="2" s="1" a="1"/>
  <c r="AO57" i="2" s="1"/>
  <c r="AO58" i="2" s="1" a="1"/>
  <c r="AO58" i="2" s="1"/>
  <c r="AO59" i="2" s="1" a="1"/>
  <c r="AO59" i="2" s="1"/>
  <c r="AO60" i="2" s="1" a="1"/>
  <c r="AO60" i="2" s="1"/>
  <c r="AO61" i="2" s="1" a="1"/>
  <c r="AO61" i="2" s="1"/>
  <c r="AO62" i="2" s="1" a="1"/>
  <c r="AO62" i="2" s="1"/>
  <c r="AO63" i="2" s="1" a="1"/>
  <c r="AO63" i="2" s="1"/>
  <c r="AO64" i="2" s="1" a="1"/>
  <c r="AO64" i="2" s="1"/>
  <c r="AO65" i="2" s="1" a="1"/>
  <c r="AO65" i="2" s="1"/>
  <c r="AO66" i="2" s="1" a="1"/>
  <c r="AO66" i="2" s="1"/>
  <c r="AO67" i="2" s="1" a="1"/>
  <c r="AO67" i="2" s="1"/>
  <c r="AO68" i="2" s="1" a="1"/>
  <c r="AO68" i="2" s="1"/>
  <c r="AO69" i="2" s="1" a="1"/>
  <c r="AO69" i="2" s="1"/>
  <c r="AO70" i="2" s="1" a="1"/>
  <c r="AO70" i="2" s="1"/>
  <c r="AO71" i="2" s="1" a="1"/>
  <c r="AO71" i="2" s="1"/>
  <c r="AK2" i="2" a="1"/>
  <c r="AK2" i="2" s="1"/>
  <c r="AL2" i="2" a="1"/>
  <c r="AL2" i="2" s="1"/>
  <c r="AL3" i="2" s="1" a="1"/>
  <c r="AL3" i="2" s="1"/>
  <c r="AL4" i="2" s="1" a="1"/>
  <c r="AL4" i="2" s="1"/>
  <c r="AL5" i="2" s="1" a="1"/>
  <c r="AL5" i="2" s="1"/>
  <c r="AL6" i="2" s="1" a="1"/>
  <c r="AL6" i="2" s="1"/>
  <c r="AL7" i="2" s="1" a="1"/>
  <c r="AL7" i="2" s="1"/>
  <c r="AL8" i="2" s="1" a="1"/>
  <c r="AL8" i="2" s="1"/>
  <c r="AL9" i="2" s="1" a="1"/>
  <c r="AL9" i="2" s="1"/>
  <c r="AL10" i="2" s="1" a="1"/>
  <c r="AL10" i="2" s="1"/>
  <c r="AL11" i="2" s="1" a="1"/>
  <c r="AL11" i="2" s="1"/>
  <c r="AL12" i="2" s="1" a="1"/>
  <c r="AL12" i="2" s="1"/>
  <c r="AL13" i="2" s="1" a="1"/>
  <c r="AL13" i="2" s="1"/>
  <c r="AL14" i="2" s="1" a="1"/>
  <c r="AL14" i="2" s="1"/>
  <c r="AL15" i="2" s="1" a="1"/>
  <c r="AL15" i="2" s="1"/>
  <c r="AL16" i="2" s="1" a="1"/>
  <c r="AL16" i="2" s="1"/>
  <c r="AL17" i="2" s="1" a="1"/>
  <c r="AL17" i="2" s="1"/>
  <c r="AL18" i="2" s="1" a="1"/>
  <c r="AL18" i="2" s="1"/>
  <c r="AL19" i="2" s="1" a="1"/>
  <c r="AL19" i="2" s="1"/>
  <c r="AL20" i="2" s="1" a="1"/>
  <c r="AL20" i="2" s="1"/>
  <c r="AL21" i="2" s="1" a="1"/>
  <c r="AL21" i="2" s="1"/>
  <c r="AL22" i="2" s="1" a="1"/>
  <c r="AL22" i="2" s="1"/>
  <c r="AL23" i="2" s="1" a="1"/>
  <c r="AL23" i="2" s="1"/>
  <c r="AL24" i="2" s="1" a="1"/>
  <c r="AL24" i="2" s="1"/>
  <c r="AL25" i="2" s="1" a="1"/>
  <c r="AL25" i="2" s="1"/>
  <c r="AL26" i="2" s="1" a="1"/>
  <c r="AL26" i="2" s="1"/>
  <c r="AL27" i="2" s="1" a="1"/>
  <c r="AL27" i="2" s="1"/>
  <c r="AL28" i="2" s="1" a="1"/>
  <c r="AL28" i="2" s="1"/>
  <c r="AL29" i="2" s="1" a="1"/>
  <c r="AL29" i="2" s="1"/>
  <c r="AL30" i="2" s="1" a="1"/>
  <c r="AL30" i="2" s="1"/>
  <c r="AL31" i="2" s="1" a="1"/>
  <c r="AL31" i="2" s="1"/>
  <c r="AL32" i="2" s="1" a="1"/>
  <c r="AL32" i="2" s="1"/>
  <c r="AL33" i="2" s="1" a="1"/>
  <c r="AL33" i="2" s="1"/>
  <c r="AL34" i="2" s="1" a="1"/>
  <c r="AL34" i="2" s="1"/>
  <c r="AL35" i="2" s="1" a="1"/>
  <c r="AL35" i="2" s="1"/>
  <c r="AL36" i="2" s="1" a="1"/>
  <c r="AL36" i="2" s="1"/>
  <c r="AL37" i="2" s="1" a="1"/>
  <c r="AL37" i="2" s="1"/>
  <c r="AL38" i="2" s="1" a="1"/>
  <c r="AL38" i="2" s="1"/>
  <c r="AL39" i="2" s="1" a="1"/>
  <c r="AL39" i="2" s="1"/>
  <c r="AL40" i="2" s="1" a="1"/>
  <c r="AL40" i="2" s="1"/>
  <c r="AL41" i="2" s="1" a="1"/>
  <c r="AL41" i="2" s="1"/>
  <c r="AL42" i="2" s="1" a="1"/>
  <c r="AL42" i="2" s="1"/>
  <c r="AL43" i="2" s="1" a="1"/>
  <c r="AL43" i="2" s="1"/>
  <c r="AL44" i="2" s="1" a="1"/>
  <c r="AL44" i="2" s="1"/>
  <c r="AL45" i="2" s="1" a="1"/>
  <c r="AL45" i="2" s="1"/>
  <c r="AL46" i="2" s="1" a="1"/>
  <c r="AL46" i="2" s="1"/>
  <c r="AL47" i="2" s="1" a="1"/>
  <c r="AL47" i="2" s="1"/>
  <c r="AL48" i="2" s="1" a="1"/>
  <c r="AL48" i="2" s="1"/>
  <c r="AL49" i="2" s="1" a="1"/>
  <c r="AL49" i="2" s="1"/>
  <c r="AL50" i="2" s="1" a="1"/>
  <c r="AL50" i="2" s="1"/>
  <c r="AL51" i="2" s="1" a="1"/>
  <c r="AL51" i="2" s="1"/>
  <c r="AL52" i="2" s="1" a="1"/>
  <c r="AL52" i="2" s="1"/>
  <c r="AL53" i="2" s="1" a="1"/>
  <c r="AL53" i="2" s="1"/>
  <c r="AL54" i="2" s="1" a="1"/>
  <c r="AL54" i="2" s="1"/>
  <c r="AL55" i="2" s="1" a="1"/>
  <c r="AL55" i="2" s="1"/>
  <c r="AL56" i="2" s="1" a="1"/>
  <c r="AL56" i="2" s="1"/>
  <c r="AL57" i="2" s="1" a="1"/>
  <c r="AL57" i="2" s="1"/>
  <c r="AL58" i="2" s="1" a="1"/>
  <c r="AL58" i="2" s="1"/>
  <c r="AL59" i="2" s="1" a="1"/>
  <c r="AL59" i="2" s="1"/>
  <c r="AL60" i="2" s="1" a="1"/>
  <c r="AL60" i="2" s="1"/>
  <c r="AL61" i="2" s="1" a="1"/>
  <c r="AL61" i="2" s="1"/>
  <c r="AL62" i="2" s="1" a="1"/>
  <c r="AL62" i="2" s="1"/>
  <c r="AL63" i="2" s="1" a="1"/>
  <c r="AL63" i="2" s="1"/>
  <c r="AL64" i="2" s="1" a="1"/>
  <c r="AL64" i="2" s="1"/>
  <c r="AL65" i="2" s="1" a="1"/>
  <c r="AL65" i="2" s="1"/>
  <c r="AL66" i="2" s="1" a="1"/>
  <c r="AL66" i="2" s="1"/>
  <c r="AL67" i="2" s="1" a="1"/>
  <c r="AL67" i="2" s="1"/>
  <c r="AL68" i="2" s="1" a="1"/>
  <c r="AL68" i="2" s="1"/>
  <c r="AL69" i="2" s="1" a="1"/>
  <c r="AL69" i="2" s="1"/>
  <c r="AL70" i="2" s="1" a="1"/>
  <c r="AL70" i="2" s="1"/>
  <c r="AL71" i="2" s="1" a="1"/>
  <c r="AL71" i="2" s="1"/>
  <c r="AM2" i="2" a="1"/>
  <c r="AM2" i="2" s="1"/>
  <c r="AM3" i="2" s="1" a="1"/>
  <c r="AM3" i="2" s="1"/>
  <c r="AM4" i="2" s="1" a="1"/>
  <c r="AM4" i="2" s="1"/>
  <c r="AM5" i="2" s="1" a="1"/>
  <c r="AM5" i="2" s="1"/>
  <c r="AM6" i="2" s="1" a="1"/>
  <c r="AM6" i="2" s="1"/>
  <c r="AM7" i="2" s="1" a="1"/>
  <c r="AM7" i="2" s="1"/>
  <c r="AM8" i="2" s="1" a="1"/>
  <c r="AM8" i="2" s="1"/>
  <c r="AM9" i="2" s="1" a="1"/>
  <c r="AM9" i="2" s="1"/>
  <c r="AM10" i="2" s="1" a="1"/>
  <c r="AM10" i="2" s="1"/>
  <c r="AM11" i="2" s="1" a="1"/>
  <c r="AM11" i="2" s="1"/>
  <c r="AM12" i="2" s="1" a="1"/>
  <c r="AM12" i="2" s="1"/>
  <c r="AM13" i="2" s="1" a="1"/>
  <c r="AM13" i="2" s="1"/>
  <c r="AM14" i="2" s="1" a="1"/>
  <c r="AM14" i="2" s="1"/>
  <c r="AM15" i="2" s="1" a="1"/>
  <c r="AM15" i="2" s="1"/>
  <c r="AM16" i="2" s="1" a="1"/>
  <c r="AM16" i="2" s="1"/>
  <c r="AM17" i="2" s="1" a="1"/>
  <c r="AM17" i="2" s="1"/>
  <c r="AM18" i="2" s="1" a="1"/>
  <c r="AM18" i="2" s="1"/>
  <c r="AM19" i="2" s="1" a="1"/>
  <c r="AM19" i="2" s="1"/>
  <c r="AM20" i="2" s="1" a="1"/>
  <c r="AM20" i="2" s="1"/>
  <c r="AM21" i="2" s="1" a="1"/>
  <c r="AM21" i="2" s="1"/>
  <c r="AM22" i="2" s="1" a="1"/>
  <c r="AM22" i="2" s="1"/>
  <c r="AM23" i="2" s="1" a="1"/>
  <c r="AM23" i="2" s="1"/>
  <c r="AM24" i="2" s="1" a="1"/>
  <c r="AM24" i="2" s="1"/>
  <c r="AM25" i="2" s="1" a="1"/>
  <c r="AM25" i="2" s="1"/>
  <c r="AM26" i="2" s="1" a="1"/>
  <c r="AM26" i="2" s="1"/>
  <c r="AM27" i="2" s="1" a="1"/>
  <c r="AM27" i="2" s="1"/>
  <c r="AM28" i="2" s="1" a="1"/>
  <c r="AM28" i="2" s="1"/>
  <c r="AM29" i="2" s="1" a="1"/>
  <c r="AM29" i="2" s="1"/>
  <c r="AM30" i="2" s="1" a="1"/>
  <c r="AM30" i="2" s="1"/>
  <c r="AM31" i="2" s="1" a="1"/>
  <c r="AM31" i="2" s="1"/>
  <c r="AM32" i="2" s="1" a="1"/>
  <c r="AM32" i="2" s="1"/>
  <c r="AM33" i="2" s="1" a="1"/>
  <c r="AM33" i="2" s="1"/>
  <c r="AM34" i="2" s="1" a="1"/>
  <c r="AM34" i="2" s="1"/>
  <c r="AM35" i="2" s="1" a="1"/>
  <c r="AM35" i="2" s="1"/>
  <c r="AM36" i="2" s="1" a="1"/>
  <c r="AM36" i="2" s="1"/>
  <c r="AM37" i="2" s="1" a="1"/>
  <c r="AM37" i="2" s="1"/>
  <c r="AM38" i="2" s="1" a="1"/>
  <c r="AM38" i="2" s="1"/>
  <c r="AM39" i="2" s="1" a="1"/>
  <c r="AM39" i="2" s="1"/>
  <c r="AM40" i="2" s="1" a="1"/>
  <c r="AM40" i="2" s="1"/>
  <c r="AM41" i="2" s="1" a="1"/>
  <c r="AM41" i="2" s="1"/>
  <c r="AM42" i="2" s="1" a="1"/>
  <c r="AM42" i="2" s="1"/>
  <c r="AM43" i="2" s="1" a="1"/>
  <c r="AM43" i="2" s="1"/>
  <c r="AM44" i="2" s="1" a="1"/>
  <c r="AM44" i="2" s="1"/>
  <c r="AM45" i="2" s="1" a="1"/>
  <c r="AM45" i="2" s="1"/>
  <c r="AM46" i="2" s="1" a="1"/>
  <c r="AM46" i="2" s="1"/>
  <c r="AM47" i="2" s="1" a="1"/>
  <c r="AM47" i="2" s="1"/>
  <c r="AM48" i="2" s="1" a="1"/>
  <c r="AM48" i="2" s="1"/>
  <c r="AM49" i="2" s="1" a="1"/>
  <c r="AM49" i="2" s="1"/>
  <c r="AM50" i="2" s="1" a="1"/>
  <c r="AM50" i="2" s="1"/>
  <c r="AM51" i="2" s="1" a="1"/>
  <c r="AM51" i="2" s="1"/>
  <c r="AM52" i="2" s="1" a="1"/>
  <c r="AM52" i="2" s="1"/>
  <c r="AM53" i="2" s="1" a="1"/>
  <c r="AM53" i="2" s="1"/>
  <c r="AM54" i="2" s="1" a="1"/>
  <c r="AM54" i="2" s="1"/>
  <c r="AM55" i="2" s="1" a="1"/>
  <c r="AM55" i="2" s="1"/>
  <c r="AM56" i="2" s="1" a="1"/>
  <c r="AM56" i="2" s="1"/>
  <c r="AM57" i="2" s="1" a="1"/>
  <c r="AM57" i="2" s="1"/>
  <c r="AM58" i="2" s="1" a="1"/>
  <c r="AM58" i="2" s="1"/>
  <c r="AM59" i="2" s="1" a="1"/>
  <c r="AM59" i="2" s="1"/>
  <c r="AM60" i="2" s="1" a="1"/>
  <c r="AM60" i="2" s="1"/>
  <c r="AM61" i="2" s="1" a="1"/>
  <c r="AM61" i="2" s="1"/>
  <c r="AM62" i="2" s="1" a="1"/>
  <c r="AM62" i="2" s="1"/>
  <c r="AM63" i="2" s="1" a="1"/>
  <c r="AM63" i="2" s="1"/>
  <c r="AM64" i="2" s="1" a="1"/>
  <c r="AM64" i="2" s="1"/>
  <c r="AM65" i="2" s="1" a="1"/>
  <c r="AM65" i="2" s="1"/>
  <c r="AM66" i="2" s="1" a="1"/>
  <c r="AM66" i="2" s="1"/>
  <c r="AM67" i="2" s="1" a="1"/>
  <c r="AM67" i="2" s="1"/>
  <c r="AM68" i="2" s="1" a="1"/>
  <c r="AM68" i="2" s="1"/>
  <c r="AM69" i="2" s="1" a="1"/>
  <c r="AM69" i="2" s="1"/>
  <c r="AM70" i="2" s="1" a="1"/>
  <c r="AM70" i="2" s="1"/>
  <c r="AM71" i="2" s="1" a="1"/>
  <c r="AM71" i="2" s="1"/>
  <c r="AN2" i="2" a="1"/>
  <c r="AN2" i="2" s="1"/>
  <c r="AN3" i="2" s="1" a="1"/>
  <c r="AN3" i="2" s="1"/>
  <c r="AN4" i="2" s="1" a="1"/>
  <c r="AN4" i="2" s="1"/>
  <c r="AN5" i="2" s="1" a="1"/>
  <c r="AN5" i="2" s="1"/>
  <c r="AN6" i="2" s="1" a="1"/>
  <c r="AN6" i="2" s="1"/>
  <c r="AN7" i="2" s="1" a="1"/>
  <c r="AN7" i="2" s="1"/>
  <c r="AN8" i="2" s="1" a="1"/>
  <c r="AN8" i="2" s="1"/>
  <c r="AN9" i="2" s="1" a="1"/>
  <c r="AN9" i="2" s="1"/>
  <c r="AN10" i="2" s="1" a="1"/>
  <c r="AN10" i="2" s="1"/>
  <c r="AN11" i="2" s="1" a="1"/>
  <c r="AN11" i="2" s="1"/>
  <c r="AN12" i="2" s="1" a="1"/>
  <c r="AN12" i="2" s="1"/>
  <c r="AN13" i="2" s="1" a="1"/>
  <c r="AN13" i="2" s="1"/>
  <c r="AN14" i="2" s="1" a="1"/>
  <c r="AN14" i="2" s="1"/>
  <c r="AN15" i="2" s="1" a="1"/>
  <c r="AN15" i="2" s="1"/>
  <c r="AN16" i="2" s="1" a="1"/>
  <c r="AN16" i="2" s="1"/>
  <c r="AN17" i="2" s="1" a="1"/>
  <c r="AN17" i="2" s="1"/>
  <c r="AN18" i="2" s="1" a="1"/>
  <c r="AN18" i="2" s="1"/>
  <c r="AN19" i="2" s="1" a="1"/>
  <c r="AN19" i="2" s="1"/>
  <c r="AN20" i="2" s="1" a="1"/>
  <c r="AN20" i="2" s="1"/>
  <c r="AN21" i="2" s="1" a="1"/>
  <c r="AN21" i="2" s="1"/>
  <c r="AN22" i="2" s="1" a="1"/>
  <c r="AN22" i="2" s="1"/>
  <c r="AN23" i="2" s="1" a="1"/>
  <c r="AN23" i="2" s="1"/>
  <c r="AN24" i="2" s="1" a="1"/>
  <c r="AN24" i="2" s="1"/>
  <c r="AN25" i="2" s="1" a="1"/>
  <c r="AN25" i="2" s="1"/>
  <c r="AN26" i="2" s="1" a="1"/>
  <c r="AN26" i="2" s="1"/>
  <c r="AN27" i="2" s="1" a="1"/>
  <c r="AN27" i="2" s="1"/>
  <c r="AN28" i="2" s="1" a="1"/>
  <c r="AN28" i="2" s="1"/>
  <c r="AN29" i="2" s="1" a="1"/>
  <c r="AN29" i="2" s="1"/>
  <c r="AN30" i="2" s="1" a="1"/>
  <c r="AN30" i="2" s="1"/>
  <c r="AN31" i="2" s="1" a="1"/>
  <c r="AN31" i="2" s="1"/>
  <c r="AN32" i="2" s="1" a="1"/>
  <c r="AN32" i="2" s="1"/>
  <c r="AN33" i="2" s="1" a="1"/>
  <c r="AN33" i="2" s="1"/>
  <c r="AN34" i="2" s="1" a="1"/>
  <c r="AN34" i="2" s="1"/>
  <c r="AN35" i="2" s="1" a="1"/>
  <c r="AN35" i="2" s="1"/>
  <c r="AN36" i="2" s="1" a="1"/>
  <c r="AN36" i="2" s="1"/>
  <c r="AN37" i="2" s="1" a="1"/>
  <c r="AN37" i="2" s="1"/>
  <c r="AN38" i="2" s="1" a="1"/>
  <c r="AN38" i="2" s="1"/>
  <c r="AN39" i="2" s="1" a="1"/>
  <c r="AN39" i="2" s="1"/>
  <c r="AN40" i="2" s="1" a="1"/>
  <c r="AN40" i="2" s="1"/>
  <c r="AN41" i="2" s="1" a="1"/>
  <c r="AN41" i="2" s="1"/>
  <c r="AN42" i="2" s="1" a="1"/>
  <c r="AN42" i="2" s="1"/>
  <c r="AN43" i="2" s="1" a="1"/>
  <c r="AN43" i="2" s="1"/>
  <c r="AN44" i="2" s="1" a="1"/>
  <c r="AN44" i="2" s="1"/>
  <c r="AN45" i="2" s="1" a="1"/>
  <c r="AN45" i="2" s="1"/>
  <c r="AN46" i="2" s="1" a="1"/>
  <c r="AN46" i="2" s="1"/>
  <c r="AN47" i="2" s="1" a="1"/>
  <c r="AN47" i="2" s="1"/>
  <c r="AN48" i="2" s="1" a="1"/>
  <c r="AN48" i="2" s="1"/>
  <c r="AN49" i="2" s="1" a="1"/>
  <c r="AN49" i="2" s="1"/>
  <c r="AN50" i="2" s="1" a="1"/>
  <c r="AN50" i="2" s="1"/>
  <c r="AN51" i="2" s="1" a="1"/>
  <c r="AN51" i="2" s="1"/>
  <c r="AN52" i="2" s="1" a="1"/>
  <c r="AN52" i="2" s="1"/>
  <c r="AN53" i="2" s="1" a="1"/>
  <c r="AN53" i="2" s="1"/>
  <c r="AN54" i="2" s="1" a="1"/>
  <c r="AN54" i="2" s="1"/>
  <c r="AN55" i="2" s="1" a="1"/>
  <c r="AN55" i="2" s="1"/>
  <c r="AN56" i="2" s="1" a="1"/>
  <c r="AN56" i="2" s="1"/>
  <c r="AN57" i="2" s="1" a="1"/>
  <c r="AN57" i="2" s="1"/>
  <c r="AN58" i="2" s="1" a="1"/>
  <c r="AN58" i="2" s="1"/>
  <c r="AN59" i="2" s="1" a="1"/>
  <c r="AN59" i="2" s="1"/>
  <c r="AN60" i="2" s="1" a="1"/>
  <c r="AN60" i="2" s="1"/>
  <c r="AN61" i="2" s="1" a="1"/>
  <c r="AN61" i="2" s="1"/>
  <c r="AN62" i="2" s="1" a="1"/>
  <c r="AN62" i="2" s="1"/>
  <c r="AN63" i="2" s="1" a="1"/>
  <c r="AN63" i="2" s="1"/>
  <c r="AN64" i="2" s="1" a="1"/>
  <c r="AN64" i="2" s="1"/>
  <c r="AN65" i="2" s="1" a="1"/>
  <c r="AN65" i="2" s="1"/>
  <c r="AN66" i="2" s="1" a="1"/>
  <c r="AN66" i="2" s="1"/>
  <c r="AN67" i="2" s="1" a="1"/>
  <c r="AN67" i="2" s="1"/>
  <c r="AN68" i="2" s="1" a="1"/>
  <c r="AN68" i="2" s="1"/>
  <c r="AN69" i="2" s="1" a="1"/>
  <c r="AN69" i="2" s="1"/>
  <c r="AN70" i="2" s="1" a="1"/>
  <c r="AN70" i="2" s="1"/>
  <c r="AN71" i="2" s="1" a="1"/>
  <c r="AN71" i="2" s="1"/>
  <c r="AO2" i="2" a="1"/>
  <c r="AO2" i="2" s="1"/>
  <c r="AO3" i="2" s="1" a="1"/>
  <c r="AO3" i="2" s="1"/>
  <c r="AO4" i="2" s="1" a="1"/>
  <c r="AO4" i="2" s="1"/>
  <c r="AO5" i="2" s="1" a="1"/>
  <c r="AO5" i="2" s="1"/>
  <c r="AO6" i="2" s="1" a="1"/>
  <c r="AO6" i="2" s="1"/>
  <c r="AO7" i="2" s="1" a="1"/>
  <c r="AO7" i="2" s="1"/>
  <c r="AO8" i="2" s="1" a="1"/>
  <c r="AO8" i="2" s="1"/>
  <c r="AO9" i="2" s="1" a="1"/>
  <c r="AO9" i="2" s="1"/>
  <c r="AO10" i="2" s="1" a="1"/>
  <c r="AO10" i="2" s="1"/>
  <c r="AO11" i="2" s="1" a="1"/>
  <c r="AO11" i="2" s="1"/>
  <c r="AO12" i="2" s="1" a="1"/>
  <c r="AO12" i="2" s="1"/>
  <c r="AO13" i="2" s="1" a="1"/>
  <c r="AO13" i="2" s="1"/>
  <c r="AO14" i="2" s="1" a="1"/>
  <c r="AO14" i="2" s="1"/>
  <c r="AO15" i="2" s="1" a="1"/>
  <c r="AO15" i="2" s="1"/>
  <c r="AO16" i="2" s="1" a="1"/>
  <c r="AO16" i="2" s="1"/>
  <c r="AO17" i="2" s="1" a="1"/>
  <c r="AO17" i="2" s="1"/>
  <c r="AO18" i="2" s="1" a="1"/>
  <c r="AO18" i="2" s="1"/>
  <c r="AO19" i="2" s="1" a="1"/>
  <c r="AO19" i="2" s="1"/>
  <c r="AO20" i="2" s="1" a="1"/>
  <c r="AO20" i="2" s="1"/>
  <c r="AO21" i="2" s="1" a="1"/>
  <c r="AO21" i="2" s="1"/>
  <c r="AO22" i="2" s="1" a="1"/>
  <c r="AO22" i="2" s="1"/>
  <c r="AO23" i="2" s="1" a="1"/>
  <c r="AO23" i="2" s="1"/>
  <c r="AO24" i="2" s="1" a="1"/>
  <c r="AO24" i="2" s="1"/>
  <c r="AO25" i="2" s="1" a="1"/>
  <c r="AO25" i="2" s="1"/>
  <c r="AO26" i="2" s="1" a="1"/>
  <c r="AO26" i="2" s="1"/>
  <c r="AO27" i="2" s="1" a="1"/>
  <c r="AO27" i="2" s="1"/>
  <c r="AO28" i="2" s="1" a="1"/>
  <c r="AO28" i="2" s="1"/>
  <c r="AO29" i="2" s="1" a="1"/>
  <c r="AO29" i="2" s="1"/>
  <c r="AO30" i="2" s="1" a="1"/>
  <c r="AO30" i="2" s="1"/>
  <c r="AO31" i="2" s="1" a="1"/>
  <c r="AO31" i="2" s="1"/>
  <c r="AO32" i="2" s="1" a="1"/>
  <c r="AO32" i="2" s="1"/>
  <c r="AP2" i="2" a="1"/>
  <c r="AP2" i="2" s="1"/>
  <c r="AP3" i="2" s="1" a="1"/>
  <c r="AP3" i="2" s="1"/>
  <c r="AP4" i="2" s="1" a="1"/>
  <c r="AP4" i="2" s="1"/>
  <c r="AP5" i="2" s="1" a="1"/>
  <c r="AP5" i="2" s="1"/>
  <c r="AP6" i="2" s="1" a="1"/>
  <c r="AP6" i="2" s="1"/>
  <c r="AP7" i="2" s="1" a="1"/>
  <c r="AP7" i="2" s="1"/>
  <c r="AP8" i="2" s="1" a="1"/>
  <c r="AP8" i="2" s="1"/>
  <c r="AP9" i="2" s="1" a="1"/>
  <c r="AP9" i="2" s="1"/>
  <c r="AP10" i="2" s="1" a="1"/>
  <c r="AP10" i="2" s="1"/>
  <c r="AP11" i="2" s="1" a="1"/>
  <c r="AP11" i="2" s="1"/>
  <c r="AP12" i="2" s="1" a="1"/>
  <c r="AP12" i="2" s="1"/>
  <c r="AP13" i="2" s="1" a="1"/>
  <c r="AP13" i="2" s="1"/>
  <c r="AP14" i="2" s="1" a="1"/>
  <c r="AP14" i="2" s="1"/>
  <c r="AP15" i="2" s="1" a="1"/>
  <c r="AP15" i="2" s="1"/>
  <c r="AP16" i="2" s="1" a="1"/>
  <c r="AP16" i="2" s="1"/>
  <c r="AP17" i="2" s="1" a="1"/>
  <c r="AP17" i="2" s="1"/>
  <c r="AP18" i="2" s="1" a="1"/>
  <c r="AP18" i="2" s="1"/>
  <c r="AP19" i="2" s="1" a="1"/>
  <c r="AP19" i="2" s="1"/>
  <c r="AP20" i="2" s="1" a="1"/>
  <c r="AP20" i="2" s="1"/>
  <c r="AP21" i="2" s="1" a="1"/>
  <c r="AP21" i="2" s="1"/>
  <c r="AP22" i="2" s="1" a="1"/>
  <c r="AP22" i="2" s="1"/>
  <c r="AP23" i="2" s="1" a="1"/>
  <c r="AP23" i="2" s="1"/>
  <c r="AP24" i="2" s="1" a="1"/>
  <c r="AP24" i="2" s="1"/>
  <c r="AP25" i="2" s="1" a="1"/>
  <c r="AP25" i="2" s="1"/>
  <c r="AP26" i="2" s="1" a="1"/>
  <c r="AP26" i="2" s="1"/>
  <c r="AP27" i="2" s="1" a="1"/>
  <c r="AP27" i="2" s="1"/>
  <c r="AP28" i="2" s="1" a="1"/>
  <c r="AP28" i="2" s="1"/>
  <c r="AP29" i="2" s="1" a="1"/>
  <c r="AP29" i="2" s="1"/>
  <c r="AP30" i="2" s="1" a="1"/>
  <c r="AP30" i="2" s="1"/>
  <c r="AP31" i="2" s="1" a="1"/>
  <c r="AP31" i="2" s="1"/>
  <c r="AP32" i="2" s="1" a="1"/>
  <c r="AP32" i="2" s="1"/>
  <c r="AP33" i="2" s="1" a="1"/>
  <c r="AP33" i="2" s="1"/>
  <c r="AP34" i="2" s="1" a="1"/>
  <c r="AP34" i="2" s="1"/>
  <c r="AP35" i="2" s="1" a="1"/>
  <c r="AP35" i="2" s="1"/>
  <c r="AP36" i="2" s="1" a="1"/>
  <c r="AP36" i="2" s="1"/>
  <c r="AP37" i="2" s="1" a="1"/>
  <c r="AP37" i="2" s="1"/>
  <c r="AP38" i="2" s="1" a="1"/>
  <c r="AP38" i="2" s="1"/>
  <c r="AP39" i="2" s="1" a="1"/>
  <c r="AP39" i="2" s="1"/>
  <c r="AP40" i="2" s="1" a="1"/>
  <c r="AP40" i="2" s="1"/>
  <c r="AP41" i="2" s="1" a="1"/>
  <c r="AP41" i="2" s="1"/>
  <c r="AP42" i="2" s="1" a="1"/>
  <c r="AP42" i="2" s="1"/>
  <c r="AP43" i="2" s="1" a="1"/>
  <c r="AP43" i="2" s="1"/>
  <c r="AP44" i="2" s="1" a="1"/>
  <c r="AP44" i="2" s="1"/>
  <c r="AP45" i="2" s="1" a="1"/>
  <c r="AP45" i="2" s="1"/>
  <c r="AP46" i="2" s="1" a="1"/>
  <c r="AP46" i="2" s="1"/>
  <c r="AP47" i="2" s="1" a="1"/>
  <c r="AP47" i="2" s="1"/>
  <c r="AP48" i="2" s="1" a="1"/>
  <c r="AP48" i="2" s="1"/>
  <c r="AP49" i="2" s="1" a="1"/>
  <c r="AP49" i="2" s="1"/>
  <c r="AP50" i="2" s="1" a="1"/>
  <c r="AP50" i="2" s="1"/>
  <c r="AP51" i="2" s="1" a="1"/>
  <c r="AP51" i="2" s="1"/>
  <c r="AP52" i="2" s="1" a="1"/>
  <c r="AP52" i="2" s="1"/>
  <c r="AP53" i="2" s="1" a="1"/>
  <c r="AP53" i="2" s="1"/>
  <c r="AP54" i="2" s="1" a="1"/>
  <c r="AP54" i="2" s="1"/>
  <c r="AP55" i="2" s="1" a="1"/>
  <c r="AP55" i="2" s="1"/>
  <c r="AP56" i="2" s="1" a="1"/>
  <c r="AP56" i="2" s="1"/>
  <c r="AP57" i="2" s="1" a="1"/>
  <c r="AP57" i="2" s="1"/>
  <c r="AP58" i="2" s="1" a="1"/>
  <c r="AP58" i="2" s="1"/>
  <c r="AP59" i="2" s="1" a="1"/>
  <c r="AP59" i="2" s="1"/>
  <c r="AP60" i="2" s="1" a="1"/>
  <c r="AP60" i="2" s="1"/>
  <c r="AP61" i="2" s="1" a="1"/>
  <c r="AP61" i="2" s="1"/>
  <c r="AP62" i="2" s="1" a="1"/>
  <c r="AP62" i="2" s="1"/>
  <c r="AP63" i="2" s="1" a="1"/>
  <c r="AP63" i="2" s="1"/>
  <c r="AP64" i="2" s="1" a="1"/>
  <c r="AP64" i="2" s="1"/>
  <c r="AP65" i="2" s="1" a="1"/>
  <c r="AP65" i="2" s="1"/>
  <c r="AP66" i="2" s="1" a="1"/>
  <c r="AP66" i="2" s="1"/>
  <c r="AP67" i="2" s="1" a="1"/>
  <c r="AP67" i="2" s="1"/>
  <c r="AP68" i="2" s="1" a="1"/>
  <c r="AP68" i="2" s="1"/>
  <c r="AP69" i="2" s="1" a="1"/>
  <c r="AP69" i="2" s="1"/>
  <c r="AP70" i="2" s="1" a="1"/>
  <c r="AP70" i="2" s="1"/>
  <c r="AP71" i="2" s="1" a="1"/>
  <c r="AP71" i="2" s="1"/>
  <c r="AJ2" i="2" a="1"/>
  <c r="AJ2" i="2" s="1"/>
  <c r="H3" i="19"/>
  <c r="J3" i="19" s="1"/>
  <c r="H4" i="19"/>
  <c r="J4" i="19" s="1"/>
  <c r="H5" i="19"/>
  <c r="J5" i="19" s="1"/>
  <c r="H6" i="19"/>
  <c r="J6" i="19" s="1"/>
  <c r="H7" i="19"/>
  <c r="H8" i="19"/>
  <c r="H9" i="19"/>
  <c r="J9" i="19" s="1"/>
  <c r="H10" i="19"/>
  <c r="J10" i="19" s="1"/>
  <c r="H11" i="19"/>
  <c r="H12" i="19"/>
  <c r="H13" i="19"/>
  <c r="J13" i="19" s="1"/>
  <c r="H14" i="19"/>
  <c r="J14" i="19" s="1"/>
  <c r="H15" i="19"/>
  <c r="J15" i="19" s="1"/>
  <c r="H16" i="19"/>
  <c r="J16" i="19" s="1"/>
  <c r="H17" i="19"/>
  <c r="J17" i="19" s="1"/>
  <c r="H18" i="19"/>
  <c r="J18" i="19" s="1"/>
  <c r="H19" i="19"/>
  <c r="J19" i="19" s="1"/>
  <c r="H20" i="19"/>
  <c r="J20" i="19" s="1"/>
  <c r="H21" i="19"/>
  <c r="J21" i="19" s="1"/>
  <c r="H22" i="19"/>
  <c r="J22" i="19" s="1"/>
  <c r="H23" i="19"/>
  <c r="J23" i="19" s="1"/>
  <c r="H24" i="19"/>
  <c r="J24" i="19" s="1"/>
  <c r="H25" i="19"/>
  <c r="J25" i="19" s="1"/>
  <c r="H26" i="19"/>
  <c r="J26" i="19" s="1"/>
  <c r="H27" i="19"/>
  <c r="J27" i="19" s="1"/>
  <c r="H28" i="19"/>
  <c r="J28" i="19" s="1"/>
  <c r="H29" i="19"/>
  <c r="J29" i="19" s="1"/>
  <c r="H30" i="19"/>
  <c r="J30" i="19" s="1"/>
  <c r="H31" i="19"/>
  <c r="J31" i="19" s="1"/>
  <c r="H32" i="19"/>
  <c r="J32" i="19" s="1"/>
  <c r="H33" i="19"/>
  <c r="J33" i="19" s="1"/>
  <c r="H34" i="19"/>
  <c r="J34" i="19" s="1"/>
  <c r="H35" i="19"/>
  <c r="J35" i="19" s="1"/>
  <c r="H36" i="19"/>
  <c r="J36" i="19" s="1"/>
  <c r="H37" i="19"/>
  <c r="J37" i="19" s="1"/>
  <c r="H38" i="19"/>
  <c r="J38" i="19" s="1"/>
  <c r="H39" i="19"/>
  <c r="J39" i="19" s="1"/>
  <c r="H40" i="19"/>
  <c r="J40" i="19" s="1"/>
  <c r="H41" i="19"/>
  <c r="J41" i="19" s="1"/>
  <c r="H42" i="19"/>
  <c r="J42" i="19" s="1"/>
  <c r="H43" i="19"/>
  <c r="J43" i="19" s="1"/>
  <c r="H44" i="19"/>
  <c r="J44" i="19" s="1"/>
  <c r="H45" i="19"/>
  <c r="J45" i="19" s="1"/>
  <c r="H46" i="19"/>
  <c r="J46" i="19" s="1"/>
  <c r="H47" i="19"/>
  <c r="J47" i="19" s="1"/>
  <c r="H48" i="19"/>
  <c r="J48" i="19" s="1"/>
  <c r="H49" i="19"/>
  <c r="J49" i="19" s="1"/>
  <c r="H50" i="19"/>
  <c r="J50" i="19" s="1"/>
  <c r="H51" i="19"/>
  <c r="J51" i="19" s="1"/>
  <c r="H52" i="19"/>
  <c r="J52" i="19" s="1"/>
  <c r="H53" i="19"/>
  <c r="H54" i="19"/>
  <c r="H55" i="19"/>
  <c r="J55" i="19" s="1"/>
  <c r="H56" i="19"/>
  <c r="J56" i="19" s="1"/>
  <c r="H57" i="19"/>
  <c r="J57" i="19" s="1"/>
  <c r="H58" i="19"/>
  <c r="J58" i="19" s="1"/>
  <c r="H59" i="19"/>
  <c r="J59" i="19" s="1"/>
  <c r="H60" i="19"/>
  <c r="J60" i="19" s="1"/>
  <c r="H61" i="19"/>
  <c r="J61" i="19" s="1"/>
  <c r="H62" i="19"/>
  <c r="J62" i="19" s="1"/>
  <c r="H63" i="19"/>
  <c r="J63" i="19" s="1"/>
  <c r="H64" i="19"/>
  <c r="J64" i="19" s="1"/>
  <c r="H65" i="19"/>
  <c r="J65" i="19" s="1"/>
  <c r="H66" i="19"/>
  <c r="J66" i="19" s="1"/>
  <c r="H67" i="19"/>
  <c r="J67" i="19" s="1"/>
  <c r="H68" i="19"/>
  <c r="J68" i="19" s="1"/>
  <c r="H69" i="19"/>
  <c r="J69" i="19" s="1"/>
  <c r="H70" i="19"/>
  <c r="J70" i="19" s="1"/>
  <c r="H71" i="19"/>
  <c r="J71" i="19" s="1"/>
  <c r="H72" i="19"/>
  <c r="J72" i="19" s="1"/>
  <c r="H73" i="19"/>
  <c r="J73" i="19" s="1"/>
  <c r="H74" i="19"/>
  <c r="J74" i="19" s="1"/>
  <c r="H75" i="19"/>
  <c r="J75" i="19" s="1"/>
  <c r="H76" i="19"/>
  <c r="J76" i="19" s="1"/>
  <c r="H77" i="19"/>
  <c r="J77" i="19" s="1"/>
  <c r="H78" i="19"/>
  <c r="J78" i="19" s="1"/>
  <c r="H79" i="19"/>
  <c r="J79" i="19" s="1"/>
  <c r="H80" i="19"/>
  <c r="J80" i="19" s="1"/>
  <c r="H81" i="19"/>
  <c r="J81" i="19" s="1"/>
  <c r="H82" i="19"/>
  <c r="J82" i="19" s="1"/>
  <c r="H83" i="19"/>
  <c r="J83" i="19" s="1"/>
  <c r="H84" i="19"/>
  <c r="J84" i="19" s="1"/>
  <c r="H85" i="19"/>
  <c r="J85" i="19" s="1"/>
  <c r="H86" i="19"/>
  <c r="J86" i="19" s="1"/>
  <c r="H87" i="19"/>
  <c r="J87" i="19" s="1"/>
  <c r="H88" i="19"/>
  <c r="J88" i="19" s="1"/>
  <c r="H89" i="19"/>
  <c r="J89" i="19" s="1"/>
  <c r="H90" i="19"/>
  <c r="J90" i="19" s="1"/>
  <c r="H91" i="19"/>
  <c r="J91" i="19" s="1"/>
  <c r="H92" i="19"/>
  <c r="J92" i="19" s="1"/>
  <c r="H93" i="19"/>
  <c r="J93" i="19" s="1"/>
  <c r="H94" i="19"/>
  <c r="J94" i="19" s="1"/>
  <c r="H95" i="19"/>
  <c r="J95" i="19" s="1"/>
  <c r="H96" i="19"/>
  <c r="J96" i="19" s="1"/>
  <c r="H97" i="19"/>
  <c r="H98" i="19"/>
  <c r="H99" i="19"/>
  <c r="J99" i="19" s="1"/>
  <c r="H100" i="19"/>
  <c r="J100" i="19" s="1"/>
  <c r="H101" i="19"/>
  <c r="J101" i="19" s="1"/>
  <c r="H102" i="19"/>
  <c r="J102" i="19" s="1"/>
  <c r="H103" i="19"/>
  <c r="J103" i="19" s="1"/>
  <c r="H104" i="19"/>
  <c r="J104" i="19" s="1"/>
  <c r="H105" i="19"/>
  <c r="J105" i="19" s="1"/>
  <c r="H106" i="19"/>
  <c r="J106" i="19" s="1"/>
  <c r="H107" i="19"/>
  <c r="J107" i="19" s="1"/>
  <c r="H108" i="19"/>
  <c r="J108" i="19" s="1"/>
  <c r="H109" i="19"/>
  <c r="J109" i="19" s="1"/>
  <c r="H110" i="19"/>
  <c r="J110" i="19" s="1"/>
  <c r="H111" i="19"/>
  <c r="J111" i="19" s="1"/>
  <c r="H112" i="19"/>
  <c r="J112" i="19" s="1"/>
  <c r="H113" i="19"/>
  <c r="J113" i="19" s="1"/>
  <c r="H114" i="19"/>
  <c r="J114" i="19" s="1"/>
  <c r="H115" i="19"/>
  <c r="J115" i="19" s="1"/>
  <c r="H116" i="19"/>
  <c r="J116" i="19" s="1"/>
  <c r="H117" i="19"/>
  <c r="J117" i="19" s="1"/>
  <c r="H118" i="19"/>
  <c r="J118" i="19" s="1"/>
  <c r="H119" i="19"/>
  <c r="J119" i="19" s="1"/>
  <c r="H120" i="19"/>
  <c r="H121" i="19"/>
  <c r="H122" i="19"/>
  <c r="J122" i="19" s="1"/>
  <c r="H123" i="19"/>
  <c r="J123" i="19" s="1"/>
  <c r="H124" i="19"/>
  <c r="J124" i="19" s="1"/>
  <c r="H125" i="19"/>
  <c r="J125" i="19" s="1"/>
  <c r="H126" i="19"/>
  <c r="J126" i="19" s="1"/>
  <c r="H127" i="19"/>
  <c r="J127" i="19" s="1"/>
  <c r="H128" i="19"/>
  <c r="J128" i="19" s="1"/>
  <c r="H129" i="19"/>
  <c r="J129" i="19" s="1"/>
  <c r="H130" i="19"/>
  <c r="J130" i="19" s="1"/>
  <c r="H131" i="19"/>
  <c r="J131" i="19" s="1"/>
  <c r="H132" i="19"/>
  <c r="J132" i="19" s="1"/>
  <c r="H133" i="19"/>
  <c r="J133" i="19" s="1"/>
  <c r="H134" i="19"/>
  <c r="J134" i="19" s="1"/>
  <c r="H135" i="19"/>
  <c r="J135" i="19" s="1"/>
  <c r="H136" i="19"/>
  <c r="J136" i="19" s="1"/>
  <c r="H137" i="19"/>
  <c r="J137" i="19" s="1"/>
  <c r="H138" i="19"/>
  <c r="J138" i="19" s="1"/>
  <c r="H139" i="19"/>
  <c r="J139" i="19" s="1"/>
  <c r="H140" i="19"/>
  <c r="J140" i="19" s="1"/>
  <c r="H141" i="19"/>
  <c r="J141" i="19" s="1"/>
  <c r="H142" i="19"/>
  <c r="J142" i="19" s="1"/>
  <c r="H143" i="19"/>
  <c r="J143" i="19" s="1"/>
  <c r="H144" i="19"/>
  <c r="J144" i="19" s="1"/>
  <c r="H145" i="19"/>
  <c r="J145" i="19" s="1"/>
  <c r="H146" i="19"/>
  <c r="J146" i="19" s="1"/>
  <c r="H147" i="19"/>
  <c r="J147" i="19" s="1"/>
  <c r="H148" i="19"/>
  <c r="J148" i="19" s="1"/>
  <c r="H149" i="19"/>
  <c r="J149" i="19" s="1"/>
  <c r="H150" i="19"/>
  <c r="J150" i="19" s="1"/>
  <c r="H151" i="19"/>
  <c r="J151" i="19" s="1"/>
  <c r="H152" i="19"/>
  <c r="J152" i="19" s="1"/>
  <c r="H153" i="19"/>
  <c r="J153" i="19" s="1"/>
  <c r="H154" i="19"/>
  <c r="J154" i="19" s="1"/>
  <c r="H155" i="19"/>
  <c r="J155" i="19" s="1"/>
  <c r="H156" i="19"/>
  <c r="J156" i="19" s="1"/>
  <c r="H157" i="19"/>
  <c r="J157" i="19" s="1"/>
  <c r="H158" i="19"/>
  <c r="J158" i="19" s="1"/>
  <c r="H159" i="19"/>
  <c r="J159" i="19" s="1"/>
  <c r="H160" i="19"/>
  <c r="J160" i="19" s="1"/>
  <c r="H161" i="19"/>
  <c r="J161" i="19" s="1"/>
  <c r="H162" i="19"/>
  <c r="J162" i="19" s="1"/>
  <c r="H163" i="19"/>
  <c r="J163" i="19" s="1"/>
  <c r="H164" i="19"/>
  <c r="J164" i="19" s="1"/>
  <c r="H165" i="19"/>
  <c r="J165" i="19" s="1"/>
  <c r="H166" i="19"/>
  <c r="J166" i="19" s="1"/>
  <c r="H167" i="19"/>
  <c r="J167" i="19" s="1"/>
  <c r="H168" i="19"/>
  <c r="J168" i="19" s="1"/>
  <c r="H169" i="19"/>
  <c r="J169" i="19" s="1"/>
  <c r="H170" i="19"/>
  <c r="J170" i="19" s="1"/>
  <c r="H171" i="19"/>
  <c r="H172" i="19"/>
  <c r="H173" i="19"/>
  <c r="J173" i="19" s="1"/>
  <c r="H174" i="19"/>
  <c r="J174" i="19" s="1"/>
  <c r="H175" i="19"/>
  <c r="J175" i="19" s="1"/>
  <c r="H176" i="19"/>
  <c r="J176" i="19" s="1"/>
  <c r="H177" i="19"/>
  <c r="J177" i="19" s="1"/>
  <c r="H178" i="19"/>
  <c r="J178" i="19" s="1"/>
  <c r="H179" i="19"/>
  <c r="J179" i="19" s="1"/>
  <c r="H180" i="19"/>
  <c r="J180" i="19" s="1"/>
  <c r="H181" i="19"/>
  <c r="J181" i="19" s="1"/>
  <c r="H182" i="19"/>
  <c r="J182" i="19" s="1"/>
  <c r="H183" i="19"/>
  <c r="J183" i="19" s="1"/>
  <c r="H184" i="19"/>
  <c r="J184" i="19" s="1"/>
  <c r="H185" i="19"/>
  <c r="J185" i="19" s="1"/>
  <c r="H186" i="19"/>
  <c r="J186" i="19" s="1"/>
  <c r="H187" i="19"/>
  <c r="J187" i="19" s="1"/>
  <c r="H188" i="19"/>
  <c r="J188" i="19" s="1"/>
  <c r="H189" i="19"/>
  <c r="J189" i="19" s="1"/>
  <c r="H190" i="19"/>
  <c r="J190" i="19" s="1"/>
  <c r="H191" i="19"/>
  <c r="J191" i="19" s="1"/>
  <c r="H192" i="19"/>
  <c r="J192" i="19" s="1"/>
  <c r="H193" i="19"/>
  <c r="J193" i="19" s="1"/>
  <c r="H194" i="19"/>
  <c r="J194" i="19" s="1"/>
  <c r="H195" i="19"/>
  <c r="J195" i="19" s="1"/>
  <c r="H196" i="19"/>
  <c r="J196" i="19" s="1"/>
  <c r="H197" i="19"/>
  <c r="J197" i="19" s="1"/>
  <c r="H198" i="19"/>
  <c r="J198" i="19" s="1"/>
  <c r="H199" i="19"/>
  <c r="J199" i="19" s="1"/>
  <c r="H200" i="19"/>
  <c r="J200" i="19" s="1"/>
  <c r="H201" i="19"/>
  <c r="J201" i="19" s="1"/>
  <c r="H202" i="19"/>
  <c r="J202" i="19" s="1"/>
  <c r="H203" i="19"/>
  <c r="J203" i="19" s="1"/>
  <c r="H204" i="19"/>
  <c r="J204" i="19" s="1"/>
  <c r="H205" i="19"/>
  <c r="J205" i="19" s="1"/>
  <c r="H206" i="19"/>
  <c r="J206" i="19" s="1"/>
  <c r="H207" i="19"/>
  <c r="J207" i="19" s="1"/>
  <c r="H208" i="19"/>
  <c r="J208" i="19" s="1"/>
  <c r="H209" i="19"/>
  <c r="J209" i="19" s="1"/>
  <c r="H210" i="19"/>
  <c r="J210" i="19" s="1"/>
  <c r="H211" i="19"/>
  <c r="J211" i="19" s="1"/>
  <c r="H212" i="19"/>
  <c r="J212" i="19" s="1"/>
  <c r="H213" i="19"/>
  <c r="J213" i="19" s="1"/>
  <c r="H214" i="19"/>
  <c r="J214" i="19" s="1"/>
  <c r="H215" i="19"/>
  <c r="J215" i="19" s="1"/>
  <c r="H216" i="19"/>
  <c r="J216" i="19" s="1"/>
  <c r="H217" i="19"/>
  <c r="J217" i="19" s="1"/>
  <c r="H218" i="19"/>
  <c r="J218" i="19" s="1"/>
  <c r="H219" i="19"/>
  <c r="J219" i="19" s="1"/>
  <c r="H220" i="19"/>
  <c r="J220" i="19" s="1"/>
  <c r="H221" i="19"/>
  <c r="J221" i="19" s="1"/>
  <c r="H222" i="19"/>
  <c r="J222" i="19" s="1"/>
  <c r="H223" i="19"/>
  <c r="J223" i="19" s="1"/>
  <c r="H224" i="19"/>
  <c r="J224" i="19" s="1"/>
  <c r="H225" i="19"/>
  <c r="J225" i="19" s="1"/>
  <c r="H226" i="19"/>
  <c r="J226" i="19" s="1"/>
  <c r="H227" i="19"/>
  <c r="J227" i="19" s="1"/>
  <c r="H228" i="19"/>
  <c r="J228" i="19" s="1"/>
  <c r="H229" i="19"/>
  <c r="J229" i="19" s="1"/>
  <c r="H230" i="19"/>
  <c r="J230" i="19" s="1"/>
  <c r="H231" i="19"/>
  <c r="J231" i="19" s="1"/>
  <c r="H232" i="19"/>
  <c r="J232" i="19" s="1"/>
  <c r="H233" i="19"/>
  <c r="J233" i="19" s="1"/>
  <c r="H234" i="19"/>
  <c r="J234" i="19" s="1"/>
  <c r="H235" i="19"/>
  <c r="J235" i="19" s="1"/>
  <c r="H236" i="19"/>
  <c r="J236" i="19" s="1"/>
  <c r="H237" i="19"/>
  <c r="J237" i="19" s="1"/>
  <c r="H238" i="19"/>
  <c r="J238" i="19" s="1"/>
  <c r="H239" i="19"/>
  <c r="J239" i="19" s="1"/>
  <c r="H240" i="19"/>
  <c r="J240" i="19" s="1"/>
  <c r="H241" i="19"/>
  <c r="J241" i="19" s="1"/>
  <c r="H242" i="19"/>
  <c r="J242" i="19" s="1"/>
  <c r="H243" i="19"/>
  <c r="J243" i="19" s="1"/>
  <c r="H244" i="19"/>
  <c r="J244" i="19" s="1"/>
  <c r="H245" i="19"/>
  <c r="J245" i="19" s="1"/>
  <c r="H246" i="19"/>
  <c r="J246" i="19" s="1"/>
  <c r="H247" i="19"/>
  <c r="J247" i="19" s="1"/>
  <c r="H248" i="19"/>
  <c r="J248" i="19" s="1"/>
  <c r="H249" i="19"/>
  <c r="J249" i="19" s="1"/>
  <c r="H250" i="19"/>
  <c r="J250" i="19" s="1"/>
  <c r="H251" i="19"/>
  <c r="J251" i="19" s="1"/>
  <c r="H252" i="19"/>
  <c r="J252" i="19" s="1"/>
  <c r="H253" i="19"/>
  <c r="J253" i="19" s="1"/>
  <c r="H254" i="19"/>
  <c r="J254" i="19" s="1"/>
  <c r="H255" i="19"/>
  <c r="J255" i="19" s="1"/>
  <c r="H256" i="19"/>
  <c r="J256" i="19" s="1"/>
  <c r="H257" i="19"/>
  <c r="J257" i="19" s="1"/>
  <c r="H258" i="19"/>
  <c r="J258" i="19" s="1"/>
  <c r="H259" i="19"/>
  <c r="J259" i="19" s="1"/>
  <c r="H260" i="19"/>
  <c r="J260" i="19" s="1"/>
  <c r="H261" i="19"/>
  <c r="J261" i="19" s="1"/>
  <c r="H262" i="19"/>
  <c r="J262" i="19" s="1"/>
  <c r="H263" i="19"/>
  <c r="J263" i="19" s="1"/>
  <c r="H264" i="19"/>
  <c r="J264" i="19" s="1"/>
  <c r="H265" i="19"/>
  <c r="J265" i="19" s="1"/>
  <c r="H266" i="19"/>
  <c r="J266" i="19" s="1"/>
  <c r="H267" i="19"/>
  <c r="J267" i="19" s="1"/>
  <c r="H268" i="19"/>
  <c r="J268" i="19" s="1"/>
  <c r="H269" i="19"/>
  <c r="J269" i="19" s="1"/>
  <c r="H270" i="19"/>
  <c r="J270" i="19" s="1"/>
  <c r="H271" i="19"/>
  <c r="J271" i="19" s="1"/>
  <c r="H272" i="19"/>
  <c r="J272" i="19" s="1"/>
  <c r="H273" i="19"/>
  <c r="J273" i="19" s="1"/>
  <c r="H274" i="19"/>
  <c r="J274" i="19" s="1"/>
  <c r="H275" i="19"/>
  <c r="J275" i="19" s="1"/>
  <c r="H276" i="19"/>
  <c r="J276" i="19" s="1"/>
  <c r="H277" i="19"/>
  <c r="J277" i="19" s="1"/>
  <c r="H278" i="19"/>
  <c r="J278" i="19" s="1"/>
  <c r="H279" i="19"/>
  <c r="J279" i="19" s="1"/>
  <c r="H280" i="19"/>
  <c r="J280" i="19" s="1"/>
  <c r="H281" i="19"/>
  <c r="J281" i="19" s="1"/>
  <c r="H282" i="19"/>
  <c r="J282" i="19" s="1"/>
  <c r="H283" i="19"/>
  <c r="J283" i="19" s="1"/>
  <c r="H284" i="19"/>
  <c r="J284" i="19" s="1"/>
  <c r="H285" i="19"/>
  <c r="J285" i="19" s="1"/>
  <c r="H286" i="19"/>
  <c r="J286" i="19" s="1"/>
  <c r="H287" i="19"/>
  <c r="J287" i="19" s="1"/>
  <c r="H288" i="19"/>
  <c r="H289" i="19"/>
  <c r="H290" i="19"/>
  <c r="J290" i="19" s="1"/>
  <c r="H291" i="19"/>
  <c r="J291" i="19" s="1"/>
  <c r="H292" i="19"/>
  <c r="J292" i="19" s="1"/>
  <c r="H293" i="19"/>
  <c r="J293" i="19" s="1"/>
  <c r="H294" i="19"/>
  <c r="J294" i="19" s="1"/>
  <c r="H295" i="19"/>
  <c r="J295" i="19" s="1"/>
  <c r="H296" i="19"/>
  <c r="H297" i="19"/>
  <c r="J297" i="19" s="1"/>
  <c r="H298" i="19"/>
  <c r="J298" i="19" s="1"/>
  <c r="H299" i="19"/>
  <c r="J299" i="19" s="1"/>
  <c r="H300" i="19"/>
  <c r="J300" i="19" s="1"/>
  <c r="H301" i="19"/>
  <c r="H302" i="19"/>
  <c r="J302" i="19" s="1"/>
  <c r="H303" i="19"/>
  <c r="J303" i="19" s="1"/>
  <c r="H304" i="19"/>
  <c r="J304" i="19" s="1"/>
  <c r="H305" i="19"/>
  <c r="J305" i="19" s="1"/>
  <c r="H306" i="19"/>
  <c r="J306" i="19" s="1"/>
  <c r="H307" i="19"/>
  <c r="J307" i="19" s="1"/>
  <c r="H308" i="19"/>
  <c r="J308" i="19" s="1"/>
  <c r="H309" i="19"/>
  <c r="J309" i="19" s="1"/>
  <c r="H310" i="19"/>
  <c r="J310" i="19" s="1"/>
  <c r="H311" i="19"/>
  <c r="J311" i="19" s="1"/>
  <c r="H312" i="19"/>
  <c r="J312" i="19" s="1"/>
  <c r="H313" i="19"/>
  <c r="H314" i="19"/>
  <c r="H315" i="19"/>
  <c r="H316" i="19"/>
  <c r="H317" i="19"/>
  <c r="J317" i="19" s="1"/>
  <c r="H318" i="19"/>
  <c r="J318" i="19" s="1"/>
  <c r="H319" i="19"/>
  <c r="J319" i="19" s="1"/>
  <c r="H320" i="19"/>
  <c r="J320" i="19" s="1"/>
  <c r="H321" i="19"/>
  <c r="J321" i="19" s="1"/>
  <c r="H322" i="19"/>
  <c r="J322" i="19" s="1"/>
  <c r="H323" i="19"/>
  <c r="J323" i="19" s="1"/>
  <c r="H324" i="19"/>
  <c r="J324" i="19" s="1"/>
  <c r="H325" i="19"/>
  <c r="J325" i="19" s="1"/>
  <c r="H326" i="19"/>
  <c r="J326" i="19" s="1"/>
  <c r="H327" i="19"/>
  <c r="J327" i="19" s="1"/>
  <c r="H328" i="19"/>
  <c r="J328" i="19" s="1"/>
  <c r="H329" i="19"/>
  <c r="J329" i="19" s="1"/>
  <c r="H330" i="19"/>
  <c r="H331" i="19"/>
  <c r="J331" i="19" s="1"/>
  <c r="H332" i="19"/>
  <c r="J332" i="19" s="1"/>
  <c r="H333" i="19"/>
  <c r="J333" i="19" s="1"/>
  <c r="H334" i="19"/>
  <c r="J334" i="19" s="1"/>
  <c r="H335" i="19"/>
  <c r="J335" i="19" s="1"/>
  <c r="H336" i="19"/>
  <c r="J336" i="19" s="1"/>
  <c r="H337" i="19"/>
  <c r="J337" i="19" s="1"/>
  <c r="H338" i="19"/>
  <c r="J338" i="19" s="1"/>
  <c r="H339" i="19"/>
  <c r="J339" i="19" s="1"/>
  <c r="H340" i="19"/>
  <c r="J340" i="19" s="1"/>
  <c r="H341" i="19"/>
  <c r="J341" i="19" s="1"/>
  <c r="H342" i="19"/>
  <c r="J342" i="19" s="1"/>
  <c r="H343" i="19"/>
  <c r="J343" i="19" s="1"/>
  <c r="H344" i="19"/>
  <c r="J344" i="19" s="1"/>
  <c r="H345" i="19"/>
  <c r="J345" i="19" s="1"/>
  <c r="H346" i="19"/>
  <c r="J346" i="19" s="1"/>
  <c r="H347" i="19"/>
  <c r="H348" i="19"/>
  <c r="H349" i="19"/>
  <c r="J349" i="19" s="1"/>
  <c r="H350" i="19"/>
  <c r="J350" i="19" s="1"/>
  <c r="H351" i="19"/>
  <c r="J351" i="19" s="1"/>
  <c r="H352" i="19"/>
  <c r="J352" i="19" s="1"/>
  <c r="H353" i="19"/>
  <c r="J353" i="19" s="1"/>
  <c r="H354" i="19"/>
  <c r="J354" i="19" s="1"/>
  <c r="H355" i="19"/>
  <c r="J355" i="19" s="1"/>
  <c r="H356" i="19"/>
  <c r="J356" i="19" s="1"/>
  <c r="H357" i="19"/>
  <c r="J357" i="19" s="1"/>
  <c r="H358" i="19"/>
  <c r="J358" i="19" s="1"/>
  <c r="H359" i="19"/>
  <c r="J359" i="19" s="1"/>
  <c r="H360" i="19"/>
  <c r="J360" i="19" s="1"/>
  <c r="H361" i="19"/>
  <c r="H362" i="19"/>
  <c r="H363" i="19"/>
  <c r="J363" i="19" s="1"/>
  <c r="H364" i="19"/>
  <c r="J364" i="19" s="1"/>
  <c r="H365" i="19"/>
  <c r="J365" i="19" s="1"/>
  <c r="H366" i="19"/>
  <c r="J366" i="19" s="1"/>
  <c r="H367" i="19"/>
  <c r="J367" i="19" s="1"/>
  <c r="H368" i="19"/>
  <c r="J368" i="19" s="1"/>
  <c r="H369" i="19"/>
  <c r="J369" i="19" s="1"/>
  <c r="H370" i="19"/>
  <c r="J370" i="19" s="1"/>
  <c r="H371" i="19"/>
  <c r="J371" i="19" s="1"/>
  <c r="H372" i="19"/>
  <c r="J372" i="19" s="1"/>
  <c r="H373" i="19"/>
  <c r="J373" i="19" s="1"/>
  <c r="H374" i="19"/>
  <c r="J374" i="19" s="1"/>
  <c r="H375" i="19"/>
  <c r="J375" i="19" s="1"/>
  <c r="H376" i="19"/>
  <c r="J376" i="19" s="1"/>
  <c r="H377" i="19"/>
  <c r="J377" i="19" s="1"/>
  <c r="H378" i="19"/>
  <c r="J378" i="19" s="1"/>
  <c r="H379" i="19"/>
  <c r="J379" i="19" s="1"/>
  <c r="H380" i="19"/>
  <c r="J380" i="19" s="1"/>
  <c r="H381" i="19"/>
  <c r="J381" i="19" s="1"/>
  <c r="H382" i="19"/>
  <c r="J382" i="19" s="1"/>
  <c r="H383" i="19"/>
  <c r="J383" i="19" s="1"/>
  <c r="H384" i="19"/>
  <c r="J384" i="19" s="1"/>
  <c r="H385" i="19"/>
  <c r="J385" i="19" s="1"/>
  <c r="H386" i="19"/>
  <c r="J386" i="19" s="1"/>
  <c r="H387" i="19"/>
  <c r="J387" i="19" s="1"/>
  <c r="H388" i="19"/>
  <c r="J388" i="19" s="1"/>
  <c r="H389" i="19"/>
  <c r="J389" i="19" s="1"/>
  <c r="H390" i="19"/>
  <c r="J390" i="19" s="1"/>
  <c r="H391" i="19"/>
  <c r="J391" i="19" s="1"/>
  <c r="H392" i="19"/>
  <c r="J392" i="19" s="1"/>
  <c r="H393" i="19"/>
  <c r="J393" i="19" s="1"/>
  <c r="H394" i="19"/>
  <c r="J394" i="19" s="1"/>
  <c r="H395" i="19"/>
  <c r="J395" i="19" s="1"/>
  <c r="H396" i="19"/>
  <c r="H397" i="19"/>
  <c r="J397" i="19" s="1"/>
  <c r="H398" i="19"/>
  <c r="J398" i="19" s="1"/>
  <c r="H399" i="19"/>
  <c r="J399" i="19" s="1"/>
  <c r="H400" i="19"/>
  <c r="J400" i="19" s="1"/>
  <c r="H401" i="19"/>
  <c r="J401" i="19" s="1"/>
  <c r="H402" i="19"/>
  <c r="J402" i="19" s="1"/>
  <c r="H403" i="19"/>
  <c r="J403" i="19" s="1"/>
  <c r="H404" i="19"/>
  <c r="J404" i="19" s="1"/>
  <c r="H405" i="19"/>
  <c r="J405" i="19" s="1"/>
  <c r="H406" i="19"/>
  <c r="J406" i="19" s="1"/>
  <c r="H407" i="19"/>
  <c r="J407" i="19" s="1"/>
  <c r="H408" i="19"/>
  <c r="J408" i="19" s="1"/>
  <c r="H409" i="19"/>
  <c r="J409" i="19" s="1"/>
  <c r="H410" i="19"/>
  <c r="J410" i="19" s="1"/>
  <c r="H411" i="19"/>
  <c r="H412" i="19"/>
  <c r="H413" i="19"/>
  <c r="H414" i="19"/>
  <c r="H415" i="19"/>
  <c r="J415" i="19" s="1"/>
  <c r="H416" i="19"/>
  <c r="J416" i="19" s="1"/>
  <c r="H417" i="19"/>
  <c r="J417" i="19" s="1"/>
  <c r="H418" i="19"/>
  <c r="J418" i="19" s="1"/>
  <c r="H419" i="19"/>
  <c r="J419" i="19" s="1"/>
  <c r="H420" i="19"/>
  <c r="J420" i="19" s="1"/>
  <c r="H421" i="19"/>
  <c r="J421" i="19" s="1"/>
  <c r="H422" i="19"/>
  <c r="J422" i="19" s="1"/>
  <c r="H423" i="19"/>
  <c r="J423" i="19" s="1"/>
  <c r="H424" i="19"/>
  <c r="J424" i="19" s="1"/>
  <c r="H425" i="19"/>
  <c r="J425" i="19" s="1"/>
  <c r="H426" i="19"/>
  <c r="J426" i="19" s="1"/>
  <c r="H427" i="19"/>
  <c r="J427" i="19" s="1"/>
  <c r="H428" i="19"/>
  <c r="J428" i="19" s="1"/>
  <c r="H429" i="19"/>
  <c r="J429" i="19" s="1"/>
  <c r="H430" i="19"/>
  <c r="J430" i="19" s="1"/>
  <c r="H431" i="19"/>
  <c r="J431" i="19" s="1"/>
  <c r="H432" i="19"/>
  <c r="J432" i="19" s="1"/>
  <c r="H433" i="19"/>
  <c r="J433" i="19" s="1"/>
  <c r="H434" i="19"/>
  <c r="J434" i="19" s="1"/>
  <c r="H435" i="19"/>
  <c r="J435" i="19" s="1"/>
  <c r="H436" i="19"/>
  <c r="J436" i="19" s="1"/>
  <c r="H437" i="19"/>
  <c r="J437" i="19" s="1"/>
  <c r="H438" i="19"/>
  <c r="J438" i="19" s="1"/>
  <c r="H439" i="19"/>
  <c r="J439" i="19" s="1"/>
  <c r="H440" i="19"/>
  <c r="J440" i="19" s="1"/>
  <c r="H441" i="19"/>
  <c r="H442" i="19"/>
  <c r="H443" i="19"/>
  <c r="J443" i="19" s="1"/>
  <c r="H444" i="19"/>
  <c r="J444" i="19" s="1"/>
  <c r="H445" i="19"/>
  <c r="J445" i="19" s="1"/>
  <c r="H446" i="19"/>
  <c r="J446" i="19" s="1"/>
  <c r="H447" i="19"/>
  <c r="J447" i="19" s="1"/>
  <c r="H448" i="19"/>
  <c r="J448" i="19" s="1"/>
  <c r="H449" i="19"/>
  <c r="J449" i="19" s="1"/>
  <c r="H450" i="19"/>
  <c r="J450" i="19" s="1"/>
  <c r="H451" i="19"/>
  <c r="J451" i="19" s="1"/>
  <c r="H452" i="19"/>
  <c r="J452" i="19" s="1"/>
  <c r="H453" i="19"/>
  <c r="J453" i="19" s="1"/>
  <c r="H454" i="19"/>
  <c r="J454" i="19" s="1"/>
  <c r="H455" i="19"/>
  <c r="J455" i="19" s="1"/>
  <c r="H456" i="19"/>
  <c r="J456" i="19" s="1"/>
  <c r="H457" i="19"/>
  <c r="J457" i="19" s="1"/>
  <c r="H458" i="19"/>
  <c r="J458" i="19" s="1"/>
  <c r="H459" i="19"/>
  <c r="J459" i="19" s="1"/>
  <c r="H460" i="19"/>
  <c r="J460" i="19" s="1"/>
  <c r="H461" i="19"/>
  <c r="J461" i="19" s="1"/>
  <c r="H462" i="19"/>
  <c r="J462" i="19" s="1"/>
  <c r="H463" i="19"/>
  <c r="J463" i="19" s="1"/>
  <c r="H464" i="19"/>
  <c r="J464" i="19" s="1"/>
  <c r="H465" i="19"/>
  <c r="J465" i="19" s="1"/>
  <c r="H466" i="19"/>
  <c r="J466" i="19" s="1"/>
  <c r="H467" i="19"/>
  <c r="J467" i="19" s="1"/>
  <c r="H468" i="19"/>
  <c r="H469" i="19"/>
  <c r="H470" i="19"/>
  <c r="J470" i="19" s="1"/>
  <c r="H471" i="19"/>
  <c r="J471" i="19" s="1"/>
  <c r="H472" i="19"/>
  <c r="J472" i="19" s="1"/>
  <c r="H473" i="19"/>
  <c r="J473" i="19" s="1"/>
  <c r="H474" i="19"/>
  <c r="J474" i="19" s="1"/>
  <c r="H475" i="19"/>
  <c r="J475" i="19" s="1"/>
  <c r="H476" i="19"/>
  <c r="J476" i="19" s="1"/>
  <c r="H477" i="19"/>
  <c r="J477" i="19" s="1"/>
  <c r="H478" i="19"/>
  <c r="J478" i="19" s="1"/>
  <c r="H479" i="19"/>
  <c r="J479" i="19" s="1"/>
  <c r="H480" i="19"/>
  <c r="J480" i="19" s="1"/>
  <c r="H481" i="19"/>
  <c r="J481" i="19" s="1"/>
  <c r="H482" i="19"/>
  <c r="J482" i="19" s="1"/>
  <c r="H483" i="19"/>
  <c r="J483" i="19" s="1"/>
  <c r="H484" i="19"/>
  <c r="H485" i="19"/>
  <c r="H486" i="19"/>
  <c r="J486" i="19" s="1"/>
  <c r="H487" i="19"/>
  <c r="J487" i="19" s="1"/>
  <c r="H488" i="19"/>
  <c r="J488" i="19" s="1"/>
  <c r="H489" i="19"/>
  <c r="J489" i="19" s="1"/>
  <c r="H490" i="19"/>
  <c r="J490" i="19" s="1"/>
  <c r="H491" i="19"/>
  <c r="J491" i="19" s="1"/>
  <c r="H492" i="19"/>
  <c r="J492" i="19" s="1"/>
  <c r="H493" i="19"/>
  <c r="J493" i="19" s="1"/>
  <c r="H494" i="19"/>
  <c r="J494" i="19" s="1"/>
  <c r="H495" i="19"/>
  <c r="J495" i="19" s="1"/>
  <c r="H496" i="19"/>
  <c r="J496" i="19" s="1"/>
  <c r="H497" i="19"/>
  <c r="J497" i="19" s="1"/>
  <c r="H498" i="19"/>
  <c r="J498" i="19" s="1"/>
  <c r="H499" i="19"/>
  <c r="J499" i="19" s="1"/>
  <c r="H500" i="19"/>
  <c r="J500" i="19" s="1"/>
  <c r="H501" i="19"/>
  <c r="J501" i="19" s="1"/>
  <c r="H502" i="19"/>
  <c r="J502" i="19" s="1"/>
  <c r="H503" i="19"/>
  <c r="J503" i="19" s="1"/>
  <c r="H504" i="19"/>
  <c r="J504" i="19" s="1"/>
  <c r="H505" i="19"/>
  <c r="J505" i="19" s="1"/>
  <c r="H506" i="19"/>
  <c r="J506" i="19" s="1"/>
  <c r="H507" i="19"/>
  <c r="J507" i="19" s="1"/>
  <c r="H508" i="19"/>
  <c r="J508" i="19" s="1"/>
  <c r="H509" i="19"/>
  <c r="J509" i="19" s="1"/>
  <c r="H510" i="19"/>
  <c r="J510" i="19" s="1"/>
  <c r="H511" i="19"/>
  <c r="J511" i="19" s="1"/>
  <c r="H512" i="19"/>
  <c r="J512" i="19" s="1"/>
  <c r="H513" i="19"/>
  <c r="J513" i="19" s="1"/>
  <c r="H514" i="19"/>
  <c r="J514" i="19" s="1"/>
  <c r="H515" i="19"/>
  <c r="J515" i="19" s="1"/>
  <c r="H516" i="19"/>
  <c r="J516" i="19" s="1"/>
  <c r="H517" i="19"/>
  <c r="J517" i="19" s="1"/>
  <c r="H518" i="19"/>
  <c r="J518" i="19" s="1"/>
  <c r="H519" i="19"/>
  <c r="J519" i="19" s="1"/>
  <c r="H520" i="19"/>
  <c r="J520" i="19" s="1"/>
  <c r="H521" i="19"/>
  <c r="J521" i="19" s="1"/>
  <c r="H522" i="19"/>
  <c r="J522" i="19" s="1"/>
  <c r="H523" i="19"/>
  <c r="J523" i="19" s="1"/>
  <c r="H524" i="19"/>
  <c r="J524" i="19" s="1"/>
  <c r="H525" i="19"/>
  <c r="J525" i="19" s="1"/>
  <c r="H526" i="19"/>
  <c r="J526" i="19" s="1"/>
  <c r="H527" i="19"/>
  <c r="J527" i="19" s="1"/>
  <c r="H528" i="19"/>
  <c r="J528" i="19" s="1"/>
  <c r="H529" i="19"/>
  <c r="J529" i="19" s="1"/>
  <c r="H530" i="19"/>
  <c r="J530" i="19" s="1"/>
  <c r="H531" i="19"/>
  <c r="H532" i="19"/>
  <c r="H533" i="19"/>
  <c r="J533" i="19" s="1"/>
  <c r="H534" i="19"/>
  <c r="J534" i="19" s="1"/>
  <c r="H535" i="19"/>
  <c r="J535" i="19" s="1"/>
  <c r="H536" i="19"/>
  <c r="J536" i="19" s="1"/>
  <c r="H537" i="19"/>
  <c r="J537" i="19" s="1"/>
  <c r="H538" i="19"/>
  <c r="J538" i="19" s="1"/>
  <c r="H539" i="19"/>
  <c r="J539" i="19" s="1"/>
  <c r="H540" i="19"/>
  <c r="J540" i="19" s="1"/>
  <c r="H541" i="19"/>
  <c r="J541" i="19" s="1"/>
  <c r="H542" i="19"/>
  <c r="J542" i="19" s="1"/>
  <c r="H543" i="19"/>
  <c r="J543" i="19" s="1"/>
  <c r="H544" i="19"/>
  <c r="J544" i="19" s="1"/>
  <c r="H545" i="19"/>
  <c r="J545" i="19" s="1"/>
  <c r="H546" i="19"/>
  <c r="J546" i="19" s="1"/>
  <c r="H547" i="19"/>
  <c r="J547" i="19" s="1"/>
  <c r="H548" i="19"/>
  <c r="J548" i="19" s="1"/>
  <c r="H549" i="19"/>
  <c r="J549" i="19" s="1"/>
  <c r="H550" i="19"/>
  <c r="J550" i="19" s="1"/>
  <c r="H551" i="19"/>
  <c r="J551" i="19" s="1"/>
  <c r="H552" i="19"/>
  <c r="J552" i="19" s="1"/>
  <c r="H553" i="19"/>
  <c r="J553" i="19" s="1"/>
  <c r="H554" i="19"/>
  <c r="J554" i="19" s="1"/>
  <c r="H555" i="19"/>
  <c r="J555" i="19" s="1"/>
  <c r="H556" i="19"/>
  <c r="J556" i="19" s="1"/>
  <c r="H557" i="19"/>
  <c r="J557" i="19" s="1"/>
  <c r="H558" i="19"/>
  <c r="J558" i="19" s="1"/>
  <c r="H559" i="19"/>
  <c r="J559" i="19" s="1"/>
  <c r="H560" i="19"/>
  <c r="J560" i="19" s="1"/>
  <c r="H561" i="19"/>
  <c r="J561" i="19" s="1"/>
  <c r="H562" i="19"/>
  <c r="J562" i="19" s="1"/>
  <c r="H563" i="19"/>
  <c r="J563" i="19" s="1"/>
  <c r="H564" i="19"/>
  <c r="J564" i="19" s="1"/>
  <c r="H565" i="19"/>
  <c r="J565" i="19" s="1"/>
  <c r="H566" i="19"/>
  <c r="J566" i="19" s="1"/>
  <c r="H567" i="19"/>
  <c r="J567" i="19" s="1"/>
  <c r="H568" i="19"/>
  <c r="J568" i="19" s="1"/>
  <c r="H569" i="19"/>
  <c r="J569" i="19" s="1"/>
  <c r="H570" i="19"/>
  <c r="J570" i="19" s="1"/>
  <c r="H571" i="19"/>
  <c r="J571" i="19" s="1"/>
  <c r="H572" i="19"/>
  <c r="J572" i="19" s="1"/>
  <c r="H573" i="19"/>
  <c r="J573" i="19" s="1"/>
  <c r="H574" i="19"/>
  <c r="J574" i="19" s="1"/>
  <c r="H575" i="19"/>
  <c r="H576" i="19"/>
  <c r="H577" i="19"/>
  <c r="H578" i="19"/>
  <c r="J578" i="19" s="1"/>
  <c r="H579" i="19"/>
  <c r="J579" i="19" s="1"/>
  <c r="H580" i="19"/>
  <c r="J580" i="19" s="1"/>
  <c r="H581" i="19"/>
  <c r="J581" i="19" s="1"/>
  <c r="H582" i="19"/>
  <c r="J582" i="19" s="1"/>
  <c r="H583" i="19"/>
  <c r="J583" i="19" s="1"/>
  <c r="H584" i="19"/>
  <c r="J584" i="19" s="1"/>
  <c r="H585" i="19"/>
  <c r="J585" i="19" s="1"/>
  <c r="H586" i="19"/>
  <c r="H587" i="19"/>
  <c r="H588" i="19"/>
  <c r="J588" i="19" s="1"/>
  <c r="H589" i="19"/>
  <c r="J589" i="19" s="1"/>
  <c r="H590" i="19"/>
  <c r="J590" i="19" s="1"/>
  <c r="H591" i="19"/>
  <c r="J591" i="19" s="1"/>
  <c r="H592" i="19"/>
  <c r="J592" i="19" s="1"/>
  <c r="H593" i="19"/>
  <c r="J593" i="19" s="1"/>
  <c r="H594" i="19"/>
  <c r="J594" i="19" s="1"/>
  <c r="H595" i="19"/>
  <c r="J595" i="19" s="1"/>
  <c r="H596" i="19"/>
  <c r="J596" i="19" s="1"/>
  <c r="H597" i="19"/>
  <c r="H598" i="19"/>
  <c r="H599" i="19"/>
  <c r="J599" i="19" s="1"/>
  <c r="H600" i="19"/>
  <c r="J600" i="19" s="1"/>
  <c r="H601" i="19"/>
  <c r="J601" i="19" s="1"/>
  <c r="H602" i="19"/>
  <c r="J602" i="19" s="1"/>
  <c r="H603" i="19"/>
  <c r="J603" i="19" s="1"/>
  <c r="H604" i="19"/>
  <c r="J604" i="19" s="1"/>
  <c r="H605" i="19"/>
  <c r="H606" i="19"/>
  <c r="J606" i="19" s="1"/>
  <c r="H607" i="19"/>
  <c r="J607" i="19" s="1"/>
  <c r="H608" i="19"/>
  <c r="J608" i="19" s="1"/>
  <c r="H609" i="19"/>
  <c r="J609" i="19" s="1"/>
  <c r="H610" i="19"/>
  <c r="J610" i="19" s="1"/>
  <c r="H611" i="19"/>
  <c r="J611" i="19" s="1"/>
  <c r="H612" i="19"/>
  <c r="J612" i="19" s="1"/>
  <c r="H613" i="19"/>
  <c r="J613" i="19" s="1"/>
  <c r="H614" i="19"/>
  <c r="J614" i="19" s="1"/>
  <c r="H615" i="19"/>
  <c r="J615" i="19" s="1"/>
  <c r="H616" i="19"/>
  <c r="J616" i="19" s="1"/>
  <c r="H617" i="19"/>
  <c r="J617" i="19" s="1"/>
  <c r="H618" i="19"/>
  <c r="J618" i="19" s="1"/>
  <c r="H619" i="19"/>
  <c r="J619" i="19" s="1"/>
  <c r="H620" i="19"/>
  <c r="J620" i="19" s="1"/>
  <c r="H621" i="19"/>
  <c r="J621" i="19" s="1"/>
  <c r="H622" i="19"/>
  <c r="J622" i="19" s="1"/>
  <c r="H623" i="19"/>
  <c r="H624" i="19"/>
  <c r="J624" i="19" s="1"/>
  <c r="H625" i="19"/>
  <c r="J625" i="19" s="1"/>
  <c r="H626" i="19"/>
  <c r="J626" i="19" s="1"/>
  <c r="H627" i="19"/>
  <c r="J627" i="19" s="1"/>
  <c r="H628" i="19"/>
  <c r="J628" i="19" s="1"/>
  <c r="H629" i="19"/>
  <c r="J629" i="19" s="1"/>
  <c r="H630" i="19"/>
  <c r="J630" i="19" s="1"/>
  <c r="H631" i="19"/>
  <c r="J631" i="19" s="1"/>
  <c r="H632" i="19"/>
  <c r="J632" i="19" s="1"/>
  <c r="H633" i="19"/>
  <c r="J633" i="19" s="1"/>
  <c r="H634" i="19"/>
  <c r="J634" i="19" s="1"/>
  <c r="H635" i="19"/>
  <c r="J635" i="19" s="1"/>
  <c r="H636" i="19"/>
  <c r="J636" i="19" s="1"/>
  <c r="H637" i="19"/>
  <c r="J637" i="19" s="1"/>
  <c r="H638" i="19"/>
  <c r="J638" i="19" s="1"/>
  <c r="H639" i="19"/>
  <c r="J639" i="19" s="1"/>
  <c r="H640" i="19"/>
  <c r="H641" i="19"/>
  <c r="H642" i="19"/>
  <c r="J642" i="19" s="1"/>
  <c r="H643" i="19"/>
  <c r="H644" i="19"/>
  <c r="H645" i="19"/>
  <c r="J645" i="19" s="1"/>
  <c r="H646" i="19"/>
  <c r="J646" i="19" s="1"/>
  <c r="H647" i="19"/>
  <c r="J647" i="19" s="1"/>
  <c r="H648" i="19"/>
  <c r="J648" i="19" s="1"/>
  <c r="H649" i="19"/>
  <c r="J649" i="19" s="1"/>
  <c r="H650" i="19"/>
  <c r="J650" i="19" s="1"/>
  <c r="H651" i="19"/>
  <c r="J651" i="19" s="1"/>
  <c r="H652" i="19"/>
  <c r="J652" i="19" s="1"/>
  <c r="H653" i="19"/>
  <c r="J653" i="19" s="1"/>
  <c r="H654" i="19"/>
  <c r="J654" i="19" s="1"/>
  <c r="H655" i="19"/>
  <c r="J655" i="19" s="1"/>
  <c r="H656" i="19"/>
  <c r="J656" i="19" s="1"/>
  <c r="H657" i="19"/>
  <c r="J657" i="19" s="1"/>
  <c r="H658" i="19"/>
  <c r="J658" i="19" s="1"/>
  <c r="H659" i="19"/>
  <c r="J659" i="19" s="1"/>
  <c r="H660" i="19"/>
  <c r="J660" i="19" s="1"/>
  <c r="H661" i="19"/>
  <c r="J661" i="19" s="1"/>
  <c r="H662" i="19"/>
  <c r="J662" i="19" s="1"/>
  <c r="H663" i="19"/>
  <c r="J663" i="19" s="1"/>
  <c r="H664" i="19"/>
  <c r="J664" i="19" s="1"/>
  <c r="H665" i="19"/>
  <c r="J665" i="19" s="1"/>
  <c r="H666" i="19"/>
  <c r="J666" i="19" s="1"/>
  <c r="H667" i="19"/>
  <c r="J667" i="19" s="1"/>
  <c r="H668" i="19"/>
  <c r="J668" i="19" s="1"/>
  <c r="H669" i="19"/>
  <c r="J669" i="19" s="1"/>
  <c r="H670" i="19"/>
  <c r="J670" i="19" s="1"/>
  <c r="H671" i="19"/>
  <c r="J671" i="19" s="1"/>
  <c r="H672" i="19"/>
  <c r="J672" i="19" s="1"/>
  <c r="H673" i="19"/>
  <c r="J673" i="19" s="1"/>
  <c r="H674" i="19"/>
  <c r="J674" i="19" s="1"/>
  <c r="H675" i="19"/>
  <c r="H676" i="19"/>
  <c r="H677" i="19"/>
  <c r="J677" i="19" s="1"/>
  <c r="H678" i="19"/>
  <c r="J678" i="19" s="1"/>
  <c r="H679" i="19"/>
  <c r="J679" i="19" s="1"/>
  <c r="H680" i="19"/>
  <c r="J680" i="19" s="1"/>
  <c r="H681" i="19"/>
  <c r="J681" i="19" s="1"/>
  <c r="H682" i="19"/>
  <c r="J682" i="19" s="1"/>
  <c r="H683" i="19"/>
  <c r="J683" i="19" s="1"/>
  <c r="H684" i="19"/>
  <c r="J684" i="19" s="1"/>
  <c r="H685" i="19"/>
  <c r="J685" i="19" s="1"/>
  <c r="H686" i="19"/>
  <c r="J686" i="19" s="1"/>
  <c r="H687" i="19"/>
  <c r="J687" i="19" s="1"/>
  <c r="H688" i="19"/>
  <c r="J688" i="19" s="1"/>
  <c r="H689" i="19"/>
  <c r="J689" i="19" s="1"/>
  <c r="H690" i="19"/>
  <c r="J690" i="19" s="1"/>
  <c r="H691" i="19"/>
  <c r="J691" i="19" s="1"/>
  <c r="H692" i="19"/>
  <c r="J692" i="19" s="1"/>
  <c r="H693" i="19"/>
  <c r="J693" i="19" s="1"/>
  <c r="H694" i="19"/>
  <c r="J694" i="19" s="1"/>
  <c r="H695" i="19"/>
  <c r="J695" i="19" s="1"/>
  <c r="H696" i="19"/>
  <c r="J696" i="19" s="1"/>
  <c r="H697" i="19"/>
  <c r="J697" i="19" s="1"/>
  <c r="H698" i="19"/>
  <c r="J698" i="19" s="1"/>
  <c r="H699" i="19"/>
  <c r="J699" i="19" s="1"/>
  <c r="H700" i="19"/>
  <c r="J700" i="19" s="1"/>
  <c r="H701" i="19"/>
  <c r="J701" i="19" s="1"/>
  <c r="H702" i="19"/>
  <c r="J702" i="19" s="1"/>
  <c r="H703" i="19"/>
  <c r="J703" i="19" s="1"/>
  <c r="H704" i="19"/>
  <c r="J704" i="19" s="1"/>
  <c r="H705" i="19"/>
  <c r="J705" i="19" s="1"/>
  <c r="H706" i="19"/>
  <c r="J706" i="19" s="1"/>
  <c r="H707" i="19"/>
  <c r="H708" i="19"/>
  <c r="H709" i="19"/>
  <c r="J709" i="19" s="1"/>
  <c r="H710" i="19"/>
  <c r="J710" i="19" s="1"/>
  <c r="H711" i="19"/>
  <c r="J711" i="19" s="1"/>
  <c r="H712" i="19"/>
  <c r="J712" i="19" s="1"/>
  <c r="H713" i="19"/>
  <c r="J713" i="19" s="1"/>
  <c r="H714" i="19"/>
  <c r="J714" i="19" s="1"/>
  <c r="H715" i="19"/>
  <c r="J715" i="19" s="1"/>
  <c r="H716" i="19"/>
  <c r="J716" i="19" s="1"/>
  <c r="H717" i="19"/>
  <c r="J717" i="19" s="1"/>
  <c r="H718" i="19"/>
  <c r="J718" i="19" s="1"/>
  <c r="H719" i="19"/>
  <c r="J719" i="19" s="1"/>
  <c r="H720" i="19"/>
  <c r="J720" i="19" s="1"/>
  <c r="H721" i="19"/>
  <c r="J721" i="19" s="1"/>
  <c r="H722" i="19"/>
  <c r="J722" i="19" s="1"/>
  <c r="H723" i="19"/>
  <c r="J723" i="19" s="1"/>
  <c r="H724" i="19"/>
  <c r="H725" i="19"/>
  <c r="H726" i="19"/>
  <c r="J726" i="19" s="1"/>
  <c r="H727" i="19"/>
  <c r="J727" i="19" s="1"/>
  <c r="H728" i="19"/>
  <c r="J728" i="19" s="1"/>
  <c r="H729" i="19"/>
  <c r="J729" i="19" s="1"/>
  <c r="H730" i="19"/>
  <c r="J730" i="19" s="1"/>
  <c r="H731" i="19"/>
  <c r="J731" i="19" s="1"/>
  <c r="H732" i="19"/>
  <c r="J732" i="19" s="1"/>
  <c r="H733" i="19"/>
  <c r="J733" i="19" s="1"/>
  <c r="H734" i="19"/>
  <c r="J734" i="19" s="1"/>
  <c r="H735" i="19"/>
  <c r="J735" i="19" s="1"/>
  <c r="H736" i="19"/>
  <c r="J736" i="19" s="1"/>
  <c r="H737" i="19"/>
  <c r="J737" i="19" s="1"/>
  <c r="H738" i="19"/>
  <c r="J738" i="19" s="1"/>
  <c r="H739" i="19"/>
  <c r="J739" i="19" s="1"/>
  <c r="H740" i="19"/>
  <c r="J740" i="19" s="1"/>
  <c r="H741" i="19"/>
  <c r="J741" i="19" s="1"/>
  <c r="H742" i="19"/>
  <c r="J742" i="19" s="1"/>
  <c r="H743" i="19"/>
  <c r="J743" i="19" s="1"/>
  <c r="H744" i="19"/>
  <c r="J744" i="19" s="1"/>
  <c r="H745" i="19"/>
  <c r="J745" i="19" s="1"/>
  <c r="H746" i="19"/>
  <c r="J746" i="19" s="1"/>
  <c r="H747" i="19"/>
  <c r="J747" i="19" s="1"/>
  <c r="H748" i="19"/>
  <c r="J748" i="19" s="1"/>
  <c r="H749" i="19"/>
  <c r="J749" i="19" s="1"/>
  <c r="H750" i="19"/>
  <c r="J750" i="19" s="1"/>
  <c r="H751" i="19"/>
  <c r="J751" i="19" s="1"/>
  <c r="H752" i="19"/>
  <c r="J752" i="19" s="1"/>
  <c r="H753" i="19"/>
  <c r="J753" i="19" s="1"/>
  <c r="H754" i="19"/>
  <c r="J754" i="19" s="1"/>
  <c r="H755" i="19"/>
  <c r="J755" i="19" s="1"/>
  <c r="H756" i="19"/>
  <c r="J756" i="19" s="1"/>
  <c r="H757" i="19"/>
  <c r="J757" i="19" s="1"/>
  <c r="H758" i="19"/>
  <c r="J758" i="19" s="1"/>
  <c r="H759" i="19"/>
  <c r="J759" i="19" s="1"/>
  <c r="H760" i="19"/>
  <c r="J760" i="19" s="1"/>
  <c r="H761" i="19"/>
  <c r="J761" i="19" s="1"/>
  <c r="H762" i="19"/>
  <c r="J762" i="19" s="1"/>
  <c r="H763" i="19"/>
  <c r="J763" i="19" s="1"/>
  <c r="H764" i="19"/>
  <c r="J764" i="19" s="1"/>
  <c r="H765" i="19"/>
  <c r="J765" i="19" s="1"/>
  <c r="H766" i="19"/>
  <c r="J766" i="19" s="1"/>
  <c r="H767" i="19"/>
  <c r="J767" i="19" s="1"/>
  <c r="H768" i="19"/>
  <c r="J768" i="19" s="1"/>
  <c r="H769" i="19"/>
  <c r="J769" i="19" s="1"/>
  <c r="H770" i="19"/>
  <c r="H771" i="19"/>
  <c r="H772" i="19"/>
  <c r="J772" i="19" s="1"/>
  <c r="H773" i="19"/>
  <c r="J773" i="19" s="1"/>
  <c r="H774" i="19"/>
  <c r="J774" i="19" s="1"/>
  <c r="H775" i="19"/>
  <c r="J775" i="19" s="1"/>
  <c r="H776" i="19"/>
  <c r="J776" i="19" s="1"/>
  <c r="H777" i="19"/>
  <c r="J777" i="19" s="1"/>
  <c r="H778" i="19"/>
  <c r="J778" i="19" s="1"/>
  <c r="H779" i="19"/>
  <c r="J779" i="19" s="1"/>
  <c r="H780" i="19"/>
  <c r="J780" i="19" s="1"/>
  <c r="H781" i="19"/>
  <c r="J781" i="19" s="1"/>
  <c r="H782" i="19"/>
  <c r="J782" i="19" s="1"/>
  <c r="H783" i="19"/>
  <c r="J783" i="19" s="1"/>
  <c r="H784" i="19"/>
  <c r="J784" i="19" s="1"/>
  <c r="H785" i="19"/>
  <c r="J785" i="19" s="1"/>
  <c r="H786" i="19"/>
  <c r="J786" i="19" s="1"/>
  <c r="H787" i="19"/>
  <c r="J787" i="19" s="1"/>
  <c r="H788" i="19"/>
  <c r="J788" i="19" s="1"/>
  <c r="H789" i="19"/>
  <c r="J789" i="19" s="1"/>
  <c r="H790" i="19"/>
  <c r="J790" i="19" s="1"/>
  <c r="H791" i="19"/>
  <c r="J791" i="19" s="1"/>
  <c r="H792" i="19"/>
  <c r="J792" i="19" s="1"/>
  <c r="H793" i="19"/>
  <c r="J793" i="19" s="1"/>
  <c r="H794" i="19"/>
  <c r="J794" i="19" s="1"/>
  <c r="H795" i="19"/>
  <c r="J795" i="19" s="1"/>
  <c r="H796" i="19"/>
  <c r="J796" i="19" s="1"/>
  <c r="H797" i="19"/>
  <c r="J797" i="19" s="1"/>
  <c r="H798" i="19"/>
  <c r="J798" i="19" s="1"/>
  <c r="H799" i="19"/>
  <c r="J799" i="19" s="1"/>
  <c r="H800" i="19"/>
  <c r="J800" i="19" s="1"/>
  <c r="H801" i="19"/>
  <c r="J801" i="19" s="1"/>
  <c r="H802" i="19"/>
  <c r="J802" i="19" s="1"/>
  <c r="H803" i="19"/>
  <c r="J803" i="19" s="1"/>
  <c r="H804" i="19"/>
  <c r="J804" i="19" s="1"/>
  <c r="H805" i="19"/>
  <c r="J805" i="19" s="1"/>
  <c r="H806" i="19"/>
  <c r="J806" i="19" s="1"/>
  <c r="H807" i="19"/>
  <c r="J807" i="19" s="1"/>
  <c r="H808" i="19"/>
  <c r="J808" i="19" s="1"/>
  <c r="H809" i="19"/>
  <c r="J809" i="19" s="1"/>
  <c r="H810" i="19"/>
  <c r="J810" i="19" s="1"/>
  <c r="H811" i="19"/>
  <c r="J811" i="19" s="1"/>
  <c r="H812" i="19"/>
  <c r="J812" i="19" s="1"/>
  <c r="H813" i="19"/>
  <c r="J813" i="19" s="1"/>
  <c r="H814" i="19"/>
  <c r="J814" i="19" s="1"/>
  <c r="H815" i="19"/>
  <c r="J815" i="19" s="1"/>
  <c r="H816" i="19"/>
  <c r="J816" i="19" s="1"/>
  <c r="H817" i="19"/>
  <c r="J817" i="19" s="1"/>
  <c r="H818" i="19"/>
  <c r="J818" i="19" s="1"/>
  <c r="H819" i="19"/>
  <c r="J819" i="19" s="1"/>
  <c r="H820" i="19"/>
  <c r="J820" i="19" s="1"/>
  <c r="H821" i="19"/>
  <c r="J821" i="19" s="1"/>
  <c r="H822" i="19"/>
  <c r="J822" i="19" s="1"/>
  <c r="H823" i="19"/>
  <c r="J823" i="19" s="1"/>
  <c r="H824" i="19"/>
  <c r="J824" i="19" s="1"/>
  <c r="H825" i="19"/>
  <c r="J825" i="19" s="1"/>
  <c r="H826" i="19"/>
  <c r="J826" i="19" s="1"/>
  <c r="H827" i="19"/>
  <c r="J827" i="19" s="1"/>
  <c r="H828" i="19"/>
  <c r="J828" i="19" s="1"/>
  <c r="H829" i="19"/>
  <c r="J829" i="19" s="1"/>
  <c r="H830" i="19"/>
  <c r="J830" i="19" s="1"/>
  <c r="H831" i="19"/>
  <c r="H832" i="19"/>
  <c r="H833" i="19"/>
  <c r="H834" i="19"/>
  <c r="J834" i="19" s="1"/>
  <c r="H835" i="19"/>
  <c r="J835" i="19" s="1"/>
  <c r="H836" i="19"/>
  <c r="J836" i="19" s="1"/>
  <c r="H837" i="19"/>
  <c r="J837" i="19" s="1"/>
  <c r="H838" i="19"/>
  <c r="J838" i="19" s="1"/>
  <c r="H839" i="19"/>
  <c r="J839" i="19" s="1"/>
  <c r="H840" i="19"/>
  <c r="J840" i="19" s="1"/>
  <c r="H841" i="19"/>
  <c r="J841" i="19" s="1"/>
  <c r="H842" i="19"/>
  <c r="J842" i="19" s="1"/>
  <c r="H843" i="19"/>
  <c r="J843" i="19" s="1"/>
  <c r="H844" i="19"/>
  <c r="J844" i="19" s="1"/>
  <c r="H845" i="19"/>
  <c r="J845" i="19" s="1"/>
  <c r="H846" i="19"/>
  <c r="J846" i="19" s="1"/>
  <c r="H847" i="19"/>
  <c r="J847" i="19" s="1"/>
  <c r="H848" i="19"/>
  <c r="J848" i="19" s="1"/>
  <c r="H849" i="19"/>
  <c r="J849" i="19" s="1"/>
  <c r="H850" i="19"/>
  <c r="J850" i="19" s="1"/>
  <c r="H851" i="19"/>
  <c r="J851" i="19" s="1"/>
  <c r="H852" i="19"/>
  <c r="J852" i="19" s="1"/>
  <c r="H853" i="19"/>
  <c r="J853" i="19" s="1"/>
  <c r="H854" i="19"/>
  <c r="J854" i="19" s="1"/>
  <c r="H855" i="19"/>
  <c r="J855" i="19" s="1"/>
  <c r="H856" i="19"/>
  <c r="H857" i="19"/>
  <c r="H858" i="19"/>
  <c r="J858" i="19" s="1"/>
  <c r="H859" i="19"/>
  <c r="J859" i="19" s="1"/>
  <c r="H860" i="19"/>
  <c r="J860" i="19" s="1"/>
  <c r="H861" i="19"/>
  <c r="J861" i="19" s="1"/>
  <c r="H862" i="19"/>
  <c r="J862" i="19" s="1"/>
  <c r="H863" i="19"/>
  <c r="J863" i="19" s="1"/>
  <c r="H864" i="19"/>
  <c r="J864" i="19" s="1"/>
  <c r="H865" i="19"/>
  <c r="J865" i="19" s="1"/>
  <c r="H866" i="19"/>
  <c r="J866" i="19" s="1"/>
  <c r="H867" i="19"/>
  <c r="J867" i="19" s="1"/>
  <c r="H868" i="19"/>
  <c r="J868" i="19" s="1"/>
  <c r="H869" i="19"/>
  <c r="J869" i="19" s="1"/>
  <c r="H870" i="19"/>
  <c r="H871" i="19"/>
  <c r="H872" i="19"/>
  <c r="J872" i="19" s="1"/>
  <c r="H873" i="19"/>
  <c r="J873" i="19" s="1"/>
  <c r="H874" i="19"/>
  <c r="J874" i="19" s="1"/>
  <c r="H875" i="19"/>
  <c r="J875" i="19" s="1"/>
  <c r="H876" i="19"/>
  <c r="J876" i="19" s="1"/>
  <c r="H877" i="19"/>
  <c r="J877" i="19" s="1"/>
  <c r="H878" i="19"/>
  <c r="J878" i="19" s="1"/>
  <c r="H879" i="19"/>
  <c r="J879" i="19" s="1"/>
  <c r="H880" i="19"/>
  <c r="J880" i="19" s="1"/>
  <c r="H881" i="19"/>
  <c r="J881" i="19" s="1"/>
  <c r="H882" i="19"/>
  <c r="J882" i="19" s="1"/>
  <c r="H883" i="19"/>
  <c r="J883" i="19" s="1"/>
  <c r="H884" i="19"/>
  <c r="J884" i="19" s="1"/>
  <c r="H885" i="19"/>
  <c r="J885" i="19" s="1"/>
  <c r="H886" i="19"/>
  <c r="J886" i="19" s="1"/>
  <c r="H887" i="19"/>
  <c r="H888" i="19"/>
  <c r="H889" i="19"/>
  <c r="J889" i="19" s="1"/>
  <c r="H890" i="19"/>
  <c r="J890" i="19" s="1"/>
  <c r="H891" i="19"/>
  <c r="J891" i="19" s="1"/>
  <c r="H892" i="19"/>
  <c r="J892" i="19" s="1"/>
  <c r="H893" i="19"/>
  <c r="J893" i="19" s="1"/>
  <c r="H894" i="19"/>
  <c r="J894" i="19" s="1"/>
  <c r="H895" i="19"/>
  <c r="J895" i="19" s="1"/>
  <c r="H896" i="19"/>
  <c r="J896" i="19" s="1"/>
  <c r="H897" i="19"/>
  <c r="J897" i="19" s="1"/>
  <c r="H898" i="19"/>
  <c r="J898" i="19" s="1"/>
  <c r="H899" i="19"/>
  <c r="J899" i="19" s="1"/>
  <c r="H900" i="19"/>
  <c r="J900" i="19" s="1"/>
  <c r="H901" i="19"/>
  <c r="J901" i="19" s="1"/>
  <c r="H902" i="19"/>
  <c r="J902" i="19" s="1"/>
  <c r="H903" i="19"/>
  <c r="J903" i="19" s="1"/>
  <c r="H904" i="19"/>
  <c r="J904" i="19" s="1"/>
  <c r="H905" i="19"/>
  <c r="J905" i="19" s="1"/>
  <c r="H906" i="19"/>
  <c r="J906" i="19" s="1"/>
  <c r="H907" i="19"/>
  <c r="J907" i="19" s="1"/>
  <c r="H908" i="19"/>
  <c r="J908" i="19" s="1"/>
  <c r="H909" i="19"/>
  <c r="J909" i="19" s="1"/>
  <c r="H910" i="19"/>
  <c r="J910" i="19" s="1"/>
  <c r="H911" i="19"/>
  <c r="J911" i="19" s="1"/>
  <c r="H912" i="19"/>
  <c r="J912" i="19" s="1"/>
  <c r="H913" i="19"/>
  <c r="J913" i="19" s="1"/>
  <c r="H914" i="19"/>
  <c r="J914" i="19" s="1"/>
  <c r="H915" i="19"/>
  <c r="J915" i="19" s="1"/>
  <c r="H916" i="19"/>
  <c r="J916" i="19" s="1"/>
  <c r="H917" i="19"/>
  <c r="J917" i="19" s="1"/>
  <c r="H918" i="19"/>
  <c r="J918" i="19" s="1"/>
  <c r="H919" i="19"/>
  <c r="J919" i="19" s="1"/>
  <c r="H920" i="19"/>
  <c r="J920" i="19" s="1"/>
  <c r="H921" i="19"/>
  <c r="J921" i="19" s="1"/>
  <c r="H922" i="19"/>
  <c r="J922" i="19" s="1"/>
  <c r="H923" i="19"/>
  <c r="H924" i="19"/>
  <c r="H925" i="19"/>
  <c r="J925" i="19" s="1"/>
  <c r="H926" i="19"/>
  <c r="J926" i="19" s="1"/>
  <c r="H927" i="19"/>
  <c r="J927" i="19" s="1"/>
  <c r="H928" i="19"/>
  <c r="J928" i="19" s="1"/>
  <c r="H929" i="19"/>
  <c r="J929" i="19" s="1"/>
  <c r="H930" i="19"/>
  <c r="J930" i="19" s="1"/>
  <c r="H931" i="19"/>
  <c r="J931" i="19" s="1"/>
  <c r="H932" i="19"/>
  <c r="H933" i="19"/>
  <c r="H934" i="19"/>
  <c r="H935" i="19"/>
  <c r="H936" i="19"/>
  <c r="J936" i="19" s="1"/>
  <c r="H937" i="19"/>
  <c r="J937" i="19" s="1"/>
  <c r="H938" i="19"/>
  <c r="J938" i="19" s="1"/>
  <c r="H939" i="19"/>
  <c r="J939" i="19" s="1"/>
  <c r="H940" i="19"/>
  <c r="J940" i="19" s="1"/>
  <c r="H941" i="19"/>
  <c r="J941" i="19" s="1"/>
  <c r="H942" i="19"/>
  <c r="J942" i="19" s="1"/>
  <c r="H943" i="19"/>
  <c r="J943" i="19" s="1"/>
  <c r="H944" i="19"/>
  <c r="J944" i="19" s="1"/>
  <c r="H945" i="19"/>
  <c r="J945" i="19" s="1"/>
  <c r="H946" i="19"/>
  <c r="J946" i="19" s="1"/>
  <c r="H947" i="19"/>
  <c r="J947" i="19" s="1"/>
  <c r="H948" i="19"/>
  <c r="J948" i="19" s="1"/>
  <c r="H949" i="19"/>
  <c r="H950" i="19"/>
  <c r="H951" i="19"/>
  <c r="J951" i="19" s="1"/>
  <c r="H952" i="19"/>
  <c r="J952" i="19" s="1"/>
  <c r="H953" i="19"/>
  <c r="J953" i="19" s="1"/>
  <c r="H954" i="19"/>
  <c r="J954" i="19" s="1"/>
  <c r="H955" i="19"/>
  <c r="J955" i="19" s="1"/>
  <c r="H956" i="19"/>
  <c r="J956" i="19" s="1"/>
  <c r="H957" i="19"/>
  <c r="J957" i="19" s="1"/>
  <c r="H958" i="19"/>
  <c r="J958" i="19" s="1"/>
  <c r="H959" i="19"/>
  <c r="J959" i="19" s="1"/>
  <c r="H960" i="19"/>
  <c r="J960" i="19" s="1"/>
  <c r="H961" i="19"/>
  <c r="J961" i="19" s="1"/>
  <c r="H962" i="19"/>
  <c r="J962" i="19" s="1"/>
  <c r="H963" i="19"/>
  <c r="J963" i="19" s="1"/>
  <c r="H964" i="19"/>
  <c r="J964" i="19" s="1"/>
  <c r="H965" i="19"/>
  <c r="H966" i="19"/>
  <c r="H967" i="19"/>
  <c r="J967" i="19" s="1"/>
  <c r="H968" i="19"/>
  <c r="J968" i="19" s="1"/>
  <c r="H969" i="19"/>
  <c r="J969" i="19" s="1"/>
  <c r="H970" i="19"/>
  <c r="J970" i="19" s="1"/>
  <c r="H971" i="19"/>
  <c r="J971" i="19" s="1"/>
  <c r="H972" i="19"/>
  <c r="J972" i="19" s="1"/>
  <c r="H973" i="19"/>
  <c r="J973" i="19" s="1"/>
  <c r="H974" i="19"/>
  <c r="J974" i="19" s="1"/>
  <c r="H975" i="19"/>
  <c r="J975" i="19" s="1"/>
  <c r="H976" i="19"/>
  <c r="J976" i="19" s="1"/>
  <c r="H977" i="19"/>
  <c r="J977" i="19" s="1"/>
  <c r="H978" i="19"/>
  <c r="J978" i="19" s="1"/>
  <c r="H979" i="19"/>
  <c r="J979" i="19" s="1"/>
  <c r="H980" i="19"/>
  <c r="H981" i="19"/>
  <c r="H982" i="19"/>
  <c r="J982" i="19" s="1"/>
  <c r="H983" i="19"/>
  <c r="J983" i="19" s="1"/>
  <c r="H984" i="19"/>
  <c r="J984" i="19" s="1"/>
  <c r="H985" i="19"/>
  <c r="J985" i="19" s="1"/>
  <c r="H986" i="19"/>
  <c r="J986" i="19" s="1"/>
  <c r="H987" i="19"/>
  <c r="J987" i="19" s="1"/>
  <c r="H988" i="19"/>
  <c r="J988" i="19" s="1"/>
  <c r="H989" i="19"/>
  <c r="J989" i="19" s="1"/>
  <c r="H990" i="19"/>
  <c r="J990" i="19" s="1"/>
  <c r="H991" i="19"/>
  <c r="J991" i="19" s="1"/>
  <c r="H992" i="19"/>
  <c r="J992" i="19" s="1"/>
  <c r="H993" i="19"/>
  <c r="J993" i="19" s="1"/>
  <c r="H994" i="19"/>
  <c r="J994" i="19" s="1"/>
  <c r="H995" i="19"/>
  <c r="J995" i="19" s="1"/>
  <c r="H996" i="19"/>
  <c r="J996" i="19" s="1"/>
  <c r="H997" i="19"/>
  <c r="J997" i="19" s="1"/>
  <c r="H998" i="19"/>
  <c r="J998" i="19" s="1"/>
  <c r="H999" i="19"/>
  <c r="J999" i="19" s="1"/>
  <c r="H1000" i="19"/>
  <c r="J1000" i="19" s="1"/>
  <c r="H1001" i="19"/>
  <c r="J1001" i="19" s="1"/>
  <c r="H1002" i="19"/>
  <c r="J1002" i="19" s="1"/>
  <c r="H1003" i="19"/>
  <c r="J1003" i="19" s="1"/>
  <c r="H1004" i="19"/>
  <c r="J1004" i="19" s="1"/>
  <c r="H1005" i="19"/>
  <c r="J1005" i="19" s="1"/>
  <c r="H1006" i="19"/>
  <c r="J1006" i="19" s="1"/>
  <c r="H1007" i="19"/>
  <c r="J1007" i="19" s="1"/>
  <c r="H1008" i="19"/>
  <c r="J1008" i="19" s="1"/>
  <c r="H1009" i="19"/>
  <c r="J1009" i="19" s="1"/>
  <c r="H1010" i="19"/>
  <c r="J1010" i="19" s="1"/>
  <c r="H1011" i="19"/>
  <c r="J1011" i="19" s="1"/>
  <c r="H1012" i="19"/>
  <c r="J1012" i="19" s="1"/>
  <c r="H1013" i="19"/>
  <c r="J1013" i="19" s="1"/>
  <c r="H1014" i="19"/>
  <c r="J1014" i="19" s="1"/>
  <c r="H1015" i="19"/>
  <c r="J1015" i="19" s="1"/>
  <c r="H1016" i="19"/>
  <c r="J1016" i="19" s="1"/>
  <c r="H1017" i="19"/>
  <c r="J1017" i="19" s="1"/>
  <c r="H1018" i="19"/>
  <c r="H1019" i="19"/>
  <c r="H1020" i="19"/>
  <c r="J1020" i="19" s="1"/>
  <c r="H1021" i="19"/>
  <c r="J1021" i="19" s="1"/>
  <c r="H1022" i="19"/>
  <c r="J1022" i="19" s="1"/>
  <c r="H1023" i="19"/>
  <c r="J1023" i="19" s="1"/>
  <c r="H1024" i="19"/>
  <c r="J1024" i="19" s="1"/>
  <c r="H1025" i="19"/>
  <c r="J1025" i="19" s="1"/>
  <c r="H1026" i="19"/>
  <c r="J1026" i="19" s="1"/>
  <c r="H1027" i="19"/>
  <c r="J1027" i="19" s="1"/>
  <c r="H1028" i="19"/>
  <c r="J1028" i="19" s="1"/>
  <c r="H1029" i="19"/>
  <c r="J1029" i="19" s="1"/>
  <c r="H1030" i="19"/>
  <c r="J1030" i="19" s="1"/>
  <c r="H1031" i="19"/>
  <c r="J1031" i="19" s="1"/>
  <c r="H1032" i="19"/>
  <c r="J1032" i="19" s="1"/>
  <c r="H1033" i="19"/>
  <c r="J1033" i="19" s="1"/>
  <c r="H1034" i="19"/>
  <c r="J1034" i="19" s="1"/>
  <c r="H1035" i="19"/>
  <c r="J1035" i="19" s="1"/>
  <c r="H1036" i="19"/>
  <c r="J1036" i="19" s="1"/>
  <c r="H1037" i="19"/>
  <c r="J1037" i="19" s="1"/>
  <c r="H1038" i="19"/>
  <c r="J1038" i="19" s="1"/>
  <c r="H1039" i="19"/>
  <c r="J1039" i="19" s="1"/>
  <c r="H1040" i="19"/>
  <c r="H1041" i="19"/>
  <c r="H1042" i="19"/>
  <c r="J1042" i="19" s="1"/>
  <c r="H1043" i="19"/>
  <c r="H1044" i="19"/>
  <c r="H1045" i="19"/>
  <c r="J1045" i="19" s="1"/>
  <c r="H1046" i="19"/>
  <c r="J1046" i="19" s="1"/>
  <c r="H1047" i="19"/>
  <c r="J1047" i="19" s="1"/>
  <c r="H1048" i="19"/>
  <c r="J1048" i="19" s="1"/>
  <c r="H1049" i="19"/>
  <c r="J1049" i="19" s="1"/>
  <c r="H1050" i="19"/>
  <c r="J1050" i="19" s="1"/>
  <c r="H1051" i="19"/>
  <c r="J1051" i="19" s="1"/>
  <c r="H1052" i="19"/>
  <c r="J1052" i="19" s="1"/>
  <c r="H1053" i="19"/>
  <c r="J1053" i="19" s="1"/>
  <c r="H1054" i="19"/>
  <c r="J1054" i="19" s="1"/>
  <c r="H1055" i="19"/>
  <c r="J1055" i="19" s="1"/>
  <c r="H1056" i="19"/>
  <c r="J1056" i="19" s="1"/>
  <c r="H1057" i="19"/>
  <c r="J1057" i="19" s="1"/>
  <c r="H1058" i="19"/>
  <c r="J1058" i="19" s="1"/>
  <c r="H1059" i="19"/>
  <c r="J1059" i="19" s="1"/>
  <c r="H1060" i="19"/>
  <c r="J1060" i="19" s="1"/>
  <c r="H1061" i="19"/>
  <c r="J1061" i="19" s="1"/>
  <c r="H1062" i="19"/>
  <c r="J1062" i="19" s="1"/>
  <c r="H1063" i="19"/>
  <c r="J1063" i="19" s="1"/>
  <c r="H1064" i="19"/>
  <c r="J1064" i="19" s="1"/>
  <c r="H1065" i="19"/>
  <c r="J1065" i="19" s="1"/>
  <c r="H1066" i="19"/>
  <c r="J1066" i="19" s="1"/>
  <c r="H1067" i="19"/>
  <c r="J1067" i="19" s="1"/>
  <c r="H1068" i="19"/>
  <c r="J1068" i="19" s="1"/>
  <c r="H1069" i="19"/>
  <c r="H1070" i="19"/>
  <c r="H1071" i="19"/>
  <c r="J1071" i="19" s="1"/>
  <c r="H1072" i="19"/>
  <c r="J1072" i="19" s="1"/>
  <c r="H1073" i="19"/>
  <c r="J1073" i="19" s="1"/>
  <c r="H1074" i="19"/>
  <c r="J1074" i="19" s="1"/>
  <c r="H1075" i="19"/>
  <c r="J1075" i="19" s="1"/>
  <c r="H1076" i="19"/>
  <c r="J1076" i="19" s="1"/>
  <c r="H1077" i="19"/>
  <c r="J1077" i="19" s="1"/>
  <c r="H1078" i="19"/>
  <c r="J1078" i="19" s="1"/>
  <c r="H1079" i="19"/>
  <c r="J1079" i="19" s="1"/>
  <c r="H1080" i="19"/>
  <c r="J1080" i="19" s="1"/>
  <c r="H1081" i="19"/>
  <c r="J1081" i="19" s="1"/>
  <c r="H1082" i="19"/>
  <c r="J1082" i="19" s="1"/>
  <c r="H1083" i="19"/>
  <c r="J1083" i="19" s="1"/>
  <c r="H1084" i="19"/>
  <c r="J1084" i="19" s="1"/>
  <c r="H1085" i="19"/>
  <c r="J1085" i="19" s="1"/>
  <c r="H1086" i="19"/>
  <c r="J1086" i="19" s="1"/>
  <c r="H1087" i="19"/>
  <c r="J1087" i="19" s="1"/>
  <c r="H1088" i="19"/>
  <c r="J1088" i="19" s="1"/>
  <c r="H1089" i="19"/>
  <c r="J1089" i="19" s="1"/>
  <c r="H1090" i="19"/>
  <c r="J1090" i="19" s="1"/>
  <c r="H1091" i="19"/>
  <c r="J1091" i="19" s="1"/>
  <c r="H1092" i="19"/>
  <c r="J1092" i="19" s="1"/>
  <c r="H1093" i="19"/>
  <c r="J1093" i="19" s="1"/>
  <c r="H1094" i="19"/>
  <c r="J1094" i="19" s="1"/>
  <c r="H1095" i="19"/>
  <c r="H1096" i="19"/>
  <c r="H1097" i="19"/>
  <c r="J1097" i="19" s="1"/>
  <c r="H1098" i="19"/>
  <c r="J1098" i="19" s="1"/>
  <c r="H1099" i="19"/>
  <c r="J1099" i="19" s="1"/>
  <c r="H1100" i="19"/>
  <c r="J1100" i="19" s="1"/>
  <c r="H1101" i="19"/>
  <c r="J1101" i="19" s="1"/>
  <c r="H1102" i="19"/>
  <c r="J1102" i="19" s="1"/>
  <c r="H1103" i="19"/>
  <c r="J1103" i="19" s="1"/>
  <c r="H1104" i="19"/>
  <c r="J1104" i="19" s="1"/>
  <c r="H1105" i="19"/>
  <c r="J1105" i="19" s="1"/>
  <c r="H1106" i="19"/>
  <c r="J1106" i="19" s="1"/>
  <c r="H1107" i="19"/>
  <c r="J1107" i="19" s="1"/>
  <c r="H1108" i="19"/>
  <c r="J1108" i="19" s="1"/>
  <c r="H1109" i="19"/>
  <c r="J1109" i="19" s="1"/>
  <c r="H1110" i="19"/>
  <c r="H1111" i="19"/>
  <c r="H1112" i="19"/>
  <c r="J1112" i="19" s="1"/>
  <c r="H1113" i="19"/>
  <c r="J1113" i="19" s="1"/>
  <c r="H1114" i="19"/>
  <c r="J1114" i="19" s="1"/>
  <c r="H1115" i="19"/>
  <c r="J1115" i="19" s="1"/>
  <c r="H1116" i="19"/>
  <c r="J1116" i="19" s="1"/>
  <c r="H1117" i="19"/>
  <c r="J1117" i="19" s="1"/>
  <c r="H1118" i="19"/>
  <c r="J1118" i="19" s="1"/>
  <c r="H1119" i="19"/>
  <c r="J1119" i="19" s="1"/>
  <c r="H1120" i="19"/>
  <c r="J1120" i="19" s="1"/>
  <c r="H1121" i="19"/>
  <c r="J1121" i="19" s="1"/>
  <c r="H1122" i="19"/>
  <c r="J1122" i="19" s="1"/>
  <c r="H1123" i="19"/>
  <c r="J1123" i="19" s="1"/>
  <c r="H1124" i="19"/>
  <c r="J1124" i="19" s="1"/>
  <c r="H1125" i="19"/>
  <c r="J1125" i="19" s="1"/>
  <c r="H1126" i="19"/>
  <c r="J1126" i="19" s="1"/>
  <c r="H1127" i="19"/>
  <c r="J1127" i="19" s="1"/>
  <c r="H1128" i="19"/>
  <c r="J1128" i="19" s="1"/>
  <c r="H1129" i="19"/>
  <c r="J1129" i="19" s="1"/>
  <c r="H1130" i="19"/>
  <c r="J1130" i="19" s="1"/>
  <c r="H1131" i="19"/>
  <c r="J1131" i="19" s="1"/>
  <c r="H1132" i="19"/>
  <c r="J1132" i="19" s="1"/>
  <c r="H1133" i="19"/>
  <c r="J1133" i="19" s="1"/>
  <c r="H1134" i="19"/>
  <c r="J1134" i="19" s="1"/>
  <c r="H1135" i="19"/>
  <c r="J1135" i="19" s="1"/>
  <c r="H1136" i="19"/>
  <c r="J1136" i="19" s="1"/>
  <c r="H1137" i="19"/>
  <c r="J1137" i="19" s="1"/>
  <c r="H1138" i="19"/>
  <c r="J1138" i="19" s="1"/>
  <c r="H1139" i="19"/>
  <c r="J1139" i="19" s="1"/>
  <c r="H1140" i="19"/>
  <c r="J1140" i="19" s="1"/>
  <c r="H1141" i="19"/>
  <c r="J1141" i="19" s="1"/>
  <c r="H1142" i="19"/>
  <c r="J1142" i="19" s="1"/>
  <c r="H1143" i="19"/>
  <c r="J1143" i="19" s="1"/>
  <c r="H1144" i="19"/>
  <c r="J1144" i="19" s="1"/>
  <c r="H1145" i="19"/>
  <c r="J1145" i="19" s="1"/>
  <c r="H1146" i="19"/>
  <c r="J1146" i="19" s="1"/>
  <c r="H1147" i="19"/>
  <c r="J1147" i="19" s="1"/>
  <c r="H1148" i="19"/>
  <c r="J1148" i="19" s="1"/>
  <c r="H1149" i="19"/>
  <c r="J1149" i="19" s="1"/>
  <c r="H1150" i="19"/>
  <c r="J1150" i="19" s="1"/>
  <c r="H1151" i="19"/>
  <c r="H1152" i="19"/>
  <c r="H1153" i="19"/>
  <c r="J1153" i="19" s="1"/>
  <c r="H1154" i="19"/>
  <c r="J1154" i="19" s="1"/>
  <c r="H1155" i="19"/>
  <c r="J1155" i="19" s="1"/>
  <c r="H1156" i="19"/>
  <c r="J1156" i="19" s="1"/>
  <c r="H1157" i="19"/>
  <c r="J1157" i="19" s="1"/>
  <c r="H1158" i="19"/>
  <c r="J1158" i="19" s="1"/>
  <c r="H1159" i="19"/>
  <c r="J1159" i="19" s="1"/>
  <c r="H1160" i="19"/>
  <c r="J1160" i="19" s="1"/>
  <c r="H1161" i="19"/>
  <c r="J1161" i="19" s="1"/>
  <c r="H1162" i="19"/>
  <c r="J1162" i="19" s="1"/>
  <c r="H1163" i="19"/>
  <c r="J1163" i="19" s="1"/>
  <c r="H1164" i="19"/>
  <c r="J1164" i="19" s="1"/>
  <c r="H1165" i="19"/>
  <c r="J1165" i="19" s="1"/>
  <c r="H1166" i="19"/>
  <c r="J1166" i="19" s="1"/>
  <c r="H1167" i="19"/>
  <c r="J1167" i="19" s="1"/>
  <c r="H1168" i="19"/>
  <c r="J1168" i="19" s="1"/>
  <c r="H1169" i="19"/>
  <c r="J1169" i="19" s="1"/>
  <c r="H1170" i="19"/>
  <c r="J1170" i="19" s="1"/>
  <c r="H1171" i="19"/>
  <c r="J1171" i="19" s="1"/>
  <c r="H1172" i="19"/>
  <c r="J1172" i="19" s="1"/>
  <c r="H1173" i="19"/>
  <c r="J1173" i="19" s="1"/>
  <c r="H1174" i="19"/>
  <c r="J1174" i="19" s="1"/>
  <c r="H1175" i="19"/>
  <c r="J1175" i="19" s="1"/>
  <c r="H1176" i="19"/>
  <c r="J1176" i="19" s="1"/>
  <c r="H1177" i="19"/>
  <c r="J1177" i="19" s="1"/>
  <c r="H1178" i="19"/>
  <c r="J1178" i="19" s="1"/>
  <c r="H1179" i="19"/>
  <c r="J1179" i="19" s="1"/>
  <c r="H1180" i="19"/>
  <c r="J1180" i="19" s="1"/>
  <c r="H1181" i="19"/>
  <c r="J1181" i="19" s="1"/>
  <c r="H1182" i="19"/>
  <c r="J1182" i="19" s="1"/>
  <c r="H1183" i="19"/>
  <c r="J1183" i="19" s="1"/>
  <c r="H1184" i="19"/>
  <c r="J1184" i="19" s="1"/>
  <c r="H1185" i="19"/>
  <c r="J1185" i="19" s="1"/>
  <c r="H1186" i="19"/>
  <c r="J1186" i="19" s="1"/>
  <c r="H1187" i="19"/>
  <c r="J1187" i="19" s="1"/>
  <c r="H1188" i="19"/>
  <c r="J1188" i="19" s="1"/>
  <c r="H1189" i="19"/>
  <c r="J1189" i="19" s="1"/>
  <c r="H1190" i="19"/>
  <c r="J1190" i="19" s="1"/>
  <c r="H1191" i="19"/>
  <c r="H1192" i="19"/>
  <c r="H1193" i="19"/>
  <c r="J1193" i="19" s="1"/>
  <c r="H1194" i="19"/>
  <c r="H1195" i="19"/>
  <c r="H1196" i="19"/>
  <c r="J1196" i="19" s="1"/>
  <c r="H1197" i="19"/>
  <c r="J1197" i="19" s="1"/>
  <c r="H1198" i="19"/>
  <c r="H1199" i="19"/>
  <c r="H1200" i="19"/>
  <c r="J1200" i="19" s="1"/>
  <c r="H1201" i="19"/>
  <c r="J1201" i="19" s="1"/>
  <c r="H1202" i="19"/>
  <c r="J1202" i="19" s="1"/>
  <c r="H1203" i="19"/>
  <c r="J1203" i="19" s="1"/>
  <c r="H1204" i="19"/>
  <c r="J1204" i="19" s="1"/>
  <c r="H1205" i="19"/>
  <c r="J1205" i="19" s="1"/>
  <c r="H1206" i="19"/>
  <c r="J1206" i="19" s="1"/>
  <c r="H1207" i="19"/>
  <c r="J1207" i="19" s="1"/>
  <c r="H1208" i="19"/>
  <c r="J1208" i="19" s="1"/>
  <c r="H1209" i="19"/>
  <c r="J1209" i="19" s="1"/>
  <c r="H1210" i="19"/>
  <c r="J1210" i="19" s="1"/>
  <c r="H1211" i="19"/>
  <c r="J1211" i="19" s="1"/>
  <c r="H1212" i="19"/>
  <c r="J1212" i="19" s="1"/>
  <c r="H1213" i="19"/>
  <c r="J1213" i="19" s="1"/>
  <c r="H1214" i="19"/>
  <c r="J1214" i="19" s="1"/>
  <c r="H1215" i="19"/>
  <c r="J1215" i="19" s="1"/>
  <c r="H1216" i="19"/>
  <c r="J1216" i="19" s="1"/>
  <c r="H1217" i="19"/>
  <c r="J1217" i="19" s="1"/>
  <c r="H1218" i="19"/>
  <c r="J1218" i="19" s="1"/>
  <c r="H1219" i="19"/>
  <c r="J1219" i="19" s="1"/>
  <c r="H1220" i="19"/>
  <c r="J1220" i="19" s="1"/>
  <c r="H1221" i="19"/>
  <c r="J1221" i="19" s="1"/>
  <c r="H1222" i="19"/>
  <c r="J1222" i="19" s="1"/>
  <c r="H1223" i="19"/>
  <c r="J1223" i="19" s="1"/>
  <c r="H1224" i="19"/>
  <c r="J1224" i="19" s="1"/>
  <c r="H1225" i="19"/>
  <c r="J1225" i="19" s="1"/>
  <c r="H1226" i="19"/>
  <c r="J1226" i="19" s="1"/>
  <c r="H1227" i="19"/>
  <c r="J1227" i="19" s="1"/>
  <c r="H1228" i="19"/>
  <c r="J1228" i="19" s="1"/>
  <c r="H1229" i="19"/>
  <c r="J1229" i="19" s="1"/>
  <c r="H1230" i="19"/>
  <c r="J1230" i="19" s="1"/>
  <c r="H1231" i="19"/>
  <c r="J1231" i="19" s="1"/>
  <c r="H1232" i="19"/>
  <c r="J1232" i="19" s="1"/>
  <c r="H1233" i="19"/>
  <c r="J1233" i="19" s="1"/>
  <c r="H1234" i="19"/>
  <c r="J1234" i="19" s="1"/>
  <c r="H1235" i="19"/>
  <c r="J1235" i="19" s="1"/>
  <c r="H1236" i="19"/>
  <c r="J1236" i="19" s="1"/>
  <c r="H1237" i="19"/>
  <c r="H1238" i="19"/>
  <c r="H1239" i="19"/>
  <c r="J1239" i="19" s="1"/>
  <c r="H1240" i="19"/>
  <c r="J1240" i="19" s="1"/>
  <c r="H1241" i="19"/>
  <c r="J1241" i="19" s="1"/>
  <c r="H1242" i="19"/>
  <c r="J1242" i="19" s="1"/>
  <c r="H1243" i="19"/>
  <c r="J1243" i="19" s="1"/>
  <c r="H1244" i="19"/>
  <c r="J1244" i="19" s="1"/>
  <c r="H1245" i="19"/>
  <c r="J1245" i="19" s="1"/>
  <c r="H1246" i="19"/>
  <c r="J1246" i="19" s="1"/>
  <c r="H1247" i="19"/>
  <c r="J1247" i="19" s="1"/>
  <c r="H1248" i="19"/>
  <c r="J1248" i="19" s="1"/>
  <c r="H1249" i="19"/>
  <c r="J1249" i="19" s="1"/>
  <c r="H1250" i="19"/>
  <c r="J1250" i="19" s="1"/>
  <c r="H1251" i="19"/>
  <c r="J1251" i="19" s="1"/>
  <c r="H1252" i="19"/>
  <c r="J1252" i="19" s="1"/>
  <c r="H1253" i="19"/>
  <c r="J1253" i="19" s="1"/>
  <c r="H1254" i="19"/>
  <c r="J1254" i="19" s="1"/>
  <c r="H1255" i="19"/>
  <c r="J1255" i="19" s="1"/>
  <c r="H1256" i="19"/>
  <c r="J1256" i="19" s="1"/>
  <c r="H1257" i="19"/>
  <c r="J1257" i="19" s="1"/>
  <c r="H1258" i="19"/>
  <c r="J1258" i="19" s="1"/>
  <c r="H1259" i="19"/>
  <c r="J1259" i="19" s="1"/>
  <c r="H1260" i="19"/>
  <c r="J1260" i="19" s="1"/>
  <c r="H1261" i="19"/>
  <c r="J1261" i="19" s="1"/>
  <c r="H1262" i="19"/>
  <c r="J1262" i="19" s="1"/>
  <c r="H1263" i="19"/>
  <c r="J1263" i="19" s="1"/>
  <c r="H1264" i="19"/>
  <c r="J1264" i="19" s="1"/>
  <c r="H1265" i="19"/>
  <c r="J1265" i="19" s="1"/>
  <c r="H1266" i="19"/>
  <c r="J1266" i="19" s="1"/>
  <c r="H1267" i="19"/>
  <c r="J1267" i="19" s="1"/>
  <c r="H1268" i="19"/>
  <c r="J1268" i="19" s="1"/>
  <c r="H1269" i="19"/>
  <c r="J1269" i="19" s="1"/>
  <c r="H1270" i="19"/>
  <c r="J1270" i="19" s="1"/>
  <c r="H1271" i="19"/>
  <c r="J1271" i="19" s="1"/>
  <c r="H1272" i="19"/>
  <c r="J1272" i="19" s="1"/>
  <c r="H1273" i="19"/>
  <c r="J1273" i="19" s="1"/>
  <c r="H1274" i="19"/>
  <c r="J1274" i="19" s="1"/>
  <c r="H1275" i="19"/>
  <c r="J1275" i="19" s="1"/>
  <c r="H1276" i="19"/>
  <c r="J1276" i="19" s="1"/>
  <c r="H1277" i="19"/>
  <c r="J1277" i="19" s="1"/>
  <c r="H1278" i="19"/>
  <c r="J1278" i="19" s="1"/>
  <c r="H1279" i="19"/>
  <c r="J1279" i="19" s="1"/>
  <c r="H1280" i="19"/>
  <c r="J1280" i="19" s="1"/>
  <c r="H1281" i="19"/>
  <c r="J1281" i="19" s="1"/>
  <c r="H1282" i="19"/>
  <c r="J1282" i="19" s="1"/>
  <c r="H1283" i="19"/>
  <c r="H1284" i="19"/>
  <c r="H1285" i="19"/>
  <c r="J1285" i="19" s="1"/>
  <c r="H1286" i="19"/>
  <c r="J1286" i="19" s="1"/>
  <c r="H1287" i="19"/>
  <c r="J1287" i="19" s="1"/>
  <c r="H1288" i="19"/>
  <c r="J1288" i="19" s="1"/>
  <c r="H1289" i="19"/>
  <c r="J1289" i="19" s="1"/>
  <c r="H1290" i="19"/>
  <c r="J1290" i="19" s="1"/>
  <c r="H1291" i="19"/>
  <c r="J1291" i="19" s="1"/>
  <c r="H1292" i="19"/>
  <c r="J1292" i="19" s="1"/>
  <c r="H1293" i="19"/>
  <c r="J1293" i="19" s="1"/>
  <c r="H1294" i="19"/>
  <c r="J1294" i="19" s="1"/>
  <c r="H1295" i="19"/>
  <c r="J1295" i="19" s="1"/>
  <c r="H1296" i="19"/>
  <c r="J1296" i="19" s="1"/>
  <c r="H1297" i="19"/>
  <c r="J1297" i="19" s="1"/>
  <c r="H1298" i="19"/>
  <c r="J1298" i="19" s="1"/>
  <c r="H1299" i="19"/>
  <c r="J1299" i="19" s="1"/>
  <c r="H1300" i="19"/>
  <c r="J1300" i="19" s="1"/>
  <c r="H1301" i="19"/>
  <c r="H1302" i="19"/>
  <c r="H1303" i="19"/>
  <c r="J1303" i="19" s="1"/>
  <c r="H1304" i="19"/>
  <c r="J1304" i="19" s="1"/>
  <c r="H1305" i="19"/>
  <c r="J1305" i="19" s="1"/>
  <c r="H1306" i="19"/>
  <c r="J1306" i="19" s="1"/>
  <c r="H1307" i="19"/>
  <c r="J1307" i="19" s="1"/>
  <c r="H1308" i="19"/>
  <c r="J1308" i="19" s="1"/>
  <c r="H1309" i="19"/>
  <c r="J1309" i="19" s="1"/>
  <c r="H1310" i="19"/>
  <c r="J1310" i="19" s="1"/>
  <c r="H1311" i="19"/>
  <c r="J1311" i="19" s="1"/>
  <c r="H1312" i="19"/>
  <c r="J1312" i="19" s="1"/>
  <c r="H1313" i="19"/>
  <c r="J1313" i="19" s="1"/>
  <c r="H1314" i="19"/>
  <c r="J1314" i="19" s="1"/>
  <c r="H1315" i="19"/>
  <c r="J1315" i="19" s="1"/>
  <c r="H1316" i="19"/>
  <c r="J1316" i="19" s="1"/>
  <c r="H1317" i="19"/>
  <c r="J1317" i="19" s="1"/>
  <c r="H1318" i="19"/>
  <c r="J1318" i="19" s="1"/>
  <c r="H1319" i="19"/>
  <c r="J1319" i="19" s="1"/>
  <c r="H1320" i="19"/>
  <c r="J1320" i="19" s="1"/>
  <c r="H1321" i="19"/>
  <c r="J1321" i="19" s="1"/>
  <c r="H1322" i="19"/>
  <c r="J1322" i="19" s="1"/>
  <c r="H1323" i="19"/>
  <c r="J1323" i="19" s="1"/>
  <c r="H1324" i="19"/>
  <c r="J1324" i="19" s="1"/>
  <c r="H1325" i="19"/>
  <c r="J1325" i="19" s="1"/>
  <c r="H1326" i="19"/>
  <c r="J1326" i="19" s="1"/>
  <c r="H1327" i="19"/>
  <c r="J1327" i="19" s="1"/>
  <c r="H1328" i="19"/>
  <c r="J1328" i="19" s="1"/>
  <c r="H1329" i="19"/>
  <c r="J1329" i="19" s="1"/>
  <c r="H1330" i="19"/>
  <c r="J1330" i="19" s="1"/>
  <c r="H1331" i="19"/>
  <c r="J1331" i="19" s="1"/>
  <c r="H1332" i="19"/>
  <c r="J1332" i="19" s="1"/>
  <c r="H1333" i="19"/>
  <c r="J1333" i="19" s="1"/>
  <c r="H1334" i="19"/>
  <c r="J1334" i="19" s="1"/>
  <c r="H1335" i="19"/>
  <c r="J1335" i="19" s="1"/>
  <c r="H1336" i="19"/>
  <c r="J1336" i="19" s="1"/>
  <c r="H1337" i="19"/>
  <c r="J1337" i="19" s="1"/>
  <c r="H1338" i="19"/>
  <c r="J1338" i="19" s="1"/>
  <c r="H1339" i="19"/>
  <c r="J1339" i="19" s="1"/>
  <c r="H1340" i="19"/>
  <c r="J1340" i="19" s="1"/>
  <c r="H1341" i="19"/>
  <c r="J1341" i="19" s="1"/>
  <c r="H1342" i="19"/>
  <c r="J1342" i="19" s="1"/>
  <c r="H1343" i="19"/>
  <c r="J1343" i="19" s="1"/>
  <c r="H1344" i="19"/>
  <c r="J1344" i="19" s="1"/>
  <c r="H1345" i="19"/>
  <c r="J1345" i="19" s="1"/>
  <c r="H1346" i="19"/>
  <c r="J1346" i="19" s="1"/>
  <c r="H1347" i="19"/>
  <c r="J1347" i="19" s="1"/>
  <c r="H1348" i="19"/>
  <c r="J1348" i="19" s="1"/>
  <c r="H1349" i="19"/>
  <c r="J1349" i="19" s="1"/>
  <c r="H1350" i="19"/>
  <c r="J1350" i="19" s="1"/>
  <c r="H1351" i="19"/>
  <c r="J1351" i="19" s="1"/>
  <c r="H1352" i="19"/>
  <c r="J1352" i="19" s="1"/>
  <c r="H1353" i="19"/>
  <c r="J1353" i="19" s="1"/>
  <c r="H1354" i="19"/>
  <c r="J1354" i="19" s="1"/>
  <c r="H1355" i="19"/>
  <c r="J1355" i="19" s="1"/>
  <c r="H1356" i="19"/>
  <c r="J1356" i="19" s="1"/>
  <c r="H1357" i="19"/>
  <c r="J1357" i="19" s="1"/>
  <c r="H1358" i="19"/>
  <c r="H1359" i="19"/>
  <c r="H1360" i="19"/>
  <c r="J1360" i="19" s="1"/>
  <c r="H1361" i="19"/>
  <c r="J1361" i="19" s="1"/>
  <c r="H1362" i="19"/>
  <c r="J1362" i="19" s="1"/>
  <c r="H1363" i="19"/>
  <c r="J1363" i="19" s="1"/>
  <c r="H1364" i="19"/>
  <c r="J1364" i="19" s="1"/>
  <c r="H1365" i="19"/>
  <c r="J1365" i="19" s="1"/>
  <c r="H1366" i="19"/>
  <c r="J1366" i="19" s="1"/>
  <c r="H1367" i="19"/>
  <c r="J1367" i="19" s="1"/>
  <c r="H1368" i="19"/>
  <c r="J1368" i="19" s="1"/>
  <c r="H1369" i="19"/>
  <c r="J1369" i="19" s="1"/>
  <c r="H1370" i="19"/>
  <c r="H1371" i="19"/>
  <c r="H1372" i="19"/>
  <c r="J1372" i="19" s="1"/>
  <c r="H1373" i="19"/>
  <c r="J1373" i="19" s="1"/>
  <c r="H1374" i="19"/>
  <c r="J1374" i="19" s="1"/>
  <c r="H1375" i="19"/>
  <c r="J1375" i="19" s="1"/>
  <c r="H1376" i="19"/>
  <c r="J1376" i="19" s="1"/>
  <c r="H1377" i="19"/>
  <c r="J1377" i="19" s="1"/>
  <c r="H1378" i="19"/>
  <c r="J1378" i="19" s="1"/>
  <c r="H1379" i="19"/>
  <c r="J1379" i="19" s="1"/>
  <c r="H1380" i="19"/>
  <c r="J1380" i="19" s="1"/>
  <c r="H1381" i="19"/>
  <c r="J1381" i="19" s="1"/>
  <c r="H1382" i="19"/>
  <c r="J1382" i="19" s="1"/>
  <c r="H1383" i="19"/>
  <c r="J1383" i="19" s="1"/>
  <c r="H1384" i="19"/>
  <c r="J1384" i="19" s="1"/>
  <c r="H1385" i="19"/>
  <c r="J1385" i="19" s="1"/>
  <c r="H1386" i="19"/>
  <c r="J1386" i="19" s="1"/>
  <c r="H1387" i="19"/>
  <c r="J1387" i="19" s="1"/>
  <c r="H1388" i="19"/>
  <c r="J1388" i="19" s="1"/>
  <c r="H1389" i="19"/>
  <c r="J1389" i="19" s="1"/>
  <c r="H1390" i="19"/>
  <c r="J1390" i="19" s="1"/>
  <c r="H1391" i="19"/>
  <c r="J1391" i="19" s="1"/>
  <c r="H1392" i="19"/>
  <c r="J1392" i="19" s="1"/>
  <c r="H1393" i="19"/>
  <c r="J1393" i="19" s="1"/>
  <c r="H1394" i="19"/>
  <c r="J1394" i="19" s="1"/>
  <c r="H1395" i="19"/>
  <c r="J1395" i="19" s="1"/>
  <c r="H1396" i="19"/>
  <c r="J1396" i="19" s="1"/>
  <c r="H1397" i="19"/>
  <c r="J1397" i="19" s="1"/>
  <c r="H1398" i="19"/>
  <c r="J1398" i="19" s="1"/>
  <c r="H1399" i="19"/>
  <c r="J1399" i="19" s="1"/>
  <c r="H1400" i="19"/>
  <c r="J1400" i="19" s="1"/>
  <c r="H1401" i="19"/>
  <c r="J1401" i="19" s="1"/>
  <c r="H1402" i="19"/>
  <c r="J1402" i="19" s="1"/>
  <c r="H1403" i="19"/>
  <c r="J1403" i="19" s="1"/>
  <c r="H1404" i="19"/>
  <c r="J1404" i="19" s="1"/>
  <c r="H1405" i="19"/>
  <c r="J1405" i="19" s="1"/>
  <c r="H1406" i="19"/>
  <c r="J1406" i="19" s="1"/>
  <c r="H1407" i="19"/>
  <c r="J1407" i="19" s="1"/>
  <c r="H1408" i="19"/>
  <c r="J1408" i="19" s="1"/>
  <c r="H1409" i="19"/>
  <c r="J1409" i="19" s="1"/>
  <c r="H1410" i="19"/>
  <c r="J1410" i="19" s="1"/>
  <c r="H1411" i="19"/>
  <c r="J1411" i="19" s="1"/>
  <c r="H1412" i="19"/>
  <c r="J1412" i="19" s="1"/>
  <c r="H1413" i="19"/>
  <c r="J1413" i="19" s="1"/>
  <c r="H1414" i="19"/>
  <c r="J1414" i="19" s="1"/>
  <c r="H1415" i="19"/>
  <c r="J1415" i="19" s="1"/>
  <c r="H1416" i="19"/>
  <c r="J1416" i="19" s="1"/>
  <c r="H1417" i="19"/>
  <c r="J1417" i="19" s="1"/>
  <c r="H1418" i="19"/>
  <c r="J1418" i="19" s="1"/>
  <c r="H1419" i="19"/>
  <c r="J1419" i="19" s="1"/>
  <c r="H1420" i="19"/>
  <c r="H1421" i="19"/>
  <c r="J1421" i="19" s="1"/>
  <c r="H1422" i="19"/>
  <c r="J1422" i="19" s="1"/>
  <c r="H1423" i="19"/>
  <c r="J1423" i="19" s="1"/>
  <c r="H1424" i="19"/>
  <c r="J1424" i="19" s="1"/>
  <c r="H1425" i="19"/>
  <c r="J1425" i="19" s="1"/>
  <c r="H1426" i="19"/>
  <c r="J1426" i="19" s="1"/>
  <c r="H1427" i="19"/>
  <c r="J1427" i="19" s="1"/>
  <c r="H1428" i="19"/>
  <c r="J1428" i="19" s="1"/>
  <c r="H1429" i="19"/>
  <c r="J1429" i="19" s="1"/>
  <c r="H1430" i="19"/>
  <c r="J1430" i="19" s="1"/>
  <c r="H1431" i="19"/>
  <c r="J1431" i="19" s="1"/>
  <c r="H1432" i="19"/>
  <c r="J1432" i="19" s="1"/>
  <c r="H1433" i="19"/>
  <c r="J1433" i="19" s="1"/>
  <c r="H1434" i="19"/>
  <c r="J1434" i="19" s="1"/>
  <c r="H1435" i="19"/>
  <c r="J1435" i="19" s="1"/>
  <c r="H1436" i="19"/>
  <c r="J1436" i="19" s="1"/>
  <c r="H1437" i="19"/>
  <c r="J1437" i="19" s="1"/>
  <c r="H1438" i="19"/>
  <c r="J1438" i="19" s="1"/>
  <c r="H1439" i="19"/>
  <c r="J1439" i="19" s="1"/>
  <c r="H1440" i="19"/>
  <c r="J1440" i="19" s="1"/>
  <c r="H1441" i="19"/>
  <c r="J1441" i="19" s="1"/>
  <c r="H1442" i="19"/>
  <c r="J1442" i="19" s="1"/>
  <c r="H1443" i="19"/>
  <c r="J1443" i="19" s="1"/>
  <c r="H1444" i="19"/>
  <c r="J1444" i="19" s="1"/>
  <c r="H1445" i="19"/>
  <c r="J1445" i="19" s="1"/>
  <c r="H1446" i="19"/>
  <c r="J1446" i="19" s="1"/>
  <c r="H1447" i="19"/>
  <c r="J1447" i="19" s="1"/>
  <c r="H1448" i="19"/>
  <c r="J1448" i="19" s="1"/>
  <c r="H1449" i="19"/>
  <c r="J1449" i="19" s="1"/>
  <c r="H1450" i="19"/>
  <c r="J1450" i="19" s="1"/>
  <c r="H1451" i="19"/>
  <c r="J1451" i="19" s="1"/>
  <c r="H1452" i="19"/>
  <c r="J1452" i="19" s="1"/>
  <c r="H1453" i="19"/>
  <c r="J1453" i="19" s="1"/>
  <c r="H1454" i="19"/>
  <c r="J1454" i="19" s="1"/>
  <c r="H1455" i="19"/>
  <c r="J1455" i="19" s="1"/>
  <c r="H1456" i="19"/>
  <c r="J1456" i="19" s="1"/>
  <c r="H1457" i="19"/>
  <c r="J1457" i="19" s="1"/>
  <c r="H1458" i="19"/>
  <c r="J1458" i="19" s="1"/>
  <c r="H1459" i="19"/>
  <c r="J1459" i="19" s="1"/>
  <c r="H1460" i="19"/>
  <c r="J1460" i="19" s="1"/>
  <c r="H1461" i="19"/>
  <c r="J1461" i="19" s="1"/>
  <c r="H1462" i="19"/>
  <c r="J1462" i="19" s="1"/>
  <c r="H1463" i="19"/>
  <c r="J1463" i="19" s="1"/>
  <c r="H1464" i="19"/>
  <c r="J1464" i="19" s="1"/>
  <c r="H1465" i="19"/>
  <c r="J1465" i="19" s="1"/>
  <c r="H1466" i="19"/>
  <c r="J1466" i="19" s="1"/>
  <c r="H1467" i="19"/>
  <c r="J1467" i="19" s="1"/>
  <c r="H1468" i="19"/>
  <c r="J1468" i="19" s="1"/>
  <c r="H1469" i="19"/>
  <c r="J1469" i="19" s="1"/>
  <c r="H1470" i="19"/>
  <c r="J1470" i="19" s="1"/>
  <c r="H1471" i="19"/>
  <c r="J1471" i="19" s="1"/>
  <c r="H1472" i="19"/>
  <c r="J1472" i="19" s="1"/>
  <c r="H1473" i="19"/>
  <c r="J1473" i="19" s="1"/>
  <c r="H1474" i="19"/>
  <c r="J1474" i="19" s="1"/>
  <c r="H1475" i="19"/>
  <c r="J1475" i="19" s="1"/>
  <c r="H1476" i="19"/>
  <c r="J1476" i="19" s="1"/>
  <c r="H1477" i="19"/>
  <c r="J1477" i="19" s="1"/>
  <c r="H1478" i="19"/>
  <c r="J1478" i="19" s="1"/>
  <c r="H1479" i="19"/>
  <c r="J1479" i="19" s="1"/>
  <c r="H1480" i="19"/>
  <c r="J1480" i="19" s="1"/>
  <c r="H1481" i="19"/>
  <c r="J1481" i="19" s="1"/>
  <c r="H1482" i="19"/>
  <c r="J1482" i="19" s="1"/>
  <c r="H1483" i="19"/>
  <c r="J1483" i="19" s="1"/>
  <c r="H1484" i="19"/>
  <c r="J1484" i="19" s="1"/>
  <c r="H1485" i="19"/>
  <c r="J1485" i="19" s="1"/>
  <c r="H1486" i="19"/>
  <c r="J1486" i="19" s="1"/>
  <c r="H1487" i="19"/>
  <c r="J1487" i="19" s="1"/>
  <c r="H1488" i="19"/>
  <c r="J1488" i="19" s="1"/>
  <c r="H1489" i="19"/>
  <c r="J1489" i="19" s="1"/>
  <c r="H1490" i="19"/>
  <c r="J1490" i="19" s="1"/>
  <c r="H1491" i="19"/>
  <c r="J1491" i="19" s="1"/>
  <c r="H1492" i="19"/>
  <c r="J1492" i="19" s="1"/>
  <c r="H1493" i="19"/>
  <c r="J1493" i="19" s="1"/>
  <c r="H1494" i="19"/>
  <c r="J1494" i="19" s="1"/>
  <c r="H1495" i="19"/>
  <c r="J1495" i="19" s="1"/>
  <c r="H1496" i="19"/>
  <c r="J1496" i="19" s="1"/>
  <c r="H1497" i="19"/>
  <c r="J1497" i="19" s="1"/>
  <c r="H1498" i="19"/>
  <c r="J1498" i="19" s="1"/>
  <c r="H1499" i="19"/>
  <c r="J1499" i="19" s="1"/>
  <c r="H1500" i="19"/>
  <c r="J1500" i="19" s="1"/>
  <c r="H1501" i="19"/>
  <c r="J1501" i="19" s="1"/>
  <c r="H1502" i="19"/>
  <c r="J1502" i="19" s="1"/>
  <c r="H1503" i="19"/>
  <c r="J1503" i="19" s="1"/>
  <c r="H1504" i="19"/>
  <c r="J1504" i="19" s="1"/>
  <c r="H1505" i="19"/>
  <c r="J1505" i="19" s="1"/>
  <c r="H1506" i="19"/>
  <c r="J1506" i="19" s="1"/>
  <c r="H1507" i="19"/>
  <c r="J1507" i="19" s="1"/>
  <c r="H1508" i="19"/>
  <c r="J1508" i="19" s="1"/>
  <c r="H1509" i="19"/>
  <c r="J1509" i="19" s="1"/>
  <c r="H1510" i="19"/>
  <c r="J1510" i="19" s="1"/>
  <c r="H1511" i="19"/>
  <c r="J1511" i="19" s="1"/>
  <c r="H1512" i="19"/>
  <c r="J1512" i="19" s="1"/>
  <c r="H1513" i="19"/>
  <c r="J1513" i="19" s="1"/>
  <c r="H1514" i="19"/>
  <c r="J1514" i="19" s="1"/>
  <c r="H1515" i="19"/>
  <c r="J1515" i="19" s="1"/>
  <c r="H1516" i="19"/>
  <c r="J1516" i="19" s="1"/>
  <c r="H1517" i="19"/>
  <c r="J1517" i="19" s="1"/>
  <c r="H1518" i="19"/>
  <c r="J1518" i="19" s="1"/>
  <c r="H1519" i="19"/>
  <c r="H1520" i="19"/>
  <c r="J1520" i="19" s="1"/>
  <c r="H1521" i="19"/>
  <c r="J1521" i="19" s="1"/>
  <c r="H1522" i="19"/>
  <c r="H1523" i="19"/>
  <c r="H1524" i="19"/>
  <c r="H1525" i="19"/>
  <c r="H1526" i="19"/>
  <c r="J1526" i="19" s="1"/>
  <c r="H1527" i="19"/>
  <c r="J1527" i="19" s="1"/>
  <c r="H1528" i="19"/>
  <c r="J1528" i="19" s="1"/>
  <c r="H1529" i="19"/>
  <c r="J1529" i="19" s="1"/>
  <c r="H1530" i="19"/>
  <c r="J1530" i="19" s="1"/>
  <c r="H1531" i="19"/>
  <c r="J1531" i="19" s="1"/>
  <c r="H1532" i="19"/>
  <c r="J1532" i="19" s="1"/>
  <c r="H1533" i="19"/>
  <c r="J1533" i="19" s="1"/>
  <c r="H1534" i="19"/>
  <c r="J1534" i="19" s="1"/>
  <c r="H1535" i="19"/>
  <c r="J1535" i="19" s="1"/>
  <c r="H1536" i="19"/>
  <c r="J1536" i="19" s="1"/>
  <c r="H1537" i="19"/>
  <c r="J1537" i="19" s="1"/>
  <c r="H1538" i="19"/>
  <c r="J1538" i="19" s="1"/>
  <c r="H1539" i="19"/>
  <c r="J1539" i="19" s="1"/>
  <c r="H1540" i="19"/>
  <c r="J1540" i="19" s="1"/>
  <c r="H1541" i="19"/>
  <c r="J1541" i="19" s="1"/>
  <c r="H1542" i="19"/>
  <c r="J1542" i="19" s="1"/>
  <c r="H1543" i="19"/>
  <c r="J1543" i="19" s="1"/>
  <c r="H1544" i="19"/>
  <c r="J1544" i="19" s="1"/>
  <c r="H1545" i="19"/>
  <c r="H1546" i="19"/>
  <c r="H1547" i="19"/>
  <c r="J1547" i="19" s="1"/>
  <c r="H1548" i="19"/>
  <c r="J1548" i="19" s="1"/>
  <c r="H1549" i="19"/>
  <c r="J1549" i="19" s="1"/>
  <c r="H1550" i="19"/>
  <c r="J1550" i="19" s="1"/>
  <c r="H1551" i="19"/>
  <c r="J1551" i="19" s="1"/>
  <c r="H1552" i="19"/>
  <c r="J1552" i="19" s="1"/>
  <c r="H1553" i="19"/>
  <c r="J1553" i="19" s="1"/>
  <c r="H1554" i="19"/>
  <c r="J1554" i="19" s="1"/>
  <c r="H1555" i="19"/>
  <c r="J1555" i="19" s="1"/>
  <c r="H1556" i="19"/>
  <c r="J1556" i="19" s="1"/>
  <c r="H1557" i="19"/>
  <c r="J1557" i="19" s="1"/>
  <c r="H1558" i="19"/>
  <c r="J1558" i="19" s="1"/>
  <c r="H1559" i="19"/>
  <c r="J1559" i="19" s="1"/>
  <c r="H1560" i="19"/>
  <c r="J1560" i="19" s="1"/>
  <c r="H1561" i="19"/>
  <c r="J1561" i="19" s="1"/>
  <c r="H1562" i="19"/>
  <c r="J1562" i="19" s="1"/>
  <c r="H1563" i="19"/>
  <c r="J1563" i="19" s="1"/>
  <c r="H1564" i="19"/>
  <c r="J1564" i="19" s="1"/>
  <c r="H1565" i="19"/>
  <c r="J1565" i="19" s="1"/>
  <c r="H1566" i="19"/>
  <c r="J1566" i="19" s="1"/>
  <c r="H1567" i="19"/>
  <c r="J1567" i="19" s="1"/>
  <c r="H1568" i="19"/>
  <c r="J1568" i="19" s="1"/>
  <c r="H1569" i="19"/>
  <c r="J1569" i="19" s="1"/>
  <c r="H1570" i="19"/>
  <c r="H1571" i="19"/>
  <c r="H1572" i="19"/>
  <c r="J1572" i="19" s="1"/>
  <c r="H1573" i="19"/>
  <c r="J1573" i="19" s="1"/>
  <c r="H1574" i="19"/>
  <c r="J1574" i="19" s="1"/>
  <c r="H1575" i="19"/>
  <c r="J1575" i="19" s="1"/>
  <c r="H1576" i="19"/>
  <c r="J1576" i="19" s="1"/>
  <c r="H1577" i="19"/>
  <c r="J1577" i="19" s="1"/>
  <c r="H1578" i="19"/>
  <c r="J1578" i="19" s="1"/>
  <c r="H1579" i="19"/>
  <c r="J1579" i="19" s="1"/>
  <c r="H1580" i="19"/>
  <c r="J1580" i="19" s="1"/>
  <c r="H1581" i="19"/>
  <c r="J1581" i="19" s="1"/>
  <c r="H1582" i="19"/>
  <c r="J1582" i="19" s="1"/>
  <c r="H1583" i="19"/>
  <c r="J1583" i="19" s="1"/>
  <c r="H1584" i="19"/>
  <c r="J1584" i="19" s="1"/>
  <c r="H1585" i="19"/>
  <c r="H1586" i="19"/>
  <c r="H1587" i="19"/>
  <c r="J1587" i="19" s="1"/>
  <c r="H1588" i="19"/>
  <c r="J1588" i="19" s="1"/>
  <c r="H1589" i="19"/>
  <c r="J1589" i="19" s="1"/>
  <c r="H1590" i="19"/>
  <c r="J1590" i="19" s="1"/>
  <c r="H1591" i="19"/>
  <c r="J1591" i="19" s="1"/>
  <c r="H1592" i="19"/>
  <c r="J1592" i="19" s="1"/>
  <c r="H1593" i="19"/>
  <c r="J1593" i="19" s="1"/>
  <c r="H1594" i="19"/>
  <c r="J1594" i="19" s="1"/>
  <c r="H1595" i="19"/>
  <c r="J1595" i="19" s="1"/>
  <c r="H1596" i="19"/>
  <c r="J1596" i="19" s="1"/>
  <c r="H1597" i="19"/>
  <c r="J1597" i="19" s="1"/>
  <c r="H1598" i="19"/>
  <c r="J1598" i="19" s="1"/>
  <c r="H1599" i="19"/>
  <c r="J1599" i="19" s="1"/>
  <c r="H1600" i="19"/>
  <c r="J1600" i="19" s="1"/>
  <c r="H1601" i="19"/>
  <c r="J1601" i="19" s="1"/>
  <c r="H1602" i="19"/>
  <c r="J1602" i="19" s="1"/>
  <c r="H1603" i="19"/>
  <c r="J1603" i="19" s="1"/>
  <c r="H1604" i="19"/>
  <c r="J1604" i="19" s="1"/>
  <c r="H1605" i="19"/>
  <c r="J1605" i="19" s="1"/>
  <c r="H1606" i="19"/>
  <c r="J1606" i="19" s="1"/>
  <c r="H1607" i="19"/>
  <c r="J1607" i="19" s="1"/>
  <c r="H1608" i="19"/>
  <c r="J1608" i="19" s="1"/>
  <c r="H1609" i="19"/>
  <c r="J1609" i="19" s="1"/>
  <c r="H1610" i="19"/>
  <c r="J1610" i="19" s="1"/>
  <c r="H1611" i="19"/>
  <c r="J1611" i="19" s="1"/>
  <c r="H1612" i="19"/>
  <c r="J1612" i="19" s="1"/>
  <c r="H1613" i="19"/>
  <c r="J1613" i="19" s="1"/>
  <c r="H1614" i="19"/>
  <c r="J1614" i="19" s="1"/>
  <c r="H1615" i="19"/>
  <c r="J1615" i="19" s="1"/>
  <c r="H1616" i="19"/>
  <c r="J1616" i="19" s="1"/>
  <c r="H1617" i="19"/>
  <c r="J1617" i="19" s="1"/>
  <c r="H1618" i="19"/>
  <c r="J1618" i="19" s="1"/>
  <c r="H1619" i="19"/>
  <c r="J1619" i="19" s="1"/>
  <c r="H1620" i="19"/>
  <c r="J1620" i="19" s="1"/>
  <c r="H1621" i="19"/>
  <c r="J1621" i="19" s="1"/>
  <c r="H1622" i="19"/>
  <c r="J1622" i="19" s="1"/>
  <c r="H1623" i="19"/>
  <c r="J1623" i="19" s="1"/>
  <c r="H1624" i="19"/>
  <c r="J1624" i="19" s="1"/>
  <c r="H1625" i="19"/>
  <c r="J1625" i="19" s="1"/>
  <c r="H1626" i="19"/>
  <c r="J1626" i="19" s="1"/>
  <c r="H1627" i="19"/>
  <c r="J1627" i="19" s="1"/>
  <c r="H1628" i="19"/>
  <c r="J1628" i="19" s="1"/>
  <c r="H1629" i="19"/>
  <c r="J1629" i="19" s="1"/>
  <c r="H1630" i="19"/>
  <c r="J1630" i="19" s="1"/>
  <c r="H1631" i="19"/>
  <c r="H1632" i="19"/>
  <c r="H1633" i="19"/>
  <c r="J1633" i="19" s="1"/>
  <c r="H1634" i="19"/>
  <c r="J1634" i="19" s="1"/>
  <c r="H1635" i="19"/>
  <c r="J1635" i="19" s="1"/>
  <c r="H1636" i="19"/>
  <c r="J1636" i="19" s="1"/>
  <c r="H1637" i="19"/>
  <c r="J1637" i="19" s="1"/>
  <c r="H1638" i="19"/>
  <c r="J1638" i="19" s="1"/>
  <c r="H1639" i="19"/>
  <c r="J1639" i="19" s="1"/>
  <c r="H1640" i="19"/>
  <c r="J1640" i="19" s="1"/>
  <c r="H1641" i="19"/>
  <c r="J1641" i="19" s="1"/>
  <c r="H1642" i="19"/>
  <c r="J1642" i="19" s="1"/>
  <c r="H1643" i="19"/>
  <c r="J1643" i="19" s="1"/>
  <c r="H1644" i="19"/>
  <c r="J1644" i="19" s="1"/>
  <c r="H1645" i="19"/>
  <c r="J1645" i="19" s="1"/>
  <c r="H1646" i="19"/>
  <c r="J1646" i="19" s="1"/>
  <c r="H1647" i="19"/>
  <c r="J1647" i="19" s="1"/>
  <c r="H1648" i="19"/>
  <c r="J1648" i="19" s="1"/>
  <c r="H1649" i="19"/>
  <c r="J1649" i="19" s="1"/>
  <c r="H1650" i="19"/>
  <c r="J1650" i="19" s="1"/>
  <c r="H1651" i="19"/>
  <c r="J1651" i="19" s="1"/>
  <c r="H1652" i="19"/>
  <c r="J1652" i="19" s="1"/>
  <c r="H1653" i="19"/>
  <c r="J1653" i="19" s="1"/>
  <c r="H1654" i="19"/>
  <c r="J1654" i="19" s="1"/>
  <c r="H1655" i="19"/>
  <c r="J1655" i="19" s="1"/>
  <c r="H1656" i="19"/>
  <c r="J1656" i="19" s="1"/>
  <c r="H1657" i="19"/>
  <c r="J1657" i="19" s="1"/>
  <c r="H1658" i="19"/>
  <c r="J1658" i="19" s="1"/>
  <c r="H1659" i="19"/>
  <c r="J1659" i="19" s="1"/>
  <c r="H1660" i="19"/>
  <c r="H1661" i="19"/>
  <c r="J1661" i="19" s="1"/>
  <c r="H1662" i="19"/>
  <c r="H1663" i="19"/>
  <c r="J1663" i="19" s="1"/>
  <c r="H1664" i="19"/>
  <c r="J1664" i="19" s="1"/>
  <c r="H1665" i="19"/>
  <c r="J1665" i="19" s="1"/>
  <c r="H1666" i="19"/>
  <c r="J1666" i="19" s="1"/>
  <c r="H1667" i="19"/>
  <c r="J1667" i="19" s="1"/>
  <c r="H1668" i="19"/>
  <c r="J1668" i="19" s="1"/>
  <c r="H1669" i="19"/>
  <c r="J1669" i="19" s="1"/>
  <c r="H1670" i="19"/>
  <c r="J1670" i="19" s="1"/>
  <c r="H1671" i="19"/>
  <c r="J1671" i="19" s="1"/>
  <c r="H1672" i="19"/>
  <c r="J1672" i="19" s="1"/>
  <c r="H1673" i="19"/>
  <c r="J1673" i="19" s="1"/>
  <c r="H1674" i="19"/>
  <c r="J1674" i="19" s="1"/>
  <c r="H1675" i="19"/>
  <c r="J1675" i="19" s="1"/>
  <c r="H1676" i="19"/>
  <c r="J1676" i="19" s="1"/>
  <c r="H1677" i="19"/>
  <c r="H1678" i="19"/>
  <c r="H1679" i="19"/>
  <c r="J1679" i="19" s="1"/>
  <c r="H1680" i="19"/>
  <c r="J1680" i="19" s="1"/>
  <c r="H1681" i="19"/>
  <c r="J1681" i="19" s="1"/>
  <c r="H1682" i="19"/>
  <c r="J1682" i="19" s="1"/>
  <c r="H1683" i="19"/>
  <c r="J1683" i="19" s="1"/>
  <c r="H1684" i="19"/>
  <c r="J1684" i="19" s="1"/>
  <c r="H1685" i="19"/>
  <c r="J1685" i="19" s="1"/>
  <c r="H1686" i="19"/>
  <c r="J1686" i="19" s="1"/>
  <c r="H1687" i="19"/>
  <c r="J1687" i="19" s="1"/>
  <c r="H1688" i="19"/>
  <c r="J1688" i="19" s="1"/>
  <c r="H1689" i="19"/>
  <c r="J1689" i="19" s="1"/>
  <c r="H1690" i="19"/>
  <c r="H1691" i="19"/>
  <c r="J1691" i="19" s="1"/>
  <c r="H1692" i="19"/>
  <c r="J1692" i="19" s="1"/>
  <c r="H1693" i="19"/>
  <c r="J1693" i="19" s="1"/>
  <c r="H1694" i="19"/>
  <c r="H1695" i="19"/>
  <c r="H1696" i="19"/>
  <c r="J1696" i="19" s="1"/>
  <c r="H1697" i="19"/>
  <c r="J1697" i="19" s="1"/>
  <c r="H1698" i="19"/>
  <c r="J1698" i="19" s="1"/>
  <c r="H1699" i="19"/>
  <c r="J1699" i="19" s="1"/>
  <c r="H1700" i="19"/>
  <c r="J1700" i="19" s="1"/>
  <c r="H1701" i="19"/>
  <c r="J1701" i="19" s="1"/>
  <c r="H1702" i="19"/>
  <c r="J1702" i="19" s="1"/>
  <c r="H1703" i="19"/>
  <c r="J1703" i="19" s="1"/>
  <c r="H1704" i="19"/>
  <c r="H1705" i="19"/>
  <c r="H1706" i="19"/>
  <c r="J1706" i="19" s="1"/>
  <c r="H1707" i="19"/>
  <c r="J1707" i="19" s="1"/>
  <c r="H1708" i="19"/>
  <c r="J1708" i="19" s="1"/>
  <c r="H1709" i="19"/>
  <c r="J1709" i="19" s="1"/>
  <c r="H1710" i="19"/>
  <c r="J1710" i="19" s="1"/>
  <c r="H1711" i="19"/>
  <c r="J1711" i="19" s="1"/>
  <c r="H1712" i="19"/>
  <c r="J1712" i="19" s="1"/>
  <c r="H1713" i="19"/>
  <c r="J1713" i="19" s="1"/>
  <c r="H1714" i="19"/>
  <c r="J1714" i="19" s="1"/>
  <c r="H1715" i="19"/>
  <c r="H1716" i="19"/>
  <c r="J1716" i="19" s="1"/>
  <c r="H1717" i="19"/>
  <c r="J1717" i="19" s="1"/>
  <c r="H1718" i="19"/>
  <c r="J1718" i="19" s="1"/>
  <c r="H1719" i="19"/>
  <c r="J1719" i="19" s="1"/>
  <c r="H1720" i="19"/>
  <c r="H1721" i="19"/>
  <c r="J1721" i="19" s="1"/>
  <c r="H1722" i="19"/>
  <c r="J1722" i="19" s="1"/>
  <c r="H1723" i="19"/>
  <c r="J1723" i="19" s="1"/>
  <c r="H1724" i="19"/>
  <c r="J1724" i="19" s="1"/>
  <c r="H1725" i="19"/>
  <c r="J1725" i="19" s="1"/>
  <c r="H1726" i="19"/>
  <c r="J1726" i="19" s="1"/>
  <c r="H1727" i="19"/>
  <c r="J1727" i="19" s="1"/>
  <c r="H1728" i="19"/>
  <c r="H1729" i="19"/>
  <c r="J1729" i="19" s="1"/>
  <c r="H1730" i="19"/>
  <c r="J1730" i="19" s="1"/>
  <c r="H1731" i="19"/>
  <c r="J1731" i="19" s="1"/>
  <c r="H1732" i="19"/>
  <c r="J1732" i="19" s="1"/>
  <c r="H1733" i="19"/>
  <c r="J1733" i="19" s="1"/>
  <c r="H1734" i="19"/>
  <c r="J1734" i="19" s="1"/>
  <c r="H1735" i="19"/>
  <c r="J1735" i="19" s="1"/>
  <c r="H1736" i="19"/>
  <c r="J1736" i="19" s="1"/>
  <c r="H1737" i="19"/>
  <c r="J1737" i="19" s="1"/>
  <c r="H1738" i="19"/>
  <c r="H1739" i="19"/>
  <c r="J1739" i="19" s="1"/>
  <c r="H1740" i="19"/>
  <c r="J1740" i="19" s="1"/>
  <c r="H1741" i="19"/>
  <c r="J1741" i="19" s="1"/>
  <c r="H1742" i="19"/>
  <c r="J1742" i="19" s="1"/>
  <c r="H1743" i="19"/>
  <c r="J1743" i="19" s="1"/>
  <c r="H1744" i="19"/>
  <c r="H1745" i="19"/>
  <c r="J1745" i="19" s="1"/>
  <c r="H1746" i="19"/>
  <c r="J1746" i="19" s="1"/>
  <c r="H1747" i="19"/>
  <c r="J1747" i="19" s="1"/>
  <c r="H1748" i="19"/>
  <c r="J1748" i="19" s="1"/>
  <c r="H1749" i="19"/>
  <c r="J1749" i="19" s="1"/>
  <c r="H1750" i="19"/>
  <c r="J1750" i="19" s="1"/>
  <c r="H1751" i="19"/>
  <c r="H1752" i="19"/>
  <c r="J1752" i="19" s="1"/>
  <c r="H1753" i="19"/>
  <c r="J1753" i="19" s="1"/>
  <c r="H1754" i="19"/>
  <c r="J1754" i="19" s="1"/>
  <c r="H1755" i="19"/>
  <c r="J1755" i="19" s="1"/>
  <c r="H1756" i="19"/>
  <c r="J1756" i="19" s="1"/>
  <c r="H1757" i="19"/>
  <c r="J1757" i="19" s="1"/>
  <c r="H1758" i="19"/>
  <c r="J1758" i="19" s="1"/>
  <c r="H1759" i="19"/>
  <c r="J1759" i="19" s="1"/>
  <c r="H1760" i="19"/>
  <c r="J1760" i="19" s="1"/>
  <c r="H1761" i="19"/>
  <c r="J1761" i="19" s="1"/>
  <c r="H1762" i="19"/>
  <c r="J1762" i="19" s="1"/>
  <c r="H1763" i="19"/>
  <c r="J1763" i="19" s="1"/>
  <c r="H1764" i="19"/>
  <c r="J1764" i="19" s="1"/>
  <c r="H1765" i="19"/>
  <c r="J1765" i="19" s="1"/>
  <c r="H1766" i="19"/>
  <c r="J1766" i="19" s="1"/>
  <c r="H1767" i="19"/>
  <c r="J1767" i="19" s="1"/>
  <c r="H1768" i="19"/>
  <c r="J1768" i="19" s="1"/>
  <c r="H1769" i="19"/>
  <c r="J1769" i="19" s="1"/>
  <c r="H1770" i="19"/>
  <c r="J1770" i="19" s="1"/>
  <c r="H1771" i="19"/>
  <c r="J1771" i="19" s="1"/>
  <c r="H1772" i="19"/>
  <c r="H1773" i="19"/>
  <c r="J1773" i="19" s="1"/>
  <c r="H1774" i="19"/>
  <c r="J1774" i="19" s="1"/>
  <c r="H1775" i="19"/>
  <c r="J1775" i="19" s="1"/>
  <c r="H1776" i="19"/>
  <c r="J1776" i="19" s="1"/>
  <c r="H1777" i="19"/>
  <c r="J1777" i="19" s="1"/>
  <c r="H1778" i="19"/>
  <c r="J1778" i="19" s="1"/>
  <c r="H1779" i="19"/>
  <c r="J1779" i="19" s="1"/>
  <c r="H1780" i="19"/>
  <c r="J1780" i="19" s="1"/>
  <c r="H1781" i="19"/>
  <c r="H1782" i="19"/>
  <c r="H1783" i="19"/>
  <c r="J1783" i="19" s="1"/>
  <c r="H1784" i="19"/>
  <c r="H1785" i="19"/>
  <c r="H1786" i="19"/>
  <c r="J1786" i="19" s="1"/>
  <c r="H1787" i="19"/>
  <c r="J1787" i="19" s="1"/>
  <c r="H1788" i="19"/>
  <c r="H1789" i="19"/>
  <c r="J1789" i="19" s="1"/>
  <c r="H1790" i="19"/>
  <c r="J1790" i="19" s="1"/>
  <c r="H1791" i="19"/>
  <c r="J1791" i="19" s="1"/>
  <c r="H1792" i="19"/>
  <c r="J1792" i="19" s="1"/>
  <c r="H1793" i="19"/>
  <c r="J1793" i="19" s="1"/>
  <c r="H1794" i="19"/>
  <c r="J1794" i="19" s="1"/>
  <c r="H1795" i="19"/>
  <c r="J1795" i="19" s="1"/>
  <c r="H1796" i="19"/>
  <c r="J1796" i="19" s="1"/>
  <c r="H1797" i="19"/>
  <c r="J1797" i="19" s="1"/>
  <c r="H1798" i="19"/>
  <c r="J1798" i="19" s="1"/>
  <c r="H1799" i="19"/>
  <c r="J1799" i="19" s="1"/>
  <c r="H1800" i="19"/>
  <c r="J1800" i="19" s="1"/>
  <c r="H1801" i="19"/>
  <c r="J1801" i="19" s="1"/>
  <c r="H1802" i="19"/>
  <c r="J1802" i="19" s="1"/>
  <c r="H1803" i="19"/>
  <c r="J1803" i="19" s="1"/>
  <c r="H1804" i="19"/>
  <c r="J1804" i="19" s="1"/>
  <c r="H1805" i="19"/>
  <c r="J1805" i="19" s="1"/>
  <c r="H1806" i="19"/>
  <c r="J1806" i="19" s="1"/>
  <c r="H1807" i="19"/>
  <c r="J1807" i="19" s="1"/>
  <c r="H1808" i="19"/>
  <c r="J1808" i="19" s="1"/>
  <c r="H1809" i="19"/>
  <c r="J1809" i="19" s="1"/>
  <c r="H1810" i="19"/>
  <c r="J1810" i="19" s="1"/>
  <c r="H1811" i="19"/>
  <c r="J1811" i="19" s="1"/>
  <c r="H1812" i="19"/>
  <c r="J1812" i="19" s="1"/>
  <c r="H1813" i="19"/>
  <c r="J1813" i="19" s="1"/>
  <c r="H1814" i="19"/>
  <c r="J1814" i="19" s="1"/>
  <c r="H1815" i="19"/>
  <c r="J1815" i="19" s="1"/>
  <c r="H1816" i="19"/>
  <c r="J1816" i="19" s="1"/>
  <c r="H1817" i="19"/>
  <c r="J1817" i="19" s="1"/>
  <c r="H1818" i="19"/>
  <c r="J1818" i="19" s="1"/>
  <c r="H1819" i="19"/>
  <c r="J1819" i="19" s="1"/>
  <c r="H1820" i="19"/>
  <c r="J1820" i="19" s="1"/>
  <c r="H1821" i="19"/>
  <c r="J1821" i="19" s="1"/>
  <c r="H1822" i="19"/>
  <c r="J1822" i="19" s="1"/>
  <c r="H1823" i="19"/>
  <c r="H1824" i="19"/>
  <c r="H1825" i="19"/>
  <c r="J1825" i="19" s="1"/>
  <c r="H1826" i="19"/>
  <c r="J1826" i="19" s="1"/>
  <c r="H1827" i="19"/>
  <c r="J1827" i="19" s="1"/>
  <c r="H1828" i="19"/>
  <c r="J1828" i="19" s="1"/>
  <c r="H1829" i="19"/>
  <c r="J1829" i="19" s="1"/>
  <c r="H1830" i="19"/>
  <c r="J1830" i="19" s="1"/>
  <c r="H1831" i="19"/>
  <c r="J1831" i="19" s="1"/>
  <c r="H1832" i="19"/>
  <c r="J1832" i="19" s="1"/>
  <c r="H1833" i="19"/>
  <c r="J1833" i="19" s="1"/>
  <c r="H1834" i="19"/>
  <c r="J1834" i="19" s="1"/>
  <c r="H1835" i="19"/>
  <c r="J1835" i="19" s="1"/>
  <c r="H1836" i="19"/>
  <c r="J1836" i="19" s="1"/>
  <c r="H1837" i="19"/>
  <c r="J1837" i="19" s="1"/>
  <c r="H1838" i="19"/>
  <c r="J1838" i="19" s="1"/>
  <c r="H1839" i="19"/>
  <c r="J1839" i="19" s="1"/>
  <c r="H1840" i="19"/>
  <c r="J1840" i="19" s="1"/>
  <c r="H1841" i="19"/>
  <c r="J1841" i="19" s="1"/>
  <c r="H1842" i="19"/>
  <c r="J1842" i="19" s="1"/>
  <c r="H1843" i="19"/>
  <c r="J1843" i="19" s="1"/>
  <c r="H1844" i="19"/>
  <c r="J1844" i="19" s="1"/>
  <c r="H1845" i="19"/>
  <c r="J1845" i="19" s="1"/>
  <c r="H1846" i="19"/>
  <c r="J1846" i="19" s="1"/>
  <c r="H1847" i="19"/>
  <c r="J1847" i="19" s="1"/>
  <c r="H1848" i="19"/>
  <c r="J1848" i="19" s="1"/>
  <c r="H1849" i="19"/>
  <c r="J1849" i="19" s="1"/>
  <c r="H1850" i="19"/>
  <c r="J1850" i="19" s="1"/>
  <c r="H1851" i="19"/>
  <c r="J1851" i="19" s="1"/>
  <c r="H1852" i="19"/>
  <c r="J1852" i="19" s="1"/>
  <c r="H1853" i="19"/>
  <c r="J1853" i="19" s="1"/>
  <c r="H1854" i="19"/>
  <c r="J1854" i="19" s="1"/>
  <c r="H1855" i="19"/>
  <c r="J1855" i="19" s="1"/>
  <c r="H1856" i="19"/>
  <c r="J1856" i="19" s="1"/>
  <c r="H1857" i="19"/>
  <c r="J1857" i="19" s="1"/>
  <c r="H1858" i="19"/>
  <c r="J1858" i="19" s="1"/>
  <c r="H1859" i="19"/>
  <c r="J1859" i="19" s="1"/>
  <c r="H1860" i="19"/>
  <c r="J1860" i="19" s="1"/>
  <c r="H1861" i="19"/>
  <c r="J1861" i="19" s="1"/>
  <c r="H1862" i="19"/>
  <c r="J1862" i="19" s="1"/>
  <c r="H1863" i="19"/>
  <c r="J1863" i="19" s="1"/>
  <c r="H1864" i="19"/>
  <c r="J1864" i="19" s="1"/>
  <c r="H1865" i="19"/>
  <c r="J1865" i="19" s="1"/>
  <c r="H1866" i="19"/>
  <c r="H1867" i="19"/>
  <c r="H1868" i="19"/>
  <c r="J1868" i="19" s="1"/>
  <c r="H1869" i="19"/>
  <c r="J1869" i="19" s="1"/>
  <c r="H1870" i="19"/>
  <c r="J1870" i="19" s="1"/>
  <c r="H1871" i="19"/>
  <c r="J1871" i="19" s="1"/>
  <c r="H1872" i="19"/>
  <c r="J1872" i="19" s="1"/>
  <c r="H1873" i="19"/>
  <c r="J1873" i="19" s="1"/>
  <c r="H1874" i="19"/>
  <c r="J1874" i="19" s="1"/>
  <c r="H1875" i="19"/>
  <c r="J1875" i="19" s="1"/>
  <c r="H1876" i="19"/>
  <c r="J1876" i="19" s="1"/>
  <c r="H1877" i="19"/>
  <c r="J1877" i="19" s="1"/>
  <c r="H1878" i="19"/>
  <c r="J1878" i="19" s="1"/>
  <c r="H1879" i="19"/>
  <c r="J1879" i="19" s="1"/>
  <c r="H1880" i="19"/>
  <c r="J1880" i="19" s="1"/>
  <c r="H1881" i="19"/>
  <c r="J1881" i="19" s="1"/>
  <c r="H1882" i="19"/>
  <c r="J1882" i="19" s="1"/>
  <c r="H1883" i="19"/>
  <c r="J1883" i="19" s="1"/>
  <c r="H1884" i="19"/>
  <c r="J1884" i="19" s="1"/>
  <c r="H1885" i="19"/>
  <c r="J1885" i="19" s="1"/>
  <c r="H1886" i="19"/>
  <c r="H1887" i="19"/>
  <c r="H1888" i="19"/>
  <c r="J1888" i="19" s="1"/>
  <c r="H1889" i="19"/>
  <c r="J1889" i="19" s="1"/>
  <c r="H1890" i="19"/>
  <c r="J1890" i="19" s="1"/>
  <c r="H1891" i="19"/>
  <c r="J1891" i="19" s="1"/>
  <c r="H1892" i="19"/>
  <c r="J1892" i="19" s="1"/>
  <c r="H1893" i="19"/>
  <c r="J1893" i="19" s="1"/>
  <c r="H1894" i="19"/>
  <c r="J1894" i="19" s="1"/>
  <c r="H1895" i="19"/>
  <c r="J1895" i="19" s="1"/>
  <c r="H1896" i="19"/>
  <c r="J1896" i="19" s="1"/>
  <c r="H1897" i="19"/>
  <c r="J1897" i="19" s="1"/>
  <c r="H1898" i="19"/>
  <c r="J1898" i="19" s="1"/>
  <c r="H1899" i="19"/>
  <c r="J1899" i="19" s="1"/>
  <c r="H1900" i="19"/>
  <c r="J1900" i="19" s="1"/>
  <c r="H1901" i="19"/>
  <c r="J1901" i="19" s="1"/>
  <c r="H1902" i="19"/>
  <c r="J1902" i="19" s="1"/>
  <c r="H1903" i="19"/>
  <c r="J1903" i="19" s="1"/>
  <c r="H1904" i="19"/>
  <c r="J1904" i="19" s="1"/>
  <c r="H1905" i="19"/>
  <c r="J1905" i="19" s="1"/>
  <c r="H1906" i="19"/>
  <c r="J1906" i="19" s="1"/>
  <c r="H1907" i="19"/>
  <c r="J1907" i="19" s="1"/>
  <c r="H1908" i="19"/>
  <c r="J1908" i="19" s="1"/>
  <c r="H1909" i="19"/>
  <c r="J1909" i="19" s="1"/>
  <c r="H1910" i="19"/>
  <c r="J1910" i="19" s="1"/>
  <c r="H1911" i="19"/>
  <c r="J1911" i="19" s="1"/>
  <c r="H1912" i="19"/>
  <c r="J1912" i="19" s="1"/>
  <c r="H1913" i="19"/>
  <c r="J1913" i="19" s="1"/>
  <c r="H1914" i="19"/>
  <c r="J1914" i="19" s="1"/>
  <c r="H1915" i="19"/>
  <c r="J1915" i="19" s="1"/>
  <c r="H1916" i="19"/>
  <c r="J1916" i="19" s="1"/>
  <c r="H1917" i="19"/>
  <c r="J1917" i="19" s="1"/>
  <c r="H1918" i="19"/>
  <c r="J1918" i="19" s="1"/>
  <c r="H1919" i="19"/>
  <c r="J1919" i="19" s="1"/>
  <c r="H1920" i="19"/>
  <c r="J1920" i="19" s="1"/>
  <c r="H1921" i="19"/>
  <c r="J1921" i="19" s="1"/>
  <c r="H1922" i="19"/>
  <c r="J1922" i="19" s="1"/>
  <c r="H1923" i="19"/>
  <c r="J1923" i="19" s="1"/>
  <c r="H1924" i="19"/>
  <c r="J1924" i="19" s="1"/>
  <c r="H1925" i="19"/>
  <c r="J1925" i="19" s="1"/>
  <c r="H1926" i="19"/>
  <c r="J1926" i="19" s="1"/>
  <c r="H1927" i="19"/>
  <c r="J1927" i="19" s="1"/>
  <c r="H1928" i="19"/>
  <c r="J1928" i="19" s="1"/>
  <c r="H1929" i="19"/>
  <c r="J1929" i="19" s="1"/>
  <c r="H1930" i="19"/>
  <c r="J1930" i="19" s="1"/>
  <c r="H1931" i="19"/>
  <c r="J1931" i="19" s="1"/>
  <c r="H1932" i="19"/>
  <c r="J1932" i="19" s="1"/>
  <c r="H1933" i="19"/>
  <c r="J1933" i="19" s="1"/>
  <c r="H1934" i="19"/>
  <c r="J1934" i="19" s="1"/>
  <c r="H1935" i="19"/>
  <c r="J1935" i="19" s="1"/>
  <c r="H1936" i="19"/>
  <c r="J1936" i="19" s="1"/>
  <c r="H1937" i="19"/>
  <c r="J1937" i="19" s="1"/>
  <c r="H1938" i="19"/>
  <c r="J1938" i="19" s="1"/>
  <c r="H1939" i="19"/>
  <c r="H1940" i="19"/>
  <c r="H1941" i="19"/>
  <c r="J1941" i="19" s="1"/>
  <c r="H1942" i="19"/>
  <c r="J1942" i="19" s="1"/>
  <c r="H1943" i="19"/>
  <c r="J1943" i="19" s="1"/>
  <c r="H1944" i="19"/>
  <c r="J1944" i="19" s="1"/>
  <c r="H1945" i="19"/>
  <c r="J1945" i="19" s="1"/>
  <c r="H1946" i="19"/>
  <c r="J1946" i="19" s="1"/>
  <c r="H1947" i="19"/>
  <c r="J1947" i="19" s="1"/>
  <c r="H1948" i="19"/>
  <c r="J1948" i="19" s="1"/>
  <c r="H1949" i="19"/>
  <c r="H1950" i="19"/>
  <c r="J1950" i="19" s="1"/>
  <c r="H1951" i="19"/>
  <c r="J1951" i="19" s="1"/>
  <c r="H1952" i="19"/>
  <c r="J1952" i="19" s="1"/>
  <c r="H1953" i="19"/>
  <c r="J1953" i="19" s="1"/>
  <c r="H1954" i="19"/>
  <c r="J1954" i="19" s="1"/>
  <c r="H1955" i="19"/>
  <c r="J1955" i="19" s="1"/>
  <c r="H1956" i="19"/>
  <c r="J1956" i="19" s="1"/>
  <c r="H1957" i="19"/>
  <c r="J1957" i="19" s="1"/>
  <c r="H1958" i="19"/>
  <c r="J1958" i="19" s="1"/>
  <c r="H1959" i="19"/>
  <c r="J1959" i="19" s="1"/>
  <c r="H1960" i="19"/>
  <c r="J1960" i="19" s="1"/>
  <c r="H1961" i="19"/>
  <c r="J1961" i="19" s="1"/>
  <c r="H1962" i="19"/>
  <c r="J1962" i="19" s="1"/>
  <c r="H1963" i="19"/>
  <c r="J1963" i="19" s="1"/>
  <c r="H1964" i="19"/>
  <c r="J1964" i="19" s="1"/>
  <c r="H1965" i="19"/>
  <c r="J1965" i="19" s="1"/>
  <c r="H1966" i="19"/>
  <c r="J1966" i="19" s="1"/>
  <c r="H1967" i="19"/>
  <c r="J1967" i="19" s="1"/>
  <c r="H1968" i="19"/>
  <c r="J1968" i="19" s="1"/>
  <c r="H1969" i="19"/>
  <c r="J1969" i="19" s="1"/>
  <c r="H1970" i="19"/>
  <c r="J1970" i="19" s="1"/>
  <c r="H1971" i="19"/>
  <c r="J1971" i="19" s="1"/>
  <c r="H1972" i="19"/>
  <c r="J1972" i="19" s="1"/>
  <c r="H1973" i="19"/>
  <c r="J1973" i="19" s="1"/>
  <c r="H1974" i="19"/>
  <c r="J1974" i="19" s="1"/>
  <c r="H1975" i="19"/>
  <c r="J1975" i="19" s="1"/>
  <c r="H1976" i="19"/>
  <c r="J1976" i="19" s="1"/>
  <c r="H1977" i="19"/>
  <c r="J1977" i="19" s="1"/>
  <c r="H1978" i="19"/>
  <c r="J1978" i="19" s="1"/>
  <c r="H1979" i="19"/>
  <c r="J1979" i="19" s="1"/>
  <c r="H1980" i="19"/>
  <c r="J1980" i="19" s="1"/>
  <c r="H1981" i="19"/>
  <c r="J1981" i="19" s="1"/>
  <c r="H1982" i="19"/>
  <c r="J1982" i="19" s="1"/>
  <c r="H1983" i="19"/>
  <c r="J1983" i="19" s="1"/>
  <c r="H1984" i="19"/>
  <c r="J1984" i="19" s="1"/>
  <c r="H1985" i="19"/>
  <c r="J1985" i="19" s="1"/>
  <c r="H1986" i="19"/>
  <c r="J1986" i="19" s="1"/>
  <c r="H1987" i="19"/>
  <c r="J1987" i="19" s="1"/>
  <c r="H1988" i="19"/>
  <c r="J1988" i="19" s="1"/>
  <c r="H1989" i="19"/>
  <c r="J1989" i="19" s="1"/>
  <c r="H1990" i="19"/>
  <c r="J1990" i="19" s="1"/>
  <c r="H1991" i="19"/>
  <c r="J1991" i="19" s="1"/>
  <c r="H1992" i="19"/>
  <c r="J1992" i="19" s="1"/>
  <c r="H1993" i="19"/>
  <c r="J1993" i="19" s="1"/>
  <c r="H1994" i="19"/>
  <c r="J1994" i="19" s="1"/>
  <c r="H1995" i="19"/>
  <c r="J1995" i="19" s="1"/>
  <c r="H1996" i="19"/>
  <c r="H1997" i="19"/>
  <c r="J1997" i="19" s="1"/>
  <c r="H1998" i="19"/>
  <c r="J1998" i="19" s="1"/>
  <c r="H1999" i="19"/>
  <c r="J1999" i="19" s="1"/>
  <c r="H2000" i="19"/>
  <c r="J2000" i="19" s="1"/>
  <c r="H2001" i="19"/>
  <c r="J2001" i="19" s="1"/>
  <c r="H2002" i="19"/>
  <c r="J2002" i="19" s="1"/>
  <c r="H2003" i="19"/>
  <c r="J2003" i="19" s="1"/>
  <c r="H2004" i="19"/>
  <c r="J2004" i="19" s="1"/>
  <c r="H2005" i="19"/>
  <c r="J2005" i="19" s="1"/>
  <c r="H2006" i="19"/>
  <c r="J2006" i="19" s="1"/>
  <c r="H2007" i="19"/>
  <c r="J2007" i="19" s="1"/>
  <c r="H2008" i="19"/>
  <c r="J2008" i="19" s="1"/>
  <c r="H2009" i="19"/>
  <c r="J2009" i="19" s="1"/>
  <c r="H2010" i="19"/>
  <c r="J2010" i="19" s="1"/>
  <c r="H2011" i="19"/>
  <c r="J2011" i="19" s="1"/>
  <c r="H2012" i="19"/>
  <c r="J2012" i="19" s="1"/>
  <c r="H2013" i="19"/>
  <c r="J2013" i="19" s="1"/>
  <c r="H2014" i="19"/>
  <c r="J2014" i="19" s="1"/>
  <c r="H2015" i="19"/>
  <c r="J2015" i="19" s="1"/>
  <c r="H2016" i="19"/>
  <c r="J2016" i="19" s="1"/>
  <c r="H2017" i="19"/>
  <c r="J2017" i="19" s="1"/>
  <c r="H2018" i="19"/>
  <c r="J2018" i="19" s="1"/>
  <c r="H2019" i="19"/>
  <c r="J2019" i="19" s="1"/>
  <c r="H2020" i="19"/>
  <c r="J2020" i="19" s="1"/>
  <c r="H2021" i="19"/>
  <c r="J2021" i="19" s="1"/>
  <c r="H2022" i="19"/>
  <c r="J2022" i="19" s="1"/>
  <c r="H2023" i="19"/>
  <c r="J2023" i="19" s="1"/>
  <c r="H2024" i="19"/>
  <c r="J2024" i="19" s="1"/>
  <c r="H2025" i="19"/>
  <c r="J2025" i="19" s="1"/>
  <c r="H2026" i="19"/>
  <c r="J2026" i="19" s="1"/>
  <c r="H2027" i="19"/>
  <c r="J2027" i="19" s="1"/>
  <c r="H2028" i="19"/>
  <c r="J2028" i="19" s="1"/>
  <c r="H2029" i="19"/>
  <c r="J2029" i="19" s="1"/>
  <c r="H2030" i="19"/>
  <c r="J2030" i="19" s="1"/>
  <c r="H2031" i="19"/>
  <c r="J2031" i="19" s="1"/>
  <c r="H2032" i="19"/>
  <c r="J2032" i="19" s="1"/>
  <c r="H2033" i="19"/>
  <c r="J2033" i="19" s="1"/>
  <c r="H2034" i="19"/>
  <c r="J2034" i="19" s="1"/>
  <c r="H2035" i="19"/>
  <c r="J2035" i="19" s="1"/>
  <c r="H2036" i="19"/>
  <c r="J2036" i="19" s="1"/>
  <c r="H2037" i="19"/>
  <c r="J2037" i="19" s="1"/>
  <c r="H2038" i="19"/>
  <c r="J2038" i="19" s="1"/>
  <c r="H2039" i="19"/>
  <c r="J2039" i="19" s="1"/>
  <c r="H2040" i="19"/>
  <c r="J2040" i="19" s="1"/>
  <c r="H2041" i="19"/>
  <c r="J2041" i="19" s="1"/>
  <c r="H2042" i="19"/>
  <c r="J2042" i="19" s="1"/>
  <c r="H2043" i="19"/>
  <c r="J2043" i="19" s="1"/>
  <c r="H2044" i="19"/>
  <c r="J2044" i="19" s="1"/>
  <c r="H2045" i="19"/>
  <c r="J2045" i="19" s="1"/>
  <c r="H2046" i="19"/>
  <c r="J2046" i="19" s="1"/>
  <c r="H2047" i="19"/>
  <c r="J2047" i="19" s="1"/>
  <c r="H2048" i="19"/>
  <c r="J2048" i="19" s="1"/>
  <c r="H2049" i="19"/>
  <c r="H2050" i="19"/>
  <c r="J2050" i="19" s="1"/>
  <c r="H2051" i="19"/>
  <c r="J2051" i="19" s="1"/>
  <c r="H2052" i="19"/>
  <c r="J2052" i="19" s="1"/>
  <c r="H2053" i="19"/>
  <c r="J2053" i="19" s="1"/>
  <c r="H2054" i="19"/>
  <c r="J2054" i="19" s="1"/>
  <c r="H2055" i="19"/>
  <c r="J2055" i="19" s="1"/>
  <c r="H2056" i="19"/>
  <c r="J2056" i="19" s="1"/>
  <c r="H2057" i="19"/>
  <c r="J2057" i="19" s="1"/>
  <c r="H2058" i="19"/>
  <c r="J2058" i="19" s="1"/>
  <c r="H2059" i="19"/>
  <c r="J2059" i="19" s="1"/>
  <c r="H2060" i="19"/>
  <c r="J2060" i="19" s="1"/>
  <c r="H2061" i="19"/>
  <c r="J2061" i="19" s="1"/>
  <c r="H2062" i="19"/>
  <c r="J2062" i="19" s="1"/>
  <c r="H2063" i="19"/>
  <c r="J2063" i="19" s="1"/>
  <c r="H2064" i="19"/>
  <c r="J2064" i="19" s="1"/>
  <c r="H2065" i="19"/>
  <c r="J2065" i="19" s="1"/>
  <c r="H2066" i="19"/>
  <c r="J2066" i="19" s="1"/>
  <c r="H2067" i="19"/>
  <c r="J2067" i="19" s="1"/>
  <c r="H2068" i="19"/>
  <c r="J2068" i="19" s="1"/>
  <c r="H2069" i="19"/>
  <c r="J2069" i="19" s="1"/>
  <c r="H2070" i="19"/>
  <c r="J2070" i="19" s="1"/>
  <c r="H2071" i="19"/>
  <c r="J2071" i="19" s="1"/>
  <c r="H2072" i="19"/>
  <c r="J2072" i="19" s="1"/>
  <c r="H2073" i="19"/>
  <c r="J2073" i="19" s="1"/>
  <c r="H2074" i="19"/>
  <c r="J2074" i="19" s="1"/>
  <c r="H2075" i="19"/>
  <c r="J2075" i="19" s="1"/>
  <c r="H2076" i="19"/>
  <c r="J2076" i="19" s="1"/>
  <c r="H2077" i="19"/>
  <c r="J2077" i="19" s="1"/>
  <c r="H2078" i="19"/>
  <c r="J2078" i="19" s="1"/>
  <c r="H2079" i="19"/>
  <c r="J2079" i="19" s="1"/>
  <c r="H2080" i="19"/>
  <c r="J2080" i="19" s="1"/>
  <c r="H2081" i="19"/>
  <c r="J2081" i="19" s="1"/>
  <c r="H2082" i="19"/>
  <c r="J2082" i="19" s="1"/>
  <c r="H2083" i="19"/>
  <c r="J2083" i="19" s="1"/>
  <c r="H2084" i="19"/>
  <c r="J2084" i="19" s="1"/>
  <c r="H2085" i="19"/>
  <c r="H2086" i="19"/>
  <c r="H2087" i="19"/>
  <c r="J2087" i="19" s="1"/>
  <c r="H2088" i="19"/>
  <c r="H2089" i="19"/>
  <c r="H2090" i="19"/>
  <c r="J2090" i="19" s="1"/>
  <c r="H2091" i="19"/>
  <c r="J2091" i="19" s="1"/>
  <c r="H2092" i="19"/>
  <c r="J2092" i="19" s="1"/>
  <c r="H2093" i="19"/>
  <c r="J2093" i="19" s="1"/>
  <c r="H2094" i="19"/>
  <c r="J2094" i="19" s="1"/>
  <c r="H2095" i="19"/>
  <c r="J2095" i="19" s="1"/>
  <c r="H2096" i="19"/>
  <c r="J2096" i="19" s="1"/>
  <c r="H2097" i="19"/>
  <c r="J2097" i="19" s="1"/>
  <c r="H2098" i="19"/>
  <c r="J2098" i="19" s="1"/>
  <c r="H2099" i="19"/>
  <c r="J2099" i="19" s="1"/>
  <c r="H2100" i="19"/>
  <c r="J2100" i="19" s="1"/>
  <c r="H2101" i="19"/>
  <c r="J2101" i="19" s="1"/>
  <c r="H2102" i="19"/>
  <c r="J2102" i="19" s="1"/>
  <c r="H2103" i="19"/>
  <c r="J2103" i="19" s="1"/>
  <c r="H2104" i="19"/>
  <c r="J2104" i="19" s="1"/>
  <c r="H2105" i="19"/>
  <c r="J2105" i="19" s="1"/>
  <c r="H2106" i="19"/>
  <c r="J2106" i="19" s="1"/>
  <c r="H2107" i="19"/>
  <c r="J2107" i="19" s="1"/>
  <c r="H2108" i="19"/>
  <c r="J2108" i="19" s="1"/>
  <c r="H2109" i="19"/>
  <c r="J2109" i="19" s="1"/>
  <c r="H2110" i="19"/>
  <c r="J2110" i="19" s="1"/>
  <c r="H2111" i="19"/>
  <c r="J2111" i="19" s="1"/>
  <c r="H2112" i="19"/>
  <c r="J2112" i="19" s="1"/>
  <c r="H2113" i="19"/>
  <c r="J2113" i="19" s="1"/>
  <c r="H2114" i="19"/>
  <c r="J2114" i="19" s="1"/>
  <c r="H2115" i="19"/>
  <c r="J2115" i="19" s="1"/>
  <c r="H2116" i="19"/>
  <c r="J2116" i="19" s="1"/>
  <c r="H2117" i="19"/>
  <c r="J2117" i="19" s="1"/>
  <c r="H2118" i="19"/>
  <c r="J2118" i="19" s="1"/>
  <c r="H2119" i="19"/>
  <c r="J2119" i="19" s="1"/>
  <c r="H2120" i="19"/>
  <c r="J2120" i="19" s="1"/>
  <c r="H2121" i="19"/>
  <c r="J2121" i="19" s="1"/>
  <c r="H2122" i="19"/>
  <c r="J2122" i="19" s="1"/>
  <c r="H2123" i="19"/>
  <c r="J2123" i="19" s="1"/>
  <c r="H2124" i="19"/>
  <c r="J2124" i="19" s="1"/>
  <c r="H2125" i="19"/>
  <c r="J2125" i="19" s="1"/>
  <c r="H2126" i="19"/>
  <c r="J2126" i="19" s="1"/>
  <c r="H2127" i="19"/>
  <c r="J2127" i="19" s="1"/>
  <c r="H2128" i="19"/>
  <c r="J2128" i="19" s="1"/>
  <c r="H2129" i="19"/>
  <c r="J2129" i="19" s="1"/>
  <c r="H2130" i="19"/>
  <c r="H2131" i="19"/>
  <c r="H2132" i="19"/>
  <c r="J2132" i="19" s="1"/>
  <c r="H2133" i="19"/>
  <c r="J2133" i="19" s="1"/>
  <c r="H2134" i="19"/>
  <c r="J2134" i="19" s="1"/>
  <c r="H2135" i="19"/>
  <c r="J2135" i="19" s="1"/>
  <c r="H2136" i="19"/>
  <c r="J2136" i="19" s="1"/>
  <c r="H2137" i="19"/>
  <c r="J2137" i="19" s="1"/>
  <c r="H2138" i="19"/>
  <c r="J2138" i="19" s="1"/>
  <c r="H2139" i="19"/>
  <c r="J2139" i="19" s="1"/>
  <c r="H2140" i="19"/>
  <c r="J2140" i="19" s="1"/>
  <c r="H2141" i="19"/>
  <c r="J2141" i="19" s="1"/>
  <c r="H2142" i="19"/>
  <c r="J2142" i="19" s="1"/>
  <c r="H2143" i="19"/>
  <c r="J2143" i="19" s="1"/>
  <c r="H2144" i="19"/>
  <c r="J2144" i="19" s="1"/>
  <c r="H2145" i="19"/>
  <c r="J2145" i="19" s="1"/>
  <c r="H2146" i="19"/>
  <c r="J2146" i="19" s="1"/>
  <c r="H2147" i="19"/>
  <c r="J2147" i="19" s="1"/>
  <c r="H2148" i="19"/>
  <c r="J2148" i="19" s="1"/>
  <c r="H2149" i="19"/>
  <c r="J2149" i="19" s="1"/>
  <c r="H2150" i="19"/>
  <c r="J2150" i="19" s="1"/>
  <c r="H2151" i="19"/>
  <c r="J2151" i="19" s="1"/>
  <c r="H2152" i="19"/>
  <c r="J2152" i="19" s="1"/>
  <c r="H2153" i="19"/>
  <c r="J2153" i="19" s="1"/>
  <c r="H2154" i="19"/>
  <c r="J2154" i="19" s="1"/>
  <c r="H2155" i="19"/>
  <c r="J2155" i="19" s="1"/>
  <c r="H2156" i="19"/>
  <c r="J2156" i="19" s="1"/>
  <c r="H2157" i="19"/>
  <c r="J2157" i="19" s="1"/>
  <c r="H2158" i="19"/>
  <c r="J2158" i="19" s="1"/>
  <c r="H2159" i="19"/>
  <c r="J2159" i="19" s="1"/>
  <c r="H2160" i="19"/>
  <c r="J2160" i="19" s="1"/>
  <c r="H2161" i="19"/>
  <c r="J2161" i="19" s="1"/>
  <c r="H2162" i="19"/>
  <c r="J2162" i="19" s="1"/>
  <c r="H2163" i="19"/>
  <c r="J2163" i="19" s="1"/>
  <c r="H2164" i="19"/>
  <c r="J2164" i="19" s="1"/>
  <c r="H2165" i="19"/>
  <c r="J2165" i="19" s="1"/>
  <c r="H2166" i="19"/>
  <c r="J2166" i="19" s="1"/>
  <c r="H2167" i="19"/>
  <c r="J2167" i="19" s="1"/>
  <c r="H2168" i="19"/>
  <c r="J2168" i="19" s="1"/>
  <c r="H2169" i="19"/>
  <c r="J2169" i="19" s="1"/>
  <c r="H2170" i="19"/>
  <c r="J2170" i="19" s="1"/>
  <c r="H2171" i="19"/>
  <c r="J2171" i="19" s="1"/>
  <c r="H2172" i="19"/>
  <c r="J2172" i="19" s="1"/>
  <c r="H2173" i="19"/>
  <c r="J2173" i="19" s="1"/>
  <c r="H2174" i="19"/>
  <c r="J2174" i="19" s="1"/>
  <c r="H2175" i="19"/>
  <c r="J2175" i="19" s="1"/>
  <c r="H2176" i="19"/>
  <c r="J2176" i="19" s="1"/>
  <c r="H2177" i="19"/>
  <c r="H2178" i="19"/>
  <c r="H2179" i="19"/>
  <c r="J2179" i="19" s="1"/>
  <c r="H2180" i="19"/>
  <c r="J2180" i="19" s="1"/>
  <c r="H2181" i="19"/>
  <c r="J2181" i="19" s="1"/>
  <c r="H2182" i="19"/>
  <c r="J2182" i="19" s="1"/>
  <c r="H2183" i="19"/>
  <c r="J2183" i="19" s="1"/>
  <c r="H2184" i="19"/>
  <c r="J2184" i="19" s="1"/>
  <c r="H2185" i="19"/>
  <c r="J2185" i="19" s="1"/>
  <c r="H2186" i="19"/>
  <c r="J2186" i="19" s="1"/>
  <c r="H2187" i="19"/>
  <c r="J2187" i="19" s="1"/>
  <c r="H2188" i="19"/>
  <c r="J2188" i="19" s="1"/>
  <c r="H2189" i="19"/>
  <c r="J2189" i="19" s="1"/>
  <c r="H2190" i="19"/>
  <c r="J2190" i="19" s="1"/>
  <c r="H2191" i="19"/>
  <c r="J2191" i="19" s="1"/>
  <c r="H2192" i="19"/>
  <c r="J2192" i="19" s="1"/>
  <c r="H2193" i="19"/>
  <c r="J2193" i="19" s="1"/>
  <c r="H2194" i="19"/>
  <c r="J2194" i="19" s="1"/>
  <c r="H2195" i="19"/>
  <c r="H2196" i="19"/>
  <c r="H2197" i="19"/>
  <c r="J2197" i="19" s="1"/>
  <c r="H2198" i="19"/>
  <c r="J2198" i="19" s="1"/>
  <c r="H2199" i="19"/>
  <c r="J2199" i="19" s="1"/>
  <c r="H2200" i="19"/>
  <c r="J2200" i="19" s="1"/>
  <c r="H2201" i="19"/>
  <c r="J2201" i="19" s="1"/>
  <c r="H2202" i="19"/>
  <c r="J2202" i="19" s="1"/>
  <c r="H2203" i="19"/>
  <c r="J2203" i="19" s="1"/>
  <c r="H2204" i="19"/>
  <c r="J2204" i="19" s="1"/>
  <c r="H2205" i="19"/>
  <c r="J2205" i="19" s="1"/>
  <c r="H2206" i="19"/>
  <c r="J2206" i="19" s="1"/>
  <c r="H2207" i="19"/>
  <c r="J2207" i="19" s="1"/>
  <c r="H2208" i="19"/>
  <c r="J2208" i="19" s="1"/>
  <c r="H2209" i="19"/>
  <c r="J2209" i="19" s="1"/>
  <c r="H2210" i="19"/>
  <c r="J2210" i="19" s="1"/>
  <c r="H2211" i="19"/>
  <c r="J2211" i="19" s="1"/>
  <c r="H2212" i="19"/>
  <c r="J2212" i="19" s="1"/>
  <c r="H2213" i="19"/>
  <c r="J2213" i="19" s="1"/>
  <c r="H2214" i="19"/>
  <c r="J2214" i="19" s="1"/>
  <c r="H2215" i="19"/>
  <c r="J2215" i="19" s="1"/>
  <c r="H2216" i="19"/>
  <c r="J2216" i="19" s="1"/>
  <c r="H2217" i="19"/>
  <c r="J2217" i="19" s="1"/>
  <c r="H2218" i="19"/>
  <c r="J2218" i="19" s="1"/>
  <c r="H2219" i="19"/>
  <c r="J2219" i="19" s="1"/>
  <c r="H2220" i="19"/>
  <c r="J2220" i="19" s="1"/>
  <c r="H2221" i="19"/>
  <c r="J2221" i="19" s="1"/>
  <c r="H2222" i="19"/>
  <c r="J2222" i="19" s="1"/>
  <c r="H2223" i="19"/>
  <c r="J2223" i="19" s="1"/>
  <c r="H2224" i="19"/>
  <c r="J2224" i="19" s="1"/>
  <c r="H2225" i="19"/>
  <c r="J2225" i="19" s="1"/>
  <c r="H2226" i="19"/>
  <c r="J2226" i="19" s="1"/>
  <c r="H2227" i="19"/>
  <c r="J2227" i="19" s="1"/>
  <c r="H2228" i="19"/>
  <c r="J2228" i="19" s="1"/>
  <c r="H2229" i="19"/>
  <c r="J2229" i="19" s="1"/>
  <c r="H2230" i="19"/>
  <c r="J2230" i="19" s="1"/>
  <c r="H2231" i="19"/>
  <c r="J2231" i="19" s="1"/>
  <c r="H2232" i="19"/>
  <c r="J2232" i="19" s="1"/>
  <c r="H2233" i="19"/>
  <c r="J2233" i="19" s="1"/>
  <c r="H2234" i="19"/>
  <c r="J2234" i="19" s="1"/>
  <c r="H2235" i="19"/>
  <c r="J2235" i="19" s="1"/>
  <c r="H2236" i="19"/>
  <c r="J2236" i="19" s="1"/>
  <c r="H2237" i="19"/>
  <c r="J2237" i="19" s="1"/>
  <c r="H2238" i="19"/>
  <c r="H2239" i="19"/>
  <c r="H2240" i="19"/>
  <c r="H2241" i="19"/>
  <c r="J2241" i="19" s="1"/>
  <c r="H2242" i="19"/>
  <c r="J2242" i="19" s="1"/>
  <c r="H2243" i="19"/>
  <c r="J2243" i="19" s="1"/>
  <c r="H2244" i="19"/>
  <c r="J2244" i="19" s="1"/>
  <c r="H2245" i="19"/>
  <c r="J2245" i="19" s="1"/>
  <c r="H2246" i="19"/>
  <c r="J2246" i="19" s="1"/>
  <c r="H2247" i="19"/>
  <c r="J2247" i="19" s="1"/>
  <c r="H2248" i="19"/>
  <c r="J2248" i="19" s="1"/>
  <c r="H2249" i="19"/>
  <c r="J2249" i="19" s="1"/>
  <c r="H2250" i="19"/>
  <c r="J2250" i="19" s="1"/>
  <c r="H2251" i="19"/>
  <c r="J2251" i="19" s="1"/>
  <c r="H2252" i="19"/>
  <c r="J2252" i="19" s="1"/>
  <c r="H2253" i="19"/>
  <c r="J2253" i="19" s="1"/>
  <c r="H2254" i="19"/>
  <c r="J2254" i="19" s="1"/>
  <c r="H2255" i="19"/>
  <c r="J2255" i="19" s="1"/>
  <c r="H2256" i="19"/>
  <c r="J2256" i="19" s="1"/>
  <c r="H2257" i="19"/>
  <c r="J2257" i="19" s="1"/>
  <c r="H2258" i="19"/>
  <c r="J2258" i="19" s="1"/>
  <c r="H2259" i="19"/>
  <c r="J2259" i="19" s="1"/>
  <c r="H2260" i="19"/>
  <c r="J2260" i="19" s="1"/>
  <c r="H2261" i="19"/>
  <c r="J2261" i="19" s="1"/>
  <c r="H2262" i="19"/>
  <c r="J2262" i="19" s="1"/>
  <c r="H2263" i="19"/>
  <c r="J2263" i="19" s="1"/>
  <c r="H2264" i="19"/>
  <c r="J2264" i="19" s="1"/>
  <c r="H2265" i="19"/>
  <c r="J2265" i="19" s="1"/>
  <c r="H2266" i="19"/>
  <c r="J2266" i="19" s="1"/>
  <c r="H2267" i="19"/>
  <c r="J2267" i="19" s="1"/>
  <c r="H2268" i="19"/>
  <c r="J2268" i="19" s="1"/>
  <c r="H2269" i="19"/>
  <c r="J2269" i="19" s="1"/>
  <c r="H2270" i="19"/>
  <c r="J2270" i="19" s="1"/>
  <c r="H2271" i="19"/>
  <c r="J2271" i="19" s="1"/>
  <c r="H2272" i="19"/>
  <c r="J2272" i="19" s="1"/>
  <c r="H2273" i="19"/>
  <c r="J2273" i="19" s="1"/>
  <c r="H2274" i="19"/>
  <c r="J2274" i="19" s="1"/>
  <c r="H2275" i="19"/>
  <c r="J2275" i="19" s="1"/>
  <c r="H2276" i="19"/>
  <c r="J2276" i="19" s="1"/>
  <c r="H2277" i="19"/>
  <c r="J2277" i="19" s="1"/>
  <c r="H2278" i="19"/>
  <c r="J2278" i="19" s="1"/>
  <c r="H2279" i="19"/>
  <c r="J2279" i="19" s="1"/>
  <c r="H2280" i="19"/>
  <c r="J2280" i="19" s="1"/>
  <c r="H2281" i="19"/>
  <c r="J2281" i="19" s="1"/>
  <c r="H2282" i="19"/>
  <c r="J2282" i="19" s="1"/>
  <c r="H2283" i="19"/>
  <c r="J2283" i="19" s="1"/>
  <c r="H2284" i="19"/>
  <c r="J2284" i="19" s="1"/>
  <c r="H2285" i="19"/>
  <c r="J2285" i="19" s="1"/>
  <c r="H2286" i="19"/>
  <c r="J2286" i="19" s="1"/>
  <c r="H2287" i="19"/>
  <c r="J2287" i="19" s="1"/>
  <c r="H2288" i="19"/>
  <c r="J2288" i="19" s="1"/>
  <c r="H2289" i="19"/>
  <c r="J2289" i="19" s="1"/>
  <c r="H2290" i="19"/>
  <c r="J2290" i="19" s="1"/>
  <c r="H2291" i="19"/>
  <c r="J2291" i="19" s="1"/>
  <c r="H2292" i="19"/>
  <c r="J2292" i="19" s="1"/>
  <c r="H2293" i="19"/>
  <c r="J2293" i="19" s="1"/>
  <c r="H2294" i="19"/>
  <c r="J2294" i="19" s="1"/>
  <c r="H2295" i="19"/>
  <c r="J2295" i="19" s="1"/>
  <c r="H2296" i="19"/>
  <c r="J2296" i="19" s="1"/>
  <c r="H2297" i="19"/>
  <c r="J2297" i="19" s="1"/>
  <c r="H2298" i="19"/>
  <c r="J2298" i="19" s="1"/>
  <c r="H2299" i="19"/>
  <c r="J2299" i="19" s="1"/>
  <c r="H2300" i="19"/>
  <c r="J2300" i="19" s="1"/>
  <c r="H2301" i="19"/>
  <c r="J2301" i="19" s="1"/>
  <c r="H2302" i="19"/>
  <c r="J2302" i="19" s="1"/>
  <c r="H2303" i="19"/>
  <c r="J2303" i="19" s="1"/>
  <c r="H2304" i="19"/>
  <c r="J2304" i="19" s="1"/>
  <c r="H2305" i="19"/>
  <c r="J2305" i="19" s="1"/>
  <c r="H2306" i="19"/>
  <c r="J2306" i="19" s="1"/>
  <c r="H2307" i="19"/>
  <c r="J2307" i="19" s="1"/>
  <c r="H2308" i="19"/>
  <c r="J2308" i="19" s="1"/>
  <c r="H2309" i="19"/>
  <c r="J2309" i="19" s="1"/>
  <c r="H2310" i="19"/>
  <c r="J2310" i="19" s="1"/>
  <c r="H2311" i="19"/>
  <c r="J2311" i="19" s="1"/>
  <c r="H2312" i="19"/>
  <c r="J2312" i="19" s="1"/>
  <c r="H2313" i="19"/>
  <c r="J2313" i="19" s="1"/>
  <c r="H2314" i="19"/>
  <c r="J2314" i="19" s="1"/>
  <c r="H2315" i="19"/>
  <c r="J2315" i="19" s="1"/>
  <c r="H2316" i="19"/>
  <c r="J2316" i="19" s="1"/>
  <c r="H2317" i="19"/>
  <c r="J2317" i="19" s="1"/>
  <c r="H2318" i="19"/>
  <c r="J2318" i="19" s="1"/>
  <c r="H2319" i="19"/>
  <c r="H2320" i="19"/>
  <c r="J2320" i="19" s="1"/>
  <c r="H2321" i="19"/>
  <c r="J2321" i="19" s="1"/>
  <c r="H2322" i="19"/>
  <c r="J2322" i="19" s="1"/>
  <c r="H2323" i="19"/>
  <c r="J2323" i="19" s="1"/>
  <c r="H2324" i="19"/>
  <c r="J2324" i="19" s="1"/>
  <c r="H2325" i="19"/>
  <c r="J2325" i="19" s="1"/>
  <c r="H2326" i="19"/>
  <c r="J2326" i="19" s="1"/>
  <c r="H2327" i="19"/>
  <c r="J2327" i="19" s="1"/>
  <c r="H2328" i="19"/>
  <c r="J2328" i="19" s="1"/>
  <c r="H2329" i="19"/>
  <c r="J2329" i="19" s="1"/>
  <c r="H2330" i="19"/>
  <c r="J2330" i="19" s="1"/>
  <c r="H2331" i="19"/>
  <c r="J2331" i="19" s="1"/>
  <c r="H2332" i="19"/>
  <c r="J2332" i="19" s="1"/>
  <c r="H2333" i="19"/>
  <c r="J2333" i="19" s="1"/>
  <c r="H2334" i="19"/>
  <c r="J2334" i="19" s="1"/>
  <c r="H2335" i="19"/>
  <c r="J2335" i="19" s="1"/>
  <c r="H2336" i="19"/>
  <c r="J2336" i="19" s="1"/>
  <c r="H2337" i="19"/>
  <c r="J2337" i="19" s="1"/>
  <c r="H2338" i="19"/>
  <c r="J2338" i="19" s="1"/>
  <c r="H2339" i="19"/>
  <c r="J2339" i="19" s="1"/>
  <c r="H2340" i="19"/>
  <c r="J2340" i="19" s="1"/>
  <c r="H2341" i="19"/>
  <c r="J2341" i="19" s="1"/>
  <c r="H2342" i="19"/>
  <c r="J2342" i="19" s="1"/>
  <c r="H2343" i="19"/>
  <c r="J2343" i="19" s="1"/>
  <c r="H2344" i="19"/>
  <c r="J2344" i="19" s="1"/>
  <c r="H2345" i="19"/>
  <c r="J2345" i="19" s="1"/>
  <c r="H2346" i="19"/>
  <c r="J2346" i="19" s="1"/>
  <c r="H2347" i="19"/>
  <c r="J2347" i="19" s="1"/>
  <c r="H2348" i="19"/>
  <c r="J2348" i="19" s="1"/>
  <c r="H2349" i="19"/>
  <c r="J2349" i="19" s="1"/>
  <c r="H2350" i="19"/>
  <c r="J2350" i="19" s="1"/>
  <c r="H2351" i="19"/>
  <c r="J2351" i="19" s="1"/>
  <c r="H2352" i="19"/>
  <c r="J2352" i="19" s="1"/>
  <c r="H2353" i="19"/>
  <c r="J2353" i="19" s="1"/>
  <c r="H2354" i="19"/>
  <c r="J2354" i="19" s="1"/>
  <c r="H2355" i="19"/>
  <c r="J2355" i="19" s="1"/>
  <c r="H2356" i="19"/>
  <c r="J2356" i="19" s="1"/>
  <c r="H2357" i="19"/>
  <c r="J2357" i="19" s="1"/>
  <c r="H2358" i="19"/>
  <c r="J2358" i="19" s="1"/>
  <c r="H2359" i="19"/>
  <c r="J2359" i="19" s="1"/>
  <c r="H2360" i="19"/>
  <c r="J2360" i="19" s="1"/>
  <c r="H2361" i="19"/>
  <c r="J2361" i="19" s="1"/>
  <c r="H2362" i="19"/>
  <c r="J2362" i="19" s="1"/>
  <c r="H2363" i="19"/>
  <c r="J2363" i="19" s="1"/>
  <c r="H2364" i="19"/>
  <c r="J2364" i="19" s="1"/>
  <c r="H2365" i="19"/>
  <c r="J2365" i="19" s="1"/>
  <c r="H2366" i="19"/>
  <c r="J2366" i="19" s="1"/>
  <c r="H2367" i="19"/>
  <c r="J2367" i="19" s="1"/>
  <c r="H2368" i="19"/>
  <c r="J2368" i="19" s="1"/>
  <c r="H2369" i="19"/>
  <c r="J2369" i="19" s="1"/>
  <c r="H2370" i="19"/>
  <c r="J2370" i="19" s="1"/>
  <c r="H2371" i="19"/>
  <c r="J2371" i="19" s="1"/>
  <c r="H2372" i="19"/>
  <c r="J2372" i="19" s="1"/>
  <c r="H2373" i="19"/>
  <c r="J2373" i="19" s="1"/>
  <c r="H2374" i="19"/>
  <c r="J2374" i="19" s="1"/>
  <c r="H2375" i="19"/>
  <c r="J2375" i="19" s="1"/>
  <c r="H2376" i="19"/>
  <c r="J2376" i="19" s="1"/>
  <c r="H2377" i="19"/>
  <c r="J2377" i="19" s="1"/>
  <c r="H2378" i="19"/>
  <c r="J2378" i="19" s="1"/>
  <c r="H2379" i="19"/>
  <c r="J2379" i="19" s="1"/>
  <c r="H2380" i="19"/>
  <c r="J2380" i="19" s="1"/>
  <c r="H2381" i="19"/>
  <c r="J2381" i="19" s="1"/>
  <c r="H2382" i="19"/>
  <c r="J2382" i="19" s="1"/>
  <c r="H2383" i="19"/>
  <c r="J2383" i="19" s="1"/>
  <c r="H2384" i="19"/>
  <c r="J2384" i="19" s="1"/>
  <c r="H2385" i="19"/>
  <c r="J2385" i="19" s="1"/>
  <c r="H2386" i="19"/>
  <c r="J2386" i="19" s="1"/>
  <c r="H2387" i="19"/>
  <c r="J2387" i="19" s="1"/>
  <c r="H2388" i="19"/>
  <c r="J2388" i="19" s="1"/>
  <c r="H2389" i="19"/>
  <c r="J2389" i="19" s="1"/>
  <c r="H2390" i="19"/>
  <c r="J2390" i="19" s="1"/>
  <c r="H2391" i="19"/>
  <c r="J2391" i="19" s="1"/>
  <c r="H2392" i="19"/>
  <c r="J2392" i="19" s="1"/>
  <c r="H2393" i="19"/>
  <c r="J2393" i="19" s="1"/>
  <c r="H2394" i="19"/>
  <c r="J2394" i="19" s="1"/>
  <c r="H2395" i="19"/>
  <c r="J2395" i="19" s="1"/>
  <c r="H2396" i="19"/>
  <c r="J2396" i="19" s="1"/>
  <c r="H2397" i="19"/>
  <c r="J2397" i="19" s="1"/>
  <c r="H2398" i="19"/>
  <c r="J2398" i="19" s="1"/>
  <c r="H2399" i="19"/>
  <c r="J2399" i="19" s="1"/>
  <c r="H2400" i="19"/>
  <c r="J2400" i="19" s="1"/>
  <c r="H2401" i="19"/>
  <c r="J2401" i="19" s="1"/>
  <c r="H2402" i="19"/>
  <c r="J2402" i="19" s="1"/>
  <c r="H2403" i="19"/>
  <c r="J2403" i="19" s="1"/>
  <c r="H2404" i="19"/>
  <c r="J2404" i="19" s="1"/>
  <c r="H2405" i="19"/>
  <c r="J2405" i="19" s="1"/>
  <c r="H2406" i="19"/>
  <c r="J2406" i="19" s="1"/>
  <c r="H2407" i="19"/>
  <c r="J2407" i="19" s="1"/>
  <c r="H2408" i="19"/>
  <c r="J2408" i="19" s="1"/>
  <c r="H2409" i="19"/>
  <c r="J2409" i="19" s="1"/>
  <c r="H2410" i="19"/>
  <c r="J2410" i="19" s="1"/>
  <c r="H2411" i="19"/>
  <c r="J2411" i="19" s="1"/>
  <c r="H2412" i="19"/>
  <c r="J2412" i="19" s="1"/>
  <c r="H2413" i="19"/>
  <c r="J2413" i="19" s="1"/>
  <c r="H2414" i="19"/>
  <c r="J2414" i="19" s="1"/>
  <c r="H2415" i="19"/>
  <c r="J2415" i="19" s="1"/>
  <c r="H2416" i="19"/>
  <c r="J2416" i="19" s="1"/>
  <c r="H2417" i="19"/>
  <c r="J2417" i="19" s="1"/>
  <c r="H2418" i="19"/>
  <c r="J2418" i="19" s="1"/>
  <c r="H2419" i="19"/>
  <c r="J2419" i="19" s="1"/>
  <c r="H2420" i="19"/>
  <c r="J2420" i="19" s="1"/>
  <c r="H2421" i="19"/>
  <c r="J2421" i="19" s="1"/>
  <c r="H2422" i="19"/>
  <c r="H2423" i="19"/>
  <c r="H2424" i="19"/>
  <c r="J2424" i="19" s="1"/>
  <c r="H2425" i="19"/>
  <c r="J2425" i="19" s="1"/>
  <c r="H2426" i="19"/>
  <c r="J2426" i="19" s="1"/>
  <c r="H2427" i="19"/>
  <c r="J2427" i="19" s="1"/>
  <c r="H2428" i="19"/>
  <c r="J2428" i="19" s="1"/>
  <c r="H2429" i="19"/>
  <c r="J2429" i="19" s="1"/>
  <c r="H2430" i="19"/>
  <c r="J2430" i="19" s="1"/>
  <c r="H2431" i="19"/>
  <c r="J2431" i="19" s="1"/>
  <c r="H2432" i="19"/>
  <c r="J2432" i="19" s="1"/>
  <c r="H2433" i="19"/>
  <c r="J2433" i="19" s="1"/>
  <c r="H2434" i="19"/>
  <c r="J2434" i="19" s="1"/>
  <c r="H2435" i="19"/>
  <c r="J2435" i="19" s="1"/>
  <c r="H2436" i="19"/>
  <c r="J2436" i="19" s="1"/>
  <c r="H2437" i="19"/>
  <c r="J2437" i="19" s="1"/>
  <c r="H2438" i="19"/>
  <c r="J2438" i="19" s="1"/>
  <c r="H2439" i="19"/>
  <c r="J2439" i="19" s="1"/>
  <c r="H2440" i="19"/>
  <c r="J2440" i="19" s="1"/>
  <c r="H2441" i="19"/>
  <c r="J2441" i="19" s="1"/>
  <c r="H2442" i="19"/>
  <c r="J2442" i="19" s="1"/>
  <c r="H2443" i="19"/>
  <c r="J2443" i="19" s="1"/>
  <c r="H2444" i="19"/>
  <c r="J2444" i="19" s="1"/>
  <c r="H2445" i="19"/>
  <c r="J2445" i="19" s="1"/>
  <c r="H2446" i="19"/>
  <c r="J2446" i="19" s="1"/>
  <c r="H2447" i="19"/>
  <c r="J2447" i="19" s="1"/>
  <c r="H2448" i="19"/>
  <c r="J2448" i="19" s="1"/>
  <c r="H2449" i="19"/>
  <c r="J2449" i="19" s="1"/>
  <c r="H2450" i="19"/>
  <c r="J2450" i="19" s="1"/>
  <c r="H2451" i="19"/>
  <c r="J2451" i="19" s="1"/>
  <c r="H2452" i="19"/>
  <c r="J2452" i="19" s="1"/>
  <c r="H2453" i="19"/>
  <c r="J2453" i="19" s="1"/>
  <c r="H2454" i="19"/>
  <c r="J2454" i="19" s="1"/>
  <c r="H2455" i="19"/>
  <c r="J2455" i="19" s="1"/>
  <c r="H2456" i="19"/>
  <c r="J2456" i="19" s="1"/>
  <c r="H2457" i="19"/>
  <c r="J2457" i="19" s="1"/>
  <c r="H2458" i="19"/>
  <c r="J2458" i="19" s="1"/>
  <c r="H2459" i="19"/>
  <c r="J2459" i="19" s="1"/>
  <c r="H2460" i="19"/>
  <c r="J2460" i="19" s="1"/>
  <c r="H2461" i="19"/>
  <c r="J2461" i="19" s="1"/>
  <c r="H2462" i="19"/>
  <c r="J2462" i="19" s="1"/>
  <c r="H2463" i="19"/>
  <c r="J2463" i="19" s="1"/>
  <c r="H2464" i="19"/>
  <c r="J2464" i="19" s="1"/>
  <c r="H2465" i="19"/>
  <c r="J2465" i="19" s="1"/>
  <c r="H2466" i="19"/>
  <c r="J2466" i="19" s="1"/>
  <c r="H2467" i="19"/>
  <c r="J2467" i="19" s="1"/>
  <c r="H2468" i="19"/>
  <c r="J2468" i="19" s="1"/>
  <c r="H2469" i="19"/>
  <c r="J2469" i="19" s="1"/>
  <c r="H2470" i="19"/>
  <c r="J2470" i="19" s="1"/>
  <c r="H2471" i="19"/>
  <c r="J2471" i="19" s="1"/>
  <c r="H2472" i="19"/>
  <c r="J2472" i="19" s="1"/>
  <c r="H2473" i="19"/>
  <c r="J2473" i="19" s="1"/>
  <c r="H2474" i="19"/>
  <c r="J2474" i="19" s="1"/>
  <c r="H2475" i="19"/>
  <c r="J2475" i="19" s="1"/>
  <c r="H2476" i="19"/>
  <c r="J2476" i="19" s="1"/>
  <c r="H2477" i="19"/>
  <c r="J2477" i="19" s="1"/>
  <c r="H2478" i="19"/>
  <c r="J2478" i="19" s="1"/>
  <c r="H2479" i="19"/>
  <c r="J2479" i="19" s="1"/>
  <c r="H2480" i="19"/>
  <c r="J2480" i="19" s="1"/>
  <c r="H2481" i="19"/>
  <c r="J2481" i="19" s="1"/>
  <c r="H2482" i="19"/>
  <c r="J2482" i="19" s="1"/>
  <c r="H2483" i="19"/>
  <c r="J2483" i="19" s="1"/>
  <c r="H2484" i="19"/>
  <c r="J2484" i="19" s="1"/>
  <c r="H2485" i="19"/>
  <c r="J2485" i="19" s="1"/>
  <c r="H2486" i="19"/>
  <c r="J2486" i="19" s="1"/>
  <c r="H2487" i="19"/>
  <c r="J2487" i="19" s="1"/>
  <c r="H2488" i="19"/>
  <c r="J2488" i="19" s="1"/>
  <c r="H2489" i="19"/>
  <c r="J2489" i="19" s="1"/>
  <c r="H2490" i="19"/>
  <c r="J2490" i="19" s="1"/>
  <c r="H2491" i="19"/>
  <c r="J2491" i="19" s="1"/>
  <c r="H2492" i="19"/>
  <c r="J2492" i="19" s="1"/>
  <c r="H2493" i="19"/>
  <c r="J2493" i="19" s="1"/>
  <c r="H2494" i="19"/>
  <c r="J2494" i="19" s="1"/>
  <c r="H2495" i="19"/>
  <c r="J2495" i="19" s="1"/>
  <c r="H2496" i="19"/>
  <c r="J2496" i="19" s="1"/>
  <c r="H2497" i="19"/>
  <c r="J2497" i="19" s="1"/>
  <c r="H2498" i="19"/>
  <c r="J2498" i="19" s="1"/>
  <c r="H2499" i="19"/>
  <c r="J2499" i="19" s="1"/>
  <c r="H2500" i="19"/>
  <c r="J2500" i="19" s="1"/>
  <c r="H2501" i="19"/>
  <c r="J2501" i="19" s="1"/>
  <c r="H2502" i="19"/>
  <c r="J2502" i="19" s="1"/>
  <c r="H2503" i="19"/>
  <c r="J2503" i="19" s="1"/>
  <c r="H2504" i="19"/>
  <c r="J2504" i="19" s="1"/>
  <c r="H2505" i="19"/>
  <c r="J2505" i="19" s="1"/>
  <c r="H2506" i="19"/>
  <c r="J2506" i="19" s="1"/>
  <c r="H2507" i="19"/>
  <c r="J2507" i="19" s="1"/>
  <c r="H2508" i="19"/>
  <c r="J2508" i="19" s="1"/>
  <c r="H2509" i="19"/>
  <c r="J2509" i="19" s="1"/>
  <c r="H2510" i="19"/>
  <c r="J2510" i="19" s="1"/>
  <c r="H2511" i="19"/>
  <c r="J2511" i="19" s="1"/>
  <c r="H2512" i="19"/>
  <c r="J2512" i="19" s="1"/>
  <c r="H2513" i="19"/>
  <c r="J2513" i="19" s="1"/>
  <c r="H2514" i="19"/>
  <c r="J2514" i="19" s="1"/>
  <c r="H2515" i="19"/>
  <c r="J2515" i="19" s="1"/>
  <c r="H2516" i="19"/>
  <c r="J2516" i="19" s="1"/>
  <c r="H2517" i="19"/>
  <c r="J2517" i="19" s="1"/>
  <c r="H2518" i="19"/>
  <c r="J2518" i="19" s="1"/>
  <c r="H2519" i="19"/>
  <c r="J2519" i="19" s="1"/>
  <c r="H2520" i="19"/>
  <c r="J2520" i="19" s="1"/>
  <c r="H2521" i="19"/>
  <c r="J2521" i="19" s="1"/>
  <c r="H2522" i="19"/>
  <c r="J2522" i="19" s="1"/>
  <c r="H2523" i="19"/>
  <c r="J2523" i="19" s="1"/>
  <c r="H2524" i="19"/>
  <c r="J2524" i="19" s="1"/>
  <c r="H2525" i="19"/>
  <c r="J2525" i="19" s="1"/>
  <c r="H2526" i="19"/>
  <c r="J2526" i="19" s="1"/>
  <c r="H2527" i="19"/>
  <c r="J2527" i="19" s="1"/>
  <c r="H2528" i="19"/>
  <c r="J2528" i="19" s="1"/>
  <c r="H2529" i="19"/>
  <c r="J2529" i="19" s="1"/>
  <c r="H2530" i="19"/>
  <c r="H2531" i="19"/>
  <c r="H2532" i="19"/>
  <c r="H2533" i="19"/>
  <c r="H2534" i="19"/>
  <c r="J2534" i="19" s="1"/>
  <c r="H2535" i="19"/>
  <c r="J2535" i="19" s="1"/>
  <c r="H2536" i="19"/>
  <c r="J2536" i="19" s="1"/>
  <c r="H2537" i="19"/>
  <c r="J2537" i="19" s="1"/>
  <c r="H2538" i="19"/>
  <c r="J2538" i="19" s="1"/>
  <c r="H2539" i="19"/>
  <c r="J2539" i="19" s="1"/>
  <c r="H2540" i="19"/>
  <c r="J2540" i="19" s="1"/>
  <c r="H2541" i="19"/>
  <c r="J2541" i="19" s="1"/>
  <c r="H2542" i="19"/>
  <c r="J2542" i="19" s="1"/>
  <c r="H2543" i="19"/>
  <c r="J2543" i="19" s="1"/>
  <c r="H2544" i="19"/>
  <c r="J2544" i="19" s="1"/>
  <c r="H2545" i="19"/>
  <c r="J2545" i="19" s="1"/>
  <c r="H2546" i="19"/>
  <c r="J2546" i="19" s="1"/>
  <c r="H2547" i="19"/>
  <c r="J2547" i="19" s="1"/>
  <c r="H2548" i="19"/>
  <c r="J2548" i="19" s="1"/>
  <c r="H2549" i="19"/>
  <c r="J2549" i="19" s="1"/>
  <c r="H2550" i="19"/>
  <c r="J2550" i="19" s="1"/>
  <c r="H2551" i="19"/>
  <c r="J2551" i="19" s="1"/>
  <c r="H2552" i="19"/>
  <c r="J2552" i="19" s="1"/>
  <c r="H2553" i="19"/>
  <c r="J2553" i="19" s="1"/>
  <c r="H2554" i="19"/>
  <c r="J2554" i="19" s="1"/>
  <c r="H2555" i="19"/>
  <c r="J2555" i="19" s="1"/>
  <c r="H2556" i="19"/>
  <c r="J2556" i="19" s="1"/>
  <c r="H2557" i="19"/>
  <c r="J2557" i="19" s="1"/>
  <c r="H2558" i="19"/>
  <c r="J2558" i="19" s="1"/>
  <c r="H2559" i="19"/>
  <c r="J2559" i="19" s="1"/>
  <c r="H2560" i="19"/>
  <c r="J2560" i="19" s="1"/>
  <c r="H2561" i="19"/>
  <c r="J2561" i="19" s="1"/>
  <c r="H2562" i="19"/>
  <c r="H2563" i="19"/>
  <c r="J2563" i="19" s="1"/>
  <c r="H2564" i="19"/>
  <c r="J2564" i="19" s="1"/>
  <c r="H2565" i="19"/>
  <c r="J2565" i="19" s="1"/>
  <c r="H2566" i="19"/>
  <c r="J2566" i="19" s="1"/>
  <c r="H2567" i="19"/>
  <c r="J2567" i="19" s="1"/>
  <c r="H2568" i="19"/>
  <c r="J2568" i="19" s="1"/>
  <c r="H2569" i="19"/>
  <c r="J2569" i="19" s="1"/>
  <c r="H2570" i="19"/>
  <c r="J2570" i="19" s="1"/>
  <c r="H2571" i="19"/>
  <c r="H2572" i="19"/>
  <c r="H2573" i="19"/>
  <c r="J2573" i="19" s="1"/>
  <c r="H2574" i="19"/>
  <c r="J2574" i="19" s="1"/>
  <c r="H2575" i="19"/>
  <c r="J2575" i="19" s="1"/>
  <c r="H2576" i="19"/>
  <c r="J2576" i="19" s="1"/>
  <c r="H2577" i="19"/>
  <c r="J2577" i="19" s="1"/>
  <c r="H2578" i="19"/>
  <c r="J2578" i="19" s="1"/>
  <c r="H2579" i="19"/>
  <c r="J2579" i="19" s="1"/>
  <c r="H2580" i="19"/>
  <c r="J2580" i="19" s="1"/>
  <c r="H2581" i="19"/>
  <c r="J2581" i="19" s="1"/>
  <c r="H2582" i="19"/>
  <c r="J2582" i="19" s="1"/>
  <c r="H2583" i="19"/>
  <c r="J2583" i="19" s="1"/>
  <c r="H2584" i="19"/>
  <c r="H2585" i="19"/>
  <c r="H2586" i="19"/>
  <c r="J2586" i="19" s="1"/>
  <c r="H2587" i="19"/>
  <c r="J2587" i="19" s="1"/>
  <c r="H2588" i="19"/>
  <c r="J2588" i="19" s="1"/>
  <c r="H2589" i="19"/>
  <c r="J2589" i="19" s="1"/>
  <c r="H2590" i="19"/>
  <c r="J2590" i="19" s="1"/>
  <c r="H2591" i="19"/>
  <c r="J2591" i="19" s="1"/>
  <c r="H2592" i="19"/>
  <c r="J2592" i="19" s="1"/>
  <c r="H2593" i="19"/>
  <c r="J2593" i="19" s="1"/>
  <c r="H2594" i="19"/>
  <c r="J2594" i="19" s="1"/>
  <c r="H2595" i="19"/>
  <c r="J2595" i="19" s="1"/>
  <c r="H2596" i="19"/>
  <c r="J2596" i="19" s="1"/>
  <c r="H2597" i="19"/>
  <c r="J2597" i="19" s="1"/>
  <c r="H2598" i="19"/>
  <c r="J2598" i="19" s="1"/>
  <c r="H2599" i="19"/>
  <c r="J2599" i="19" s="1"/>
  <c r="H2600" i="19"/>
  <c r="J2600" i="19" s="1"/>
  <c r="H2601" i="19"/>
  <c r="J2601" i="19" s="1"/>
  <c r="H2602" i="19"/>
  <c r="J2602" i="19" s="1"/>
  <c r="H2603" i="19"/>
  <c r="J2603" i="19" s="1"/>
  <c r="H2604" i="19"/>
  <c r="H2605" i="19"/>
  <c r="H2606" i="19"/>
  <c r="J2606" i="19" s="1"/>
  <c r="H2607" i="19"/>
  <c r="J2607" i="19" s="1"/>
  <c r="H2608" i="19"/>
  <c r="J2608" i="19" s="1"/>
  <c r="H2609" i="19"/>
  <c r="J2609" i="19" s="1"/>
  <c r="H2610" i="19"/>
  <c r="J2610" i="19" s="1"/>
  <c r="H2611" i="19"/>
  <c r="J2611" i="19" s="1"/>
  <c r="H2612" i="19"/>
  <c r="J2612" i="19" s="1"/>
  <c r="H2613" i="19"/>
  <c r="J2613" i="19" s="1"/>
  <c r="H2614" i="19"/>
  <c r="J2614" i="19" s="1"/>
  <c r="H2615" i="19"/>
  <c r="J2615" i="19" s="1"/>
  <c r="H2616" i="19"/>
  <c r="J2616" i="19" s="1"/>
  <c r="H2617" i="19"/>
  <c r="J2617" i="19" s="1"/>
  <c r="H2618" i="19"/>
  <c r="J2618" i="19" s="1"/>
  <c r="H2619" i="19"/>
  <c r="J2619" i="19" s="1"/>
  <c r="H2620" i="19"/>
  <c r="H2621" i="19"/>
  <c r="J2621" i="19" s="1"/>
  <c r="H2622" i="19"/>
  <c r="J2622" i="19" s="1"/>
  <c r="H2623" i="19"/>
  <c r="J2623" i="19" s="1"/>
  <c r="H2624" i="19"/>
  <c r="J2624" i="19" s="1"/>
  <c r="H2625" i="19"/>
  <c r="J2625" i="19" s="1"/>
  <c r="H2626" i="19"/>
  <c r="J2626" i="19" s="1"/>
  <c r="H2627" i="19"/>
  <c r="J2627" i="19" s="1"/>
  <c r="H2628" i="19"/>
  <c r="J2628" i="19" s="1"/>
  <c r="H2629" i="19"/>
  <c r="J2629" i="19" s="1"/>
  <c r="H2630" i="19"/>
  <c r="H2631" i="19"/>
  <c r="H2632" i="19"/>
  <c r="J2632" i="19" s="1"/>
  <c r="H2633" i="19"/>
  <c r="J2633" i="19" s="1"/>
  <c r="H2634" i="19"/>
  <c r="J2634" i="19" s="1"/>
  <c r="H2635" i="19"/>
  <c r="J2635" i="19" s="1"/>
  <c r="H2636" i="19"/>
  <c r="J2636" i="19" s="1"/>
  <c r="H2637" i="19"/>
  <c r="J2637" i="19" s="1"/>
  <c r="H2638" i="19"/>
  <c r="J2638" i="19" s="1"/>
  <c r="H2639" i="19"/>
  <c r="H2640" i="19"/>
  <c r="H2641" i="19"/>
  <c r="J2641" i="19" s="1"/>
  <c r="H2642" i="19"/>
  <c r="J2642" i="19" s="1"/>
  <c r="H2643" i="19"/>
  <c r="J2643" i="19" s="1"/>
  <c r="H2644" i="19"/>
  <c r="J2644" i="19" s="1"/>
  <c r="H2645" i="19"/>
  <c r="J2645" i="19" s="1"/>
  <c r="H2646" i="19"/>
  <c r="J2646" i="19" s="1"/>
  <c r="H2647" i="19"/>
  <c r="J2647" i="19" s="1"/>
  <c r="H2648" i="19"/>
  <c r="J2648" i="19" s="1"/>
  <c r="H2649" i="19"/>
  <c r="J2649" i="19" s="1"/>
  <c r="H2650" i="19"/>
  <c r="J2650" i="19" s="1"/>
  <c r="H2651" i="19"/>
  <c r="J2651" i="19" s="1"/>
  <c r="H2652" i="19"/>
  <c r="J2652" i="19" s="1"/>
  <c r="H2653" i="19"/>
  <c r="J2653" i="19" s="1"/>
  <c r="H2654" i="19"/>
  <c r="J2654" i="19" s="1"/>
  <c r="H2655" i="19"/>
  <c r="J2655" i="19" s="1"/>
  <c r="H2656" i="19"/>
  <c r="J2656" i="19" s="1"/>
  <c r="H2657" i="19"/>
  <c r="J2657" i="19" s="1"/>
  <c r="H2658" i="19"/>
  <c r="J2658" i="19" s="1"/>
  <c r="H2659" i="19"/>
  <c r="J2659" i="19" s="1"/>
  <c r="H2660" i="19"/>
  <c r="J2660" i="19" s="1"/>
  <c r="H2661" i="19"/>
  <c r="J2661" i="19" s="1"/>
  <c r="H2662" i="19"/>
  <c r="J2662" i="19" s="1"/>
  <c r="H2663" i="19"/>
  <c r="J2663" i="19" s="1"/>
  <c r="H2664" i="19"/>
  <c r="H2665" i="19"/>
  <c r="H2666" i="19"/>
  <c r="J2666" i="19" s="1"/>
  <c r="H2667" i="19"/>
  <c r="J2667" i="19" s="1"/>
  <c r="H2668" i="19"/>
  <c r="J2668" i="19" s="1"/>
  <c r="H2669" i="19"/>
  <c r="J2669" i="19" s="1"/>
  <c r="H2670" i="19"/>
  <c r="J2670" i="19" s="1"/>
  <c r="H2671" i="19"/>
  <c r="J2671" i="19" s="1"/>
  <c r="H2672" i="19"/>
  <c r="J2672" i="19" s="1"/>
  <c r="H2673" i="19"/>
  <c r="J2673" i="19" s="1"/>
  <c r="H2674" i="19"/>
  <c r="J2674" i="19" s="1"/>
  <c r="H2675" i="19"/>
  <c r="H2676" i="19"/>
  <c r="H2677" i="19"/>
  <c r="H2678" i="19"/>
  <c r="J2678" i="19" s="1"/>
  <c r="H2679" i="19"/>
  <c r="J2679" i="19" s="1"/>
  <c r="H2680" i="19"/>
  <c r="J2680" i="19" s="1"/>
  <c r="H2681" i="19"/>
  <c r="J2681" i="19" s="1"/>
  <c r="H2682" i="19"/>
  <c r="J2682" i="19" s="1"/>
  <c r="H2683" i="19"/>
  <c r="J2683" i="19" s="1"/>
  <c r="H2684" i="19"/>
  <c r="H2685" i="19"/>
  <c r="J2685" i="19" s="1"/>
  <c r="H2686" i="19"/>
  <c r="J2686" i="19" s="1"/>
  <c r="H2687" i="19"/>
  <c r="J2687" i="19" s="1"/>
  <c r="H2688" i="19"/>
  <c r="J2688" i="19" s="1"/>
  <c r="H2689" i="19"/>
  <c r="J2689" i="19" s="1"/>
  <c r="H2690" i="19"/>
  <c r="J2690" i="19" s="1"/>
  <c r="H2691" i="19"/>
  <c r="J2691" i="19" s="1"/>
  <c r="H2692" i="19"/>
  <c r="J2692" i="19" s="1"/>
  <c r="H2693" i="19"/>
  <c r="J2693" i="19" s="1"/>
  <c r="H2694" i="19"/>
  <c r="J2694" i="19" s="1"/>
  <c r="H2695" i="19"/>
  <c r="H2696" i="19"/>
  <c r="H2697" i="19"/>
  <c r="J2697" i="19" s="1"/>
  <c r="H2698" i="19"/>
  <c r="J2698" i="19" s="1"/>
  <c r="H2699" i="19"/>
  <c r="J2699" i="19" s="1"/>
  <c r="H2700" i="19"/>
  <c r="J2700" i="19" s="1"/>
  <c r="H2701" i="19"/>
  <c r="J2701" i="19" s="1"/>
  <c r="H2702" i="19"/>
  <c r="J2702" i="19" s="1"/>
  <c r="H2703" i="19"/>
  <c r="J2703" i="19" s="1"/>
  <c r="H2704" i="19"/>
  <c r="J2704" i="19" s="1"/>
  <c r="H2705" i="19"/>
  <c r="J2705" i="19" s="1"/>
  <c r="H2706" i="19"/>
  <c r="J2706" i="19" s="1"/>
  <c r="H2707" i="19"/>
  <c r="J2707" i="19" s="1"/>
  <c r="H2708" i="19"/>
  <c r="J2708" i="19" s="1"/>
  <c r="H2709" i="19"/>
  <c r="J2709" i="19" s="1"/>
  <c r="H2710" i="19"/>
  <c r="J2710" i="19" s="1"/>
  <c r="H2711" i="19"/>
  <c r="J2711" i="19" s="1"/>
  <c r="H2712" i="19"/>
  <c r="J2712" i="19" s="1"/>
  <c r="H2713" i="19"/>
  <c r="J2713" i="19" s="1"/>
  <c r="H2714" i="19"/>
  <c r="J2714" i="19" s="1"/>
  <c r="H2715" i="19"/>
  <c r="J2715" i="19" s="1"/>
  <c r="H2716" i="19"/>
  <c r="J2716" i="19" s="1"/>
  <c r="H2717" i="19"/>
  <c r="J2717" i="19" s="1"/>
  <c r="H2718" i="19"/>
  <c r="J2718" i="19" s="1"/>
  <c r="H2719" i="19"/>
  <c r="J2719" i="19" s="1"/>
  <c r="H2720" i="19"/>
  <c r="J2720" i="19" s="1"/>
  <c r="H2721" i="19"/>
  <c r="J2721" i="19" s="1"/>
  <c r="H2722" i="19"/>
  <c r="H2723" i="19"/>
  <c r="J2723" i="19" s="1"/>
  <c r="H2724" i="19"/>
  <c r="J2724" i="19" s="1"/>
  <c r="H2725" i="19"/>
  <c r="J2725" i="19" s="1"/>
  <c r="H2726" i="19"/>
  <c r="J2726" i="19" s="1"/>
  <c r="H2727" i="19"/>
  <c r="J2727" i="19" s="1"/>
  <c r="H2728" i="19"/>
  <c r="J2728" i="19" s="1"/>
  <c r="H2729" i="19"/>
  <c r="J2729" i="19" s="1"/>
  <c r="H2730" i="19"/>
  <c r="J2730" i="19" s="1"/>
  <c r="H2731" i="19"/>
  <c r="J2731" i="19" s="1"/>
  <c r="H2732" i="19"/>
  <c r="J2732" i="19" s="1"/>
  <c r="H2733" i="19"/>
  <c r="J2733" i="19" s="1"/>
  <c r="H2734" i="19"/>
  <c r="J2734" i="19" s="1"/>
  <c r="H2735" i="19"/>
  <c r="J2735" i="19" s="1"/>
  <c r="H2736" i="19"/>
  <c r="J2736" i="19" s="1"/>
  <c r="H2737" i="19"/>
  <c r="J2737" i="19" s="1"/>
  <c r="H2738" i="19"/>
  <c r="J2738" i="19" s="1"/>
  <c r="H2739" i="19"/>
  <c r="J2739" i="19" s="1"/>
  <c r="H2740" i="19"/>
  <c r="J2740" i="19" s="1"/>
  <c r="H2741" i="19"/>
  <c r="J2741" i="19" s="1"/>
  <c r="H2742" i="19"/>
  <c r="J2742" i="19" s="1"/>
  <c r="H2743" i="19"/>
  <c r="J2743" i="19" s="1"/>
  <c r="H2744" i="19"/>
  <c r="J2744" i="19" s="1"/>
  <c r="H2745" i="19"/>
  <c r="J2745" i="19" s="1"/>
  <c r="H2746" i="19"/>
  <c r="J2746" i="19" s="1"/>
  <c r="H2747" i="19"/>
  <c r="J2747" i="19" s="1"/>
  <c r="H2748" i="19"/>
  <c r="J2748" i="19" s="1"/>
  <c r="H2749" i="19"/>
  <c r="J2749" i="19" s="1"/>
  <c r="H2750" i="19"/>
  <c r="J2750" i="19" s="1"/>
  <c r="H2751" i="19"/>
  <c r="J2751" i="19" s="1"/>
  <c r="H2752" i="19"/>
  <c r="J2752" i="19" s="1"/>
  <c r="H2753" i="19"/>
  <c r="J2753" i="19" s="1"/>
  <c r="H2754" i="19"/>
  <c r="J2754" i="19" s="1"/>
  <c r="H2755" i="19"/>
  <c r="J2755" i="19" s="1"/>
  <c r="H2756" i="19"/>
  <c r="J2756" i="19" s="1"/>
  <c r="H2757" i="19"/>
  <c r="J2757" i="19" s="1"/>
  <c r="H2758" i="19"/>
  <c r="J2758" i="19" s="1"/>
  <c r="H2759" i="19"/>
  <c r="J2759" i="19" s="1"/>
  <c r="H2760" i="19"/>
  <c r="J2760" i="19" s="1"/>
  <c r="H2761" i="19"/>
  <c r="J2761" i="19" s="1"/>
  <c r="H2762" i="19"/>
  <c r="J2762" i="19" s="1"/>
  <c r="H2763" i="19"/>
  <c r="J2763" i="19" s="1"/>
  <c r="H2764" i="19"/>
  <c r="J2764" i="19" s="1"/>
  <c r="H2765" i="19"/>
  <c r="J2765" i="19" s="1"/>
  <c r="H2766" i="19"/>
  <c r="J2766" i="19" s="1"/>
  <c r="H2767" i="19"/>
  <c r="J2767" i="19" s="1"/>
  <c r="H2768" i="19"/>
  <c r="J2768" i="19" s="1"/>
  <c r="H2769" i="19"/>
  <c r="J2769" i="19" s="1"/>
  <c r="H2770" i="19"/>
  <c r="J2770" i="19" s="1"/>
  <c r="H2771" i="19"/>
  <c r="J2771" i="19" s="1"/>
  <c r="H2772" i="19"/>
  <c r="J2772" i="19" s="1"/>
  <c r="H2773" i="19"/>
  <c r="J2773" i="19" s="1"/>
  <c r="H2774" i="19"/>
  <c r="J2774" i="19" s="1"/>
  <c r="H2775" i="19"/>
  <c r="J2775" i="19" s="1"/>
  <c r="H2776" i="19"/>
  <c r="J2776" i="19" s="1"/>
  <c r="H2777" i="19"/>
  <c r="J2777" i="19" s="1"/>
  <c r="H2778" i="19"/>
  <c r="J2778" i="19" s="1"/>
  <c r="H2779" i="19"/>
  <c r="J2779" i="19" s="1"/>
  <c r="H2780" i="19"/>
  <c r="H2781" i="19"/>
  <c r="J2781" i="19" s="1"/>
  <c r="H2782" i="19"/>
  <c r="J2782" i="19" s="1"/>
  <c r="H2783" i="19"/>
  <c r="J2783" i="19" s="1"/>
  <c r="H2784" i="19"/>
  <c r="J2784" i="19" s="1"/>
  <c r="H2785" i="19"/>
  <c r="J2785" i="19" s="1"/>
  <c r="H2786" i="19"/>
  <c r="J2786" i="19" s="1"/>
  <c r="H2787" i="19"/>
  <c r="J2787" i="19" s="1"/>
  <c r="H2788" i="19"/>
  <c r="J2788" i="19" s="1"/>
  <c r="H2789" i="19"/>
  <c r="J2789" i="19" s="1"/>
  <c r="H2790" i="19"/>
  <c r="J2790" i="19" s="1"/>
  <c r="H2791" i="19"/>
  <c r="J2791" i="19" s="1"/>
  <c r="H2792" i="19"/>
  <c r="J2792" i="19" s="1"/>
  <c r="H2793" i="19"/>
  <c r="J2793" i="19" s="1"/>
  <c r="H2794" i="19"/>
  <c r="J2794" i="19" s="1"/>
  <c r="H2795" i="19"/>
  <c r="J2795" i="19" s="1"/>
  <c r="H2796" i="19"/>
  <c r="J2796" i="19" s="1"/>
  <c r="H2797" i="19"/>
  <c r="J2797" i="19" s="1"/>
  <c r="H2798" i="19"/>
  <c r="J2798" i="19" s="1"/>
  <c r="H2799" i="19"/>
  <c r="J2799" i="19" s="1"/>
  <c r="H2800" i="19"/>
  <c r="J2800" i="19" s="1"/>
  <c r="H2801" i="19"/>
  <c r="J2801" i="19" s="1"/>
  <c r="H2802" i="19"/>
  <c r="H2803" i="19"/>
  <c r="H2804" i="19"/>
  <c r="H2805" i="19"/>
  <c r="J2805" i="19" s="1"/>
  <c r="H2806" i="19"/>
  <c r="J2806" i="19" s="1"/>
  <c r="H2807" i="19"/>
  <c r="J2807" i="19" s="1"/>
  <c r="H2808" i="19"/>
  <c r="J2808" i="19" s="1"/>
  <c r="H2809" i="19"/>
  <c r="J2809" i="19" s="1"/>
  <c r="H2810" i="19"/>
  <c r="J2810" i="19" s="1"/>
  <c r="H2811" i="19"/>
  <c r="J2811" i="19" s="1"/>
  <c r="H2812" i="19"/>
  <c r="J2812" i="19" s="1"/>
  <c r="H2813" i="19"/>
  <c r="J2813" i="19" s="1"/>
  <c r="H2814" i="19"/>
  <c r="J2814" i="19" s="1"/>
  <c r="H2815" i="19"/>
  <c r="J2815" i="19" s="1"/>
  <c r="H2816" i="19"/>
  <c r="J2816" i="19" s="1"/>
  <c r="H2817" i="19"/>
  <c r="J2817" i="19" s="1"/>
  <c r="H2818" i="19"/>
  <c r="J2818" i="19" s="1"/>
  <c r="H2819" i="19"/>
  <c r="J2819" i="19" s="1"/>
  <c r="H2820" i="19"/>
  <c r="J2820" i="19" s="1"/>
  <c r="H2821" i="19"/>
  <c r="H2822" i="19"/>
  <c r="J2822" i="19" s="1"/>
  <c r="H2823" i="19"/>
  <c r="J2823" i="19" s="1"/>
  <c r="H2824" i="19"/>
  <c r="J2824" i="19" s="1"/>
  <c r="H2825" i="19"/>
  <c r="J2825" i="19" s="1"/>
  <c r="H2826" i="19"/>
  <c r="J2826" i="19" s="1"/>
  <c r="H2827" i="19"/>
  <c r="J2827" i="19" s="1"/>
  <c r="H2828" i="19"/>
  <c r="J2828" i="19" s="1"/>
  <c r="H2829" i="19"/>
  <c r="J2829" i="19" s="1"/>
  <c r="H2830" i="19"/>
  <c r="J2830" i="19" s="1"/>
  <c r="H2831" i="19"/>
  <c r="J2831" i="19" s="1"/>
  <c r="H2832" i="19"/>
  <c r="J2832" i="19" s="1"/>
  <c r="H2833" i="19"/>
  <c r="J2833" i="19" s="1"/>
  <c r="H2834" i="19"/>
  <c r="J2834" i="19" s="1"/>
  <c r="H2835" i="19"/>
  <c r="H2836" i="19"/>
  <c r="J2836" i="19" s="1"/>
  <c r="H2837" i="19"/>
  <c r="J2837" i="19" s="1"/>
  <c r="H2838" i="19"/>
  <c r="J2838" i="19" s="1"/>
  <c r="H2839" i="19"/>
  <c r="J2839" i="19" s="1"/>
  <c r="H2840" i="19"/>
  <c r="J2840" i="19" s="1"/>
  <c r="H2841" i="19"/>
  <c r="J2841" i="19" s="1"/>
  <c r="H2842" i="19"/>
  <c r="H2843" i="19"/>
  <c r="J2843" i="19" s="1"/>
  <c r="H2844" i="19"/>
  <c r="J2844" i="19" s="1"/>
  <c r="H2845" i="19"/>
  <c r="J2845" i="19" s="1"/>
  <c r="H2846" i="19"/>
  <c r="J2846" i="19" s="1"/>
  <c r="H2847" i="19"/>
  <c r="J2847" i="19" s="1"/>
  <c r="H2848" i="19"/>
  <c r="J2848" i="19" s="1"/>
  <c r="H2849" i="19"/>
  <c r="J2849" i="19" s="1"/>
  <c r="H2850" i="19"/>
  <c r="J2850" i="19" s="1"/>
  <c r="H2851" i="19"/>
  <c r="J2851" i="19" s="1"/>
  <c r="H2852" i="19"/>
  <c r="J2852" i="19" s="1"/>
  <c r="H2853" i="19"/>
  <c r="H2854" i="19"/>
  <c r="H2855" i="19"/>
  <c r="J2855" i="19" s="1"/>
  <c r="H2856" i="19"/>
  <c r="J2856" i="19" s="1"/>
  <c r="H2857" i="19"/>
  <c r="J2857" i="19" s="1"/>
  <c r="H2858" i="19"/>
  <c r="J2858" i="19" s="1"/>
  <c r="H2859" i="19"/>
  <c r="J2859" i="19" s="1"/>
  <c r="H2860" i="19"/>
  <c r="J2860" i="19" s="1"/>
  <c r="H2861" i="19"/>
  <c r="J2861" i="19" s="1"/>
  <c r="H2862" i="19"/>
  <c r="J2862" i="19" s="1"/>
  <c r="H2863" i="19"/>
  <c r="J2863" i="19" s="1"/>
  <c r="H2864" i="19"/>
  <c r="J2864" i="19" s="1"/>
  <c r="H2865" i="19"/>
  <c r="J2865" i="19" s="1"/>
  <c r="H2866" i="19"/>
  <c r="J2866" i="19" s="1"/>
  <c r="H2867" i="19"/>
  <c r="J2867" i="19" s="1"/>
  <c r="H2868" i="19"/>
  <c r="J2868" i="19" s="1"/>
  <c r="H2869" i="19"/>
  <c r="J2869" i="19" s="1"/>
  <c r="H2870" i="19"/>
  <c r="J2870" i="19" s="1"/>
  <c r="H2871" i="19"/>
  <c r="J2871" i="19" s="1"/>
  <c r="H2872" i="19"/>
  <c r="J2872" i="19" s="1"/>
  <c r="H2873" i="19"/>
  <c r="J2873" i="19" s="1"/>
  <c r="H2874" i="19"/>
  <c r="J2874" i="19" s="1"/>
  <c r="H2875" i="19"/>
  <c r="J2875" i="19" s="1"/>
  <c r="H2876" i="19"/>
  <c r="J2876" i="19" s="1"/>
  <c r="H2877" i="19"/>
  <c r="J2877" i="19" s="1"/>
  <c r="H2878" i="19"/>
  <c r="J2878" i="19" s="1"/>
  <c r="H2879" i="19"/>
  <c r="J2879" i="19" s="1"/>
  <c r="H2880" i="19"/>
  <c r="J2880" i="19" s="1"/>
  <c r="H2881" i="19"/>
  <c r="J2881" i="19" s="1"/>
  <c r="H2882" i="19"/>
  <c r="J2882" i="19" s="1"/>
  <c r="H2883" i="19"/>
  <c r="J2883" i="19" s="1"/>
  <c r="H2884" i="19"/>
  <c r="J2884" i="19" s="1"/>
  <c r="H2885" i="19"/>
  <c r="J2885" i="19" s="1"/>
  <c r="H2886" i="19"/>
  <c r="J2886" i="19" s="1"/>
  <c r="H2887" i="19"/>
  <c r="J2887" i="19" s="1"/>
  <c r="H2888" i="19"/>
  <c r="J2888" i="19" s="1"/>
  <c r="H2889" i="19"/>
  <c r="J2889" i="19" s="1"/>
  <c r="H2890" i="19"/>
  <c r="J2890" i="19" s="1"/>
  <c r="H2891" i="19"/>
  <c r="J2891" i="19" s="1"/>
  <c r="H2892" i="19"/>
  <c r="J2892" i="19" s="1"/>
  <c r="H2893" i="19"/>
  <c r="J2893" i="19" s="1"/>
  <c r="H2894" i="19"/>
  <c r="J2894" i="19" s="1"/>
  <c r="H2895" i="19"/>
  <c r="J2895" i="19" s="1"/>
  <c r="H2896" i="19"/>
  <c r="J2896" i="19" s="1"/>
  <c r="H2897" i="19"/>
  <c r="J2897" i="19" s="1"/>
  <c r="H2898" i="19"/>
  <c r="J2898" i="19" s="1"/>
  <c r="H2899" i="19"/>
  <c r="J2899" i="19" s="1"/>
  <c r="H2900" i="19"/>
  <c r="J2900" i="19" s="1"/>
  <c r="H2901" i="19"/>
  <c r="J2901" i="19" s="1"/>
  <c r="H2902" i="19"/>
  <c r="J2902" i="19" s="1"/>
  <c r="H2903" i="19"/>
  <c r="J2903" i="19" s="1"/>
  <c r="H2904" i="19"/>
  <c r="J2904" i="19" s="1"/>
  <c r="H2905" i="19"/>
  <c r="J2905" i="19" s="1"/>
  <c r="H2906" i="19"/>
  <c r="J2906" i="19" s="1"/>
  <c r="H2907" i="19"/>
  <c r="J2907" i="19" s="1"/>
  <c r="H2908" i="19"/>
  <c r="J2908" i="19" s="1"/>
  <c r="H2909" i="19"/>
  <c r="J2909" i="19" s="1"/>
  <c r="H2910" i="19"/>
  <c r="J2910" i="19" s="1"/>
  <c r="H2911" i="19"/>
  <c r="J2911" i="19" s="1"/>
  <c r="H2912" i="19"/>
  <c r="J2912" i="19" s="1"/>
  <c r="H2913" i="19"/>
  <c r="J2913" i="19" s="1"/>
  <c r="H2914" i="19"/>
  <c r="J2914" i="19" s="1"/>
  <c r="H2915" i="19"/>
  <c r="J2915" i="19" s="1"/>
  <c r="H2916" i="19"/>
  <c r="J2916" i="19" s="1"/>
  <c r="H2917" i="19"/>
  <c r="J2917" i="19" s="1"/>
  <c r="H2918" i="19"/>
  <c r="J2918" i="19" s="1"/>
  <c r="H2919" i="19"/>
  <c r="J2919" i="19" s="1"/>
  <c r="H2920" i="19"/>
  <c r="J2920" i="19" s="1"/>
  <c r="H2921" i="19"/>
  <c r="J2921" i="19" s="1"/>
  <c r="H2922" i="19"/>
  <c r="J2922" i="19" s="1"/>
  <c r="H2923" i="19"/>
  <c r="J2923" i="19" s="1"/>
  <c r="H2924" i="19"/>
  <c r="J2924" i="19" s="1"/>
  <c r="H2925" i="19"/>
  <c r="J2925" i="19" s="1"/>
  <c r="H2926" i="19"/>
  <c r="J2926" i="19" s="1"/>
  <c r="H2927" i="19"/>
  <c r="J2927" i="19" s="1"/>
  <c r="H2928" i="19"/>
  <c r="J2928" i="19" s="1"/>
  <c r="H2929" i="19"/>
  <c r="J2929" i="19" s="1"/>
  <c r="H2930" i="19"/>
  <c r="J2930" i="19" s="1"/>
  <c r="H2931" i="19"/>
  <c r="J2931" i="19" s="1"/>
  <c r="H2932" i="19"/>
  <c r="J2932" i="19" s="1"/>
  <c r="H2933" i="19"/>
  <c r="J2933" i="19" s="1"/>
  <c r="H2934" i="19"/>
  <c r="J2934" i="19" s="1"/>
  <c r="H2935" i="19"/>
  <c r="J2935" i="19" s="1"/>
  <c r="H2936" i="19"/>
  <c r="J2936" i="19" s="1"/>
  <c r="H2937" i="19"/>
  <c r="H2938" i="19"/>
  <c r="J2938" i="19" s="1"/>
  <c r="H2939" i="19"/>
  <c r="J2939" i="19" s="1"/>
  <c r="H2940" i="19"/>
  <c r="J2940" i="19" s="1"/>
  <c r="H2941" i="19"/>
  <c r="J2941" i="19" s="1"/>
  <c r="H2942" i="19"/>
  <c r="J2942" i="19" s="1"/>
  <c r="H2943" i="19"/>
  <c r="J2943" i="19" s="1"/>
  <c r="H2944" i="19"/>
  <c r="J2944" i="19" s="1"/>
  <c r="H2945" i="19"/>
  <c r="J2945" i="19" s="1"/>
  <c r="H2946" i="19"/>
  <c r="J2946" i="19" s="1"/>
  <c r="H2947" i="19"/>
  <c r="J2947" i="19" s="1"/>
  <c r="H2948" i="19"/>
  <c r="J2948" i="19" s="1"/>
  <c r="H2949" i="19"/>
  <c r="J2949" i="19" s="1"/>
  <c r="H2950" i="19"/>
  <c r="J2950" i="19" s="1"/>
  <c r="H2951" i="19"/>
  <c r="J2951" i="19" s="1"/>
  <c r="H2952" i="19"/>
  <c r="H2953" i="19"/>
  <c r="J2953" i="19" s="1"/>
  <c r="H2954" i="19"/>
  <c r="J2954" i="19" s="1"/>
  <c r="H2955" i="19"/>
  <c r="J2955" i="19" s="1"/>
  <c r="H2956" i="19"/>
  <c r="J2956" i="19" s="1"/>
  <c r="H2957" i="19"/>
  <c r="J2957" i="19" s="1"/>
  <c r="H2958" i="19"/>
  <c r="J2958" i="19" s="1"/>
  <c r="H2959" i="19"/>
  <c r="J2959" i="19" s="1"/>
  <c r="H2960" i="19"/>
  <c r="J2960" i="19" s="1"/>
  <c r="H2961" i="19"/>
  <c r="J2961" i="19" s="1"/>
  <c r="H2962" i="19"/>
  <c r="J2962" i="19" s="1"/>
  <c r="H2963" i="19"/>
  <c r="J2963" i="19" s="1"/>
  <c r="H2964" i="19"/>
  <c r="J2964" i="19" s="1"/>
  <c r="H2965" i="19"/>
  <c r="J2965" i="19" s="1"/>
  <c r="H2966" i="19"/>
  <c r="J2966" i="19" s="1"/>
  <c r="H2967" i="19"/>
  <c r="J2967" i="19" s="1"/>
  <c r="H2968" i="19"/>
  <c r="H2969" i="19"/>
  <c r="H2970" i="19"/>
  <c r="J2970" i="19" s="1"/>
  <c r="H2971" i="19"/>
  <c r="J2971" i="19" s="1"/>
  <c r="H2972" i="19"/>
  <c r="J2972" i="19" s="1"/>
  <c r="H2973" i="19"/>
  <c r="H2974" i="19"/>
  <c r="H2975" i="19"/>
  <c r="J2975" i="19" s="1"/>
  <c r="H2976" i="19"/>
  <c r="J2976" i="19" s="1"/>
  <c r="H2977" i="19"/>
  <c r="J2977" i="19" s="1"/>
  <c r="H2978" i="19"/>
  <c r="J2978" i="19" s="1"/>
  <c r="H2979" i="19"/>
  <c r="J2979" i="19" s="1"/>
  <c r="H2980" i="19"/>
  <c r="J2980" i="19" s="1"/>
  <c r="H2981" i="19"/>
  <c r="J2981" i="19" s="1"/>
  <c r="H2982" i="19"/>
  <c r="J2982" i="19" s="1"/>
  <c r="H2983" i="19"/>
  <c r="J2983" i="19" s="1"/>
  <c r="H2984" i="19"/>
  <c r="J2984" i="19" s="1"/>
  <c r="H2985" i="19"/>
  <c r="J2985" i="19" s="1"/>
  <c r="H2986" i="19"/>
  <c r="J2986" i="19" s="1"/>
  <c r="H2987" i="19"/>
  <c r="J2987" i="19" s="1"/>
  <c r="H2988" i="19"/>
  <c r="J2988" i="19" s="1"/>
  <c r="H2989" i="19"/>
  <c r="J2989" i="19" s="1"/>
  <c r="H2990" i="19"/>
  <c r="J2990" i="19" s="1"/>
  <c r="H2991" i="19"/>
  <c r="J2991" i="19" s="1"/>
  <c r="H2992" i="19"/>
  <c r="J2992" i="19" s="1"/>
  <c r="H2993" i="19"/>
  <c r="J2993" i="19" s="1"/>
  <c r="H2994" i="19"/>
  <c r="J2994" i="19" s="1"/>
  <c r="H2995" i="19"/>
  <c r="J2995" i="19" s="1"/>
  <c r="H2996" i="19"/>
  <c r="J2996" i="19" s="1"/>
  <c r="H2997" i="19"/>
  <c r="J2997" i="19" s="1"/>
  <c r="H2998" i="19"/>
  <c r="J2998" i="19" s="1"/>
  <c r="H2999" i="19"/>
  <c r="H3000" i="19"/>
  <c r="J3000" i="19" s="1"/>
  <c r="H3001" i="19"/>
  <c r="J3001" i="19" s="1"/>
  <c r="H3002" i="19"/>
  <c r="J3002" i="19" s="1"/>
  <c r="H3003" i="19"/>
  <c r="J3003" i="19" s="1"/>
  <c r="H3004" i="19"/>
  <c r="J3004" i="19" s="1"/>
  <c r="H3005" i="19"/>
  <c r="J3005" i="19" s="1"/>
  <c r="H3006" i="19"/>
  <c r="J3006" i="19" s="1"/>
  <c r="H3007" i="19"/>
  <c r="J3007" i="19" s="1"/>
  <c r="H3008" i="19"/>
  <c r="J3008" i="19" s="1"/>
  <c r="H3009" i="19"/>
  <c r="J3009" i="19" s="1"/>
  <c r="H3010" i="19"/>
  <c r="J3010" i="19" s="1"/>
  <c r="H3011" i="19"/>
  <c r="J3011" i="19" s="1"/>
  <c r="H3012" i="19"/>
  <c r="J3012" i="19" s="1"/>
  <c r="H3013" i="19"/>
  <c r="J3013" i="19" s="1"/>
  <c r="H3014" i="19"/>
  <c r="J3014" i="19" s="1"/>
  <c r="H3015" i="19"/>
  <c r="J3015" i="19" s="1"/>
  <c r="H3016" i="19"/>
  <c r="J3016" i="19" s="1"/>
  <c r="H3017" i="19"/>
  <c r="J3017" i="19" s="1"/>
  <c r="H3018" i="19"/>
  <c r="J3018" i="19" s="1"/>
  <c r="H3019" i="19"/>
  <c r="J3019" i="19" s="1"/>
  <c r="H3020" i="19"/>
  <c r="J3020" i="19" s="1"/>
  <c r="H3021" i="19"/>
  <c r="J3021" i="19" s="1"/>
  <c r="H3022" i="19"/>
  <c r="J3022" i="19" s="1"/>
  <c r="H3023" i="19"/>
  <c r="J3023" i="19" s="1"/>
  <c r="H3024" i="19"/>
  <c r="J3024" i="19" s="1"/>
  <c r="H3025" i="19"/>
  <c r="J3025" i="19" s="1"/>
  <c r="H3026" i="19"/>
  <c r="J3026" i="19" s="1"/>
  <c r="H3027" i="19"/>
  <c r="J3027" i="19" s="1"/>
  <c r="H3028" i="19"/>
  <c r="J3028" i="19" s="1"/>
  <c r="H3029" i="19"/>
  <c r="J3029" i="19" s="1"/>
  <c r="H3030" i="19"/>
  <c r="J3030" i="19" s="1"/>
  <c r="H3031" i="19"/>
  <c r="J3031" i="19" s="1"/>
  <c r="H3032" i="19"/>
  <c r="J3032" i="19" s="1"/>
  <c r="H3033" i="19"/>
  <c r="J3033" i="19" s="1"/>
  <c r="H3034" i="19"/>
  <c r="J3034" i="19" s="1"/>
  <c r="H3035" i="19"/>
  <c r="J3035" i="19" s="1"/>
  <c r="H3036" i="19"/>
  <c r="J3036" i="19" s="1"/>
  <c r="H3037" i="19"/>
  <c r="J3037" i="19" s="1"/>
  <c r="H3038" i="19"/>
  <c r="J3038" i="19" s="1"/>
  <c r="H3039" i="19"/>
  <c r="J3039" i="19" s="1"/>
  <c r="H3040" i="19"/>
  <c r="J3040" i="19" s="1"/>
  <c r="H3041" i="19"/>
  <c r="J3041" i="19" s="1"/>
  <c r="H3042" i="19"/>
  <c r="J3042" i="19" s="1"/>
  <c r="H3043" i="19"/>
  <c r="J3043" i="19" s="1"/>
  <c r="H3044" i="19"/>
  <c r="J3044" i="19" s="1"/>
  <c r="H3045" i="19"/>
  <c r="J3045" i="19" s="1"/>
  <c r="H3046" i="19"/>
  <c r="J3046" i="19" s="1"/>
  <c r="H3047" i="19"/>
  <c r="J3047" i="19" s="1"/>
  <c r="H3048" i="19"/>
  <c r="J3048" i="19" s="1"/>
  <c r="H3049" i="19"/>
  <c r="J3049" i="19" s="1"/>
  <c r="H3050" i="19"/>
  <c r="J3050" i="19" s="1"/>
  <c r="H3051" i="19"/>
  <c r="J3051" i="19" s="1"/>
  <c r="H3052" i="19"/>
  <c r="J3052" i="19" s="1"/>
  <c r="H3053" i="19"/>
  <c r="J3053" i="19" s="1"/>
  <c r="H3054" i="19"/>
  <c r="J3054" i="19" s="1"/>
  <c r="H3055" i="19"/>
  <c r="J3055" i="19" s="1"/>
  <c r="H3056" i="19"/>
  <c r="J3056" i="19" s="1"/>
  <c r="H3057" i="19"/>
  <c r="J3057" i="19" s="1"/>
  <c r="H3058" i="19"/>
  <c r="J3058" i="19" s="1"/>
  <c r="H3059" i="19"/>
  <c r="J3059" i="19" s="1"/>
  <c r="H3060" i="19"/>
  <c r="J3060" i="19" s="1"/>
  <c r="H3061" i="19"/>
  <c r="J3061" i="19" s="1"/>
  <c r="H3062" i="19"/>
  <c r="J3062" i="19" s="1"/>
  <c r="H3063" i="19"/>
  <c r="J3063" i="19" s="1"/>
  <c r="H3064" i="19"/>
  <c r="J3064" i="19" s="1"/>
  <c r="H3065" i="19"/>
  <c r="J3065" i="19" s="1"/>
  <c r="H3066" i="19"/>
  <c r="J3066" i="19" s="1"/>
  <c r="H3067" i="19"/>
  <c r="J3067" i="19" s="1"/>
  <c r="H3068" i="19"/>
  <c r="J3068" i="19" s="1"/>
  <c r="H3069" i="19"/>
  <c r="J3069" i="19" s="1"/>
  <c r="H3070" i="19"/>
  <c r="J3070" i="19" s="1"/>
  <c r="H3071" i="19"/>
  <c r="J3071" i="19" s="1"/>
  <c r="H3072" i="19"/>
  <c r="J3072" i="19" s="1"/>
  <c r="H3073" i="19"/>
  <c r="J3073" i="19" s="1"/>
  <c r="H3074" i="19"/>
  <c r="J3074" i="19" s="1"/>
  <c r="H3075" i="19"/>
  <c r="J3075" i="19" s="1"/>
  <c r="H3076" i="19"/>
  <c r="J3076" i="19" s="1"/>
  <c r="H3077" i="19"/>
  <c r="J3077" i="19" s="1"/>
  <c r="H3078" i="19"/>
  <c r="J3078" i="19" s="1"/>
  <c r="H3079" i="19"/>
  <c r="J3079" i="19" s="1"/>
  <c r="H3080" i="19"/>
  <c r="J3080" i="19" s="1"/>
  <c r="H3081" i="19"/>
  <c r="J3081" i="19" s="1"/>
  <c r="H3082" i="19"/>
  <c r="J3082" i="19" s="1"/>
  <c r="H3083" i="19"/>
  <c r="J3083" i="19" s="1"/>
  <c r="H3084" i="19"/>
  <c r="J3084" i="19" s="1"/>
  <c r="H3085" i="19"/>
  <c r="J3085" i="19" s="1"/>
  <c r="H3086" i="19"/>
  <c r="J3086" i="19" s="1"/>
  <c r="H3087" i="19"/>
  <c r="J3087" i="19" s="1"/>
  <c r="H3088" i="19"/>
  <c r="J3088" i="19" s="1"/>
  <c r="H3089" i="19"/>
  <c r="J3089" i="19" s="1"/>
  <c r="H3090" i="19"/>
  <c r="J3090" i="19" s="1"/>
  <c r="H3091" i="19"/>
  <c r="J3091" i="19" s="1"/>
  <c r="H3092" i="19"/>
  <c r="J3092" i="19" s="1"/>
  <c r="H3093" i="19"/>
  <c r="J3093" i="19" s="1"/>
  <c r="H3094" i="19"/>
  <c r="J3094" i="19" s="1"/>
  <c r="H3095" i="19"/>
  <c r="J3095" i="19" s="1"/>
  <c r="H3096" i="19"/>
  <c r="J3096" i="19" s="1"/>
  <c r="H3097" i="19"/>
  <c r="H3098" i="19"/>
  <c r="J3098" i="19" s="1"/>
  <c r="H3099" i="19"/>
  <c r="J3099" i="19" s="1"/>
  <c r="H3100" i="19"/>
  <c r="H3101" i="19"/>
  <c r="J3101" i="19" s="1"/>
  <c r="H3102" i="19"/>
  <c r="J3102" i="19" s="1"/>
  <c r="H3103" i="19"/>
  <c r="J3103" i="19" s="1"/>
  <c r="H3104" i="19"/>
  <c r="J3104" i="19" s="1"/>
  <c r="H3105" i="19"/>
  <c r="J3105" i="19" s="1"/>
  <c r="H3106" i="19"/>
  <c r="J3106" i="19" s="1"/>
  <c r="H3107" i="19"/>
  <c r="J3107" i="19" s="1"/>
  <c r="H3108" i="19"/>
  <c r="J3108" i="19" s="1"/>
  <c r="H3109" i="19"/>
  <c r="J3109" i="19" s="1"/>
  <c r="H3110" i="19"/>
  <c r="J3110" i="19" s="1"/>
  <c r="H3111" i="19"/>
  <c r="J3111" i="19" s="1"/>
  <c r="H3112" i="19"/>
  <c r="J3112" i="19" s="1"/>
  <c r="H3113" i="19"/>
  <c r="J3113" i="19" s="1"/>
  <c r="H3114" i="19"/>
  <c r="J3114" i="19" s="1"/>
  <c r="H3115" i="19"/>
  <c r="J3115" i="19" s="1"/>
  <c r="H3116" i="19"/>
  <c r="J3116" i="19" s="1"/>
  <c r="H3117" i="19"/>
  <c r="J3117" i="19" s="1"/>
  <c r="H3118" i="19"/>
  <c r="J3118" i="19" s="1"/>
  <c r="H3119" i="19"/>
  <c r="J3119" i="19" s="1"/>
  <c r="H3120" i="19"/>
  <c r="J3120" i="19" s="1"/>
  <c r="H3121" i="19"/>
  <c r="J3121" i="19" s="1"/>
  <c r="H3122" i="19"/>
  <c r="J3122" i="19" s="1"/>
  <c r="H3123" i="19"/>
  <c r="J3123" i="19" s="1"/>
  <c r="H3124" i="19"/>
  <c r="J3124" i="19" s="1"/>
  <c r="H3125" i="19"/>
  <c r="J3125" i="19" s="1"/>
  <c r="H3126" i="19"/>
  <c r="J3126" i="19" s="1"/>
  <c r="H3127" i="19"/>
  <c r="J3127" i="19" s="1"/>
  <c r="H3128" i="19"/>
  <c r="J3128" i="19" s="1"/>
  <c r="H3129" i="19"/>
  <c r="J3129" i="19" s="1"/>
  <c r="H3130" i="19"/>
  <c r="J3130" i="19" s="1"/>
  <c r="H3131" i="19"/>
  <c r="J3131" i="19" s="1"/>
  <c r="H3132" i="19"/>
  <c r="J3132" i="19" s="1"/>
  <c r="H3133" i="19"/>
  <c r="J3133" i="19" s="1"/>
  <c r="H3134" i="19"/>
  <c r="J3134" i="19" s="1"/>
  <c r="H3135" i="19"/>
  <c r="J3135" i="19" s="1"/>
  <c r="H3136" i="19"/>
  <c r="J3136" i="19" s="1"/>
  <c r="H3137" i="19"/>
  <c r="J3137" i="19" s="1"/>
  <c r="H3138" i="19"/>
  <c r="J3138" i="19" s="1"/>
  <c r="H3139" i="19"/>
  <c r="J3139" i="19" s="1"/>
  <c r="H3140" i="19"/>
  <c r="J3140" i="19" s="1"/>
  <c r="H3141" i="19"/>
  <c r="J3141" i="19" s="1"/>
  <c r="H3142" i="19"/>
  <c r="J3142" i="19" s="1"/>
  <c r="H3143" i="19"/>
  <c r="J3143" i="19" s="1"/>
  <c r="H3144" i="19"/>
  <c r="J3144" i="19" s="1"/>
  <c r="H3145" i="19"/>
  <c r="J3145" i="19" s="1"/>
  <c r="H3146" i="19"/>
  <c r="J3146" i="19" s="1"/>
  <c r="H3147" i="19"/>
  <c r="J3147" i="19" s="1"/>
  <c r="H3148" i="19"/>
  <c r="J3148" i="19" s="1"/>
  <c r="H3149" i="19"/>
  <c r="J3149" i="19" s="1"/>
  <c r="H3150" i="19"/>
  <c r="J3150" i="19" s="1"/>
  <c r="H3151" i="19"/>
  <c r="J3151" i="19" s="1"/>
  <c r="H3152" i="19"/>
  <c r="J3152" i="19" s="1"/>
  <c r="H3153" i="19"/>
  <c r="J3153" i="19" s="1"/>
  <c r="H3154" i="19"/>
  <c r="J3154" i="19" s="1"/>
  <c r="H3155" i="19"/>
  <c r="J3155" i="19" s="1"/>
  <c r="H3156" i="19"/>
  <c r="J3156" i="19" s="1"/>
  <c r="H3157" i="19"/>
  <c r="J3157" i="19" s="1"/>
  <c r="H3158" i="19"/>
  <c r="J3158" i="19" s="1"/>
  <c r="H3159" i="19"/>
  <c r="J3159" i="19" s="1"/>
  <c r="H3160" i="19"/>
  <c r="J3160" i="19" s="1"/>
  <c r="H3161" i="19"/>
  <c r="J3161" i="19" s="1"/>
  <c r="H3162" i="19"/>
  <c r="J3162" i="19" s="1"/>
  <c r="H3163" i="19"/>
  <c r="J3163" i="19" s="1"/>
  <c r="H3164" i="19"/>
  <c r="J3164" i="19" s="1"/>
  <c r="H3165" i="19"/>
  <c r="J3165" i="19" s="1"/>
  <c r="H3166" i="19"/>
  <c r="J3166" i="19" s="1"/>
  <c r="H3167" i="19"/>
  <c r="J3167" i="19" s="1"/>
  <c r="H3168" i="19"/>
  <c r="J3168" i="19" s="1"/>
  <c r="H3169" i="19"/>
  <c r="J3169" i="19" s="1"/>
  <c r="H3170" i="19"/>
  <c r="J3170" i="19" s="1"/>
  <c r="H3171" i="19"/>
  <c r="J3171" i="19" s="1"/>
  <c r="H3172" i="19"/>
  <c r="J3172" i="19" s="1"/>
  <c r="H3173" i="19"/>
  <c r="J3173" i="19" s="1"/>
  <c r="H3174" i="19"/>
  <c r="J3174" i="19" s="1"/>
  <c r="H3175" i="19"/>
  <c r="J3175" i="19" s="1"/>
  <c r="H3176" i="19"/>
  <c r="J3176" i="19" s="1"/>
  <c r="H3177" i="19"/>
  <c r="J3177" i="19" s="1"/>
  <c r="H3178" i="19"/>
  <c r="J3178" i="19" s="1"/>
  <c r="H3179" i="19"/>
  <c r="J3179" i="19" s="1"/>
  <c r="H3180" i="19"/>
  <c r="J3180" i="19" s="1"/>
  <c r="H3181" i="19"/>
  <c r="J3181" i="19" s="1"/>
  <c r="H3182" i="19"/>
  <c r="J3182" i="19" s="1"/>
  <c r="H3183" i="19"/>
  <c r="J3183" i="19" s="1"/>
  <c r="H3184" i="19"/>
  <c r="J3184" i="19" s="1"/>
  <c r="H3185" i="19"/>
  <c r="J3185" i="19" s="1"/>
  <c r="H3186" i="19"/>
  <c r="J3186" i="19" s="1"/>
  <c r="H3187" i="19"/>
  <c r="J3187" i="19" s="1"/>
  <c r="H3188" i="19"/>
  <c r="J3188" i="19" s="1"/>
  <c r="H3189" i="19"/>
  <c r="J3189" i="19" s="1"/>
  <c r="H3190" i="19"/>
  <c r="J3190" i="19" s="1"/>
  <c r="H3191" i="19"/>
  <c r="J3191" i="19" s="1"/>
  <c r="H3192" i="19"/>
  <c r="J3192" i="19" s="1"/>
  <c r="H3193" i="19"/>
  <c r="J3193" i="19" s="1"/>
  <c r="H3194" i="19"/>
  <c r="J3194" i="19" s="1"/>
  <c r="H3195" i="19"/>
  <c r="J3195" i="19" s="1"/>
  <c r="H3196" i="19"/>
  <c r="J3196" i="19" s="1"/>
  <c r="H3197" i="19"/>
  <c r="J3197" i="19" s="1"/>
  <c r="H3198" i="19"/>
  <c r="J3198" i="19" s="1"/>
  <c r="H3199" i="19"/>
  <c r="H3200" i="19"/>
  <c r="H3201" i="19"/>
  <c r="J3201" i="19" s="1"/>
  <c r="H3202" i="19"/>
  <c r="H3203" i="19"/>
  <c r="H3204" i="19"/>
  <c r="J3204" i="19" s="1"/>
  <c r="H3205" i="19"/>
  <c r="J3205" i="19" s="1"/>
  <c r="H3206" i="19"/>
  <c r="J3206" i="19" s="1"/>
  <c r="H3207" i="19"/>
  <c r="J3207" i="19" s="1"/>
  <c r="H3208" i="19"/>
  <c r="J3208" i="19" s="1"/>
  <c r="H3209" i="19"/>
  <c r="J3209" i="19" s="1"/>
  <c r="H3210" i="19"/>
  <c r="J3210" i="19" s="1"/>
  <c r="H3211" i="19"/>
  <c r="J3211" i="19" s="1"/>
  <c r="H3212" i="19"/>
  <c r="J3212" i="19" s="1"/>
  <c r="H3213" i="19"/>
  <c r="J3213" i="19" s="1"/>
  <c r="H3214" i="19"/>
  <c r="J3214" i="19" s="1"/>
  <c r="H3215" i="19"/>
  <c r="J3215" i="19" s="1"/>
  <c r="H3216" i="19"/>
  <c r="J3216" i="19" s="1"/>
  <c r="H3217" i="19"/>
  <c r="J3217" i="19" s="1"/>
  <c r="H3218" i="19"/>
  <c r="J3218" i="19" s="1"/>
  <c r="H3219" i="19"/>
  <c r="J3219" i="19" s="1"/>
  <c r="H3220" i="19"/>
  <c r="J3220" i="19" s="1"/>
  <c r="H3221" i="19"/>
  <c r="J3221" i="19" s="1"/>
  <c r="H3222" i="19"/>
  <c r="J3222" i="19" s="1"/>
  <c r="H3223" i="19"/>
  <c r="J3223" i="19" s="1"/>
  <c r="H3224" i="19"/>
  <c r="J3224" i="19" s="1"/>
  <c r="H3225" i="19"/>
  <c r="J3225" i="19" s="1"/>
  <c r="H3226" i="19"/>
  <c r="J3226" i="19" s="1"/>
  <c r="H3227" i="19"/>
  <c r="J3227" i="19" s="1"/>
  <c r="H3228" i="19"/>
  <c r="J3228" i="19" s="1"/>
  <c r="H3229" i="19"/>
  <c r="J3229" i="19" s="1"/>
  <c r="H3230" i="19"/>
  <c r="J3230" i="19" s="1"/>
  <c r="H3231" i="19"/>
  <c r="J3231" i="19" s="1"/>
  <c r="H3232" i="19"/>
  <c r="J3232" i="19" s="1"/>
  <c r="H3233" i="19"/>
  <c r="J3233" i="19" s="1"/>
  <c r="H3234" i="19"/>
  <c r="J3234" i="19" s="1"/>
  <c r="H3235" i="19"/>
  <c r="J3235" i="19" s="1"/>
  <c r="H3236" i="19"/>
  <c r="J3236" i="19" s="1"/>
  <c r="H3237" i="19"/>
  <c r="J3237" i="19" s="1"/>
  <c r="H3238" i="19"/>
  <c r="J3238" i="19" s="1"/>
  <c r="H3239" i="19"/>
  <c r="H3240" i="19"/>
  <c r="H3241" i="19"/>
  <c r="J3241" i="19" s="1"/>
  <c r="H3242" i="19"/>
  <c r="J3242" i="19" s="1"/>
  <c r="H3243" i="19"/>
  <c r="J3243" i="19" s="1"/>
  <c r="H3244" i="19"/>
  <c r="J3244" i="19" s="1"/>
  <c r="H3245" i="19"/>
  <c r="J3245" i="19" s="1"/>
  <c r="H3246" i="19"/>
  <c r="J3246" i="19" s="1"/>
  <c r="H3247" i="19"/>
  <c r="J3247" i="19" s="1"/>
  <c r="H3248" i="19"/>
  <c r="J3248" i="19" s="1"/>
  <c r="H3249" i="19"/>
  <c r="J3249" i="19" s="1"/>
  <c r="H3250" i="19"/>
  <c r="J3250" i="19" s="1"/>
  <c r="H3251" i="19"/>
  <c r="J3251" i="19" s="1"/>
  <c r="H3252" i="19"/>
  <c r="J3252" i="19" s="1"/>
  <c r="H3253" i="19"/>
  <c r="J3253" i="19" s="1"/>
  <c r="H3254" i="19"/>
  <c r="J3254" i="19" s="1"/>
  <c r="H3255" i="19"/>
  <c r="J3255" i="19" s="1"/>
  <c r="H3256" i="19"/>
  <c r="J3256" i="19" s="1"/>
  <c r="H3257" i="19"/>
  <c r="J3257" i="19" s="1"/>
  <c r="H3258" i="19"/>
  <c r="J3258" i="19" s="1"/>
  <c r="H3259" i="19"/>
  <c r="J3259" i="19" s="1"/>
  <c r="H3260" i="19"/>
  <c r="J3260" i="19" s="1"/>
  <c r="H3261" i="19"/>
  <c r="J3261" i="19" s="1"/>
  <c r="H3262" i="19"/>
  <c r="J3262" i="19" s="1"/>
  <c r="H3263" i="19"/>
  <c r="J3263" i="19" s="1"/>
  <c r="H3264" i="19"/>
  <c r="J3264" i="19" s="1"/>
  <c r="H3265" i="19"/>
  <c r="J3265" i="19" s="1"/>
  <c r="H3266" i="19"/>
  <c r="J3266" i="19" s="1"/>
  <c r="H3267" i="19"/>
  <c r="J3267" i="19" s="1"/>
  <c r="H3268" i="19"/>
  <c r="J3268" i="19" s="1"/>
  <c r="H3269" i="19"/>
  <c r="J3269" i="19" s="1"/>
  <c r="H3270" i="19"/>
  <c r="J3270" i="19" s="1"/>
  <c r="H3271" i="19"/>
  <c r="J3271" i="19" s="1"/>
  <c r="H3272" i="19"/>
  <c r="J3272" i="19" s="1"/>
  <c r="H3273" i="19"/>
  <c r="H3274" i="19"/>
  <c r="H3275" i="19"/>
  <c r="J3275" i="19" s="1"/>
  <c r="H3276" i="19"/>
  <c r="J3276" i="19" s="1"/>
  <c r="H3277" i="19"/>
  <c r="J3277" i="19" s="1"/>
  <c r="H3278" i="19"/>
  <c r="J3278" i="19" s="1"/>
  <c r="H3279" i="19"/>
  <c r="J3279" i="19" s="1"/>
  <c r="H3280" i="19"/>
  <c r="J3280" i="19" s="1"/>
  <c r="H3281" i="19"/>
  <c r="J3281" i="19" s="1"/>
  <c r="H3282" i="19"/>
  <c r="J3282" i="19" s="1"/>
  <c r="H3283" i="19"/>
  <c r="J3283" i="19" s="1"/>
  <c r="H3284" i="19"/>
  <c r="J3284" i="19" s="1"/>
  <c r="H3285" i="19"/>
  <c r="J3285" i="19" s="1"/>
  <c r="H3286" i="19"/>
  <c r="J3286" i="19" s="1"/>
  <c r="H3287" i="19"/>
  <c r="J3287" i="19" s="1"/>
  <c r="H3288" i="19"/>
  <c r="H3289" i="19"/>
  <c r="H3290" i="19"/>
  <c r="J3290" i="19" s="1"/>
  <c r="H3291" i="19"/>
  <c r="J3291" i="19" s="1"/>
  <c r="H3292" i="19"/>
  <c r="J3292" i="19" s="1"/>
  <c r="H3293" i="19"/>
  <c r="J3293" i="19" s="1"/>
  <c r="H3294" i="19"/>
  <c r="J3294" i="19" s="1"/>
  <c r="H3295" i="19"/>
  <c r="J3295" i="19" s="1"/>
  <c r="H3296" i="19"/>
  <c r="J3296" i="19" s="1"/>
  <c r="H3297" i="19"/>
  <c r="J3297" i="19" s="1"/>
  <c r="H3298" i="19"/>
  <c r="J3298" i="19" s="1"/>
  <c r="H3299" i="19"/>
  <c r="J3299" i="19" s="1"/>
  <c r="H3300" i="19"/>
  <c r="J3300" i="19" s="1"/>
  <c r="H3301" i="19"/>
  <c r="J3301" i="19" s="1"/>
  <c r="H3302" i="19"/>
  <c r="J3302" i="19" s="1"/>
  <c r="H3303" i="19"/>
  <c r="J3303" i="19" s="1"/>
  <c r="H3304" i="19"/>
  <c r="J3304" i="19" s="1"/>
  <c r="H3305" i="19"/>
  <c r="J3305" i="19" s="1"/>
  <c r="H3306" i="19"/>
  <c r="J3306" i="19" s="1"/>
  <c r="H3307" i="19"/>
  <c r="J3307" i="19" s="1"/>
  <c r="H3308" i="19"/>
  <c r="J3308" i="19" s="1"/>
  <c r="H3309" i="19"/>
  <c r="J3309" i="19" s="1"/>
  <c r="H3310" i="19"/>
  <c r="J3310" i="19" s="1"/>
  <c r="H3311" i="19"/>
  <c r="J3311" i="19" s="1"/>
  <c r="H3312" i="19"/>
  <c r="J3312" i="19" s="1"/>
  <c r="H3313" i="19"/>
  <c r="J3313" i="19" s="1"/>
  <c r="H3314" i="19"/>
  <c r="J3314" i="19" s="1"/>
  <c r="H3315" i="19"/>
  <c r="J3315" i="19" s="1"/>
  <c r="H3316" i="19"/>
  <c r="H3317" i="19"/>
  <c r="H3318" i="19"/>
  <c r="J3318" i="19" s="1"/>
  <c r="H3319" i="19"/>
  <c r="J3319" i="19" s="1"/>
  <c r="H3320" i="19"/>
  <c r="J3320" i="19" s="1"/>
  <c r="H3321" i="19"/>
  <c r="J3321" i="19" s="1"/>
  <c r="H3322" i="19"/>
  <c r="J3322" i="19" s="1"/>
  <c r="H3323" i="19"/>
  <c r="J3323" i="19" s="1"/>
  <c r="H3324" i="19"/>
  <c r="J3324" i="19" s="1"/>
  <c r="H3325" i="19"/>
  <c r="J3325" i="19" s="1"/>
  <c r="H3326" i="19"/>
  <c r="J3326" i="19" s="1"/>
  <c r="H3327" i="19"/>
  <c r="J3327" i="19" s="1"/>
  <c r="H3328" i="19"/>
  <c r="J3328" i="19" s="1"/>
  <c r="H3329" i="19"/>
  <c r="J3329" i="19" s="1"/>
  <c r="H3330" i="19"/>
  <c r="J3330" i="19" s="1"/>
  <c r="H3331" i="19"/>
  <c r="J3331" i="19" s="1"/>
  <c r="H3332" i="19"/>
  <c r="J3332" i="19" s="1"/>
  <c r="H3333" i="19"/>
  <c r="J3333" i="19" s="1"/>
  <c r="H3334" i="19"/>
  <c r="J3334" i="19" s="1"/>
  <c r="H3335" i="19"/>
  <c r="J3335" i="19" s="1"/>
  <c r="H3336" i="19"/>
  <c r="J3336" i="19" s="1"/>
  <c r="H3337" i="19"/>
  <c r="J3337" i="19" s="1"/>
  <c r="H3338" i="19"/>
  <c r="J3338" i="19" s="1"/>
  <c r="H3339" i="19"/>
  <c r="J3339" i="19" s="1"/>
  <c r="H3340" i="19"/>
  <c r="J3340" i="19" s="1"/>
  <c r="H3341" i="19"/>
  <c r="J3341" i="19" s="1"/>
  <c r="H3342" i="19"/>
  <c r="J3342" i="19" s="1"/>
  <c r="H3343" i="19"/>
  <c r="J3343" i="19" s="1"/>
  <c r="H3344" i="19"/>
  <c r="J3344" i="19" s="1"/>
  <c r="H3345" i="19"/>
  <c r="J3345" i="19" s="1"/>
  <c r="H3346" i="19"/>
  <c r="J3346" i="19" s="1"/>
  <c r="H3347" i="19"/>
  <c r="J3347" i="19" s="1"/>
  <c r="H3348" i="19"/>
  <c r="J3348" i="19" s="1"/>
  <c r="H3349" i="19"/>
  <c r="J3349" i="19" s="1"/>
  <c r="H3350" i="19"/>
  <c r="J3350" i="19" s="1"/>
  <c r="H3351" i="19"/>
  <c r="J3351" i="19" s="1"/>
  <c r="H3352" i="19"/>
  <c r="J3352" i="19" s="1"/>
  <c r="H3353" i="19"/>
  <c r="J3353" i="19" s="1"/>
  <c r="H3354" i="19"/>
  <c r="J3354" i="19" s="1"/>
  <c r="H3355" i="19"/>
  <c r="J3355" i="19" s="1"/>
  <c r="H3356" i="19"/>
  <c r="J3356" i="19" s="1"/>
  <c r="H3357" i="19"/>
  <c r="J3357" i="19" s="1"/>
  <c r="H3358" i="19"/>
  <c r="J3358" i="19" s="1"/>
  <c r="H3359" i="19"/>
  <c r="J3359" i="19" s="1"/>
  <c r="H3360" i="19"/>
  <c r="J3360" i="19" s="1"/>
  <c r="H3361" i="19"/>
  <c r="J3361" i="19" s="1"/>
  <c r="H3362" i="19"/>
  <c r="J3362" i="19" s="1"/>
  <c r="H3363" i="19"/>
  <c r="J3363" i="19" s="1"/>
  <c r="H3364" i="19"/>
  <c r="J3364" i="19" s="1"/>
  <c r="H3365" i="19"/>
  <c r="J3365" i="19" s="1"/>
  <c r="H3366" i="19"/>
  <c r="J3366" i="19" s="1"/>
  <c r="H3367" i="19"/>
  <c r="J3367" i="19" s="1"/>
  <c r="H3368" i="19"/>
  <c r="J3368" i="19" s="1"/>
  <c r="H3369" i="19"/>
  <c r="J3369" i="19" s="1"/>
  <c r="H3370" i="19"/>
  <c r="J3370" i="19" s="1"/>
  <c r="H3371" i="19"/>
  <c r="J3371" i="19" s="1"/>
  <c r="H3372" i="19"/>
  <c r="J3372" i="19" s="1"/>
  <c r="H3373" i="19"/>
  <c r="J3373" i="19" s="1"/>
  <c r="H3374" i="19"/>
  <c r="J3374" i="19" s="1"/>
  <c r="H3375" i="19"/>
  <c r="J3375" i="19" s="1"/>
  <c r="H3376" i="19"/>
  <c r="J3376" i="19" s="1"/>
  <c r="H3377" i="19"/>
  <c r="J3377" i="19" s="1"/>
  <c r="H3378" i="19"/>
  <c r="J3378" i="19" s="1"/>
  <c r="H3379" i="19"/>
  <c r="J3379" i="19" s="1"/>
  <c r="H3380" i="19"/>
  <c r="J3380" i="19" s="1"/>
  <c r="H3381" i="19"/>
  <c r="J3381" i="19" s="1"/>
  <c r="H3382" i="19"/>
  <c r="J3382" i="19" s="1"/>
  <c r="H3383" i="19"/>
  <c r="J3383" i="19" s="1"/>
  <c r="H3384" i="19"/>
  <c r="J3384" i="19" s="1"/>
  <c r="H3385" i="19"/>
  <c r="J3385" i="19" s="1"/>
  <c r="H3386" i="19"/>
  <c r="J3386" i="19" s="1"/>
  <c r="H3387" i="19"/>
  <c r="J3387" i="19" s="1"/>
  <c r="H3388" i="19"/>
  <c r="J3388" i="19" s="1"/>
  <c r="H3389" i="19"/>
  <c r="J3389" i="19" s="1"/>
  <c r="H3390" i="19"/>
  <c r="J3390" i="19" s="1"/>
  <c r="H3391" i="19"/>
  <c r="J3391" i="19" s="1"/>
  <c r="H3392" i="19"/>
  <c r="J3392" i="19" s="1"/>
  <c r="H3393" i="19"/>
  <c r="J3393" i="19" s="1"/>
  <c r="H3394" i="19"/>
  <c r="J3394" i="19" s="1"/>
  <c r="H3395" i="19"/>
  <c r="J3395" i="19" s="1"/>
  <c r="H3396" i="19"/>
  <c r="J3396" i="19" s="1"/>
  <c r="H3397" i="19"/>
  <c r="J3397" i="19" s="1"/>
  <c r="H3398" i="19"/>
  <c r="J3398" i="19" s="1"/>
  <c r="H3399" i="19"/>
  <c r="J3399" i="19" s="1"/>
  <c r="H3400" i="19"/>
  <c r="J3400" i="19" s="1"/>
  <c r="H3401" i="19"/>
  <c r="J3401" i="19" s="1"/>
  <c r="H3402" i="19"/>
  <c r="J3402" i="19" s="1"/>
  <c r="H3403" i="19"/>
  <c r="J3403" i="19" s="1"/>
  <c r="H3404" i="19"/>
  <c r="J3404" i="19" s="1"/>
  <c r="H3405" i="19"/>
  <c r="J3405" i="19" s="1"/>
  <c r="H3406" i="19"/>
  <c r="J3406" i="19" s="1"/>
  <c r="H3407" i="19"/>
  <c r="J3407" i="19" s="1"/>
  <c r="H3408" i="19"/>
  <c r="J3408" i="19" s="1"/>
  <c r="H3409" i="19"/>
  <c r="J3409" i="19" s="1"/>
  <c r="H3410" i="19"/>
  <c r="J3410" i="19" s="1"/>
  <c r="H3411" i="19"/>
  <c r="J3411" i="19" s="1"/>
  <c r="H3412" i="19"/>
  <c r="J3412" i="19" s="1"/>
  <c r="H3413" i="19"/>
  <c r="J3413" i="19" s="1"/>
  <c r="H3414" i="19"/>
  <c r="J3414" i="19" s="1"/>
  <c r="H3415" i="19"/>
  <c r="J3415" i="19" s="1"/>
  <c r="H3416" i="19"/>
  <c r="J3416" i="19" s="1"/>
  <c r="H3417" i="19"/>
  <c r="J3417" i="19" s="1"/>
  <c r="H3418" i="19"/>
  <c r="J3418" i="19" s="1"/>
  <c r="H3419" i="19"/>
  <c r="J3419" i="19" s="1"/>
  <c r="H3420" i="19"/>
  <c r="J3420" i="19" s="1"/>
  <c r="H3421" i="19"/>
  <c r="J3421" i="19" s="1"/>
  <c r="H3422" i="19"/>
  <c r="J3422" i="19" s="1"/>
  <c r="H3423" i="19"/>
  <c r="J3423" i="19" s="1"/>
  <c r="H3424" i="19"/>
  <c r="J3424" i="19" s="1"/>
  <c r="H3425" i="19"/>
  <c r="J3425" i="19" s="1"/>
  <c r="H3426" i="19"/>
  <c r="J3426" i="19" s="1"/>
  <c r="H3427" i="19"/>
  <c r="J3427" i="19" s="1"/>
  <c r="H3428" i="19"/>
  <c r="J3428" i="19" s="1"/>
  <c r="H3429" i="19"/>
  <c r="J3429" i="19" s="1"/>
  <c r="H3430" i="19"/>
  <c r="J3430" i="19" s="1"/>
  <c r="H3431" i="19"/>
  <c r="J3431" i="19" s="1"/>
  <c r="H3432" i="19"/>
  <c r="J3432" i="19" s="1"/>
  <c r="H3433" i="19"/>
  <c r="J3433" i="19" s="1"/>
  <c r="H3434" i="19"/>
  <c r="J3434" i="19" s="1"/>
  <c r="H3435" i="19"/>
  <c r="J3435" i="19" s="1"/>
  <c r="H3436" i="19"/>
  <c r="J3436" i="19" s="1"/>
  <c r="H3437" i="19"/>
  <c r="J3437" i="19" s="1"/>
  <c r="H3438" i="19"/>
  <c r="J3438" i="19" s="1"/>
  <c r="H3439" i="19"/>
  <c r="J3439" i="19" s="1"/>
  <c r="H3440" i="19"/>
  <c r="J3440" i="19" s="1"/>
  <c r="H3441" i="19"/>
  <c r="J3441" i="19" s="1"/>
  <c r="H3442" i="19"/>
  <c r="J3442" i="19" s="1"/>
  <c r="H3443" i="19"/>
  <c r="J3443" i="19" s="1"/>
  <c r="H3444" i="19"/>
  <c r="J3444" i="19" s="1"/>
  <c r="H3445" i="19"/>
  <c r="J3445" i="19" s="1"/>
  <c r="H3446" i="19"/>
  <c r="H3447" i="19"/>
  <c r="H3448" i="19"/>
  <c r="J3448" i="19" s="1"/>
  <c r="H3449" i="19"/>
  <c r="J3449" i="19" s="1"/>
  <c r="H3450" i="19"/>
  <c r="H3451" i="19"/>
  <c r="H3452" i="19"/>
  <c r="J3452" i="19" s="1"/>
  <c r="H3453" i="19"/>
  <c r="J3453" i="19" s="1"/>
  <c r="H3454" i="19"/>
  <c r="J3454" i="19" s="1"/>
  <c r="H3455" i="19"/>
  <c r="J3455" i="19" s="1"/>
  <c r="H3456" i="19"/>
  <c r="J3456" i="19" s="1"/>
  <c r="H3457" i="19"/>
  <c r="J3457" i="19" s="1"/>
  <c r="H3458" i="19"/>
  <c r="J3458" i="19" s="1"/>
  <c r="H3459" i="19"/>
  <c r="J3459" i="19" s="1"/>
  <c r="H3460" i="19"/>
  <c r="J3460" i="19" s="1"/>
  <c r="H3461" i="19"/>
  <c r="J3461" i="19" s="1"/>
  <c r="H3462" i="19"/>
  <c r="J3462" i="19" s="1"/>
  <c r="H3463" i="19"/>
  <c r="J3463" i="19" s="1"/>
  <c r="H3464" i="19"/>
  <c r="J3464" i="19" s="1"/>
  <c r="H3465" i="19"/>
  <c r="J3465" i="19" s="1"/>
  <c r="H3466" i="19"/>
  <c r="J3466" i="19" s="1"/>
  <c r="H3467" i="19"/>
  <c r="J3467" i="19" s="1"/>
  <c r="H3468" i="19"/>
  <c r="J3468" i="19" s="1"/>
  <c r="H3469" i="19"/>
  <c r="J3469" i="19" s="1"/>
  <c r="H3470" i="19"/>
  <c r="J3470" i="19" s="1"/>
  <c r="H3471" i="19"/>
  <c r="J3471" i="19" s="1"/>
  <c r="H3472" i="19"/>
  <c r="J3472" i="19" s="1"/>
  <c r="H3473" i="19"/>
  <c r="J3473" i="19" s="1"/>
  <c r="H3474" i="19"/>
  <c r="J3474" i="19" s="1"/>
  <c r="H3475" i="19"/>
  <c r="J3475" i="19" s="1"/>
  <c r="H3476" i="19"/>
  <c r="J3476" i="19" s="1"/>
  <c r="H3477" i="19"/>
  <c r="J3477" i="19" s="1"/>
  <c r="H3478" i="19"/>
  <c r="J3478" i="19" s="1"/>
  <c r="H3479" i="19"/>
  <c r="J3479" i="19" s="1"/>
  <c r="H3480" i="19"/>
  <c r="J3480" i="19" s="1"/>
  <c r="H3481" i="19"/>
  <c r="J3481" i="19" s="1"/>
  <c r="H3482" i="19"/>
  <c r="J3482" i="19" s="1"/>
  <c r="H3483" i="19"/>
  <c r="J3483" i="19" s="1"/>
  <c r="H3484" i="19"/>
  <c r="J3484" i="19" s="1"/>
  <c r="H3485" i="19"/>
  <c r="J3485" i="19" s="1"/>
  <c r="H3486" i="19"/>
  <c r="J3486" i="19" s="1"/>
  <c r="H3487" i="19"/>
  <c r="J3487" i="19" s="1"/>
  <c r="H3488" i="19"/>
  <c r="J3488" i="19" s="1"/>
  <c r="H3489" i="19"/>
  <c r="J3489" i="19" s="1"/>
  <c r="H3490" i="19"/>
  <c r="J3490" i="19" s="1"/>
  <c r="H3491" i="19"/>
  <c r="J3491" i="19" s="1"/>
  <c r="H3492" i="19"/>
  <c r="J3492" i="19" s="1"/>
  <c r="H3493" i="19"/>
  <c r="J3493" i="19" s="1"/>
  <c r="H3494" i="19"/>
  <c r="J3494" i="19" s="1"/>
  <c r="H3495" i="19"/>
  <c r="J3495" i="19" s="1"/>
  <c r="H3496" i="19"/>
  <c r="J3496" i="19" s="1"/>
  <c r="H3497" i="19"/>
  <c r="J3497" i="19" s="1"/>
  <c r="H3498" i="19"/>
  <c r="J3498" i="19" s="1"/>
  <c r="H3499" i="19"/>
  <c r="J3499" i="19" s="1"/>
  <c r="H3500" i="19"/>
  <c r="H3501" i="19"/>
  <c r="H3502" i="19"/>
  <c r="J3502" i="19" s="1"/>
  <c r="H3503" i="19"/>
  <c r="J3503" i="19" s="1"/>
  <c r="H3504" i="19"/>
  <c r="J3504" i="19" s="1"/>
  <c r="H3505" i="19"/>
  <c r="J3505" i="19" s="1"/>
  <c r="H3506" i="19"/>
  <c r="J3506" i="19" s="1"/>
  <c r="H3507" i="19"/>
  <c r="J3507" i="19" s="1"/>
  <c r="H3508" i="19"/>
  <c r="J3508" i="19" s="1"/>
  <c r="H3509" i="19"/>
  <c r="J3509" i="19" s="1"/>
  <c r="H3510" i="19"/>
  <c r="J3510" i="19" s="1"/>
  <c r="H3511" i="19"/>
  <c r="J3511" i="19" s="1"/>
  <c r="H3512" i="19"/>
  <c r="J3512" i="19" s="1"/>
  <c r="H3513" i="19"/>
  <c r="J3513" i="19" s="1"/>
  <c r="H3514" i="19"/>
  <c r="J3514" i="19" s="1"/>
  <c r="H3515" i="19"/>
  <c r="J3515" i="19" s="1"/>
  <c r="H3516" i="19"/>
  <c r="J3516" i="19" s="1"/>
  <c r="H3517" i="19"/>
  <c r="J3517" i="19" s="1"/>
  <c r="H3518" i="19"/>
  <c r="J3518" i="19" s="1"/>
  <c r="H3519" i="19"/>
  <c r="J3519" i="19" s="1"/>
  <c r="H3520" i="19"/>
  <c r="J3520" i="19" s="1"/>
  <c r="H3521" i="19"/>
  <c r="J3521" i="19" s="1"/>
  <c r="H3522" i="19"/>
  <c r="J3522" i="19" s="1"/>
  <c r="H3523" i="19"/>
  <c r="J3523" i="19" s="1"/>
  <c r="H3524" i="19"/>
  <c r="J3524" i="19" s="1"/>
  <c r="H3525" i="19"/>
  <c r="J3525" i="19" s="1"/>
  <c r="H3526" i="19"/>
  <c r="J3526" i="19" s="1"/>
  <c r="H3527" i="19"/>
  <c r="J3527" i="19" s="1"/>
  <c r="H3528" i="19"/>
  <c r="J3528" i="19" s="1"/>
  <c r="H3529" i="19"/>
  <c r="J3529" i="19" s="1"/>
  <c r="H3530" i="19"/>
  <c r="J3530" i="19" s="1"/>
  <c r="H3531" i="19"/>
  <c r="J3531" i="19" s="1"/>
  <c r="H3532" i="19"/>
  <c r="J3532" i="19" s="1"/>
  <c r="H3533" i="19"/>
  <c r="J3533" i="19" s="1"/>
  <c r="H3534" i="19"/>
  <c r="J3534" i="19" s="1"/>
  <c r="H3535" i="19"/>
  <c r="J3535" i="19" s="1"/>
  <c r="H3536" i="19"/>
  <c r="J3536" i="19" s="1"/>
  <c r="H3537" i="19"/>
  <c r="J3537" i="19" s="1"/>
  <c r="H3538" i="19"/>
  <c r="J3538" i="19" s="1"/>
  <c r="H3539" i="19"/>
  <c r="J3539" i="19" s="1"/>
  <c r="H3540" i="19"/>
  <c r="J3540" i="19" s="1"/>
  <c r="H3541" i="19"/>
  <c r="J3541" i="19" s="1"/>
  <c r="H3542" i="19"/>
  <c r="J3542" i="19" s="1"/>
  <c r="H3543" i="19"/>
  <c r="J3543" i="19" s="1"/>
  <c r="H3544" i="19"/>
  <c r="J3544" i="19" s="1"/>
  <c r="H3545" i="19"/>
  <c r="J3545" i="19" s="1"/>
  <c r="H3546" i="19"/>
  <c r="J3546" i="19" s="1"/>
  <c r="H3547" i="19"/>
  <c r="J3547" i="19" s="1"/>
  <c r="H3548" i="19"/>
  <c r="J3548" i="19" s="1"/>
  <c r="H3549" i="19"/>
  <c r="J3549" i="19" s="1"/>
  <c r="H3550" i="19"/>
  <c r="J3550" i="19" s="1"/>
  <c r="H3551" i="19"/>
  <c r="J3551" i="19" s="1"/>
  <c r="H3552" i="19"/>
  <c r="J3552" i="19" s="1"/>
  <c r="H3553" i="19"/>
  <c r="J3553" i="19" s="1"/>
  <c r="H3554" i="19"/>
  <c r="H3555" i="19"/>
  <c r="H3556" i="19"/>
  <c r="J3556" i="19" s="1"/>
  <c r="H3557" i="19"/>
  <c r="J3557" i="19" s="1"/>
  <c r="H3558" i="19"/>
  <c r="J3558" i="19" s="1"/>
  <c r="H3559" i="19"/>
  <c r="J3559" i="19" s="1"/>
  <c r="H3560" i="19"/>
  <c r="J3560" i="19" s="1"/>
  <c r="H3561" i="19"/>
  <c r="J3561" i="19" s="1"/>
  <c r="H3562" i="19"/>
  <c r="J3562" i="19" s="1"/>
  <c r="H3563" i="19"/>
  <c r="J3563" i="19" s="1"/>
  <c r="H3564" i="19"/>
  <c r="J3564" i="19" s="1"/>
  <c r="H3565" i="19"/>
  <c r="J3565" i="19" s="1"/>
  <c r="H3566" i="19"/>
  <c r="J3566" i="19" s="1"/>
  <c r="H3567" i="19"/>
  <c r="J3567" i="19" s="1"/>
  <c r="H3568" i="19"/>
  <c r="J3568" i="19" s="1"/>
  <c r="H3569" i="19"/>
  <c r="J3569" i="19" s="1"/>
  <c r="H3570" i="19"/>
  <c r="J3570" i="19" s="1"/>
  <c r="H3571" i="19"/>
  <c r="J3571" i="19" s="1"/>
  <c r="H3572" i="19"/>
  <c r="J3572" i="19" s="1"/>
  <c r="H3573" i="19"/>
  <c r="J3573" i="19" s="1"/>
  <c r="H3574" i="19"/>
  <c r="H3575" i="19"/>
  <c r="H3576" i="19"/>
  <c r="J3576" i="19" s="1"/>
  <c r="H3577" i="19"/>
  <c r="J3577" i="19" s="1"/>
  <c r="H3578" i="19"/>
  <c r="J3578" i="19" s="1"/>
  <c r="H3579" i="19"/>
  <c r="J3579" i="19" s="1"/>
  <c r="H3580" i="19"/>
  <c r="J3580" i="19" s="1"/>
  <c r="H3581" i="19"/>
  <c r="J3581" i="19" s="1"/>
  <c r="H3582" i="19"/>
  <c r="J3582" i="19" s="1"/>
  <c r="H3583" i="19"/>
  <c r="J3583" i="19" s="1"/>
  <c r="H3584" i="19"/>
  <c r="J3584" i="19" s="1"/>
  <c r="H3585" i="19"/>
  <c r="J3585" i="19" s="1"/>
  <c r="H3586" i="19"/>
  <c r="J3586" i="19" s="1"/>
  <c r="H3587" i="19"/>
  <c r="J3587" i="19" s="1"/>
  <c r="H3588" i="19"/>
  <c r="J3588" i="19" s="1"/>
  <c r="H3589" i="19"/>
  <c r="J3589" i="19" s="1"/>
  <c r="H3590" i="19"/>
  <c r="J3590" i="19" s="1"/>
  <c r="H3591" i="19"/>
  <c r="J3591" i="19" s="1"/>
  <c r="H3592" i="19"/>
  <c r="J3592" i="19" s="1"/>
  <c r="H3593" i="19"/>
  <c r="J3593" i="19" s="1"/>
  <c r="H3594" i="19"/>
  <c r="J3594" i="19" s="1"/>
  <c r="H3595" i="19"/>
  <c r="J3595" i="19" s="1"/>
  <c r="H3596" i="19"/>
  <c r="J3596" i="19" s="1"/>
  <c r="H3597" i="19"/>
  <c r="J3597" i="19" s="1"/>
  <c r="H3598" i="19"/>
  <c r="J3598" i="19" s="1"/>
  <c r="H3599" i="19"/>
  <c r="J3599" i="19" s="1"/>
  <c r="H3600" i="19"/>
  <c r="J3600" i="19" s="1"/>
  <c r="H3601" i="19"/>
  <c r="J3601" i="19" s="1"/>
  <c r="H3602" i="19"/>
  <c r="J3602" i="19" s="1"/>
  <c r="H3603" i="19"/>
  <c r="J3603" i="19" s="1"/>
  <c r="H3604" i="19"/>
  <c r="J3604" i="19" s="1"/>
  <c r="H3605" i="19"/>
  <c r="J3605" i="19" s="1"/>
  <c r="H3606" i="19"/>
  <c r="J3606" i="19" s="1"/>
  <c r="H3607" i="19"/>
  <c r="J3607" i="19" s="1"/>
  <c r="H3608" i="19"/>
  <c r="J3608" i="19" s="1"/>
  <c r="H3609" i="19"/>
  <c r="J3609" i="19" s="1"/>
  <c r="H3610" i="19"/>
  <c r="J3610" i="19" s="1"/>
  <c r="H3611" i="19"/>
  <c r="J3611" i="19" s="1"/>
  <c r="H3612" i="19"/>
  <c r="J3612" i="19" s="1"/>
  <c r="H3613" i="19"/>
  <c r="J3613" i="19" s="1"/>
  <c r="H3614" i="19"/>
  <c r="J3614" i="19" s="1"/>
  <c r="H3615" i="19"/>
  <c r="J3615" i="19" s="1"/>
  <c r="H3616" i="19"/>
  <c r="J3616" i="19" s="1"/>
  <c r="H3617" i="19"/>
  <c r="J3617" i="19" s="1"/>
  <c r="H3618" i="19"/>
  <c r="J3618" i="19" s="1"/>
  <c r="H3619" i="19"/>
  <c r="J3619" i="19" s="1"/>
  <c r="H3620" i="19"/>
  <c r="J3620" i="19" s="1"/>
  <c r="H3621" i="19"/>
  <c r="J3621" i="19" s="1"/>
  <c r="H3622" i="19"/>
  <c r="H3623" i="19"/>
  <c r="H3624" i="19"/>
  <c r="J3624" i="19" s="1"/>
  <c r="H3625" i="19"/>
  <c r="J3625" i="19" s="1"/>
  <c r="H3626" i="19"/>
  <c r="J3626" i="19" s="1"/>
  <c r="H3627" i="19"/>
  <c r="J3627" i="19" s="1"/>
  <c r="H3628" i="19"/>
  <c r="J3628" i="19" s="1"/>
  <c r="H3629" i="19"/>
  <c r="J3629" i="19" s="1"/>
  <c r="H3630" i="19"/>
  <c r="J3630" i="19" s="1"/>
  <c r="H3631" i="19"/>
  <c r="J3631" i="19" s="1"/>
  <c r="H3632" i="19"/>
  <c r="J3632" i="19" s="1"/>
  <c r="H3633" i="19"/>
  <c r="J3633" i="19" s="1"/>
  <c r="H3634" i="19"/>
  <c r="J3634" i="19" s="1"/>
  <c r="H3635" i="19"/>
  <c r="J3635" i="19" s="1"/>
  <c r="H3636" i="19"/>
  <c r="J3636" i="19" s="1"/>
  <c r="H3637" i="19"/>
  <c r="J3637" i="19" s="1"/>
  <c r="H3638" i="19"/>
  <c r="J3638" i="19" s="1"/>
  <c r="H3639" i="19"/>
  <c r="J3639" i="19" s="1"/>
  <c r="H3640" i="19"/>
  <c r="J3640" i="19" s="1"/>
  <c r="H3641" i="19"/>
  <c r="J3641" i="19" s="1"/>
  <c r="H3642" i="19"/>
  <c r="J3642" i="19" s="1"/>
  <c r="H3643" i="19"/>
  <c r="J3643" i="19" s="1"/>
  <c r="H3644" i="19"/>
  <c r="J3644" i="19" s="1"/>
  <c r="H3645" i="19"/>
  <c r="J3645" i="19" s="1"/>
  <c r="H3646" i="19"/>
  <c r="J3646" i="19" s="1"/>
  <c r="H3647" i="19"/>
  <c r="J3647" i="19" s="1"/>
  <c r="H3648" i="19"/>
  <c r="J3648" i="19" s="1"/>
  <c r="H3649" i="19"/>
  <c r="J3649" i="19" s="1"/>
  <c r="H3650" i="19"/>
  <c r="J3650" i="19" s="1"/>
  <c r="H3651" i="19"/>
  <c r="J3651" i="19" s="1"/>
  <c r="H3652" i="19"/>
  <c r="J3652" i="19" s="1"/>
  <c r="H3653" i="19"/>
  <c r="J3653" i="19" s="1"/>
  <c r="H3654" i="19"/>
  <c r="J3654" i="19" s="1"/>
  <c r="H3655" i="19"/>
  <c r="J3655" i="19" s="1"/>
  <c r="H3656" i="19"/>
  <c r="J3656" i="19" s="1"/>
  <c r="H3657" i="19"/>
  <c r="J3657" i="19" s="1"/>
  <c r="H3658" i="19"/>
  <c r="J3658" i="19" s="1"/>
  <c r="H3659" i="19"/>
  <c r="J3659" i="19" s="1"/>
  <c r="H3660" i="19"/>
  <c r="J3660" i="19" s="1"/>
  <c r="H3661" i="19"/>
  <c r="J3661" i="19" s="1"/>
  <c r="H3662" i="19"/>
  <c r="J3662" i="19" s="1"/>
  <c r="H3663" i="19"/>
  <c r="J3663" i="19" s="1"/>
  <c r="H3664" i="19"/>
  <c r="J3664" i="19" s="1"/>
  <c r="H3665" i="19"/>
  <c r="J3665" i="19" s="1"/>
  <c r="H3666" i="19"/>
  <c r="J3666" i="19" s="1"/>
  <c r="H3667" i="19"/>
  <c r="J3667" i="19" s="1"/>
  <c r="H3668" i="19"/>
  <c r="J3668" i="19" s="1"/>
  <c r="H3669" i="19"/>
  <c r="J3669" i="19" s="1"/>
  <c r="H3670" i="19"/>
  <c r="J3670" i="19" s="1"/>
  <c r="H3671" i="19"/>
  <c r="J3671" i="19" s="1"/>
  <c r="H3672" i="19"/>
  <c r="J3672" i="19" s="1"/>
  <c r="H3673" i="19"/>
  <c r="J3673" i="19" s="1"/>
  <c r="H3674" i="19"/>
  <c r="J3674" i="19" s="1"/>
  <c r="H3675" i="19"/>
  <c r="J3675" i="19" s="1"/>
  <c r="H3676" i="19"/>
  <c r="J3676" i="19" s="1"/>
  <c r="H3677" i="19"/>
  <c r="J3677" i="19" s="1"/>
  <c r="H3678" i="19"/>
  <c r="J3678" i="19" s="1"/>
  <c r="H3679" i="19"/>
  <c r="J3679" i="19" s="1"/>
  <c r="H3680" i="19"/>
  <c r="J3680" i="19" s="1"/>
  <c r="H3681" i="19"/>
  <c r="J3681" i="19" s="1"/>
  <c r="H3682" i="19"/>
  <c r="J3682" i="19" s="1"/>
  <c r="H3683" i="19"/>
  <c r="J3683" i="19" s="1"/>
  <c r="H3684" i="19"/>
  <c r="J3684" i="19" s="1"/>
  <c r="H3685" i="19"/>
  <c r="J3685" i="19" s="1"/>
  <c r="H3686" i="19"/>
  <c r="J3686" i="19" s="1"/>
  <c r="H3687" i="19"/>
  <c r="J3687" i="19" s="1"/>
  <c r="H3688" i="19"/>
  <c r="J3688" i="19" s="1"/>
  <c r="H3689" i="19"/>
  <c r="J3689" i="19" s="1"/>
  <c r="H3690" i="19"/>
  <c r="J3690" i="19" s="1"/>
  <c r="H3691" i="19"/>
  <c r="J3691" i="19" s="1"/>
  <c r="H3692" i="19"/>
  <c r="J3692" i="19" s="1"/>
  <c r="H3693" i="19"/>
  <c r="J3693" i="19" s="1"/>
  <c r="H3694" i="19"/>
  <c r="J3694" i="19" s="1"/>
  <c r="H3695" i="19"/>
  <c r="J3695" i="19" s="1"/>
  <c r="H3696" i="19"/>
  <c r="J3696" i="19" s="1"/>
  <c r="H3697" i="19"/>
  <c r="J3697" i="19" s="1"/>
  <c r="H3698" i="19"/>
  <c r="J3698" i="19" s="1"/>
  <c r="H3699" i="19"/>
  <c r="J3699" i="19" s="1"/>
  <c r="H3700" i="19"/>
  <c r="J3700" i="19" s="1"/>
  <c r="H3701" i="19"/>
  <c r="J3701" i="19" s="1"/>
  <c r="H3702" i="19"/>
  <c r="J3702" i="19" s="1"/>
  <c r="H3703" i="19"/>
  <c r="J3703" i="19" s="1"/>
  <c r="H3704" i="19"/>
  <c r="J3704" i="19" s="1"/>
  <c r="H3705" i="19"/>
  <c r="J3705" i="19" s="1"/>
  <c r="H3706" i="19"/>
  <c r="J3706" i="19" s="1"/>
  <c r="H3707" i="19"/>
  <c r="J3707" i="19" s="1"/>
  <c r="H3708" i="19"/>
  <c r="H3709" i="19"/>
  <c r="J3709" i="19" s="1"/>
  <c r="H3710" i="19"/>
  <c r="J3710" i="19" s="1"/>
  <c r="H3711" i="19"/>
  <c r="J3711" i="19" s="1"/>
  <c r="H3712" i="19"/>
  <c r="J3712" i="19" s="1"/>
  <c r="H3713" i="19"/>
  <c r="J3713" i="19" s="1"/>
  <c r="H3714" i="19"/>
  <c r="J3714" i="19" s="1"/>
  <c r="H3715" i="19"/>
  <c r="J3715" i="19" s="1"/>
  <c r="H3716" i="19"/>
  <c r="J3716" i="19" s="1"/>
  <c r="H3717" i="19"/>
  <c r="J3717" i="19" s="1"/>
  <c r="H3718" i="19"/>
  <c r="J3718" i="19" s="1"/>
  <c r="H3719" i="19"/>
  <c r="J3719" i="19" s="1"/>
  <c r="H3720" i="19"/>
  <c r="J3720" i="19" s="1"/>
  <c r="H3721" i="19"/>
  <c r="J3721" i="19" s="1"/>
  <c r="H3722" i="19"/>
  <c r="J3722" i="19" s="1"/>
  <c r="H3723" i="19"/>
  <c r="J3723" i="19" s="1"/>
  <c r="H3724" i="19"/>
  <c r="J3724" i="19" s="1"/>
  <c r="H3725" i="19"/>
  <c r="J3725" i="19" s="1"/>
  <c r="H3726" i="19"/>
  <c r="J3726" i="19" s="1"/>
  <c r="H3727" i="19"/>
  <c r="J3727" i="19" s="1"/>
  <c r="H3728" i="19"/>
  <c r="J3728" i="19" s="1"/>
  <c r="H3729" i="19"/>
  <c r="J3729" i="19" s="1"/>
  <c r="H3730" i="19"/>
  <c r="J3730" i="19" s="1"/>
  <c r="H3731" i="19"/>
  <c r="J3731" i="19" s="1"/>
  <c r="H3732" i="19"/>
  <c r="J3732" i="19" s="1"/>
  <c r="H3733" i="19"/>
  <c r="J3733" i="19" s="1"/>
  <c r="H3734" i="19"/>
  <c r="J3734" i="19" s="1"/>
  <c r="H3735" i="19"/>
  <c r="J3735" i="19" s="1"/>
  <c r="H3736" i="19"/>
  <c r="J3736" i="19" s="1"/>
  <c r="H3737" i="19"/>
  <c r="J3737" i="19" s="1"/>
  <c r="H3738" i="19"/>
  <c r="J3738" i="19" s="1"/>
  <c r="H3739" i="19"/>
  <c r="J3739" i="19" s="1"/>
  <c r="H3740" i="19"/>
  <c r="J3740" i="19" s="1"/>
  <c r="H3741" i="19"/>
  <c r="J3741" i="19" s="1"/>
  <c r="H3742" i="19"/>
  <c r="J3742" i="19" s="1"/>
  <c r="H3743" i="19"/>
  <c r="J3743" i="19" s="1"/>
  <c r="H3744" i="19"/>
  <c r="J3744" i="19" s="1"/>
  <c r="H3745" i="19"/>
  <c r="J3745" i="19" s="1"/>
  <c r="H3746" i="19"/>
  <c r="J3746" i="19" s="1"/>
  <c r="H3747" i="19"/>
  <c r="J3747" i="19" s="1"/>
  <c r="H3748" i="19"/>
  <c r="J3748" i="19" s="1"/>
  <c r="H3749" i="19"/>
  <c r="J3749" i="19" s="1"/>
  <c r="H3750" i="19"/>
  <c r="J3750" i="19" s="1"/>
  <c r="H3751" i="19"/>
  <c r="J3751" i="19" s="1"/>
  <c r="H3752" i="19"/>
  <c r="J3752" i="19" s="1"/>
  <c r="H3753" i="19"/>
  <c r="J3753" i="19" s="1"/>
  <c r="H3754" i="19"/>
  <c r="J3754" i="19" s="1"/>
  <c r="H3755" i="19"/>
  <c r="J3755" i="19" s="1"/>
  <c r="H3756" i="19"/>
  <c r="J3756" i="19" s="1"/>
  <c r="H3757" i="19"/>
  <c r="J3757" i="19" s="1"/>
  <c r="H3758" i="19"/>
  <c r="J3758" i="19" s="1"/>
  <c r="H3759" i="19"/>
  <c r="J3759" i="19" s="1"/>
  <c r="H3760" i="19"/>
  <c r="J3760" i="19" s="1"/>
  <c r="H3761" i="19"/>
  <c r="J3761" i="19" s="1"/>
  <c r="H3762" i="19"/>
  <c r="J3762" i="19" s="1"/>
  <c r="H3763" i="19"/>
  <c r="J3763" i="19" s="1"/>
  <c r="H3764" i="19"/>
  <c r="J3764" i="19" s="1"/>
  <c r="H3765" i="19"/>
  <c r="J3765" i="19" s="1"/>
  <c r="H3766" i="19"/>
  <c r="J3766" i="19" s="1"/>
  <c r="H3767" i="19"/>
  <c r="J3767" i="19" s="1"/>
  <c r="H3768" i="19"/>
  <c r="J3768" i="19" s="1"/>
  <c r="H3769" i="19"/>
  <c r="J3769" i="19" s="1"/>
  <c r="H3770" i="19"/>
  <c r="J3770" i="19" s="1"/>
  <c r="H3771" i="19"/>
  <c r="J3771" i="19" s="1"/>
  <c r="H3772" i="19"/>
  <c r="J3772" i="19" s="1"/>
  <c r="H3773" i="19"/>
  <c r="J3773" i="19" s="1"/>
  <c r="H3774" i="19"/>
  <c r="J3774" i="19" s="1"/>
  <c r="H3775" i="19"/>
  <c r="J3775" i="19" s="1"/>
  <c r="H3776" i="19"/>
  <c r="J3776" i="19" s="1"/>
  <c r="H3777" i="19"/>
  <c r="J3777" i="19" s="1"/>
  <c r="H3778" i="19"/>
  <c r="J3778" i="19" s="1"/>
  <c r="H3779" i="19"/>
  <c r="J3779" i="19" s="1"/>
  <c r="H3780" i="19"/>
  <c r="J3780" i="19" s="1"/>
  <c r="H3781" i="19"/>
  <c r="J3781" i="19" s="1"/>
  <c r="H3782" i="19"/>
  <c r="J3782" i="19" s="1"/>
  <c r="H3783" i="19"/>
  <c r="J3783" i="19" s="1"/>
  <c r="H3784" i="19"/>
  <c r="J3784" i="19" s="1"/>
  <c r="H3785" i="19"/>
  <c r="J3785" i="19" s="1"/>
  <c r="H3786" i="19"/>
  <c r="J3786" i="19" s="1"/>
  <c r="H3787" i="19"/>
  <c r="J3787" i="19" s="1"/>
  <c r="H3788" i="19"/>
  <c r="J3788" i="19" s="1"/>
  <c r="H3789" i="19"/>
  <c r="J3789" i="19" s="1"/>
  <c r="H3790" i="19"/>
  <c r="J3790" i="19" s="1"/>
  <c r="H3791" i="19"/>
  <c r="J3791" i="19" s="1"/>
  <c r="H3792" i="19"/>
  <c r="J3792" i="19" s="1"/>
  <c r="H3793" i="19"/>
  <c r="J3793" i="19" s="1"/>
  <c r="H3794" i="19"/>
  <c r="J3794" i="19" s="1"/>
  <c r="H3795" i="19"/>
  <c r="J3795" i="19" s="1"/>
  <c r="H3796" i="19"/>
  <c r="J3796" i="19" s="1"/>
  <c r="H3797" i="19"/>
  <c r="J3797" i="19" s="1"/>
  <c r="H3798" i="19"/>
  <c r="J3798" i="19" s="1"/>
  <c r="H3799" i="19"/>
  <c r="J3799" i="19" s="1"/>
  <c r="H3800" i="19"/>
  <c r="J3800" i="19" s="1"/>
  <c r="H3801" i="19"/>
  <c r="J3801" i="19" s="1"/>
  <c r="H3802" i="19"/>
  <c r="J3802" i="19" s="1"/>
  <c r="H3803" i="19"/>
  <c r="J3803" i="19" s="1"/>
  <c r="H3804" i="19"/>
  <c r="J3804" i="19" s="1"/>
  <c r="H3805" i="19"/>
  <c r="J3805" i="19" s="1"/>
  <c r="H3806" i="19"/>
  <c r="J3806" i="19" s="1"/>
  <c r="H3807" i="19"/>
  <c r="J3807" i="19" s="1"/>
  <c r="H3808" i="19"/>
  <c r="J3808" i="19" s="1"/>
  <c r="H3809" i="19"/>
  <c r="J3809" i="19" s="1"/>
  <c r="H3810" i="19"/>
  <c r="J3810" i="19" s="1"/>
  <c r="H3811" i="19"/>
  <c r="J3811" i="19" s="1"/>
  <c r="H3812" i="19"/>
  <c r="J3812" i="19" s="1"/>
  <c r="H3813" i="19"/>
  <c r="J3813" i="19" s="1"/>
  <c r="H3814" i="19"/>
  <c r="J3814" i="19" s="1"/>
  <c r="H3815" i="19"/>
  <c r="J3815" i="19" s="1"/>
  <c r="H3816" i="19"/>
  <c r="J3816" i="19" s="1"/>
  <c r="H3817" i="19"/>
  <c r="J3817" i="19" s="1"/>
  <c r="H3818" i="19"/>
  <c r="J3818" i="19" s="1"/>
  <c r="H3819" i="19"/>
  <c r="J3819" i="19" s="1"/>
  <c r="H3820" i="19"/>
  <c r="J3820" i="19" s="1"/>
  <c r="H3821" i="19"/>
  <c r="J3821" i="19" s="1"/>
  <c r="H3822" i="19"/>
  <c r="J3822" i="19" s="1"/>
  <c r="H3823" i="19"/>
  <c r="J3823" i="19" s="1"/>
  <c r="H3824" i="19"/>
  <c r="J3824" i="19" s="1"/>
  <c r="H3825" i="19"/>
  <c r="J3825" i="19" s="1"/>
  <c r="H3826" i="19"/>
  <c r="J3826" i="19" s="1"/>
  <c r="H3827" i="19"/>
  <c r="J3827" i="19" s="1"/>
  <c r="H3828" i="19"/>
  <c r="J3828" i="19" s="1"/>
  <c r="H3829" i="19"/>
  <c r="J3829" i="19" s="1"/>
  <c r="H3830" i="19"/>
  <c r="J3830" i="19" s="1"/>
  <c r="H3831" i="19"/>
  <c r="J3831" i="19" s="1"/>
  <c r="H3832" i="19"/>
  <c r="J3832" i="19" s="1"/>
  <c r="H3833" i="19"/>
  <c r="J3833" i="19" s="1"/>
  <c r="H3834" i="19"/>
  <c r="J3834" i="19" s="1"/>
  <c r="H3835" i="19"/>
  <c r="J3835" i="19" s="1"/>
  <c r="H3836" i="19"/>
  <c r="J3836" i="19" s="1"/>
  <c r="H3837" i="19"/>
  <c r="J3837" i="19" s="1"/>
  <c r="H3838" i="19"/>
  <c r="J3838" i="19" s="1"/>
  <c r="H3839" i="19"/>
  <c r="J3839" i="19" s="1"/>
  <c r="H3840" i="19"/>
  <c r="J3840" i="19" s="1"/>
  <c r="H3841" i="19"/>
  <c r="J3841" i="19" s="1"/>
  <c r="H3842" i="19"/>
  <c r="J3842" i="19" s="1"/>
  <c r="H3843" i="19"/>
  <c r="J3843" i="19" s="1"/>
  <c r="H3844" i="19"/>
  <c r="J3844" i="19" s="1"/>
  <c r="H3845" i="19"/>
  <c r="J3845" i="19" s="1"/>
  <c r="H3846" i="19"/>
  <c r="J3846" i="19" s="1"/>
  <c r="H3847" i="19"/>
  <c r="J3847" i="19" s="1"/>
  <c r="H3848" i="19"/>
  <c r="J3848" i="19" s="1"/>
  <c r="H3849" i="19"/>
  <c r="J3849" i="19" s="1"/>
  <c r="H3850" i="19"/>
  <c r="J3850" i="19" s="1"/>
  <c r="H3851" i="19"/>
  <c r="J3851" i="19" s="1"/>
  <c r="H3852" i="19"/>
  <c r="J3852" i="19" s="1"/>
  <c r="H3853" i="19"/>
  <c r="J3853" i="19" s="1"/>
  <c r="H3854" i="19"/>
  <c r="J3854" i="19" s="1"/>
  <c r="H3855" i="19"/>
  <c r="J3855" i="19" s="1"/>
  <c r="H3856" i="19"/>
  <c r="J3856" i="19" s="1"/>
  <c r="H3857" i="19"/>
  <c r="J3857" i="19" s="1"/>
  <c r="H3858" i="19"/>
  <c r="J3858" i="19" s="1"/>
  <c r="H3859" i="19"/>
  <c r="J3859" i="19" s="1"/>
  <c r="H3860" i="19"/>
  <c r="H3861" i="19"/>
  <c r="H3862" i="19"/>
  <c r="J3862" i="19" s="1"/>
  <c r="H3863" i="19"/>
  <c r="J3863" i="19" s="1"/>
  <c r="H3864" i="19"/>
  <c r="J3864" i="19" s="1"/>
  <c r="H3865" i="19"/>
  <c r="H3866" i="19"/>
  <c r="H3867" i="19"/>
  <c r="J3867" i="19" s="1"/>
  <c r="H3868" i="19"/>
  <c r="J3868" i="19" s="1"/>
  <c r="H3869" i="19"/>
  <c r="J3869" i="19" s="1"/>
  <c r="H3870" i="19"/>
  <c r="J3870" i="19" s="1"/>
  <c r="H3871" i="19"/>
  <c r="J3871" i="19" s="1"/>
  <c r="H3872" i="19"/>
  <c r="J3872" i="19" s="1"/>
  <c r="H3873" i="19"/>
  <c r="J3873" i="19" s="1"/>
  <c r="H3874" i="19"/>
  <c r="J3874" i="19" s="1"/>
  <c r="H3875" i="19"/>
  <c r="J3875" i="19" s="1"/>
  <c r="H3876" i="19"/>
  <c r="J3876" i="19" s="1"/>
  <c r="H3877" i="19"/>
  <c r="J3877" i="19" s="1"/>
  <c r="H3878" i="19"/>
  <c r="J3878" i="19" s="1"/>
  <c r="H3879" i="19"/>
  <c r="J3879" i="19" s="1"/>
  <c r="H3880" i="19"/>
  <c r="J3880" i="19" s="1"/>
  <c r="H3881" i="19"/>
  <c r="J3881" i="19" s="1"/>
  <c r="H3882" i="19"/>
  <c r="J3882" i="19" s="1"/>
  <c r="H3883" i="19"/>
  <c r="J3883" i="19" s="1"/>
  <c r="H3884" i="19"/>
  <c r="J3884" i="19" s="1"/>
  <c r="H3885" i="19"/>
  <c r="J3885" i="19" s="1"/>
  <c r="H3886" i="19"/>
  <c r="J3886" i="19" s="1"/>
  <c r="H3887" i="19"/>
  <c r="J3887" i="19" s="1"/>
  <c r="H3888" i="19"/>
  <c r="J3888" i="19" s="1"/>
  <c r="H3889" i="19"/>
  <c r="J3889" i="19" s="1"/>
  <c r="H3890" i="19"/>
  <c r="J3890" i="19" s="1"/>
  <c r="H3891" i="19"/>
  <c r="J3891" i="19" s="1"/>
  <c r="H3892" i="19"/>
  <c r="J3892" i="19" s="1"/>
  <c r="H3893" i="19"/>
  <c r="J3893" i="19" s="1"/>
  <c r="H3894" i="19"/>
  <c r="J3894" i="19" s="1"/>
  <c r="H3895" i="19"/>
  <c r="J3895" i="19" s="1"/>
  <c r="H3896" i="19"/>
  <c r="J3896" i="19" s="1"/>
  <c r="H3897" i="19"/>
  <c r="J3897" i="19" s="1"/>
  <c r="H3898" i="19"/>
  <c r="J3898" i="19" s="1"/>
  <c r="H3899" i="19"/>
  <c r="J3899" i="19" s="1"/>
  <c r="H3900" i="19"/>
  <c r="J3900" i="19" s="1"/>
  <c r="H3901" i="19"/>
  <c r="J3901" i="19" s="1"/>
  <c r="H3902" i="19"/>
  <c r="J3902" i="19" s="1"/>
  <c r="H3903" i="19"/>
  <c r="J3903" i="19" s="1"/>
  <c r="H3904" i="19"/>
  <c r="J3904" i="19" s="1"/>
  <c r="H3905" i="19"/>
  <c r="H3906" i="19"/>
  <c r="H3907" i="19"/>
  <c r="J3907" i="19" s="1"/>
  <c r="H3908" i="19"/>
  <c r="J3908" i="19" s="1"/>
  <c r="H3909" i="19"/>
  <c r="J3909" i="19" s="1"/>
  <c r="H3910" i="19"/>
  <c r="J3910" i="19" s="1"/>
  <c r="H3911" i="19"/>
  <c r="J3911" i="19" s="1"/>
  <c r="H3912" i="19"/>
  <c r="J3912" i="19" s="1"/>
  <c r="H3913" i="19"/>
  <c r="J3913" i="19" s="1"/>
  <c r="H3914" i="19"/>
  <c r="J3914" i="19" s="1"/>
  <c r="H3915" i="19"/>
  <c r="J3915" i="19" s="1"/>
  <c r="H3916" i="19"/>
  <c r="J3916" i="19" s="1"/>
  <c r="H3917" i="19"/>
  <c r="J3917" i="19" s="1"/>
  <c r="H3918" i="19"/>
  <c r="J3918" i="19" s="1"/>
  <c r="H3919" i="19"/>
  <c r="J3919" i="19" s="1"/>
  <c r="H3920" i="19"/>
  <c r="J3920" i="19" s="1"/>
  <c r="H3921" i="19"/>
  <c r="J3921" i="19" s="1"/>
  <c r="H3922" i="19"/>
  <c r="J3922" i="19" s="1"/>
  <c r="H3923" i="19"/>
  <c r="J3923" i="19" s="1"/>
  <c r="H3924" i="19"/>
  <c r="J3924" i="19" s="1"/>
  <c r="H3925" i="19"/>
  <c r="J3925" i="19" s="1"/>
  <c r="H3926" i="19"/>
  <c r="J3926" i="19" s="1"/>
  <c r="H3927" i="19"/>
  <c r="J3927" i="19" s="1"/>
  <c r="H3928" i="19"/>
  <c r="J3928" i="19" s="1"/>
  <c r="H3929" i="19"/>
  <c r="J3929" i="19" s="1"/>
  <c r="H3930" i="19"/>
  <c r="J3930" i="19" s="1"/>
  <c r="H3931" i="19"/>
  <c r="J3931" i="19" s="1"/>
  <c r="H3932" i="19"/>
  <c r="J3932" i="19" s="1"/>
  <c r="H3933" i="19"/>
  <c r="J3933" i="19" s="1"/>
  <c r="H3934" i="19"/>
  <c r="J3934" i="19" s="1"/>
  <c r="H3935" i="19"/>
  <c r="J3935" i="19" s="1"/>
  <c r="H3936" i="19"/>
  <c r="J3936" i="19" s="1"/>
  <c r="H3937" i="19"/>
  <c r="J3937" i="19" s="1"/>
  <c r="H3938" i="19"/>
  <c r="J3938" i="19" s="1"/>
  <c r="H3939" i="19"/>
  <c r="J3939" i="19" s="1"/>
  <c r="H3940" i="19"/>
  <c r="J3940" i="19" s="1"/>
  <c r="H3941" i="19"/>
  <c r="J3941" i="19" s="1"/>
  <c r="H3942" i="19"/>
  <c r="J3942" i="19" s="1"/>
  <c r="H3943" i="19"/>
  <c r="J3943" i="19" s="1"/>
  <c r="H3944" i="19"/>
  <c r="J3944" i="19" s="1"/>
  <c r="H3945" i="19"/>
  <c r="J3945" i="19" s="1"/>
  <c r="H3946" i="19"/>
  <c r="J3946" i="19" s="1"/>
  <c r="H3947" i="19"/>
  <c r="J3947" i="19" s="1"/>
  <c r="H3948" i="19"/>
  <c r="J3948" i="19" s="1"/>
  <c r="H3949" i="19"/>
  <c r="H3950" i="19"/>
  <c r="H3951" i="19"/>
  <c r="J3951" i="19" s="1"/>
  <c r="H3952" i="19"/>
  <c r="J3952" i="19" s="1"/>
  <c r="H3953" i="19"/>
  <c r="J3953" i="19" s="1"/>
  <c r="H3954" i="19"/>
  <c r="J3954" i="19" s="1"/>
  <c r="H3955" i="19"/>
  <c r="J3955" i="19" s="1"/>
  <c r="H3956" i="19"/>
  <c r="J3956" i="19" s="1"/>
  <c r="H3957" i="19"/>
  <c r="J3957" i="19" s="1"/>
  <c r="H3958" i="19"/>
  <c r="J3958" i="19" s="1"/>
  <c r="H3959" i="19"/>
  <c r="J3959" i="19" s="1"/>
  <c r="H3960" i="19"/>
  <c r="J3960" i="19" s="1"/>
  <c r="H3961" i="19"/>
  <c r="J3961" i="19" s="1"/>
  <c r="H3962" i="19"/>
  <c r="J3962" i="19" s="1"/>
  <c r="H3963" i="19"/>
  <c r="J3963" i="19" s="1"/>
  <c r="H3964" i="19"/>
  <c r="J3964" i="19" s="1"/>
  <c r="H3965" i="19"/>
  <c r="J3965" i="19" s="1"/>
  <c r="H3966" i="19"/>
  <c r="J3966" i="19" s="1"/>
  <c r="H3967" i="19"/>
  <c r="J3967" i="19" s="1"/>
  <c r="H3968" i="19"/>
  <c r="J3968" i="19" s="1"/>
  <c r="H3969" i="19"/>
  <c r="H3970" i="19"/>
  <c r="H3971" i="19"/>
  <c r="J3971" i="19" s="1"/>
  <c r="H3972" i="19"/>
  <c r="J3972" i="19" s="1"/>
  <c r="H3973" i="19"/>
  <c r="J3973" i="19" s="1"/>
  <c r="H3974" i="19"/>
  <c r="J3974" i="19" s="1"/>
  <c r="H3975" i="19"/>
  <c r="J3975" i="19" s="1"/>
  <c r="H3976" i="19"/>
  <c r="J3976" i="19" s="1"/>
  <c r="H3977" i="19"/>
  <c r="J3977" i="19" s="1"/>
  <c r="H3978" i="19"/>
  <c r="J3978" i="19" s="1"/>
  <c r="H3979" i="19"/>
  <c r="J3979" i="19" s="1"/>
  <c r="H3980" i="19"/>
  <c r="J3980" i="19" s="1"/>
  <c r="H3981" i="19"/>
  <c r="J3981" i="19" s="1"/>
  <c r="H3982" i="19"/>
  <c r="J3982" i="19" s="1"/>
  <c r="H3983" i="19"/>
  <c r="J3983" i="19" s="1"/>
  <c r="H3984" i="19"/>
  <c r="J3984" i="19" s="1"/>
  <c r="H3985" i="19"/>
  <c r="J3985" i="19" s="1"/>
  <c r="H3986" i="19"/>
  <c r="J3986" i="19" s="1"/>
  <c r="H3987" i="19"/>
  <c r="J3987" i="19" s="1"/>
  <c r="H3988" i="19"/>
  <c r="J3988" i="19" s="1"/>
  <c r="H3989" i="19"/>
  <c r="J3989" i="19" s="1"/>
  <c r="H3990" i="19"/>
  <c r="J3990" i="19" s="1"/>
  <c r="H3991" i="19"/>
  <c r="J3991" i="19" s="1"/>
  <c r="H3992" i="19"/>
  <c r="J3992" i="19" s="1"/>
  <c r="H3993" i="19"/>
  <c r="J3993" i="19" s="1"/>
  <c r="H3994" i="19"/>
  <c r="J3994" i="19" s="1"/>
  <c r="H3995" i="19"/>
  <c r="J3995" i="19" s="1"/>
  <c r="H3996" i="19"/>
  <c r="J3996" i="19" s="1"/>
  <c r="H3997" i="19"/>
  <c r="J3997" i="19" s="1"/>
  <c r="H3998" i="19"/>
  <c r="J3998" i="19" s="1"/>
  <c r="H3999" i="19"/>
  <c r="J3999" i="19" s="1"/>
  <c r="H4000" i="19"/>
  <c r="J4000" i="19" s="1"/>
  <c r="H4001" i="19"/>
  <c r="J4001" i="19" s="1"/>
  <c r="H4002" i="19"/>
  <c r="J4002" i="19" s="1"/>
  <c r="H4003" i="19"/>
  <c r="J4003" i="19" s="1"/>
  <c r="H4004" i="19"/>
  <c r="J4004" i="19" s="1"/>
  <c r="H4005" i="19"/>
  <c r="J4005" i="19" s="1"/>
  <c r="H4006" i="19"/>
  <c r="J4006" i="19" s="1"/>
  <c r="H4007" i="19"/>
  <c r="J4007" i="19" s="1"/>
  <c r="H4008" i="19"/>
  <c r="J4008" i="19" s="1"/>
  <c r="H4009" i="19"/>
  <c r="J4009" i="19" s="1"/>
  <c r="H4010" i="19"/>
  <c r="J4010" i="19" s="1"/>
  <c r="H4011" i="19"/>
  <c r="J4011" i="19" s="1"/>
  <c r="H4012" i="19"/>
  <c r="J4012" i="19" s="1"/>
  <c r="H4013" i="19"/>
  <c r="J4013" i="19" s="1"/>
  <c r="H4014" i="19"/>
  <c r="J4014" i="19" s="1"/>
  <c r="H4015" i="19"/>
  <c r="H4016" i="19"/>
  <c r="H4017" i="19"/>
  <c r="J4017" i="19" s="1"/>
  <c r="H4018" i="19"/>
  <c r="J4018" i="19" s="1"/>
  <c r="H4019" i="19"/>
  <c r="J4019" i="19" s="1"/>
  <c r="H4020" i="19"/>
  <c r="J4020" i="19" s="1"/>
  <c r="H4021" i="19"/>
  <c r="J4021" i="19" s="1"/>
  <c r="H4022" i="19"/>
  <c r="J4022" i="19" s="1"/>
  <c r="H4023" i="19"/>
  <c r="J4023" i="19" s="1"/>
  <c r="H4024" i="19"/>
  <c r="J4024" i="19" s="1"/>
  <c r="H4025" i="19"/>
  <c r="J4025" i="19" s="1"/>
  <c r="H4026" i="19"/>
  <c r="J4026" i="19" s="1"/>
  <c r="H4027" i="19"/>
  <c r="J4027" i="19" s="1"/>
  <c r="H4028" i="19"/>
  <c r="J4028" i="19" s="1"/>
  <c r="H4029" i="19"/>
  <c r="J4029" i="19" s="1"/>
  <c r="H4030" i="19"/>
  <c r="J4030" i="19" s="1"/>
  <c r="H4031" i="19"/>
  <c r="J4031" i="19" s="1"/>
  <c r="H4032" i="19"/>
  <c r="J4032" i="19" s="1"/>
  <c r="H4033" i="19"/>
  <c r="J4033" i="19" s="1"/>
  <c r="H4034" i="19"/>
  <c r="J4034" i="19" s="1"/>
  <c r="H4035" i="19"/>
  <c r="J4035" i="19" s="1"/>
  <c r="H4036" i="19"/>
  <c r="J4036" i="19" s="1"/>
  <c r="H4037" i="19"/>
  <c r="J4037" i="19" s="1"/>
  <c r="H4038" i="19"/>
  <c r="J4038" i="19" s="1"/>
  <c r="H4039" i="19"/>
  <c r="J4039" i="19" s="1"/>
  <c r="H4040" i="19"/>
  <c r="J4040" i="19" s="1"/>
  <c r="H4041" i="19"/>
  <c r="J4041" i="19" s="1"/>
  <c r="H4042" i="19"/>
  <c r="J4042" i="19" s="1"/>
  <c r="H4043" i="19"/>
  <c r="J4043" i="19" s="1"/>
  <c r="H4044" i="19"/>
  <c r="J4044" i="19" s="1"/>
  <c r="H4045" i="19"/>
  <c r="J4045" i="19" s="1"/>
  <c r="H4046" i="19"/>
  <c r="J4046" i="19" s="1"/>
  <c r="H4047" i="19"/>
  <c r="J4047" i="19" s="1"/>
  <c r="H4048" i="19"/>
  <c r="J4048" i="19" s="1"/>
  <c r="H4049" i="19"/>
  <c r="J4049" i="19" s="1"/>
  <c r="H4050" i="19"/>
  <c r="J4050" i="19" s="1"/>
  <c r="H4051" i="19"/>
  <c r="J4051" i="19" s="1"/>
  <c r="H4052" i="19"/>
  <c r="J4052" i="19" s="1"/>
  <c r="H4053" i="19"/>
  <c r="J4053" i="19" s="1"/>
  <c r="H4054" i="19"/>
  <c r="J4054" i="19" s="1"/>
  <c r="H4055" i="19"/>
  <c r="J4055" i="19" s="1"/>
  <c r="H4056" i="19"/>
  <c r="J4056" i="19" s="1"/>
  <c r="H4057" i="19"/>
  <c r="J4057" i="19" s="1"/>
  <c r="H4058" i="19"/>
  <c r="J4058" i="19" s="1"/>
  <c r="H4059" i="19"/>
  <c r="J4059" i="19" s="1"/>
  <c r="H4060" i="19"/>
  <c r="J4060" i="19" s="1"/>
  <c r="H4061" i="19"/>
  <c r="J4061" i="19" s="1"/>
  <c r="H4062" i="19"/>
  <c r="J4062" i="19" s="1"/>
  <c r="H4063" i="19"/>
  <c r="J4063" i="19" s="1"/>
  <c r="H4064" i="19"/>
  <c r="J4064" i="19" s="1"/>
  <c r="H4065" i="19"/>
  <c r="J4065" i="19" s="1"/>
  <c r="H4066" i="19"/>
  <c r="J4066" i="19" s="1"/>
  <c r="H4067" i="19"/>
  <c r="J4067" i="19" s="1"/>
  <c r="H4068" i="19"/>
  <c r="J4068" i="19" s="1"/>
  <c r="H4069" i="19"/>
  <c r="J4069" i="19" s="1"/>
  <c r="H4070" i="19"/>
  <c r="J4070" i="19" s="1"/>
  <c r="H4071" i="19"/>
  <c r="J4071" i="19" s="1"/>
  <c r="H4072" i="19"/>
  <c r="J4072" i="19" s="1"/>
  <c r="H4073" i="19"/>
  <c r="J4073" i="19" s="1"/>
  <c r="H4074" i="19"/>
  <c r="J4074" i="19" s="1"/>
  <c r="H4075" i="19"/>
  <c r="J4075" i="19" s="1"/>
  <c r="H4076" i="19"/>
  <c r="J4076" i="19" s="1"/>
  <c r="H4077" i="19"/>
  <c r="J4077" i="19" s="1"/>
  <c r="H4078" i="19"/>
  <c r="J4078" i="19" s="1"/>
  <c r="H4079" i="19"/>
  <c r="J4079" i="19" s="1"/>
  <c r="H4080" i="19"/>
  <c r="J4080" i="19" s="1"/>
  <c r="H4081" i="19"/>
  <c r="J4081" i="19" s="1"/>
  <c r="H4082" i="19"/>
  <c r="J4082" i="19" s="1"/>
  <c r="H4083" i="19"/>
  <c r="J4083" i="19" s="1"/>
  <c r="H4084" i="19"/>
  <c r="J4084" i="19" s="1"/>
  <c r="H4085" i="19"/>
  <c r="J4085" i="19" s="1"/>
  <c r="H4086" i="19"/>
  <c r="J4086" i="19" s="1"/>
  <c r="H4087" i="19"/>
  <c r="J4087" i="19" s="1"/>
  <c r="H4088" i="19"/>
  <c r="J4088" i="19" s="1"/>
  <c r="H4089" i="19"/>
  <c r="J4089" i="19" s="1"/>
  <c r="H4090" i="19"/>
  <c r="J4090" i="19" s="1"/>
  <c r="H4091" i="19"/>
  <c r="J4091" i="19" s="1"/>
  <c r="H4092" i="19"/>
  <c r="J4092" i="19" s="1"/>
  <c r="H4093" i="19"/>
  <c r="J4093" i="19" s="1"/>
  <c r="H4094" i="19"/>
  <c r="J4094" i="19" s="1"/>
  <c r="H4095" i="19"/>
  <c r="J4095" i="19" s="1"/>
  <c r="H4096" i="19"/>
  <c r="J4096" i="19" s="1"/>
  <c r="H4097" i="19"/>
  <c r="J4097" i="19" s="1"/>
  <c r="H4098" i="19"/>
  <c r="J4098" i="19" s="1"/>
  <c r="H4099" i="19"/>
  <c r="J4099" i="19" s="1"/>
  <c r="H4100" i="19"/>
  <c r="J4100" i="19" s="1"/>
  <c r="H4101" i="19"/>
  <c r="J4101" i="19" s="1"/>
  <c r="H4102" i="19"/>
  <c r="J4102" i="19" s="1"/>
  <c r="H4103" i="19"/>
  <c r="J4103" i="19" s="1"/>
  <c r="H4104" i="19"/>
  <c r="J4104" i="19" s="1"/>
  <c r="H4105" i="19"/>
  <c r="J4105" i="19" s="1"/>
  <c r="H4106" i="19"/>
  <c r="J4106" i="19" s="1"/>
  <c r="H4107" i="19"/>
  <c r="J4107" i="19" s="1"/>
  <c r="H4108" i="19"/>
  <c r="J4108" i="19" s="1"/>
  <c r="H4109" i="19"/>
  <c r="J4109" i="19" s="1"/>
  <c r="H4110" i="19"/>
  <c r="J4110" i="19" s="1"/>
  <c r="H4111" i="19"/>
  <c r="J4111" i="19" s="1"/>
  <c r="H4112" i="19"/>
  <c r="J4112" i="19" s="1"/>
  <c r="H4113" i="19"/>
  <c r="J4113" i="19" s="1"/>
  <c r="H4114" i="19"/>
  <c r="J4114" i="19" s="1"/>
  <c r="H4115" i="19"/>
  <c r="J4115" i="19" s="1"/>
  <c r="H4116" i="19"/>
  <c r="J4116" i="19" s="1"/>
  <c r="H4117" i="19"/>
  <c r="J4117" i="19" s="1"/>
  <c r="H4118" i="19"/>
  <c r="J4118" i="19" s="1"/>
  <c r="H4119" i="19"/>
  <c r="J4119" i="19" s="1"/>
  <c r="H4120" i="19"/>
  <c r="J4120" i="19" s="1"/>
  <c r="H4121" i="19"/>
  <c r="J4121" i="19" s="1"/>
  <c r="H4122" i="19"/>
  <c r="J4122" i="19" s="1"/>
  <c r="H4123" i="19"/>
  <c r="J4123" i="19" s="1"/>
  <c r="H4124" i="19"/>
  <c r="J4124" i="19" s="1"/>
  <c r="H4125" i="19"/>
  <c r="J4125" i="19" s="1"/>
  <c r="H4126" i="19"/>
  <c r="J4126" i="19" s="1"/>
  <c r="H4127" i="19"/>
  <c r="J4127" i="19" s="1"/>
  <c r="H4128" i="19"/>
  <c r="J4128" i="19" s="1"/>
  <c r="H4129" i="19"/>
  <c r="J4129" i="19" s="1"/>
  <c r="H4130" i="19"/>
  <c r="J4130" i="19" s="1"/>
  <c r="H4131" i="19"/>
  <c r="J4131" i="19" s="1"/>
  <c r="H4132" i="19"/>
  <c r="J4132" i="19" s="1"/>
  <c r="H4133" i="19"/>
  <c r="J4133" i="19" s="1"/>
  <c r="H4134" i="19"/>
  <c r="J4134" i="19" s="1"/>
  <c r="H4135" i="19"/>
  <c r="J4135" i="19" s="1"/>
  <c r="H4136" i="19"/>
  <c r="J4136" i="19" s="1"/>
  <c r="H4137" i="19"/>
  <c r="J4137" i="19" s="1"/>
  <c r="H4138" i="19"/>
  <c r="J4138" i="19" s="1"/>
  <c r="H4139" i="19"/>
  <c r="J4139" i="19" s="1"/>
  <c r="H4140" i="19"/>
  <c r="J4140" i="19" s="1"/>
  <c r="H4141" i="19"/>
  <c r="J4141" i="19" s="1"/>
  <c r="H4142" i="19"/>
  <c r="J4142" i="19" s="1"/>
  <c r="H4143" i="19"/>
  <c r="J4143" i="19" s="1"/>
  <c r="H4144" i="19"/>
  <c r="J4144" i="19" s="1"/>
  <c r="H4145" i="19"/>
  <c r="J4145" i="19" s="1"/>
  <c r="H4146" i="19"/>
  <c r="J4146" i="19" s="1"/>
  <c r="H4147" i="19"/>
  <c r="J4147" i="19" s="1"/>
  <c r="H4148" i="19"/>
  <c r="J4148" i="19" s="1"/>
  <c r="H4149" i="19"/>
  <c r="J4149" i="19" s="1"/>
  <c r="H4150" i="19"/>
  <c r="J4150" i="19" s="1"/>
  <c r="H4151" i="19"/>
  <c r="J4151" i="19" s="1"/>
  <c r="H4152" i="19"/>
  <c r="J4152" i="19" s="1"/>
  <c r="H4153" i="19"/>
  <c r="J4153" i="19" s="1"/>
  <c r="H4154" i="19"/>
  <c r="J4154" i="19" s="1"/>
  <c r="H4155" i="19"/>
  <c r="J4155" i="19" s="1"/>
  <c r="H4156" i="19"/>
  <c r="J4156" i="19" s="1"/>
  <c r="H4157" i="19"/>
  <c r="J4157" i="19" s="1"/>
  <c r="H4158" i="19"/>
  <c r="J4158" i="19" s="1"/>
  <c r="H4159" i="19"/>
  <c r="J4159" i="19" s="1"/>
  <c r="H4160" i="19"/>
  <c r="J4160" i="19" s="1"/>
  <c r="H4161" i="19"/>
  <c r="J4161" i="19" s="1"/>
  <c r="H4162" i="19"/>
  <c r="J4162" i="19" s="1"/>
  <c r="H4163" i="19"/>
  <c r="J4163" i="19" s="1"/>
  <c r="H4164" i="19"/>
  <c r="J4164" i="19" s="1"/>
  <c r="H4165" i="19"/>
  <c r="J4165" i="19" s="1"/>
  <c r="H4166" i="19"/>
  <c r="J4166" i="19" s="1"/>
  <c r="H4167" i="19"/>
  <c r="J4167" i="19" s="1"/>
  <c r="H4168" i="19"/>
  <c r="J4168" i="19" s="1"/>
  <c r="H4169" i="19"/>
  <c r="J4169" i="19" s="1"/>
  <c r="H4170" i="19"/>
  <c r="J4170" i="19" s="1"/>
  <c r="H4171" i="19"/>
  <c r="J4171" i="19" s="1"/>
  <c r="H4172" i="19"/>
  <c r="J4172" i="19" s="1"/>
  <c r="H4173" i="19"/>
  <c r="J4173" i="19" s="1"/>
  <c r="H4174" i="19"/>
  <c r="J4174" i="19" s="1"/>
  <c r="H4175" i="19"/>
  <c r="J4175" i="19" s="1"/>
  <c r="H4176" i="19"/>
  <c r="J4176" i="19" s="1"/>
  <c r="H4177" i="19"/>
  <c r="J4177" i="19" s="1"/>
  <c r="H4178" i="19"/>
  <c r="J4178" i="19" s="1"/>
  <c r="H4179" i="19"/>
  <c r="J4179" i="19" s="1"/>
  <c r="H4180" i="19"/>
  <c r="J4180" i="19" s="1"/>
  <c r="H4181" i="19"/>
  <c r="J4181" i="19" s="1"/>
  <c r="H4182" i="19"/>
  <c r="J4182" i="19" s="1"/>
  <c r="H4183" i="19"/>
  <c r="J4183" i="19" s="1"/>
  <c r="H4184" i="19"/>
  <c r="J4184" i="19" s="1"/>
  <c r="H4185" i="19"/>
  <c r="J4185" i="19" s="1"/>
  <c r="H4186" i="19"/>
  <c r="J4186" i="19" s="1"/>
  <c r="H4187" i="19"/>
  <c r="J4187" i="19" s="1"/>
  <c r="H4188" i="19"/>
  <c r="J4188" i="19" s="1"/>
  <c r="H4189" i="19"/>
  <c r="J4189" i="19" s="1"/>
  <c r="H4190" i="19"/>
  <c r="J4190" i="19" s="1"/>
  <c r="H4191" i="19"/>
  <c r="J4191" i="19" s="1"/>
  <c r="H4192" i="19"/>
  <c r="J4192" i="19" s="1"/>
  <c r="H4193" i="19"/>
  <c r="J4193" i="19" s="1"/>
  <c r="H4194" i="19"/>
  <c r="J4194" i="19" s="1"/>
  <c r="H4195" i="19"/>
  <c r="J4195" i="19" s="1"/>
  <c r="H4196" i="19"/>
  <c r="J4196" i="19" s="1"/>
  <c r="H4197" i="19"/>
  <c r="J4197" i="19" s="1"/>
  <c r="H4198" i="19"/>
  <c r="J4198" i="19" s="1"/>
  <c r="H4199" i="19"/>
  <c r="J4199" i="19" s="1"/>
  <c r="H4200" i="19"/>
  <c r="J4200" i="19" s="1"/>
  <c r="H4201" i="19"/>
  <c r="J4201" i="19" s="1"/>
  <c r="H4202" i="19"/>
  <c r="J4202" i="19" s="1"/>
  <c r="H4203" i="19"/>
  <c r="J4203" i="19" s="1"/>
  <c r="H4204" i="19"/>
  <c r="J4204" i="19" s="1"/>
  <c r="H4205" i="19"/>
  <c r="J4205" i="19" s="1"/>
  <c r="H4206" i="19"/>
  <c r="J4206" i="19" s="1"/>
  <c r="H4207" i="19"/>
  <c r="J4207" i="19" s="1"/>
  <c r="H4208" i="19"/>
  <c r="J4208" i="19" s="1"/>
  <c r="H4209" i="19"/>
  <c r="J4209" i="19" s="1"/>
  <c r="H4210" i="19"/>
  <c r="J4210" i="19" s="1"/>
  <c r="H4211" i="19"/>
  <c r="J4211" i="19" s="1"/>
  <c r="H4212" i="19"/>
  <c r="J4212" i="19" s="1"/>
  <c r="H4213" i="19"/>
  <c r="J4213" i="19" s="1"/>
  <c r="H4214" i="19"/>
  <c r="J4214" i="19" s="1"/>
  <c r="H4215" i="19"/>
  <c r="J4215" i="19" s="1"/>
  <c r="H4216" i="19"/>
  <c r="J4216" i="19" s="1"/>
  <c r="H4217" i="19"/>
  <c r="J4217" i="19" s="1"/>
  <c r="H4218" i="19"/>
  <c r="J4218" i="19" s="1"/>
  <c r="H4219" i="19"/>
  <c r="J4219" i="19" s="1"/>
  <c r="H4220" i="19"/>
  <c r="J4220" i="19" s="1"/>
  <c r="H4221" i="19"/>
  <c r="H4222" i="19"/>
  <c r="J4222" i="19" s="1"/>
  <c r="H4223" i="19"/>
  <c r="J4223" i="19" s="1"/>
  <c r="H4224" i="19"/>
  <c r="J4224" i="19" s="1"/>
  <c r="H4225" i="19"/>
  <c r="J4225" i="19" s="1"/>
  <c r="H4226" i="19"/>
  <c r="H4227" i="19"/>
  <c r="H4228" i="19"/>
  <c r="J4228" i="19" s="1"/>
  <c r="H4229" i="19"/>
  <c r="J4229" i="19" s="1"/>
  <c r="H4230" i="19"/>
  <c r="J4230" i="19" s="1"/>
  <c r="H4231" i="19"/>
  <c r="J4231" i="19" s="1"/>
  <c r="H4232" i="19"/>
  <c r="J4232" i="19" s="1"/>
  <c r="H4233" i="19"/>
  <c r="J4233" i="19" s="1"/>
  <c r="H4234" i="19"/>
  <c r="J4234" i="19" s="1"/>
  <c r="H4235" i="19"/>
  <c r="J4235" i="19" s="1"/>
  <c r="H4236" i="19"/>
  <c r="J4236" i="19" s="1"/>
  <c r="H4237" i="19"/>
  <c r="J4237" i="19" s="1"/>
  <c r="H4238" i="19"/>
  <c r="J4238" i="19" s="1"/>
  <c r="H4239" i="19"/>
  <c r="J4239" i="19" s="1"/>
  <c r="H4240" i="19"/>
  <c r="J4240" i="19" s="1"/>
  <c r="H4241" i="19"/>
  <c r="J4241" i="19" s="1"/>
  <c r="H4242" i="19"/>
  <c r="J4242" i="19" s="1"/>
  <c r="H4243" i="19"/>
  <c r="J4243" i="19" s="1"/>
  <c r="H4244" i="19"/>
  <c r="J4244" i="19" s="1"/>
  <c r="H4245" i="19"/>
  <c r="J4245" i="19" s="1"/>
  <c r="H4246" i="19"/>
  <c r="J4246" i="19" s="1"/>
  <c r="H4247" i="19"/>
  <c r="J4247" i="19" s="1"/>
  <c r="H4248" i="19"/>
  <c r="J4248" i="19" s="1"/>
  <c r="H4249" i="19"/>
  <c r="J4249" i="19" s="1"/>
  <c r="H4250" i="19"/>
  <c r="J4250" i="19" s="1"/>
  <c r="H4251" i="19"/>
  <c r="J4251" i="19" s="1"/>
  <c r="H4252" i="19"/>
  <c r="J4252" i="19" s="1"/>
  <c r="H4253" i="19"/>
  <c r="J4253" i="19" s="1"/>
  <c r="H4254" i="19"/>
  <c r="J4254" i="19" s="1"/>
  <c r="H4255" i="19"/>
  <c r="J4255" i="19" s="1"/>
  <c r="H4256" i="19"/>
  <c r="J4256" i="19" s="1"/>
  <c r="H4257" i="19"/>
  <c r="J4257" i="19" s="1"/>
  <c r="H4258" i="19"/>
  <c r="J4258" i="19" s="1"/>
  <c r="H4259" i="19"/>
  <c r="J4259" i="19" s="1"/>
  <c r="H4260" i="19"/>
  <c r="J4260" i="19" s="1"/>
  <c r="H4261" i="19"/>
  <c r="J4261" i="19" s="1"/>
  <c r="H4262" i="19"/>
  <c r="J4262" i="19" s="1"/>
  <c r="H4263" i="19"/>
  <c r="J4263" i="19" s="1"/>
  <c r="H4264" i="19"/>
  <c r="J4264" i="19" s="1"/>
  <c r="H4265" i="19"/>
  <c r="H4266" i="19"/>
  <c r="H4267" i="19"/>
  <c r="H4268" i="19"/>
  <c r="H4269" i="19"/>
  <c r="J4269" i="19" s="1"/>
  <c r="H4270" i="19"/>
  <c r="J4270" i="19" s="1"/>
  <c r="H4271" i="19"/>
  <c r="J4271" i="19" s="1"/>
  <c r="H4272" i="19"/>
  <c r="J4272" i="19" s="1"/>
  <c r="H4273" i="19"/>
  <c r="J4273" i="19" s="1"/>
  <c r="H4274" i="19"/>
  <c r="J4274" i="19" s="1"/>
  <c r="H4275" i="19"/>
  <c r="J4275" i="19" s="1"/>
  <c r="H4276" i="19"/>
  <c r="J4276" i="19" s="1"/>
  <c r="H4277" i="19"/>
  <c r="J4277" i="19" s="1"/>
  <c r="H4278" i="19"/>
  <c r="J4278" i="19" s="1"/>
  <c r="H4279" i="19"/>
  <c r="J4279" i="19" s="1"/>
  <c r="H4280" i="19"/>
  <c r="J4280" i="19" s="1"/>
  <c r="H4281" i="19"/>
  <c r="J4281" i="19" s="1"/>
  <c r="H4282" i="19"/>
  <c r="J4282" i="19" s="1"/>
  <c r="H4283" i="19"/>
  <c r="J4283" i="19" s="1"/>
  <c r="H4284" i="19"/>
  <c r="J4284" i="19" s="1"/>
  <c r="H4285" i="19"/>
  <c r="H4286" i="19"/>
  <c r="H4287" i="19"/>
  <c r="J4287" i="19" s="1"/>
  <c r="H4288" i="19"/>
  <c r="J4288" i="19" s="1"/>
  <c r="H4289" i="19"/>
  <c r="J4289" i="19" s="1"/>
  <c r="H4290" i="19"/>
  <c r="J4290" i="19" s="1"/>
  <c r="H4291" i="19"/>
  <c r="J4291" i="19" s="1"/>
  <c r="H4292" i="19"/>
  <c r="J4292" i="19" s="1"/>
  <c r="H4293" i="19"/>
  <c r="J4293" i="19" s="1"/>
  <c r="H4294" i="19"/>
  <c r="J4294" i="19" s="1"/>
  <c r="H4295" i="19"/>
  <c r="J4295" i="19" s="1"/>
  <c r="H4296" i="19"/>
  <c r="J4296" i="19" s="1"/>
  <c r="H4297" i="19"/>
  <c r="J4297" i="19" s="1"/>
  <c r="H4298" i="19"/>
  <c r="J4298" i="19" s="1"/>
  <c r="H4299" i="19"/>
  <c r="J4299" i="19" s="1"/>
  <c r="H4300" i="19"/>
  <c r="J4300" i="19" s="1"/>
  <c r="H4301" i="19"/>
  <c r="J4301" i="19" s="1"/>
  <c r="H4302" i="19"/>
  <c r="J4302" i="19" s="1"/>
  <c r="H4303" i="19"/>
  <c r="J4303" i="19" s="1"/>
  <c r="H4304" i="19"/>
  <c r="J4304" i="19" s="1"/>
  <c r="H4305" i="19"/>
  <c r="J4305" i="19" s="1"/>
  <c r="H4306" i="19"/>
  <c r="J4306" i="19" s="1"/>
  <c r="H4307" i="19"/>
  <c r="J4307" i="19" s="1"/>
  <c r="H4308" i="19"/>
  <c r="J4308" i="19" s="1"/>
  <c r="H4309" i="19"/>
  <c r="H4310" i="19"/>
  <c r="J4310" i="19" s="1"/>
  <c r="H4311" i="19"/>
  <c r="J4311" i="19" s="1"/>
  <c r="H4312" i="19"/>
  <c r="J4312" i="19" s="1"/>
  <c r="H4313" i="19"/>
  <c r="J4313" i="19" s="1"/>
  <c r="H4314" i="19"/>
  <c r="J4314" i="19" s="1"/>
  <c r="H4315" i="19"/>
  <c r="J4315" i="19" s="1"/>
  <c r="H4316" i="19"/>
  <c r="J4316" i="19" s="1"/>
  <c r="H4317" i="19"/>
  <c r="J4317" i="19" s="1"/>
  <c r="H4318" i="19"/>
  <c r="J4318" i="19" s="1"/>
  <c r="H4319" i="19"/>
  <c r="J4319" i="19" s="1"/>
  <c r="H4320" i="19"/>
  <c r="J4320" i="19" s="1"/>
  <c r="H4321" i="19"/>
  <c r="H4322" i="19"/>
  <c r="H4323" i="19"/>
  <c r="J4323" i="19" s="1"/>
  <c r="H4324" i="19"/>
  <c r="J4324" i="19" s="1"/>
  <c r="H4325" i="19"/>
  <c r="J4325" i="19" s="1"/>
  <c r="H4326" i="19"/>
  <c r="J4326" i="19" s="1"/>
  <c r="H4327" i="19"/>
  <c r="J4327" i="19" s="1"/>
  <c r="H4328" i="19"/>
  <c r="J4328" i="19" s="1"/>
  <c r="H4329" i="19"/>
  <c r="J4329" i="19" s="1"/>
  <c r="H4330" i="19"/>
  <c r="J4330" i="19" s="1"/>
  <c r="H4331" i="19"/>
  <c r="J4331" i="19" s="1"/>
  <c r="H4332" i="19"/>
  <c r="J4332" i="19" s="1"/>
  <c r="H4333" i="19"/>
  <c r="J4333" i="19" s="1"/>
  <c r="H4334" i="19"/>
  <c r="J4334" i="19" s="1"/>
  <c r="H4335" i="19"/>
  <c r="J4335" i="19" s="1"/>
  <c r="H4336" i="19"/>
  <c r="J4336" i="19" s="1"/>
  <c r="H4337" i="19"/>
  <c r="J4337" i="19" s="1"/>
  <c r="H4338" i="19"/>
  <c r="J4338" i="19" s="1"/>
  <c r="H4339" i="19"/>
  <c r="J4339" i="19" s="1"/>
  <c r="H4340" i="19"/>
  <c r="J4340" i="19" s="1"/>
  <c r="H4341" i="19"/>
  <c r="J4341" i="19" s="1"/>
  <c r="H4342" i="19"/>
  <c r="J4342" i="19" s="1"/>
  <c r="H4343" i="19"/>
  <c r="J4343" i="19" s="1"/>
  <c r="H4344" i="19"/>
  <c r="H4345" i="19"/>
  <c r="J4345" i="19" s="1"/>
  <c r="H4346" i="19"/>
  <c r="J4346" i="19" s="1"/>
  <c r="H4347" i="19"/>
  <c r="J4347" i="19" s="1"/>
  <c r="H4348" i="19"/>
  <c r="J4348" i="19" s="1"/>
  <c r="H4349" i="19"/>
  <c r="J4349" i="19" s="1"/>
  <c r="H4350" i="19"/>
  <c r="J4350" i="19" s="1"/>
  <c r="H4351" i="19"/>
  <c r="J4351" i="19" s="1"/>
  <c r="H4352" i="19"/>
  <c r="J4352" i="19" s="1"/>
  <c r="H4353" i="19"/>
  <c r="J4353" i="19" s="1"/>
  <c r="H4354" i="19"/>
  <c r="J4354" i="19" s="1"/>
  <c r="H4355" i="19"/>
  <c r="J4355" i="19" s="1"/>
  <c r="H4356" i="19"/>
  <c r="J4356" i="19" s="1"/>
  <c r="H4357" i="19"/>
  <c r="J4357" i="19" s="1"/>
  <c r="H4358" i="19"/>
  <c r="J4358" i="19" s="1"/>
  <c r="H4359" i="19"/>
  <c r="J4359" i="19" s="1"/>
  <c r="H4360" i="19"/>
  <c r="J4360" i="19" s="1"/>
  <c r="H4361" i="19"/>
  <c r="J4361" i="19" s="1"/>
  <c r="H4362" i="19"/>
  <c r="J4362" i="19" s="1"/>
  <c r="H4363" i="19"/>
  <c r="J4363" i="19" s="1"/>
  <c r="H4364" i="19"/>
  <c r="J4364" i="19" s="1"/>
  <c r="H4365" i="19"/>
  <c r="J4365" i="19" s="1"/>
  <c r="H4366" i="19"/>
  <c r="J4366" i="19" s="1"/>
  <c r="H4367" i="19"/>
  <c r="J4367" i="19" s="1"/>
  <c r="H4368" i="19"/>
  <c r="J4368" i="19" s="1"/>
  <c r="H4369" i="19"/>
  <c r="J4369" i="19" s="1"/>
  <c r="H4370" i="19"/>
  <c r="J4370" i="19" s="1"/>
  <c r="H4371" i="19"/>
  <c r="J4371" i="19" s="1"/>
  <c r="H4372" i="19"/>
  <c r="J4372" i="19" s="1"/>
  <c r="H4373" i="19"/>
  <c r="J4373" i="19" s="1"/>
  <c r="H4374" i="19"/>
  <c r="J4374" i="19" s="1"/>
  <c r="H4375" i="19"/>
  <c r="J4375" i="19" s="1"/>
  <c r="H4376" i="19"/>
  <c r="J4376" i="19" s="1"/>
  <c r="H4377" i="19"/>
  <c r="J4377" i="19" s="1"/>
  <c r="H4378" i="19"/>
  <c r="J4378" i="19" s="1"/>
  <c r="H4379" i="19"/>
  <c r="J4379" i="19" s="1"/>
  <c r="H4380" i="19"/>
  <c r="J4380" i="19" s="1"/>
  <c r="H4381" i="19"/>
  <c r="J4381" i="19" s="1"/>
  <c r="H4382" i="19"/>
  <c r="H4383" i="19"/>
  <c r="H4384" i="19"/>
  <c r="J4384" i="19" s="1"/>
  <c r="H4385" i="19"/>
  <c r="J4385" i="19" s="1"/>
  <c r="H4386" i="19"/>
  <c r="J4386" i="19" s="1"/>
  <c r="H4387" i="19"/>
  <c r="J4387" i="19" s="1"/>
  <c r="H4388" i="19"/>
  <c r="J4388" i="19" s="1"/>
  <c r="H4389" i="19"/>
  <c r="J4389" i="19" s="1"/>
  <c r="H4390" i="19"/>
  <c r="J4390" i="19" s="1"/>
  <c r="H4391" i="19"/>
  <c r="J4391" i="19" s="1"/>
  <c r="H4392" i="19"/>
  <c r="J4392" i="19" s="1"/>
  <c r="H4393" i="19"/>
  <c r="J4393" i="19" s="1"/>
  <c r="H4394" i="19"/>
  <c r="J4394" i="19" s="1"/>
  <c r="H4395" i="19"/>
  <c r="J4395" i="19" s="1"/>
  <c r="H4396" i="19"/>
  <c r="J4396" i="19" s="1"/>
  <c r="H4397" i="19"/>
  <c r="J4397" i="19" s="1"/>
  <c r="H4398" i="19"/>
  <c r="J4398" i="19" s="1"/>
  <c r="H4399" i="19"/>
  <c r="J4399" i="19" s="1"/>
  <c r="H4400" i="19"/>
  <c r="J4400" i="19" s="1"/>
  <c r="H4401" i="19"/>
  <c r="J4401" i="19" s="1"/>
  <c r="H4402" i="19"/>
  <c r="J4402" i="19" s="1"/>
  <c r="H4403" i="19"/>
  <c r="H4404" i="19"/>
  <c r="H4405" i="19"/>
  <c r="J4405" i="19" s="1"/>
  <c r="H4406" i="19"/>
  <c r="J4406" i="19" s="1"/>
  <c r="H4407" i="19"/>
  <c r="J4407" i="19" s="1"/>
  <c r="H4408" i="19"/>
  <c r="J4408" i="19" s="1"/>
  <c r="H4409" i="19"/>
  <c r="J4409" i="19" s="1"/>
  <c r="H4410" i="19"/>
  <c r="J4410" i="19" s="1"/>
  <c r="H4411" i="19"/>
  <c r="J4411" i="19" s="1"/>
  <c r="H4412" i="19"/>
  <c r="J4412" i="19" s="1"/>
  <c r="H4413" i="19"/>
  <c r="J4413" i="19" s="1"/>
  <c r="H4414" i="19"/>
  <c r="J4414" i="19" s="1"/>
  <c r="H4415" i="19"/>
  <c r="J4415" i="19" s="1"/>
  <c r="H4416" i="19"/>
  <c r="J4416" i="19" s="1"/>
  <c r="H4417" i="19"/>
  <c r="J4417" i="19" s="1"/>
  <c r="H4418" i="19"/>
  <c r="J4418" i="19" s="1"/>
  <c r="H4419" i="19"/>
  <c r="H4420" i="19"/>
  <c r="J4420" i="19" s="1"/>
  <c r="H4421" i="19"/>
  <c r="J4421" i="19" s="1"/>
  <c r="H4422" i="19"/>
  <c r="J4422" i="19" s="1"/>
  <c r="H4423" i="19"/>
  <c r="J4423" i="19" s="1"/>
  <c r="H4424" i="19"/>
  <c r="J4424" i="19" s="1"/>
  <c r="H4425" i="19"/>
  <c r="J4425" i="19" s="1"/>
  <c r="H4426" i="19"/>
  <c r="J4426" i="19" s="1"/>
  <c r="H4427" i="19"/>
  <c r="H4428" i="19"/>
  <c r="H4429" i="19"/>
  <c r="J4429" i="19" s="1"/>
  <c r="H4430" i="19"/>
  <c r="J4430" i="19" s="1"/>
  <c r="H4431" i="19"/>
  <c r="J4431" i="19" s="1"/>
  <c r="H4432" i="19"/>
  <c r="J4432" i="19" s="1"/>
  <c r="H4433" i="19"/>
  <c r="J4433" i="19" s="1"/>
  <c r="H4434" i="19"/>
  <c r="J4434" i="19" s="1"/>
  <c r="H4435" i="19"/>
  <c r="J4435" i="19" s="1"/>
  <c r="H4436" i="19"/>
  <c r="J4436" i="19" s="1"/>
  <c r="H4437" i="19"/>
  <c r="J4437" i="19" s="1"/>
  <c r="H4438" i="19"/>
  <c r="J4438" i="19" s="1"/>
  <c r="H4439" i="19"/>
  <c r="J4439" i="19" s="1"/>
  <c r="H4440" i="19"/>
  <c r="J4440" i="19" s="1"/>
  <c r="H4441" i="19"/>
  <c r="J4441" i="19" s="1"/>
  <c r="H4442" i="19"/>
  <c r="J4442" i="19" s="1"/>
  <c r="H4443" i="19"/>
  <c r="J4443" i="19" s="1"/>
  <c r="H4444" i="19"/>
  <c r="J4444" i="19" s="1"/>
  <c r="H4445" i="19"/>
  <c r="J4445" i="19" s="1"/>
  <c r="H4446" i="19"/>
  <c r="J4446" i="19" s="1"/>
  <c r="H4447" i="19"/>
  <c r="J4447" i="19" s="1"/>
  <c r="H4448" i="19"/>
  <c r="J4448" i="19" s="1"/>
  <c r="H4449" i="19"/>
  <c r="J4449" i="19" s="1"/>
  <c r="H4450" i="19"/>
  <c r="J4450" i="19" s="1"/>
  <c r="H4451" i="19"/>
  <c r="J4451" i="19" s="1"/>
  <c r="H4452" i="19"/>
  <c r="J4452" i="19" s="1"/>
  <c r="H4453" i="19"/>
  <c r="J4453" i="19" s="1"/>
  <c r="H4454" i="19"/>
  <c r="J4454" i="19" s="1"/>
  <c r="H4455" i="19"/>
  <c r="J4455" i="19" s="1"/>
  <c r="H4456" i="19"/>
  <c r="J4456" i="19" s="1"/>
  <c r="H4457" i="19"/>
  <c r="J4457" i="19" s="1"/>
  <c r="H4458" i="19"/>
  <c r="J4458" i="19" s="1"/>
  <c r="H4459" i="19"/>
  <c r="J4459" i="19" s="1"/>
  <c r="H4460" i="19"/>
  <c r="J4460" i="19" s="1"/>
  <c r="H4461" i="19"/>
  <c r="J4461" i="19" s="1"/>
  <c r="H4462" i="19"/>
  <c r="J4462" i="19" s="1"/>
  <c r="H4463" i="19"/>
  <c r="J4463" i="19" s="1"/>
  <c r="H4464" i="19"/>
  <c r="J4464" i="19" s="1"/>
  <c r="H4465" i="19"/>
  <c r="J4465" i="19" s="1"/>
  <c r="H4466" i="19"/>
  <c r="J4466" i="19" s="1"/>
  <c r="H4467" i="19"/>
  <c r="J4467" i="19" s="1"/>
  <c r="H4468" i="19"/>
  <c r="J4468" i="19" s="1"/>
  <c r="H4469" i="19"/>
  <c r="J4469" i="19" s="1"/>
  <c r="H4470" i="19"/>
  <c r="J4470" i="19" s="1"/>
  <c r="H4471" i="19"/>
  <c r="J4471" i="19" s="1"/>
  <c r="H4472" i="19"/>
  <c r="H4473" i="19"/>
  <c r="H4474" i="19"/>
  <c r="H4475" i="19"/>
  <c r="H4476" i="19"/>
  <c r="J4476" i="19" s="1"/>
  <c r="H4477" i="19"/>
  <c r="J4477" i="19" s="1"/>
  <c r="H4478" i="19"/>
  <c r="J4478" i="19" s="1"/>
  <c r="H4479" i="19"/>
  <c r="J4479" i="19" s="1"/>
  <c r="H4480" i="19"/>
  <c r="J4480" i="19" s="1"/>
  <c r="H4481" i="19"/>
  <c r="J4481" i="19" s="1"/>
  <c r="H4482" i="19"/>
  <c r="J4482" i="19" s="1"/>
  <c r="H4483" i="19"/>
  <c r="J4483" i="19" s="1"/>
  <c r="H4484" i="19"/>
  <c r="J4484" i="19" s="1"/>
  <c r="H4485" i="19"/>
  <c r="J4485" i="19" s="1"/>
  <c r="H4486" i="19"/>
  <c r="J4486" i="19" s="1"/>
  <c r="H4487" i="19"/>
  <c r="J4487" i="19" s="1"/>
  <c r="H4488" i="19"/>
  <c r="J4488" i="19" s="1"/>
  <c r="H4489" i="19"/>
  <c r="J4489" i="19" s="1"/>
  <c r="H4490" i="19"/>
  <c r="J4490" i="19" s="1"/>
  <c r="H4491" i="19"/>
  <c r="J4491" i="19" s="1"/>
  <c r="H4492" i="19"/>
  <c r="J4492" i="19" s="1"/>
  <c r="H4493" i="19"/>
  <c r="J4493" i="19" s="1"/>
  <c r="H4494" i="19"/>
  <c r="J4494" i="19" s="1"/>
  <c r="H4495" i="19"/>
  <c r="J4495" i="19" s="1"/>
  <c r="H4496" i="19"/>
  <c r="J4496" i="19" s="1"/>
  <c r="H4497" i="19"/>
  <c r="J4497" i="19" s="1"/>
  <c r="H4498" i="19"/>
  <c r="J4498" i="19" s="1"/>
  <c r="H4499" i="19"/>
  <c r="J4499" i="19" s="1"/>
  <c r="H4500" i="19"/>
  <c r="H4501" i="19"/>
  <c r="H4502" i="19"/>
  <c r="J4502" i="19" s="1"/>
  <c r="H4503" i="19"/>
  <c r="J4503" i="19" s="1"/>
  <c r="H4504" i="19"/>
  <c r="J4504" i="19" s="1"/>
  <c r="H4505" i="19"/>
  <c r="J4505" i="19" s="1"/>
  <c r="H4506" i="19"/>
  <c r="J4506" i="19" s="1"/>
  <c r="H4507" i="19"/>
  <c r="J4507" i="19" s="1"/>
  <c r="H4508" i="19"/>
  <c r="J4508" i="19" s="1"/>
  <c r="H4509" i="19"/>
  <c r="J4509" i="19" s="1"/>
  <c r="H4510" i="19"/>
  <c r="J4510" i="19" s="1"/>
  <c r="H4511" i="19"/>
  <c r="J4511" i="19" s="1"/>
  <c r="H4512" i="19"/>
  <c r="J4512" i="19" s="1"/>
  <c r="H4513" i="19"/>
  <c r="J4513" i="19" s="1"/>
  <c r="H4514" i="19"/>
  <c r="J4514" i="19" s="1"/>
  <c r="H4515" i="19"/>
  <c r="J4515" i="19" s="1"/>
  <c r="H4516" i="19"/>
  <c r="J4516" i="19" s="1"/>
  <c r="H4517" i="19"/>
  <c r="J4517" i="19" s="1"/>
  <c r="H4518" i="19"/>
  <c r="J4518" i="19" s="1"/>
  <c r="H4519" i="19"/>
  <c r="J4519" i="19" s="1"/>
  <c r="H4520" i="19"/>
  <c r="J4520" i="19" s="1"/>
  <c r="H4521" i="19"/>
  <c r="J4521" i="19" s="1"/>
  <c r="H4522" i="19"/>
  <c r="J4522" i="19" s="1"/>
  <c r="H4523" i="19"/>
  <c r="J4523" i="19" s="1"/>
  <c r="H4524" i="19"/>
  <c r="J4524" i="19" s="1"/>
  <c r="H4525" i="19"/>
  <c r="J4525" i="19" s="1"/>
  <c r="H4526" i="19"/>
  <c r="J4526" i="19" s="1"/>
  <c r="H4527" i="19"/>
  <c r="H4528" i="19"/>
  <c r="H4529" i="19"/>
  <c r="J4529" i="19" s="1"/>
  <c r="H4530" i="19"/>
  <c r="J4530" i="19" s="1"/>
  <c r="H4531" i="19"/>
  <c r="J4531" i="19" s="1"/>
  <c r="H4532" i="19"/>
  <c r="J4532" i="19" s="1"/>
  <c r="H4533" i="19"/>
  <c r="J4533" i="19" s="1"/>
  <c r="H4534" i="19"/>
  <c r="J4534" i="19" s="1"/>
  <c r="H4535" i="19"/>
  <c r="J4535" i="19" s="1"/>
  <c r="H4536" i="19"/>
  <c r="J4536" i="19" s="1"/>
  <c r="H4537" i="19"/>
  <c r="J4537" i="19" s="1"/>
  <c r="H4538" i="19"/>
  <c r="J4538" i="19" s="1"/>
  <c r="H4539" i="19"/>
  <c r="H4540" i="19"/>
  <c r="H4541" i="19"/>
  <c r="J4541" i="19" s="1"/>
  <c r="H4542" i="19"/>
  <c r="J4542" i="19" s="1"/>
  <c r="H4543" i="19"/>
  <c r="J4543" i="19" s="1"/>
  <c r="H4544" i="19"/>
  <c r="J4544" i="19" s="1"/>
  <c r="H4545" i="19"/>
  <c r="J4545" i="19" s="1"/>
  <c r="H4546" i="19"/>
  <c r="J4546" i="19" s="1"/>
  <c r="H4547" i="19"/>
  <c r="J4547" i="19" s="1"/>
  <c r="H4548" i="19"/>
  <c r="J4548" i="19" s="1"/>
  <c r="H4549" i="19"/>
  <c r="J4549" i="19" s="1"/>
  <c r="H4550" i="19"/>
  <c r="J4550" i="19" s="1"/>
  <c r="H4551" i="19"/>
  <c r="J4551" i="19" s="1"/>
  <c r="H4552" i="19"/>
  <c r="J4552" i="19" s="1"/>
  <c r="H4553" i="19"/>
  <c r="J4553" i="19" s="1"/>
  <c r="H4554" i="19"/>
  <c r="J4554" i="19" s="1"/>
  <c r="H4555" i="19"/>
  <c r="J4555" i="19" s="1"/>
  <c r="H4556" i="19"/>
  <c r="J4556" i="19" s="1"/>
  <c r="H4557" i="19"/>
  <c r="J4557" i="19" s="1"/>
  <c r="H4558" i="19"/>
  <c r="J4558" i="19" s="1"/>
  <c r="H4559" i="19"/>
  <c r="J4559" i="19" s="1"/>
  <c r="H4560" i="19"/>
  <c r="J4560" i="19" s="1"/>
  <c r="H4561" i="19"/>
  <c r="J4561" i="19" s="1"/>
  <c r="H4562" i="19"/>
  <c r="J4562" i="19" s="1"/>
  <c r="H4563" i="19"/>
  <c r="J4563" i="19" s="1"/>
  <c r="H4564" i="19"/>
  <c r="J4564" i="19" s="1"/>
  <c r="H4565" i="19"/>
  <c r="H4566" i="19"/>
  <c r="H4567" i="19"/>
  <c r="J4567" i="19" s="1"/>
  <c r="H4568" i="19"/>
  <c r="J4568" i="19" s="1"/>
  <c r="H4569" i="19"/>
  <c r="J4569" i="19" s="1"/>
  <c r="H4570" i="19"/>
  <c r="J4570" i="19" s="1"/>
  <c r="H4571" i="19"/>
  <c r="J4571" i="19" s="1"/>
  <c r="H4572" i="19"/>
  <c r="J4572" i="19" s="1"/>
  <c r="H4573" i="19"/>
  <c r="J4573" i="19" s="1"/>
  <c r="H4574" i="19"/>
  <c r="J4574" i="19" s="1"/>
  <c r="H4575" i="19"/>
  <c r="J4575" i="19" s="1"/>
  <c r="H4576" i="19"/>
  <c r="J4576" i="19" s="1"/>
  <c r="H4577" i="19"/>
  <c r="J4577" i="19" s="1"/>
  <c r="H4578" i="19"/>
  <c r="J4578" i="19" s="1"/>
  <c r="H4579" i="19"/>
  <c r="J4579" i="19" s="1"/>
  <c r="H4580" i="19"/>
  <c r="J4580" i="19" s="1"/>
  <c r="H4581" i="19"/>
  <c r="J4581" i="19" s="1"/>
  <c r="H4582" i="19"/>
  <c r="J4582" i="19" s="1"/>
  <c r="H4583" i="19"/>
  <c r="J4583" i="19" s="1"/>
  <c r="H4584" i="19"/>
  <c r="J4584" i="19" s="1"/>
  <c r="H4585" i="19"/>
  <c r="J4585" i="19" s="1"/>
  <c r="H4586" i="19"/>
  <c r="J4586" i="19" s="1"/>
  <c r="H4587" i="19"/>
  <c r="J4587" i="19" s="1"/>
  <c r="H4588" i="19"/>
  <c r="J4588" i="19" s="1"/>
  <c r="H4589" i="19"/>
  <c r="J4589" i="19" s="1"/>
  <c r="H4590" i="19"/>
  <c r="J4590" i="19" s="1"/>
  <c r="H4591" i="19"/>
  <c r="J4591" i="19" s="1"/>
  <c r="H4592" i="19"/>
  <c r="J4592" i="19" s="1"/>
  <c r="H4593" i="19"/>
  <c r="J4593" i="19" s="1"/>
  <c r="H4594" i="19"/>
  <c r="J4594" i="19" s="1"/>
  <c r="H4595" i="19"/>
  <c r="J4595" i="19" s="1"/>
  <c r="H4596" i="19"/>
  <c r="J4596" i="19" s="1"/>
  <c r="H4597" i="19"/>
  <c r="J4597" i="19" s="1"/>
  <c r="H4598" i="19"/>
  <c r="J4598" i="19" s="1"/>
  <c r="H4599" i="19"/>
  <c r="J4599" i="19" s="1"/>
  <c r="H4600" i="19"/>
  <c r="J4600" i="19" s="1"/>
  <c r="H4601" i="19"/>
  <c r="J4601" i="19" s="1"/>
  <c r="H4602" i="19"/>
  <c r="J4602" i="19" s="1"/>
  <c r="H4603" i="19"/>
  <c r="J4603" i="19" s="1"/>
  <c r="H4604" i="19"/>
  <c r="J4604" i="19" s="1"/>
  <c r="H4605" i="19"/>
  <c r="J4605" i="19" s="1"/>
  <c r="H4606" i="19"/>
  <c r="J4606" i="19" s="1"/>
  <c r="H4607" i="19"/>
  <c r="J4607" i="19" s="1"/>
  <c r="H4608" i="19"/>
  <c r="J4608" i="19" s="1"/>
  <c r="H4609" i="19"/>
  <c r="J4609" i="19" s="1"/>
  <c r="H4610" i="19"/>
  <c r="J4610" i="19" s="1"/>
  <c r="H4611" i="19"/>
  <c r="J4611" i="19" s="1"/>
  <c r="H4612" i="19"/>
  <c r="J4612" i="19" s="1"/>
  <c r="H4613" i="19"/>
  <c r="J4613" i="19" s="1"/>
  <c r="H4614" i="19"/>
  <c r="J4614" i="19" s="1"/>
  <c r="H4615" i="19"/>
  <c r="J4615" i="19" s="1"/>
  <c r="H4616" i="19"/>
  <c r="J4616" i="19" s="1"/>
  <c r="H4617" i="19"/>
  <c r="J4617" i="19" s="1"/>
  <c r="H4618" i="19"/>
  <c r="J4618" i="19" s="1"/>
  <c r="H4619" i="19"/>
  <c r="J4619" i="19" s="1"/>
  <c r="H4620" i="19"/>
  <c r="J4620" i="19" s="1"/>
  <c r="H4621" i="19"/>
  <c r="H4622" i="19"/>
  <c r="J4622" i="19" s="1"/>
  <c r="H4623" i="19"/>
  <c r="J4623" i="19" s="1"/>
  <c r="H4624" i="19"/>
  <c r="J4624" i="19" s="1"/>
  <c r="H4625" i="19"/>
  <c r="J4625" i="19" s="1"/>
  <c r="H4626" i="19"/>
  <c r="J4626" i="19" s="1"/>
  <c r="H4627" i="19"/>
  <c r="J4627" i="19" s="1"/>
  <c r="H4628" i="19"/>
  <c r="H4629" i="19"/>
  <c r="H4630" i="19"/>
  <c r="J4630" i="19" s="1"/>
  <c r="H4631" i="19"/>
  <c r="J4631" i="19" s="1"/>
  <c r="H4632" i="19"/>
  <c r="J4632" i="19" s="1"/>
  <c r="H4633" i="19"/>
  <c r="H4634" i="19"/>
  <c r="H4635" i="19"/>
  <c r="J4635" i="19" s="1"/>
  <c r="H4636" i="19"/>
  <c r="J4636" i="19" s="1"/>
  <c r="H4637" i="19"/>
  <c r="J4637" i="19" s="1"/>
  <c r="H4638" i="19"/>
  <c r="J4638" i="19" s="1"/>
  <c r="H4639" i="19"/>
  <c r="J4639" i="19" s="1"/>
  <c r="H4640" i="19"/>
  <c r="J4640" i="19" s="1"/>
  <c r="H4641" i="19"/>
  <c r="J4641" i="19" s="1"/>
  <c r="H4642" i="19"/>
  <c r="J4642" i="19" s="1"/>
  <c r="H4643" i="19"/>
  <c r="J4643" i="19" s="1"/>
  <c r="H4644" i="19"/>
  <c r="J4644" i="19" s="1"/>
  <c r="H4645" i="19"/>
  <c r="J4645" i="19" s="1"/>
  <c r="H4646" i="19"/>
  <c r="J4646" i="19" s="1"/>
  <c r="H4647" i="19"/>
  <c r="J4647" i="19" s="1"/>
  <c r="H4648" i="19"/>
  <c r="J4648" i="19" s="1"/>
  <c r="H4649" i="19"/>
  <c r="J4649" i="19" s="1"/>
  <c r="H4650" i="19"/>
  <c r="J4650" i="19" s="1"/>
  <c r="H4651" i="19"/>
  <c r="J4651" i="19" s="1"/>
  <c r="H4652" i="19"/>
  <c r="J4652" i="19" s="1"/>
  <c r="H4653" i="19"/>
  <c r="J4653" i="19" s="1"/>
  <c r="H4654" i="19"/>
  <c r="J4654" i="19" s="1"/>
  <c r="H4655" i="19"/>
  <c r="J4655" i="19" s="1"/>
  <c r="H4656" i="19"/>
  <c r="J4656" i="19" s="1"/>
  <c r="H4657" i="19"/>
  <c r="J4657" i="19" s="1"/>
  <c r="H4658" i="19"/>
  <c r="J4658" i="19" s="1"/>
  <c r="H4659" i="19"/>
  <c r="J4659" i="19" s="1"/>
  <c r="H4660" i="19"/>
  <c r="J4660" i="19" s="1"/>
  <c r="H4661" i="19"/>
  <c r="J4661" i="19" s="1"/>
  <c r="H4662" i="19"/>
  <c r="J4662" i="19" s="1"/>
  <c r="H4663" i="19"/>
  <c r="J4663" i="19" s="1"/>
  <c r="H4664" i="19"/>
  <c r="J4664" i="19" s="1"/>
  <c r="H4665" i="19"/>
  <c r="J4665" i="19" s="1"/>
  <c r="H4666" i="19"/>
  <c r="J4666" i="19" s="1"/>
  <c r="H4667" i="19"/>
  <c r="J4667" i="19" s="1"/>
  <c r="H4668" i="19"/>
  <c r="J4668" i="19" s="1"/>
  <c r="H4669" i="19"/>
  <c r="J4669" i="19" s="1"/>
  <c r="H4670" i="19"/>
  <c r="J4670" i="19" s="1"/>
  <c r="H4671" i="19"/>
  <c r="J4671" i="19" s="1"/>
  <c r="H4672" i="19"/>
  <c r="J4672" i="19" s="1"/>
  <c r="H4673" i="19"/>
  <c r="J4673" i="19" s="1"/>
  <c r="H4674" i="19"/>
  <c r="H4675" i="19"/>
  <c r="H4676" i="19"/>
  <c r="J4676" i="19" s="1"/>
  <c r="H4677" i="19"/>
  <c r="J4677" i="19" s="1"/>
  <c r="H4678" i="19"/>
  <c r="J4678" i="19" s="1"/>
  <c r="H4679" i="19"/>
  <c r="J4679" i="19" s="1"/>
  <c r="H4680" i="19"/>
  <c r="J4680" i="19" s="1"/>
  <c r="H4681" i="19"/>
  <c r="J4681" i="19" s="1"/>
  <c r="H4682" i="19"/>
  <c r="J4682" i="19" s="1"/>
  <c r="H4683" i="19"/>
  <c r="J4683" i="19" s="1"/>
  <c r="H4684" i="19"/>
  <c r="J4684" i="19" s="1"/>
  <c r="H4685" i="19"/>
  <c r="J4685" i="19" s="1"/>
  <c r="H4686" i="19"/>
  <c r="J4686" i="19" s="1"/>
  <c r="H4687" i="19"/>
  <c r="J4687" i="19" s="1"/>
  <c r="H4688" i="19"/>
  <c r="J4688" i="19" s="1"/>
  <c r="H4689" i="19"/>
  <c r="J4689" i="19" s="1"/>
  <c r="H4690" i="19"/>
  <c r="J4690" i="19" s="1"/>
  <c r="H4691" i="19"/>
  <c r="J4691" i="19" s="1"/>
  <c r="H4692" i="19"/>
  <c r="J4692" i="19" s="1"/>
  <c r="H4693" i="19"/>
  <c r="J4693" i="19" s="1"/>
  <c r="H4694" i="19"/>
  <c r="J4694" i="19" s="1"/>
  <c r="H4695" i="19"/>
  <c r="J4695" i="19" s="1"/>
  <c r="H4696" i="19"/>
  <c r="J4696" i="19" s="1"/>
  <c r="H4697" i="19"/>
  <c r="J4697" i="19" s="1"/>
  <c r="H4698" i="19"/>
  <c r="J4698" i="19" s="1"/>
  <c r="H4699" i="19"/>
  <c r="J4699" i="19" s="1"/>
  <c r="H4700" i="19"/>
  <c r="J4700" i="19" s="1"/>
  <c r="H4701" i="19"/>
  <c r="J4701" i="19" s="1"/>
  <c r="H4702" i="19"/>
  <c r="J4702" i="19" s="1"/>
  <c r="H4703" i="19"/>
  <c r="J4703" i="19" s="1"/>
  <c r="H4704" i="19"/>
  <c r="J4704" i="19" s="1"/>
  <c r="H4705" i="19"/>
  <c r="J4705" i="19" s="1"/>
  <c r="H4706" i="19"/>
  <c r="J4706" i="19" s="1"/>
  <c r="H4707" i="19"/>
  <c r="J4707" i="19" s="1"/>
  <c r="H4708" i="19"/>
  <c r="J4708" i="19" s="1"/>
  <c r="H4709" i="19"/>
  <c r="J4709" i="19" s="1"/>
  <c r="H4710" i="19"/>
  <c r="J4710" i="19" s="1"/>
  <c r="H4711" i="19"/>
  <c r="J4711" i="19" s="1"/>
  <c r="H4712" i="19"/>
  <c r="J4712" i="19" s="1"/>
  <c r="H4713" i="19"/>
  <c r="J4713" i="19" s="1"/>
  <c r="H4714" i="19"/>
  <c r="J4714" i="19" s="1"/>
  <c r="H4715" i="19"/>
  <c r="J4715" i="19" s="1"/>
  <c r="H4716" i="19"/>
  <c r="J4716" i="19" s="1"/>
  <c r="H4717" i="19"/>
  <c r="J4717" i="19" s="1"/>
  <c r="H4718" i="19"/>
  <c r="J4718" i="19" s="1"/>
  <c r="H4719" i="19"/>
  <c r="J4719" i="19" s="1"/>
  <c r="H4720" i="19"/>
  <c r="J4720" i="19" s="1"/>
  <c r="H4721" i="19"/>
  <c r="H4722" i="19"/>
  <c r="H4723" i="19"/>
  <c r="J4723" i="19" s="1"/>
  <c r="H4724" i="19"/>
  <c r="J4724" i="19" s="1"/>
  <c r="H4725" i="19"/>
  <c r="J4725" i="19" s="1"/>
  <c r="H4726" i="19"/>
  <c r="J4726" i="19" s="1"/>
  <c r="H4727" i="19"/>
  <c r="J4727" i="19" s="1"/>
  <c r="H4728" i="19"/>
  <c r="J4728" i="19" s="1"/>
  <c r="H4729" i="19"/>
  <c r="J4729" i="19" s="1"/>
  <c r="H4730" i="19"/>
  <c r="J4730" i="19" s="1"/>
  <c r="H4731" i="19"/>
  <c r="J4731" i="19" s="1"/>
  <c r="H4732" i="19"/>
  <c r="J4732" i="19" s="1"/>
  <c r="H4733" i="19"/>
  <c r="J4733" i="19" s="1"/>
  <c r="H4734" i="19"/>
  <c r="J4734" i="19" s="1"/>
  <c r="H4735" i="19"/>
  <c r="J4735" i="19" s="1"/>
  <c r="H4736" i="19"/>
  <c r="J4736" i="19" s="1"/>
  <c r="H4737" i="19"/>
  <c r="J4737" i="19" s="1"/>
  <c r="H4738" i="19"/>
  <c r="J4738" i="19" s="1"/>
  <c r="H4739" i="19"/>
  <c r="J4739" i="19" s="1"/>
  <c r="H4740" i="19"/>
  <c r="J4740" i="19" s="1"/>
  <c r="H4741" i="19"/>
  <c r="J4741" i="19" s="1"/>
  <c r="H4742" i="19"/>
  <c r="J4742" i="19" s="1"/>
  <c r="H4743" i="19"/>
  <c r="H4744" i="19"/>
  <c r="H4745" i="19"/>
  <c r="J4745" i="19" s="1"/>
  <c r="H4746" i="19"/>
  <c r="J4746" i="19" s="1"/>
  <c r="H4747" i="19"/>
  <c r="J4747" i="19" s="1"/>
  <c r="H4748" i="19"/>
  <c r="J4748" i="19" s="1"/>
  <c r="H4749" i="19"/>
  <c r="J4749" i="19" s="1"/>
  <c r="H4750" i="19"/>
  <c r="J4750" i="19" s="1"/>
  <c r="H4751" i="19"/>
  <c r="J4751" i="19" s="1"/>
  <c r="H4752" i="19"/>
  <c r="J4752" i="19" s="1"/>
  <c r="H4753" i="19"/>
  <c r="J4753" i="19" s="1"/>
  <c r="H4754" i="19"/>
  <c r="J4754" i="19" s="1"/>
  <c r="H4755" i="19"/>
  <c r="J4755" i="19" s="1"/>
  <c r="H4756" i="19"/>
  <c r="J4756" i="19" s="1"/>
  <c r="H4757" i="19"/>
  <c r="J4757" i="19" s="1"/>
  <c r="H4758" i="19"/>
  <c r="J4758" i="19" s="1"/>
  <c r="H4759" i="19"/>
  <c r="J4759" i="19" s="1"/>
  <c r="H4760" i="19"/>
  <c r="J4760" i="19" s="1"/>
  <c r="H4761" i="19"/>
  <c r="J4761" i="19" s="1"/>
  <c r="H4762" i="19"/>
  <c r="J4762" i="19" s="1"/>
  <c r="H4763" i="19"/>
  <c r="J4763" i="19" s="1"/>
  <c r="H4764" i="19"/>
  <c r="J4764" i="19" s="1"/>
  <c r="H4765" i="19"/>
  <c r="J4765" i="19" s="1"/>
  <c r="H4766" i="19"/>
  <c r="J4766" i="19" s="1"/>
  <c r="H4767" i="19"/>
  <c r="J4767" i="19" s="1"/>
  <c r="H4768" i="19"/>
  <c r="J4768" i="19" s="1"/>
  <c r="H4769" i="19"/>
  <c r="J4769" i="19" s="1"/>
  <c r="H4770" i="19"/>
  <c r="J4770" i="19" s="1"/>
  <c r="H4771" i="19"/>
  <c r="J4771" i="19" s="1"/>
  <c r="H4772" i="19"/>
  <c r="J4772" i="19" s="1"/>
  <c r="H4773" i="19"/>
  <c r="J4773" i="19" s="1"/>
  <c r="H4774" i="19"/>
  <c r="J4774" i="19" s="1"/>
  <c r="H4775" i="19"/>
  <c r="J4775" i="19" s="1"/>
  <c r="H4776" i="19"/>
  <c r="J4776" i="19" s="1"/>
  <c r="H4777" i="19"/>
  <c r="J4777" i="19" s="1"/>
  <c r="H4778" i="19"/>
  <c r="J4778" i="19" s="1"/>
  <c r="H4779" i="19"/>
  <c r="J4779" i="19" s="1"/>
  <c r="H4780" i="19"/>
  <c r="J4780" i="19" s="1"/>
  <c r="H4781" i="19"/>
  <c r="J4781" i="19" s="1"/>
  <c r="H4782" i="19"/>
  <c r="J4782" i="19" s="1"/>
  <c r="H4783" i="19"/>
  <c r="J4783" i="19" s="1"/>
  <c r="H4784" i="19"/>
  <c r="J4784" i="19" s="1"/>
  <c r="H4785" i="19"/>
  <c r="J4785" i="19" s="1"/>
  <c r="H4786" i="19"/>
  <c r="J4786" i="19" s="1"/>
  <c r="H4787" i="19"/>
  <c r="J4787" i="19" s="1"/>
  <c r="H4788" i="19"/>
  <c r="J4788" i="19" s="1"/>
  <c r="H4789" i="19"/>
  <c r="H4790" i="19"/>
  <c r="H4791" i="19"/>
  <c r="J4791" i="19" s="1"/>
  <c r="H4792" i="19"/>
  <c r="J4792" i="19" s="1"/>
  <c r="H4793" i="19"/>
  <c r="J4793" i="19" s="1"/>
  <c r="H4794" i="19"/>
  <c r="J4794" i="19" s="1"/>
  <c r="H4795" i="19"/>
  <c r="J4795" i="19" s="1"/>
  <c r="H4796" i="19"/>
  <c r="J4796" i="19" s="1"/>
  <c r="H4797" i="19"/>
  <c r="J4797" i="19" s="1"/>
  <c r="H4798" i="19"/>
  <c r="J4798" i="19" s="1"/>
  <c r="H4799" i="19"/>
  <c r="J4799" i="19" s="1"/>
  <c r="H4800" i="19"/>
  <c r="J4800" i="19" s="1"/>
  <c r="H4801" i="19"/>
  <c r="J4801" i="19" s="1"/>
  <c r="H4802" i="19"/>
  <c r="J4802" i="19" s="1"/>
  <c r="H4803" i="19"/>
  <c r="J4803" i="19" s="1"/>
  <c r="H4804" i="19"/>
  <c r="J4804" i="19" s="1"/>
  <c r="H4805" i="19"/>
  <c r="J4805" i="19" s="1"/>
  <c r="H4806" i="19"/>
  <c r="J4806" i="19" s="1"/>
  <c r="H4807" i="19"/>
  <c r="J4807" i="19" s="1"/>
  <c r="H4808" i="19"/>
  <c r="J4808" i="19" s="1"/>
  <c r="H4809" i="19"/>
  <c r="J4809" i="19" s="1"/>
  <c r="H4810" i="19"/>
  <c r="J4810" i="19" s="1"/>
  <c r="H4811" i="19"/>
  <c r="J4811" i="19" s="1"/>
  <c r="H4812" i="19"/>
  <c r="J4812" i="19" s="1"/>
  <c r="H4813" i="19"/>
  <c r="J4813" i="19" s="1"/>
  <c r="H4814" i="19"/>
  <c r="J4814" i="19" s="1"/>
  <c r="H4815" i="19"/>
  <c r="J4815" i="19" s="1"/>
  <c r="H4816" i="19"/>
  <c r="J4816" i="19" s="1"/>
  <c r="H4817" i="19"/>
  <c r="J4817" i="19" s="1"/>
  <c r="H4818" i="19"/>
  <c r="J4818" i="19" s="1"/>
  <c r="H4819" i="19"/>
  <c r="J4819" i="19" s="1"/>
  <c r="H4820" i="19"/>
  <c r="J4820" i="19" s="1"/>
  <c r="H4821" i="19"/>
  <c r="J4821" i="19" s="1"/>
  <c r="H4822" i="19"/>
  <c r="J4822" i="19" s="1"/>
  <c r="H4823" i="19"/>
  <c r="J4823" i="19" s="1"/>
  <c r="H4824" i="19"/>
  <c r="J4824" i="19" s="1"/>
  <c r="H4825" i="19"/>
  <c r="J4825" i="19" s="1"/>
  <c r="H4826" i="19"/>
  <c r="J4826" i="19" s="1"/>
  <c r="H4827" i="19"/>
  <c r="J4827" i="19" s="1"/>
  <c r="H4828" i="19"/>
  <c r="J4828" i="19" s="1"/>
  <c r="H4829" i="19"/>
  <c r="J4829" i="19" s="1"/>
  <c r="H4830" i="19"/>
  <c r="J4830" i="19" s="1"/>
  <c r="H4831" i="19"/>
  <c r="J4831" i="19" s="1"/>
  <c r="H4832" i="19"/>
  <c r="J4832" i="19" s="1"/>
  <c r="H4833" i="19"/>
  <c r="J4833" i="19" s="1"/>
  <c r="H4834" i="19"/>
  <c r="J4834" i="19" s="1"/>
  <c r="H4835" i="19"/>
  <c r="J4835" i="19" s="1"/>
  <c r="H4836" i="19"/>
  <c r="J4836" i="19" s="1"/>
  <c r="H4837" i="19"/>
  <c r="J4837" i="19" s="1"/>
  <c r="H4838" i="19"/>
  <c r="J4838" i="19" s="1"/>
  <c r="H4839" i="19"/>
  <c r="J4839" i="19" s="1"/>
  <c r="H4840" i="19"/>
  <c r="J4840" i="19" s="1"/>
  <c r="H4841" i="19"/>
  <c r="J4841" i="19" s="1"/>
  <c r="H4842" i="19"/>
  <c r="J4842" i="19" s="1"/>
  <c r="H4843" i="19"/>
  <c r="J4843" i="19" s="1"/>
  <c r="H4844" i="19"/>
  <c r="J4844" i="19" s="1"/>
  <c r="H4845" i="19"/>
  <c r="J4845" i="19" s="1"/>
  <c r="H4846" i="19"/>
  <c r="J4846" i="19" s="1"/>
  <c r="H4847" i="19"/>
  <c r="J4847" i="19" s="1"/>
  <c r="H4848" i="19"/>
  <c r="J4848" i="19" s="1"/>
  <c r="H4849" i="19"/>
  <c r="J4849" i="19" s="1"/>
  <c r="H4850" i="19"/>
  <c r="J4850" i="19" s="1"/>
  <c r="H4851" i="19"/>
  <c r="J4851" i="19" s="1"/>
  <c r="H4852" i="19"/>
  <c r="J4852" i="19" s="1"/>
  <c r="H4853" i="19"/>
  <c r="J4853" i="19" s="1"/>
  <c r="H4854" i="19"/>
  <c r="J4854" i="19" s="1"/>
  <c r="H4855" i="19"/>
  <c r="J4855" i="19" s="1"/>
  <c r="H4856" i="19"/>
  <c r="J4856" i="19" s="1"/>
  <c r="H4857" i="19"/>
  <c r="J4857" i="19" s="1"/>
  <c r="H4858" i="19"/>
  <c r="J4858" i="19" s="1"/>
  <c r="H4859" i="19"/>
  <c r="J4859" i="19" s="1"/>
  <c r="H4860" i="19"/>
  <c r="J4860" i="19" s="1"/>
  <c r="H4861" i="19"/>
  <c r="J4861" i="19" s="1"/>
  <c r="H4862" i="19"/>
  <c r="J4862" i="19" s="1"/>
  <c r="H4863" i="19"/>
  <c r="H4864" i="19"/>
  <c r="J4864" i="19" s="1"/>
  <c r="H4865" i="19"/>
  <c r="J4865" i="19" s="1"/>
  <c r="H4866" i="19"/>
  <c r="J4866" i="19" s="1"/>
  <c r="H4867" i="19"/>
  <c r="J4867" i="19" s="1"/>
  <c r="H4868" i="19"/>
  <c r="J4868" i="19" s="1"/>
  <c r="H4869" i="19"/>
  <c r="J4869" i="19" s="1"/>
  <c r="H4870" i="19"/>
  <c r="J4870" i="19" s="1"/>
  <c r="H4871" i="19"/>
  <c r="J4871" i="19" s="1"/>
  <c r="H4872" i="19"/>
  <c r="J4872" i="19" s="1"/>
  <c r="H4873" i="19"/>
  <c r="J4873" i="19" s="1"/>
  <c r="H4874" i="19"/>
  <c r="J4874" i="19" s="1"/>
  <c r="H4875" i="19"/>
  <c r="J4875" i="19" s="1"/>
  <c r="H4876" i="19"/>
  <c r="J4876" i="19" s="1"/>
  <c r="H4877" i="19"/>
  <c r="J4877" i="19" s="1"/>
  <c r="H4878" i="19"/>
  <c r="J4878" i="19" s="1"/>
  <c r="H4879" i="19"/>
  <c r="J4879" i="19" s="1"/>
  <c r="H4880" i="19"/>
  <c r="J4880" i="19" s="1"/>
  <c r="H4881" i="19"/>
  <c r="J4881" i="19" s="1"/>
  <c r="H4882" i="19"/>
  <c r="J4882" i="19" s="1"/>
  <c r="H4883" i="19"/>
  <c r="J4883" i="19" s="1"/>
  <c r="H4884" i="19"/>
  <c r="J4884" i="19" s="1"/>
  <c r="H4885" i="19"/>
  <c r="J4885" i="19" s="1"/>
  <c r="H4886" i="19"/>
  <c r="J4886" i="19" s="1"/>
  <c r="H4887" i="19"/>
  <c r="J4887" i="19" s="1"/>
  <c r="H4888" i="19"/>
  <c r="J4888" i="19" s="1"/>
  <c r="H4889" i="19"/>
  <c r="J4889" i="19" s="1"/>
  <c r="H4890" i="19"/>
  <c r="J4890" i="19" s="1"/>
  <c r="H4891" i="19"/>
  <c r="J4891" i="19" s="1"/>
  <c r="H4892" i="19"/>
  <c r="J4892" i="19" s="1"/>
  <c r="H4893" i="19"/>
  <c r="J4893" i="19" s="1"/>
  <c r="H4894" i="19"/>
  <c r="J4894" i="19" s="1"/>
  <c r="H4895" i="19"/>
  <c r="J4895" i="19" s="1"/>
  <c r="H4896" i="19"/>
  <c r="J4896" i="19" s="1"/>
  <c r="H4897" i="19"/>
  <c r="J4897" i="19" s="1"/>
  <c r="H4898" i="19"/>
  <c r="J4898" i="19" s="1"/>
  <c r="H4899" i="19"/>
  <c r="J4899" i="19" s="1"/>
  <c r="H4900" i="19"/>
  <c r="J4900" i="19" s="1"/>
  <c r="H4901" i="19"/>
  <c r="J4901" i="19" s="1"/>
  <c r="H4902" i="19"/>
  <c r="J4902" i="19" s="1"/>
  <c r="H4903" i="19"/>
  <c r="J4903" i="19" s="1"/>
  <c r="H4904" i="19"/>
  <c r="J4904" i="19" s="1"/>
  <c r="H4905" i="19"/>
  <c r="J4905" i="19" s="1"/>
  <c r="H4906" i="19"/>
  <c r="J4906" i="19" s="1"/>
  <c r="H4907" i="19"/>
  <c r="J4907" i="19" s="1"/>
  <c r="H4908" i="19"/>
  <c r="J4908" i="19" s="1"/>
  <c r="H4909" i="19"/>
  <c r="J4909" i="19" s="1"/>
  <c r="H4910" i="19"/>
  <c r="J4910" i="19" s="1"/>
  <c r="H4911" i="19"/>
  <c r="J4911" i="19" s="1"/>
  <c r="H4912" i="19"/>
  <c r="J4912" i="19" s="1"/>
  <c r="H4913" i="19"/>
  <c r="J4913" i="19" s="1"/>
  <c r="H4914" i="19"/>
  <c r="J4914" i="19" s="1"/>
  <c r="H4915" i="19"/>
  <c r="J4915" i="19" s="1"/>
  <c r="H4916" i="19"/>
  <c r="J4916" i="19" s="1"/>
  <c r="H4917" i="19"/>
  <c r="J4917" i="19" s="1"/>
  <c r="H4918" i="19"/>
  <c r="J4918" i="19" s="1"/>
  <c r="H4919" i="19"/>
  <c r="J4919" i="19" s="1"/>
  <c r="H4920" i="19"/>
  <c r="J4920" i="19" s="1"/>
  <c r="H4921" i="19"/>
  <c r="J4921" i="19" s="1"/>
  <c r="H4922" i="19"/>
  <c r="J4922" i="19" s="1"/>
  <c r="H4923" i="19"/>
  <c r="J4923" i="19" s="1"/>
  <c r="H4924" i="19"/>
  <c r="J4924" i="19" s="1"/>
  <c r="H4925" i="19"/>
  <c r="J4925" i="19" s="1"/>
  <c r="H4926" i="19"/>
  <c r="J4926" i="19" s="1"/>
  <c r="H4927" i="19"/>
  <c r="J4927" i="19" s="1"/>
  <c r="H4928" i="19"/>
  <c r="J4928" i="19" s="1"/>
  <c r="H4929" i="19"/>
  <c r="J4929" i="19" s="1"/>
  <c r="H4930" i="19"/>
  <c r="J4930" i="19" s="1"/>
  <c r="H4931" i="19"/>
  <c r="J4931" i="19" s="1"/>
  <c r="H4932" i="19"/>
  <c r="H4933" i="19"/>
  <c r="J4933" i="19" s="1"/>
  <c r="H4934" i="19"/>
  <c r="J4934" i="19" s="1"/>
  <c r="H4935" i="19"/>
  <c r="J4935" i="19" s="1"/>
  <c r="H4936" i="19"/>
  <c r="J4936" i="19" s="1"/>
  <c r="H4937" i="19"/>
  <c r="J4937" i="19" s="1"/>
  <c r="H4938" i="19"/>
  <c r="J4938" i="19" s="1"/>
  <c r="H4939" i="19"/>
  <c r="J4939" i="19" s="1"/>
  <c r="H4940" i="19"/>
  <c r="J4940" i="19" s="1"/>
  <c r="H4941" i="19"/>
  <c r="J4941" i="19" s="1"/>
  <c r="H4942" i="19"/>
  <c r="J4942" i="19" s="1"/>
  <c r="H4943" i="19"/>
  <c r="J4943" i="19" s="1"/>
  <c r="H4944" i="19"/>
  <c r="J4944" i="19" s="1"/>
  <c r="H4945" i="19"/>
  <c r="J4945" i="19" s="1"/>
  <c r="H4946" i="19"/>
  <c r="J4946" i="19" s="1"/>
  <c r="H4947" i="19"/>
  <c r="J4947" i="19" s="1"/>
  <c r="H4948" i="19"/>
  <c r="J4948" i="19" s="1"/>
  <c r="H4949" i="19"/>
  <c r="J4949" i="19" s="1"/>
  <c r="H4950" i="19"/>
  <c r="J4950" i="19" s="1"/>
  <c r="H4951" i="19"/>
  <c r="J4951" i="19" s="1"/>
  <c r="H4952" i="19"/>
  <c r="J4952" i="19" s="1"/>
  <c r="H4953" i="19"/>
  <c r="J4953" i="19" s="1"/>
  <c r="H4954" i="19"/>
  <c r="J4954" i="19" s="1"/>
  <c r="H4955" i="19"/>
  <c r="J4955" i="19" s="1"/>
  <c r="H4956" i="19"/>
  <c r="J4956" i="19" s="1"/>
  <c r="H4957" i="19"/>
  <c r="J4957" i="19" s="1"/>
  <c r="H4958" i="19"/>
  <c r="J4958" i="19" s="1"/>
  <c r="H4959" i="19"/>
  <c r="J4959" i="19" s="1"/>
  <c r="H4960" i="19"/>
  <c r="J4960" i="19" s="1"/>
  <c r="H4961" i="19"/>
  <c r="J4961" i="19" s="1"/>
  <c r="H4962" i="19"/>
  <c r="J4962" i="19" s="1"/>
  <c r="H4963" i="19"/>
  <c r="J4963" i="19" s="1"/>
  <c r="H4964" i="19"/>
  <c r="J4964" i="19" s="1"/>
  <c r="H4965" i="19"/>
  <c r="J4965" i="19" s="1"/>
  <c r="H4966" i="19"/>
  <c r="J4966" i="19" s="1"/>
  <c r="H4967" i="19"/>
  <c r="J4967" i="19" s="1"/>
  <c r="H4968" i="19"/>
  <c r="J4968" i="19" s="1"/>
  <c r="H4969" i="19"/>
  <c r="J4969" i="19" s="1"/>
  <c r="H4970" i="19"/>
  <c r="J4970" i="19" s="1"/>
  <c r="H4971" i="19"/>
  <c r="J4971" i="19" s="1"/>
  <c r="H4972" i="19"/>
  <c r="J4972" i="19" s="1"/>
  <c r="H4973" i="19"/>
  <c r="J4973" i="19" s="1"/>
  <c r="H4974" i="19"/>
  <c r="J4974" i="19" s="1"/>
  <c r="H4975" i="19"/>
  <c r="J4975" i="19" s="1"/>
  <c r="H4976" i="19"/>
  <c r="J4976" i="19" s="1"/>
  <c r="H4977" i="19"/>
  <c r="J4977" i="19" s="1"/>
  <c r="H4978" i="19"/>
  <c r="H4979" i="19"/>
  <c r="H4980" i="19"/>
  <c r="J4980" i="19" s="1"/>
  <c r="H4981" i="19"/>
  <c r="H4982" i="19"/>
  <c r="H4983" i="19"/>
  <c r="J4983" i="19" s="1"/>
  <c r="H4984" i="19"/>
  <c r="J4984" i="19" s="1"/>
  <c r="H4985" i="19"/>
  <c r="J4985" i="19" s="1"/>
  <c r="H4986" i="19"/>
  <c r="J4986" i="19" s="1"/>
  <c r="H4987" i="19"/>
  <c r="J4987" i="19" s="1"/>
  <c r="H4988" i="19"/>
  <c r="J4988" i="19" s="1"/>
  <c r="H4989" i="19"/>
  <c r="J4989" i="19" s="1"/>
  <c r="H4990" i="19"/>
  <c r="J4990" i="19" s="1"/>
  <c r="H4991" i="19"/>
  <c r="J4991" i="19" s="1"/>
  <c r="H4992" i="19"/>
  <c r="J4992" i="19" s="1"/>
  <c r="H4993" i="19"/>
  <c r="J4993" i="19" s="1"/>
  <c r="H4994" i="19"/>
  <c r="J4994" i="19" s="1"/>
  <c r="H4995" i="19"/>
  <c r="J4995" i="19" s="1"/>
  <c r="H4996" i="19"/>
  <c r="J4996" i="19" s="1"/>
  <c r="H4997" i="19"/>
  <c r="J4997" i="19" s="1"/>
  <c r="H4998" i="19"/>
  <c r="J4998" i="19" s="1"/>
  <c r="H4999" i="19"/>
  <c r="J4999" i="19" s="1"/>
  <c r="H5000" i="19"/>
  <c r="J5000" i="19" s="1"/>
  <c r="H5001" i="19"/>
  <c r="J5001" i="19" s="1"/>
  <c r="H5002" i="19"/>
  <c r="J5002" i="19" s="1"/>
  <c r="H5003" i="19"/>
  <c r="J5003" i="19" s="1"/>
  <c r="H5004" i="19"/>
  <c r="J5004" i="19" s="1"/>
  <c r="H5005" i="19"/>
  <c r="J5005" i="19" s="1"/>
  <c r="H5006" i="19"/>
  <c r="J5006" i="19" s="1"/>
  <c r="H5007" i="19"/>
  <c r="J5007" i="19" s="1"/>
  <c r="H5008" i="19"/>
  <c r="J5008" i="19" s="1"/>
  <c r="H5009" i="19"/>
  <c r="J5009" i="19" s="1"/>
  <c r="H5010" i="19"/>
  <c r="J5010" i="19" s="1"/>
  <c r="H5011" i="19"/>
  <c r="J5011" i="19" s="1"/>
  <c r="H5012" i="19"/>
  <c r="J5012" i="19" s="1"/>
  <c r="H5013" i="19"/>
  <c r="J5013" i="19" s="1"/>
  <c r="H5014" i="19"/>
  <c r="J5014" i="19" s="1"/>
  <c r="H5015" i="19"/>
  <c r="J5015" i="19" s="1"/>
  <c r="H5016" i="19"/>
  <c r="J5016" i="19" s="1"/>
  <c r="H5017" i="19"/>
  <c r="J5017" i="19" s="1"/>
  <c r="H5018" i="19"/>
  <c r="J5018" i="19" s="1"/>
  <c r="H5019" i="19"/>
  <c r="J5019" i="19" s="1"/>
  <c r="H5020" i="19"/>
  <c r="J5020" i="19" s="1"/>
  <c r="H5021" i="19"/>
  <c r="J5021" i="19" s="1"/>
  <c r="H5022" i="19"/>
  <c r="J5022" i="19" s="1"/>
  <c r="H5023" i="19"/>
  <c r="J5023" i="19" s="1"/>
  <c r="H5024" i="19"/>
  <c r="H5025" i="19"/>
  <c r="H5026" i="19"/>
  <c r="J5026" i="19" s="1"/>
  <c r="H5027" i="19"/>
  <c r="J5027" i="19" s="1"/>
  <c r="H5028" i="19"/>
  <c r="J5028" i="19" s="1"/>
  <c r="H5029" i="19"/>
  <c r="J5029" i="19" s="1"/>
  <c r="H5030" i="19"/>
  <c r="J5030" i="19" s="1"/>
  <c r="H5031" i="19"/>
  <c r="J5031" i="19" s="1"/>
  <c r="H5032" i="19"/>
  <c r="J5032" i="19" s="1"/>
  <c r="H5033" i="19"/>
  <c r="J5033" i="19" s="1"/>
  <c r="H5034" i="19"/>
  <c r="J5034" i="19" s="1"/>
  <c r="H5035" i="19"/>
  <c r="J5035" i="19" s="1"/>
  <c r="H5036" i="19"/>
  <c r="J5036" i="19" s="1"/>
  <c r="H5037" i="19"/>
  <c r="J5037" i="19" s="1"/>
  <c r="H5038" i="19"/>
  <c r="J5038" i="19" s="1"/>
  <c r="H5039" i="19"/>
  <c r="J5039" i="19" s="1"/>
  <c r="H5040" i="19"/>
  <c r="J5040" i="19" s="1"/>
  <c r="H5041" i="19"/>
  <c r="J5041" i="19" s="1"/>
  <c r="H5042" i="19"/>
  <c r="J5042" i="19" s="1"/>
  <c r="H5043" i="19"/>
  <c r="J5043" i="19" s="1"/>
  <c r="H5044" i="19"/>
  <c r="J5044" i="19" s="1"/>
  <c r="H5045" i="19"/>
  <c r="J5045" i="19" s="1"/>
  <c r="H5046" i="19"/>
  <c r="J5046" i="19" s="1"/>
  <c r="H5047" i="19"/>
  <c r="J5047" i="19" s="1"/>
  <c r="H5048" i="19"/>
  <c r="J5048" i="19" s="1"/>
  <c r="H5049" i="19"/>
  <c r="J5049" i="19" s="1"/>
  <c r="H5050" i="19"/>
  <c r="J5050" i="19" s="1"/>
  <c r="H5051" i="19"/>
  <c r="J5051" i="19" s="1"/>
  <c r="H5052" i="19"/>
  <c r="J5052" i="19" s="1"/>
  <c r="H5053" i="19"/>
  <c r="J5053" i="19" s="1"/>
  <c r="H5054" i="19"/>
  <c r="J5054" i="19" s="1"/>
  <c r="H5055" i="19"/>
  <c r="J5055" i="19" s="1"/>
  <c r="H5056" i="19"/>
  <c r="J5056" i="19" s="1"/>
  <c r="H5057" i="19"/>
  <c r="J5057" i="19" s="1"/>
  <c r="H5058" i="19"/>
  <c r="J5058" i="19" s="1"/>
  <c r="H5059" i="19"/>
  <c r="J5059" i="19" s="1"/>
  <c r="H5060" i="19"/>
  <c r="J5060" i="19" s="1"/>
  <c r="H5061" i="19"/>
  <c r="J5061" i="19" s="1"/>
  <c r="H5062" i="19"/>
  <c r="J5062" i="19" s="1"/>
  <c r="H5063" i="19"/>
  <c r="J5063" i="19" s="1"/>
  <c r="H5064" i="19"/>
  <c r="H5065" i="19"/>
  <c r="H5066" i="19"/>
  <c r="J5066" i="19" s="1"/>
  <c r="H5067" i="19"/>
  <c r="J5067" i="19" s="1"/>
  <c r="H5068" i="19"/>
  <c r="J5068" i="19" s="1"/>
  <c r="H5069" i="19"/>
  <c r="J5069" i="19" s="1"/>
  <c r="H5070" i="19"/>
  <c r="J5070" i="19" s="1"/>
  <c r="H5071" i="19"/>
  <c r="J5071" i="19" s="1"/>
  <c r="H5072" i="19"/>
  <c r="J5072" i="19" s="1"/>
  <c r="H5073" i="19"/>
  <c r="J5073" i="19" s="1"/>
  <c r="H5074" i="19"/>
  <c r="J5074" i="19" s="1"/>
  <c r="H5075" i="19"/>
  <c r="J5075" i="19" s="1"/>
  <c r="H5076" i="19"/>
  <c r="J5076" i="19" s="1"/>
  <c r="H5077" i="19"/>
  <c r="J5077" i="19" s="1"/>
  <c r="H5078" i="19"/>
  <c r="J5078" i="19" s="1"/>
  <c r="H5079" i="19"/>
  <c r="J5079" i="19" s="1"/>
  <c r="H5080" i="19"/>
  <c r="J5080" i="19" s="1"/>
  <c r="H5081" i="19"/>
  <c r="H5082" i="19"/>
  <c r="H5083" i="19"/>
  <c r="J5083" i="19" s="1"/>
  <c r="H5084" i="19"/>
  <c r="J5084" i="19" s="1"/>
  <c r="H5085" i="19"/>
  <c r="J5085" i="19" s="1"/>
  <c r="H5086" i="19"/>
  <c r="J5086" i="19" s="1"/>
  <c r="H5087" i="19"/>
  <c r="J5087" i="19" s="1"/>
  <c r="H5088" i="19"/>
  <c r="J5088" i="19" s="1"/>
  <c r="H5089" i="19"/>
  <c r="J5089" i="19" s="1"/>
  <c r="H5090" i="19"/>
  <c r="J5090" i="19" s="1"/>
  <c r="H5091" i="19"/>
  <c r="J5091" i="19" s="1"/>
  <c r="H5092" i="19"/>
  <c r="J5092" i="19" s="1"/>
  <c r="H5093" i="19"/>
  <c r="J5093" i="19" s="1"/>
  <c r="H5094" i="19"/>
  <c r="J5094" i="19" s="1"/>
  <c r="H5095" i="19"/>
  <c r="J5095" i="19" s="1"/>
  <c r="H5096" i="19"/>
  <c r="J5096" i="19" s="1"/>
  <c r="H5097" i="19"/>
  <c r="J5097" i="19" s="1"/>
  <c r="H5098" i="19"/>
  <c r="J5098" i="19" s="1"/>
  <c r="H5099" i="19"/>
  <c r="J5099" i="19" s="1"/>
  <c r="H5100" i="19"/>
  <c r="J5100" i="19" s="1"/>
  <c r="H5101" i="19"/>
  <c r="J5101" i="19" s="1"/>
  <c r="H5102" i="19"/>
  <c r="J5102" i="19" s="1"/>
  <c r="H5103" i="19"/>
  <c r="J5103" i="19" s="1"/>
  <c r="H5104" i="19"/>
  <c r="J5104" i="19" s="1"/>
  <c r="H5105" i="19"/>
  <c r="J5105" i="19" s="1"/>
  <c r="H5106" i="19"/>
  <c r="J5106" i="19" s="1"/>
  <c r="H5107" i="19"/>
  <c r="J5107" i="19" s="1"/>
  <c r="H5108" i="19"/>
  <c r="J5108" i="19" s="1"/>
  <c r="H5109" i="19"/>
  <c r="J5109" i="19" s="1"/>
  <c r="H5110" i="19"/>
  <c r="J5110" i="19" s="1"/>
  <c r="H5111" i="19"/>
  <c r="J5111" i="19" s="1"/>
  <c r="H5112" i="19"/>
  <c r="J5112" i="19" s="1"/>
  <c r="H5113" i="19"/>
  <c r="J5113" i="19" s="1"/>
  <c r="H5114" i="19"/>
  <c r="J5114" i="19" s="1"/>
  <c r="H5115" i="19"/>
  <c r="J5115" i="19" s="1"/>
  <c r="H5116" i="19"/>
  <c r="J5116" i="19" s="1"/>
  <c r="H5117" i="19"/>
  <c r="J5117" i="19" s="1"/>
  <c r="H5118" i="19"/>
  <c r="J5118" i="19" s="1"/>
  <c r="H5119" i="19"/>
  <c r="J5119" i="19" s="1"/>
  <c r="H5120" i="19"/>
  <c r="J5120" i="19" s="1"/>
  <c r="H5121" i="19"/>
  <c r="J5121" i="19" s="1"/>
  <c r="H5122" i="19"/>
  <c r="J5122" i="19" s="1"/>
  <c r="H5123" i="19"/>
  <c r="J5123" i="19" s="1"/>
  <c r="H5124" i="19"/>
  <c r="J5124" i="19" s="1"/>
  <c r="H5125" i="19"/>
  <c r="J5125" i="19" s="1"/>
  <c r="H5126" i="19"/>
  <c r="H5127" i="19"/>
  <c r="H5128" i="19"/>
  <c r="J5128" i="19" s="1"/>
  <c r="H5129" i="19"/>
  <c r="J5129" i="19" s="1"/>
  <c r="H5130" i="19"/>
  <c r="J5130" i="19" s="1"/>
  <c r="H5131" i="19"/>
  <c r="J5131" i="19" s="1"/>
  <c r="H5132" i="19"/>
  <c r="J5132" i="19" s="1"/>
  <c r="H5133" i="19"/>
  <c r="J5133" i="19" s="1"/>
  <c r="H5134" i="19"/>
  <c r="J5134" i="19" s="1"/>
  <c r="H5135" i="19"/>
  <c r="J5135" i="19" s="1"/>
  <c r="H5136" i="19"/>
  <c r="J5136" i="19" s="1"/>
  <c r="H5137" i="19"/>
  <c r="J5137" i="19" s="1"/>
  <c r="H5138" i="19"/>
  <c r="J5138" i="19" s="1"/>
  <c r="H5139" i="19"/>
  <c r="J5139" i="19" s="1"/>
  <c r="H5140" i="19"/>
  <c r="J5140" i="19" s="1"/>
  <c r="H5141" i="19"/>
  <c r="J5141" i="19" s="1"/>
  <c r="H5142" i="19"/>
  <c r="J5142" i="19" s="1"/>
  <c r="H5143" i="19"/>
  <c r="J5143" i="19" s="1"/>
  <c r="H5144" i="19"/>
  <c r="J5144" i="19" s="1"/>
  <c r="H5145" i="19"/>
  <c r="J5145" i="19" s="1"/>
  <c r="H5146" i="19"/>
  <c r="J5146" i="19" s="1"/>
  <c r="H5147" i="19"/>
  <c r="J5147" i="19" s="1"/>
  <c r="H5148" i="19"/>
  <c r="J5148" i="19" s="1"/>
  <c r="H5149" i="19"/>
  <c r="J5149" i="19" s="1"/>
  <c r="H5150" i="19"/>
  <c r="J5150" i="19" s="1"/>
  <c r="H5151" i="19"/>
  <c r="J5151" i="19" s="1"/>
  <c r="H5152" i="19"/>
  <c r="J5152" i="19" s="1"/>
  <c r="H5153" i="19"/>
  <c r="J5153" i="19" s="1"/>
  <c r="H5154" i="19"/>
  <c r="J5154" i="19" s="1"/>
  <c r="H5155" i="19"/>
  <c r="J5155" i="19" s="1"/>
  <c r="H5156" i="19"/>
  <c r="J5156" i="19" s="1"/>
  <c r="H5157" i="19"/>
  <c r="J5157" i="19" s="1"/>
  <c r="H5158" i="19"/>
  <c r="J5158" i="19" s="1"/>
  <c r="H5159" i="19"/>
  <c r="J5159" i="19" s="1"/>
  <c r="H5160" i="19"/>
  <c r="J5160" i="19" s="1"/>
  <c r="H5161" i="19"/>
  <c r="J5161" i="19" s="1"/>
  <c r="H5162" i="19"/>
  <c r="J5162" i="19" s="1"/>
  <c r="H5163" i="19"/>
  <c r="J5163" i="19" s="1"/>
  <c r="H5164" i="19"/>
  <c r="J5164" i="19" s="1"/>
  <c r="H5165" i="19"/>
  <c r="J5165" i="19" s="1"/>
  <c r="H5166" i="19"/>
  <c r="J5166" i="19" s="1"/>
  <c r="H5167" i="19"/>
  <c r="J5167" i="19" s="1"/>
  <c r="H5168" i="19"/>
  <c r="J5168" i="19" s="1"/>
  <c r="H5169" i="19"/>
  <c r="J5169" i="19" s="1"/>
  <c r="H5170" i="19"/>
  <c r="J5170" i="19" s="1"/>
  <c r="H5171" i="19"/>
  <c r="J5171" i="19" s="1"/>
  <c r="H5172" i="19"/>
  <c r="J5172" i="19" s="1"/>
  <c r="H5173" i="19"/>
  <c r="J5173" i="19" s="1"/>
  <c r="H5174" i="19"/>
  <c r="J5174" i="19" s="1"/>
  <c r="H5175" i="19"/>
  <c r="J5175" i="19" s="1"/>
  <c r="H5176" i="19"/>
  <c r="J5176" i="19" s="1"/>
  <c r="H5177" i="19"/>
  <c r="J5177" i="19" s="1"/>
  <c r="H5178" i="19"/>
  <c r="J5178" i="19" s="1"/>
  <c r="H5179" i="19"/>
  <c r="J5179" i="19" s="1"/>
  <c r="H5180" i="19"/>
  <c r="J5180" i="19" s="1"/>
  <c r="H5181" i="19"/>
  <c r="J5181" i="19" s="1"/>
  <c r="H5182" i="19"/>
  <c r="J5182" i="19" s="1"/>
  <c r="H5183" i="19"/>
  <c r="J5183" i="19" s="1"/>
  <c r="H5184" i="19"/>
  <c r="J5184" i="19" s="1"/>
  <c r="H5185" i="19"/>
  <c r="J5185" i="19" s="1"/>
  <c r="H5186" i="19"/>
  <c r="J5186" i="19" s="1"/>
  <c r="H5187" i="19"/>
  <c r="J5187" i="19" s="1"/>
  <c r="H5188" i="19"/>
  <c r="J5188" i="19" s="1"/>
  <c r="H5189" i="19"/>
  <c r="J5189" i="19" s="1"/>
  <c r="H5190" i="19"/>
  <c r="J5190" i="19" s="1"/>
  <c r="H5191" i="19"/>
  <c r="J5191" i="19" s="1"/>
  <c r="H5192" i="19"/>
  <c r="J5192" i="19" s="1"/>
  <c r="H5193" i="19"/>
  <c r="J5193" i="19" s="1"/>
  <c r="H5194" i="19"/>
  <c r="J5194" i="19" s="1"/>
  <c r="H5195" i="19"/>
  <c r="J5195" i="19" s="1"/>
  <c r="H5196" i="19"/>
  <c r="J5196" i="19" s="1"/>
  <c r="H5197" i="19"/>
  <c r="J5197" i="19" s="1"/>
  <c r="H5198" i="19"/>
  <c r="J5198" i="19" s="1"/>
  <c r="H5199" i="19"/>
  <c r="J5199" i="19" s="1"/>
  <c r="H5200" i="19"/>
  <c r="J5200" i="19" s="1"/>
  <c r="H5201" i="19"/>
  <c r="J5201" i="19" s="1"/>
  <c r="H5202" i="19"/>
  <c r="J5202" i="19" s="1"/>
  <c r="H5203" i="19"/>
  <c r="J5203" i="19" s="1"/>
  <c r="H5204" i="19"/>
  <c r="J5204" i="19" s="1"/>
  <c r="H5205" i="19"/>
  <c r="J5205" i="19" s="1"/>
  <c r="H5206" i="19"/>
  <c r="J5206" i="19" s="1"/>
  <c r="H5207" i="19"/>
  <c r="J5207" i="19" s="1"/>
  <c r="H5208" i="19"/>
  <c r="J5208" i="19" s="1"/>
  <c r="H5209" i="19"/>
  <c r="J5209" i="19" s="1"/>
  <c r="H5210" i="19"/>
  <c r="J5210" i="19" s="1"/>
  <c r="H5211" i="19"/>
  <c r="J5211" i="19" s="1"/>
  <c r="H5212" i="19"/>
  <c r="J5212" i="19" s="1"/>
  <c r="H5213" i="19"/>
  <c r="J5213" i="19" s="1"/>
  <c r="H5214" i="19"/>
  <c r="J5214" i="19" s="1"/>
  <c r="H5215" i="19"/>
  <c r="J5215" i="19" s="1"/>
  <c r="H5216" i="19"/>
  <c r="J5216" i="19" s="1"/>
  <c r="H5217" i="19"/>
  <c r="J5217" i="19" s="1"/>
  <c r="H5218" i="19"/>
  <c r="J5218" i="19" s="1"/>
  <c r="H5219" i="19"/>
  <c r="J5219" i="19" s="1"/>
  <c r="H5220" i="19"/>
  <c r="J5220" i="19" s="1"/>
  <c r="H5221" i="19"/>
  <c r="J5221" i="19" s="1"/>
  <c r="H5222" i="19"/>
  <c r="J5222" i="19" s="1"/>
  <c r="H5223" i="19"/>
  <c r="J5223" i="19" s="1"/>
  <c r="H5224" i="19"/>
  <c r="J5224" i="19" s="1"/>
  <c r="H5225" i="19"/>
  <c r="J5225" i="19" s="1"/>
  <c r="H5226" i="19"/>
  <c r="J5226" i="19" s="1"/>
  <c r="H5227" i="19"/>
  <c r="J5227" i="19" s="1"/>
  <c r="H5228" i="19"/>
  <c r="J5228" i="19" s="1"/>
  <c r="H5229" i="19"/>
  <c r="J5229" i="19" s="1"/>
  <c r="H5230" i="19"/>
  <c r="J5230" i="19" s="1"/>
  <c r="H5231" i="19"/>
  <c r="J5231" i="19" s="1"/>
  <c r="H5232" i="19"/>
  <c r="J5232" i="19" s="1"/>
  <c r="H5233" i="19"/>
  <c r="J5233" i="19" s="1"/>
  <c r="H5234" i="19"/>
  <c r="J5234" i="19" s="1"/>
  <c r="H5235" i="19"/>
  <c r="J5235" i="19" s="1"/>
  <c r="H5236" i="19"/>
  <c r="J5236" i="19" s="1"/>
  <c r="H5237" i="19"/>
  <c r="J5237" i="19" s="1"/>
  <c r="H5238" i="19"/>
  <c r="J5238" i="19" s="1"/>
  <c r="H5239" i="19"/>
  <c r="J5239" i="19" s="1"/>
  <c r="H5240" i="19"/>
  <c r="J5240" i="19" s="1"/>
  <c r="H5241" i="19"/>
  <c r="J5241" i="19" s="1"/>
  <c r="H5242" i="19"/>
  <c r="J5242" i="19" s="1"/>
  <c r="H5243" i="19"/>
  <c r="J5243" i="19" s="1"/>
  <c r="H5244" i="19"/>
  <c r="J5244" i="19" s="1"/>
  <c r="H5245" i="19"/>
  <c r="J5245" i="19" s="1"/>
  <c r="H5246" i="19"/>
  <c r="J5246" i="19" s="1"/>
  <c r="H5247" i="19"/>
  <c r="J5247" i="19" s="1"/>
  <c r="H5248" i="19"/>
  <c r="J5248" i="19" s="1"/>
  <c r="H5249" i="19"/>
  <c r="J5249" i="19" s="1"/>
  <c r="H5250" i="19"/>
  <c r="J5250" i="19" s="1"/>
  <c r="H5251" i="19"/>
  <c r="J5251" i="19" s="1"/>
  <c r="H5252" i="19"/>
  <c r="J5252" i="19" s="1"/>
  <c r="H5253" i="19"/>
  <c r="J5253" i="19" s="1"/>
  <c r="H5254" i="19"/>
  <c r="J5254" i="19" s="1"/>
  <c r="H5255" i="19"/>
  <c r="J5255" i="19" s="1"/>
  <c r="H5256" i="19"/>
  <c r="J5256" i="19" s="1"/>
  <c r="H5257" i="19"/>
  <c r="J5257" i="19" s="1"/>
  <c r="H5258" i="19"/>
  <c r="J5258" i="19" s="1"/>
  <c r="H5259" i="19"/>
  <c r="J5259" i="19" s="1"/>
  <c r="H5260" i="19"/>
  <c r="J5260" i="19" s="1"/>
  <c r="H5261" i="19"/>
  <c r="J5261" i="19" s="1"/>
  <c r="H5262" i="19"/>
  <c r="J5262" i="19" s="1"/>
  <c r="H5263" i="19"/>
  <c r="J5263" i="19" s="1"/>
  <c r="H5264" i="19"/>
  <c r="J5264" i="19" s="1"/>
  <c r="H5265" i="19"/>
  <c r="J5265" i="19" s="1"/>
  <c r="H5266" i="19"/>
  <c r="J5266" i="19" s="1"/>
  <c r="H5267" i="19"/>
  <c r="J5267" i="19" s="1"/>
  <c r="H5268" i="19"/>
  <c r="J5268" i="19" s="1"/>
  <c r="H5269" i="19"/>
  <c r="J5269" i="19" s="1"/>
  <c r="H5270" i="19"/>
  <c r="J5270" i="19" s="1"/>
  <c r="H5271" i="19"/>
  <c r="J5271" i="19" s="1"/>
  <c r="H5272" i="19"/>
  <c r="J5272" i="19" s="1"/>
  <c r="H5273" i="19"/>
  <c r="J5273" i="19" s="1"/>
  <c r="H5274" i="19"/>
  <c r="J5274" i="19" s="1"/>
  <c r="H5275" i="19"/>
  <c r="J5275" i="19" s="1"/>
  <c r="H5276" i="19"/>
  <c r="J5276" i="19" s="1"/>
  <c r="H5277" i="19"/>
  <c r="H5278" i="19"/>
  <c r="H5279" i="19"/>
  <c r="H5280" i="19"/>
  <c r="H5281" i="19"/>
  <c r="J5281" i="19" s="1"/>
  <c r="H5282" i="19"/>
  <c r="J5282" i="19" s="1"/>
  <c r="H5283" i="19"/>
  <c r="J5283" i="19" s="1"/>
  <c r="H5284" i="19"/>
  <c r="J5284" i="19" s="1"/>
  <c r="H5285" i="19"/>
  <c r="J5285" i="19" s="1"/>
  <c r="H5286" i="19"/>
  <c r="J5286" i="19" s="1"/>
  <c r="H5287" i="19"/>
  <c r="J5287" i="19" s="1"/>
  <c r="H5288" i="19"/>
  <c r="J5288" i="19" s="1"/>
  <c r="H5289" i="19"/>
  <c r="J5289" i="19" s="1"/>
  <c r="H5290" i="19"/>
  <c r="J5290" i="19" s="1"/>
  <c r="H5291" i="19"/>
  <c r="J5291" i="19" s="1"/>
  <c r="H5292" i="19"/>
  <c r="J5292" i="19" s="1"/>
  <c r="H5293" i="19"/>
  <c r="J5293" i="19" s="1"/>
  <c r="H5294" i="19"/>
  <c r="J5294" i="19" s="1"/>
  <c r="H5295" i="19"/>
  <c r="J5295" i="19" s="1"/>
  <c r="H5296" i="19"/>
  <c r="J5296" i="19" s="1"/>
  <c r="H5297" i="19"/>
  <c r="J5297" i="19" s="1"/>
  <c r="H5298" i="19"/>
  <c r="J5298" i="19" s="1"/>
  <c r="H5299" i="19"/>
  <c r="J5299" i="19" s="1"/>
  <c r="H5300" i="19"/>
  <c r="J5300" i="19" s="1"/>
  <c r="H5301" i="19"/>
  <c r="J5301" i="19" s="1"/>
  <c r="H5302" i="19"/>
  <c r="J5302" i="19" s="1"/>
  <c r="H5303" i="19"/>
  <c r="J5303" i="19" s="1"/>
  <c r="H5304" i="19"/>
  <c r="J5304" i="19" s="1"/>
  <c r="H5305" i="19"/>
  <c r="J5305" i="19" s="1"/>
  <c r="H5306" i="19"/>
  <c r="J5306" i="19" s="1"/>
  <c r="H5307" i="19"/>
  <c r="J5307" i="19" s="1"/>
  <c r="H5308" i="19"/>
  <c r="H5309" i="19"/>
  <c r="H5310" i="19"/>
  <c r="J5310" i="19" s="1"/>
  <c r="H5311" i="19"/>
  <c r="J5311" i="19" s="1"/>
  <c r="H5312" i="19"/>
  <c r="J5312" i="19" s="1"/>
  <c r="H5313" i="19"/>
  <c r="J5313" i="19" s="1"/>
  <c r="H5314" i="19"/>
  <c r="J5314" i="19" s="1"/>
  <c r="H5315" i="19"/>
  <c r="J5315" i="19" s="1"/>
  <c r="H5316" i="19"/>
  <c r="J5316" i="19" s="1"/>
  <c r="H5317" i="19"/>
  <c r="J5317" i="19" s="1"/>
  <c r="H5318" i="19"/>
  <c r="J5318" i="19" s="1"/>
  <c r="H5319" i="19"/>
  <c r="J5319" i="19" s="1"/>
  <c r="H5320" i="19"/>
  <c r="J5320" i="19" s="1"/>
  <c r="H5321" i="19"/>
  <c r="J5321" i="19" s="1"/>
  <c r="H5322" i="19"/>
  <c r="J5322" i="19" s="1"/>
  <c r="H5323" i="19"/>
  <c r="J5323" i="19" s="1"/>
  <c r="H5324" i="19"/>
  <c r="J5324" i="19" s="1"/>
  <c r="H5325" i="19"/>
  <c r="J5325" i="19" s="1"/>
  <c r="H5326" i="19"/>
  <c r="J5326" i="19" s="1"/>
  <c r="H5327" i="19"/>
  <c r="J5327" i="19" s="1"/>
  <c r="H5328" i="19"/>
  <c r="J5328" i="19" s="1"/>
  <c r="H5329" i="19"/>
  <c r="J5329" i="19" s="1"/>
  <c r="H5330" i="19"/>
  <c r="J5330" i="19" s="1"/>
  <c r="H5331" i="19"/>
  <c r="J5331" i="19" s="1"/>
  <c r="H5332" i="19"/>
  <c r="J5332" i="19" s="1"/>
  <c r="H5333" i="19"/>
  <c r="J5333" i="19" s="1"/>
  <c r="H5334" i="19"/>
  <c r="J5334" i="19" s="1"/>
  <c r="H5335" i="19"/>
  <c r="J5335" i="19" s="1"/>
  <c r="H5336" i="19"/>
  <c r="H5337" i="19"/>
  <c r="H5338" i="19"/>
  <c r="J5338" i="19" s="1"/>
  <c r="H5339" i="19"/>
  <c r="J5339" i="19" s="1"/>
  <c r="H5340" i="19"/>
  <c r="J5340" i="19" s="1"/>
  <c r="H5341" i="19"/>
  <c r="J5341" i="19" s="1"/>
  <c r="H5342" i="19"/>
  <c r="J5342" i="19" s="1"/>
  <c r="H5343" i="19"/>
  <c r="J5343" i="19" s="1"/>
  <c r="H5344" i="19"/>
  <c r="J5344" i="19" s="1"/>
  <c r="H5345" i="19"/>
  <c r="J5345" i="19" s="1"/>
  <c r="H5346" i="19"/>
  <c r="J5346" i="19" s="1"/>
  <c r="H5347" i="19"/>
  <c r="J5347" i="19" s="1"/>
  <c r="H5348" i="19"/>
  <c r="J5348" i="19" s="1"/>
  <c r="H5349" i="19"/>
  <c r="J5349" i="19" s="1"/>
  <c r="H5350" i="19"/>
  <c r="H5351" i="19"/>
  <c r="H5352" i="19"/>
  <c r="J5352" i="19" s="1"/>
  <c r="H5353" i="19"/>
  <c r="J5353" i="19" s="1"/>
  <c r="H5354" i="19"/>
  <c r="J5354" i="19" s="1"/>
  <c r="H5355" i="19"/>
  <c r="J5355" i="19" s="1"/>
  <c r="H5356" i="19"/>
  <c r="J5356" i="19" s="1"/>
  <c r="H5357" i="19"/>
  <c r="J5357" i="19" s="1"/>
  <c r="H5358" i="19"/>
  <c r="J5358" i="19" s="1"/>
  <c r="H5359" i="19"/>
  <c r="J5359" i="19" s="1"/>
  <c r="H5360" i="19"/>
  <c r="J5360" i="19" s="1"/>
  <c r="H5361" i="19"/>
  <c r="J5361" i="19" s="1"/>
  <c r="H5362" i="19"/>
  <c r="J5362" i="19" s="1"/>
  <c r="H5363" i="19"/>
  <c r="J5363" i="19" s="1"/>
  <c r="H5364" i="19"/>
  <c r="J5364" i="19" s="1"/>
  <c r="H5365" i="19"/>
  <c r="J5365" i="19" s="1"/>
  <c r="H5366" i="19"/>
  <c r="J5366" i="19" s="1"/>
  <c r="H5367" i="19"/>
  <c r="J5367" i="19" s="1"/>
  <c r="H5368" i="19"/>
  <c r="J5368" i="19" s="1"/>
  <c r="H5369" i="19"/>
  <c r="J5369" i="19" s="1"/>
  <c r="H5370" i="19"/>
  <c r="J5370" i="19" s="1"/>
  <c r="H5371" i="19"/>
  <c r="J5371" i="19" s="1"/>
  <c r="H5372" i="19"/>
  <c r="J5372" i="19" s="1"/>
  <c r="H5373" i="19"/>
  <c r="J5373" i="19" s="1"/>
  <c r="H5374" i="19"/>
  <c r="J5374" i="19" s="1"/>
  <c r="H5375" i="19"/>
  <c r="J5375" i="19" s="1"/>
  <c r="H5376" i="19"/>
  <c r="J5376" i="19" s="1"/>
  <c r="H5377" i="19"/>
  <c r="J5377" i="19" s="1"/>
  <c r="H5378" i="19"/>
  <c r="J5378" i="19" s="1"/>
  <c r="H5379" i="19"/>
  <c r="J5379" i="19" s="1"/>
  <c r="H5380" i="19"/>
  <c r="J5380" i="19" s="1"/>
  <c r="H5381" i="19"/>
  <c r="H5382" i="19"/>
  <c r="H5383" i="19"/>
  <c r="J5383" i="19" s="1"/>
  <c r="H5384" i="19"/>
  <c r="J5384" i="19" s="1"/>
  <c r="H5385" i="19"/>
  <c r="J5385" i="19" s="1"/>
  <c r="H5386" i="19"/>
  <c r="J5386" i="19" s="1"/>
  <c r="H5387" i="19"/>
  <c r="J5387" i="19" s="1"/>
  <c r="H5388" i="19"/>
  <c r="J5388" i="19" s="1"/>
  <c r="H5389" i="19"/>
  <c r="J5389" i="19" s="1"/>
  <c r="H5390" i="19"/>
  <c r="J5390" i="19" s="1"/>
  <c r="H5391" i="19"/>
  <c r="J5391" i="19" s="1"/>
  <c r="H5392" i="19"/>
  <c r="J5392" i="19" s="1"/>
  <c r="H5393" i="19"/>
  <c r="J5393" i="19" s="1"/>
  <c r="H5394" i="19"/>
  <c r="J5394" i="19" s="1"/>
  <c r="H5395" i="19"/>
  <c r="J5395" i="19" s="1"/>
  <c r="H5396" i="19"/>
  <c r="J5396" i="19" s="1"/>
  <c r="H5397" i="19"/>
  <c r="J5397" i="19" s="1"/>
  <c r="H5398" i="19"/>
  <c r="J5398" i="19" s="1"/>
  <c r="H5399" i="19"/>
  <c r="J5399" i="19" s="1"/>
  <c r="H5400" i="19"/>
  <c r="J5400" i="19" s="1"/>
  <c r="H5401" i="19"/>
  <c r="J5401" i="19" s="1"/>
  <c r="H5402" i="19"/>
  <c r="J5402" i="19" s="1"/>
  <c r="H5403" i="19"/>
  <c r="J5403" i="19" s="1"/>
  <c r="H5404" i="19"/>
  <c r="J5404" i="19" s="1"/>
  <c r="H5405" i="19"/>
  <c r="J5405" i="19" s="1"/>
  <c r="H5406" i="19"/>
  <c r="J5406" i="19" s="1"/>
  <c r="H5407" i="19"/>
  <c r="J5407" i="19" s="1"/>
  <c r="H5408" i="19"/>
  <c r="J5408" i="19" s="1"/>
  <c r="H5409" i="19"/>
  <c r="J5409" i="19" s="1"/>
  <c r="H5410" i="19"/>
  <c r="J5410" i="19" s="1"/>
  <c r="H5411" i="19"/>
  <c r="J5411" i="19" s="1"/>
  <c r="H5412" i="19"/>
  <c r="J5412" i="19" s="1"/>
  <c r="H5413" i="19"/>
  <c r="J5413" i="19" s="1"/>
  <c r="H5414" i="19"/>
  <c r="J5414" i="19" s="1"/>
  <c r="H5415" i="19"/>
  <c r="J5415" i="19" s="1"/>
  <c r="H5416" i="19"/>
  <c r="J5416" i="19" s="1"/>
  <c r="H5417" i="19"/>
  <c r="J5417" i="19" s="1"/>
  <c r="H5418" i="19"/>
  <c r="J5418" i="19" s="1"/>
  <c r="H5419" i="19"/>
  <c r="J5419" i="19" s="1"/>
  <c r="H5420" i="19"/>
  <c r="J5420" i="19" s="1"/>
  <c r="H5421" i="19"/>
  <c r="J5421" i="19" s="1"/>
  <c r="H5422" i="19"/>
  <c r="J5422" i="19" s="1"/>
  <c r="H5423" i="19"/>
  <c r="J5423" i="19" s="1"/>
  <c r="H5424" i="19"/>
  <c r="J5424" i="19" s="1"/>
  <c r="H5425" i="19"/>
  <c r="J5425" i="19" s="1"/>
  <c r="H5426" i="19"/>
  <c r="J5426" i="19" s="1"/>
  <c r="H5427" i="19"/>
  <c r="J5427" i="19" s="1"/>
  <c r="H5428" i="19"/>
  <c r="J5428" i="19" s="1"/>
  <c r="H5429" i="19"/>
  <c r="J5429" i="19" s="1"/>
  <c r="H5430" i="19"/>
  <c r="J5430" i="19" s="1"/>
  <c r="H5431" i="19"/>
  <c r="J5431" i="19" s="1"/>
  <c r="H5432" i="19"/>
  <c r="J5432" i="19" s="1"/>
  <c r="H5433" i="19"/>
  <c r="J5433" i="19" s="1"/>
  <c r="H5434" i="19"/>
  <c r="J5434" i="19" s="1"/>
  <c r="H5435" i="19"/>
  <c r="J5435" i="19" s="1"/>
  <c r="H5436" i="19"/>
  <c r="J5436" i="19" s="1"/>
  <c r="H5437" i="19"/>
  <c r="J5437" i="19" s="1"/>
  <c r="H5438" i="19"/>
  <c r="J5438" i="19" s="1"/>
  <c r="H5439" i="19"/>
  <c r="J5439" i="19" s="1"/>
  <c r="H5440" i="19"/>
  <c r="J5440" i="19" s="1"/>
  <c r="H5441" i="19"/>
  <c r="J5441" i="19" s="1"/>
  <c r="H5442" i="19"/>
  <c r="J5442" i="19" s="1"/>
  <c r="H5443" i="19"/>
  <c r="J5443" i="19" s="1"/>
  <c r="H5444" i="19"/>
  <c r="J5444" i="19" s="1"/>
  <c r="H5445" i="19"/>
  <c r="J5445" i="19" s="1"/>
  <c r="H5446" i="19"/>
  <c r="J5446" i="19" s="1"/>
  <c r="H5447" i="19"/>
  <c r="J5447" i="19" s="1"/>
  <c r="H5448" i="19"/>
  <c r="J5448" i="19" s="1"/>
  <c r="H5449" i="19"/>
  <c r="J5449" i="19" s="1"/>
  <c r="H5450" i="19"/>
  <c r="J5450" i="19" s="1"/>
  <c r="H5451" i="19"/>
  <c r="J5451" i="19" s="1"/>
  <c r="H5452" i="19"/>
  <c r="J5452" i="19" s="1"/>
  <c r="H5453" i="19"/>
  <c r="J5453" i="19" s="1"/>
  <c r="H5454" i="19"/>
  <c r="J5454" i="19" s="1"/>
  <c r="H5455" i="19"/>
  <c r="J5455" i="19" s="1"/>
  <c r="H5456" i="19"/>
  <c r="J5456" i="19" s="1"/>
  <c r="H5457" i="19"/>
  <c r="J5457" i="19" s="1"/>
  <c r="H5458" i="19"/>
  <c r="J5458" i="19" s="1"/>
  <c r="H5459" i="19"/>
  <c r="J5459" i="19" s="1"/>
  <c r="H5460" i="19"/>
  <c r="J5460" i="19" s="1"/>
  <c r="H5461" i="19"/>
  <c r="J5461" i="19" s="1"/>
  <c r="H5462" i="19"/>
  <c r="J5462" i="19" s="1"/>
  <c r="H5463" i="19"/>
  <c r="J5463" i="19" s="1"/>
  <c r="H5464" i="19"/>
  <c r="J5464" i="19" s="1"/>
  <c r="H5465" i="19"/>
  <c r="J5465" i="19" s="1"/>
  <c r="H5466" i="19"/>
  <c r="J5466" i="19" s="1"/>
  <c r="H5467" i="19"/>
  <c r="J5467" i="19" s="1"/>
  <c r="H5468" i="19"/>
  <c r="J5468" i="19" s="1"/>
  <c r="H5469" i="19"/>
  <c r="J5469" i="19" s="1"/>
  <c r="H5470" i="19"/>
  <c r="J5470" i="19" s="1"/>
  <c r="H5471" i="19"/>
  <c r="J5471" i="19" s="1"/>
  <c r="H5472" i="19"/>
  <c r="J5472" i="19" s="1"/>
  <c r="H5473" i="19"/>
  <c r="J5473" i="19" s="1"/>
  <c r="H5474" i="19"/>
  <c r="J5474" i="19" s="1"/>
  <c r="H5475" i="19"/>
  <c r="J5475" i="19" s="1"/>
  <c r="H5476" i="19"/>
  <c r="J5476" i="19" s="1"/>
  <c r="H5477" i="19"/>
  <c r="J5477" i="19" s="1"/>
  <c r="H5478" i="19"/>
  <c r="J5478" i="19" s="1"/>
  <c r="H5479" i="19"/>
  <c r="J5479" i="19" s="1"/>
  <c r="H5480" i="19"/>
  <c r="H5481" i="19"/>
  <c r="H5482" i="19"/>
  <c r="J5482" i="19" s="1"/>
  <c r="H5483" i="19"/>
  <c r="J5483" i="19" s="1"/>
  <c r="H5484" i="19"/>
  <c r="J5484" i="19" s="1"/>
  <c r="H5485" i="19"/>
  <c r="J5485" i="19" s="1"/>
  <c r="H5486" i="19"/>
  <c r="J5486" i="19" s="1"/>
  <c r="H5487" i="19"/>
  <c r="J5487" i="19" s="1"/>
  <c r="H5488" i="19"/>
  <c r="J5488" i="19" s="1"/>
  <c r="H5489" i="19"/>
  <c r="J5489" i="19" s="1"/>
  <c r="H5490" i="19"/>
  <c r="J5490" i="19" s="1"/>
  <c r="H5491" i="19"/>
  <c r="J5491" i="19" s="1"/>
  <c r="H5492" i="19"/>
  <c r="J5492" i="19" s="1"/>
  <c r="H5493" i="19"/>
  <c r="J5493" i="19" s="1"/>
  <c r="H5494" i="19"/>
  <c r="J5494" i="19" s="1"/>
  <c r="H5495" i="19"/>
  <c r="J5495" i="19" s="1"/>
  <c r="H5496" i="19"/>
  <c r="J5496" i="19" s="1"/>
  <c r="H5497" i="19"/>
  <c r="J5497" i="19" s="1"/>
  <c r="H5498" i="19"/>
  <c r="J5498" i="19" s="1"/>
  <c r="H5499" i="19"/>
  <c r="J5499" i="19" s="1"/>
  <c r="H5500" i="19"/>
  <c r="J5500" i="19" s="1"/>
  <c r="H5501" i="19"/>
  <c r="J5501" i="19" s="1"/>
  <c r="H5502" i="19"/>
  <c r="J5502" i="19" s="1"/>
  <c r="H5503" i="19"/>
  <c r="J5503" i="19" s="1"/>
  <c r="H5504" i="19"/>
  <c r="J5504" i="19" s="1"/>
  <c r="H5505" i="19"/>
  <c r="J5505" i="19" s="1"/>
  <c r="H5506" i="19"/>
  <c r="J5506" i="19" s="1"/>
  <c r="H5507" i="19"/>
  <c r="J5507" i="19" s="1"/>
  <c r="H5508" i="19"/>
  <c r="J5508" i="19" s="1"/>
  <c r="H5509" i="19"/>
  <c r="J5509" i="19" s="1"/>
  <c r="H5510" i="19"/>
  <c r="J5510" i="19" s="1"/>
  <c r="H5511" i="19"/>
  <c r="J5511" i="19" s="1"/>
  <c r="H5512" i="19"/>
  <c r="H5513" i="19"/>
  <c r="J5513" i="19" s="1"/>
  <c r="H5514" i="19"/>
  <c r="J5514" i="19" s="1"/>
  <c r="H5515" i="19"/>
  <c r="J5515" i="19" s="1"/>
  <c r="H5516" i="19"/>
  <c r="J5516" i="19" s="1"/>
  <c r="H5517" i="19"/>
  <c r="J5517" i="19" s="1"/>
  <c r="H5518" i="19"/>
  <c r="J5518" i="19" s="1"/>
  <c r="H5519" i="19"/>
  <c r="J5519" i="19" s="1"/>
  <c r="H5520" i="19"/>
  <c r="J5520" i="19" s="1"/>
  <c r="H5521" i="19"/>
  <c r="J5521" i="19" s="1"/>
  <c r="H5522" i="19"/>
  <c r="J5522" i="19" s="1"/>
  <c r="H5523" i="19"/>
  <c r="J5523" i="19" s="1"/>
  <c r="H5524" i="19"/>
  <c r="J5524" i="19" s="1"/>
  <c r="H5525" i="19"/>
  <c r="J5525" i="19" s="1"/>
  <c r="H5526" i="19"/>
  <c r="J5526" i="19" s="1"/>
  <c r="H5527" i="19"/>
  <c r="J5527" i="19" s="1"/>
  <c r="H5528" i="19"/>
  <c r="J5528" i="19" s="1"/>
  <c r="H5529" i="19"/>
  <c r="J5529" i="19" s="1"/>
  <c r="H5530" i="19"/>
  <c r="J5530" i="19" s="1"/>
  <c r="H5531" i="19"/>
  <c r="J5531" i="19" s="1"/>
  <c r="H5532" i="19"/>
  <c r="J5532" i="19" s="1"/>
  <c r="H5533" i="19"/>
  <c r="J5533" i="19" s="1"/>
  <c r="H5534" i="19"/>
  <c r="J5534" i="19" s="1"/>
  <c r="H5535" i="19"/>
  <c r="J5535" i="19" s="1"/>
  <c r="H5536" i="19"/>
  <c r="J5536" i="19" s="1"/>
  <c r="H5537" i="19"/>
  <c r="J5537" i="19" s="1"/>
  <c r="H5538" i="19"/>
  <c r="J5538" i="19" s="1"/>
  <c r="H5539" i="19"/>
  <c r="J5539" i="19" s="1"/>
  <c r="H5540" i="19"/>
  <c r="J5540" i="19" s="1"/>
  <c r="H5541" i="19"/>
  <c r="J5541" i="19" s="1"/>
  <c r="H5542" i="19"/>
  <c r="J5542" i="19" s="1"/>
  <c r="H5543" i="19"/>
  <c r="J5543" i="19" s="1"/>
  <c r="H5544" i="19"/>
  <c r="J5544" i="19" s="1"/>
  <c r="H5545" i="19"/>
  <c r="J5545" i="19" s="1"/>
  <c r="H5546" i="19"/>
  <c r="J5546" i="19" s="1"/>
  <c r="H5547" i="19"/>
  <c r="J5547" i="19" s="1"/>
  <c r="H5548" i="19"/>
  <c r="J5548" i="19" s="1"/>
  <c r="H5549" i="19"/>
  <c r="J5549" i="19" s="1"/>
  <c r="H5550" i="19"/>
  <c r="J5550" i="19" s="1"/>
  <c r="H5551" i="19"/>
  <c r="J5551" i="19" s="1"/>
  <c r="H5552" i="19"/>
  <c r="J5552" i="19" s="1"/>
  <c r="H5553" i="19"/>
  <c r="J5553" i="19" s="1"/>
  <c r="H5554" i="19"/>
  <c r="J5554" i="19" s="1"/>
  <c r="H5555" i="19"/>
  <c r="J5555" i="19" s="1"/>
  <c r="H5556" i="19"/>
  <c r="J5556" i="19" s="1"/>
  <c r="H5557" i="19"/>
  <c r="J5557" i="19" s="1"/>
  <c r="H5558" i="19"/>
  <c r="J5558" i="19" s="1"/>
  <c r="H5559" i="19"/>
  <c r="J5559" i="19" s="1"/>
  <c r="H5560" i="19"/>
  <c r="J5560" i="19" s="1"/>
  <c r="H5561" i="19"/>
  <c r="J5561" i="19" s="1"/>
  <c r="H5562" i="19"/>
  <c r="J5562" i="19" s="1"/>
  <c r="H5563" i="19"/>
  <c r="J5563" i="19" s="1"/>
  <c r="H5564" i="19"/>
  <c r="J5564" i="19" s="1"/>
  <c r="H5565" i="19"/>
  <c r="J5565" i="19" s="1"/>
  <c r="H5566" i="19"/>
  <c r="J5566" i="19" s="1"/>
  <c r="H5567" i="19"/>
  <c r="H5568" i="19"/>
  <c r="J5568" i="19" s="1"/>
  <c r="H5569" i="19"/>
  <c r="J5569" i="19" s="1"/>
  <c r="H5570" i="19"/>
  <c r="J5570" i="19" s="1"/>
  <c r="H5571" i="19"/>
  <c r="J5571" i="19" s="1"/>
  <c r="H5572" i="19"/>
  <c r="J5572" i="19" s="1"/>
  <c r="H5573" i="19"/>
  <c r="J5573" i="19" s="1"/>
  <c r="H5574" i="19"/>
  <c r="J5574" i="19" s="1"/>
  <c r="H5575" i="19"/>
  <c r="J5575" i="19" s="1"/>
  <c r="H5576" i="19"/>
  <c r="J5576" i="19" s="1"/>
  <c r="H5577" i="19"/>
  <c r="J5577" i="19" s="1"/>
  <c r="H5578" i="19"/>
  <c r="J5578" i="19" s="1"/>
  <c r="H5579" i="19"/>
  <c r="J5579" i="19" s="1"/>
  <c r="H5580" i="19"/>
  <c r="J5580" i="19" s="1"/>
  <c r="H5581" i="19"/>
  <c r="J5581" i="19" s="1"/>
  <c r="H5582" i="19"/>
  <c r="J5582" i="19" s="1"/>
  <c r="H5583" i="19"/>
  <c r="J5583" i="19" s="1"/>
  <c r="H5584" i="19"/>
  <c r="J5584" i="19" s="1"/>
  <c r="H5585" i="19"/>
  <c r="J5585" i="19" s="1"/>
  <c r="H5586" i="19"/>
  <c r="J5586" i="19" s="1"/>
  <c r="H5587" i="19"/>
  <c r="J5587" i="19" s="1"/>
  <c r="H5588" i="19"/>
  <c r="J5588" i="19" s="1"/>
  <c r="H5589" i="19"/>
  <c r="J5589" i="19" s="1"/>
  <c r="H5590" i="19"/>
  <c r="J5590" i="19" s="1"/>
  <c r="H5591" i="19"/>
  <c r="J5591" i="19" s="1"/>
  <c r="H5592" i="19"/>
  <c r="J5592" i="19" s="1"/>
  <c r="H5593" i="19"/>
  <c r="J5593" i="19" s="1"/>
  <c r="H5594" i="19"/>
  <c r="J5594" i="19" s="1"/>
  <c r="H5595" i="19"/>
  <c r="J5595" i="19" s="1"/>
  <c r="H5596" i="19"/>
  <c r="J5596" i="19" s="1"/>
  <c r="H5597" i="19"/>
  <c r="J5597" i="19" s="1"/>
  <c r="H5598" i="19"/>
  <c r="J5598" i="19" s="1"/>
  <c r="H5599" i="19"/>
  <c r="J5599" i="19" s="1"/>
  <c r="H5600" i="19"/>
  <c r="J5600" i="19" s="1"/>
  <c r="H5601" i="19"/>
  <c r="J5601" i="19" s="1"/>
  <c r="H5602" i="19"/>
  <c r="J5602" i="19" s="1"/>
  <c r="H5603" i="19"/>
  <c r="J5603" i="19" s="1"/>
  <c r="H5604" i="19"/>
  <c r="J5604" i="19" s="1"/>
  <c r="H5605" i="19"/>
  <c r="J5605" i="19" s="1"/>
  <c r="H5606" i="19"/>
  <c r="J5606" i="19" s="1"/>
  <c r="H5607" i="19"/>
  <c r="J5607" i="19" s="1"/>
  <c r="H5608" i="19"/>
  <c r="J5608" i="19" s="1"/>
  <c r="H5609" i="19"/>
  <c r="J5609" i="19" s="1"/>
  <c r="H5610" i="19"/>
  <c r="J5610" i="19" s="1"/>
  <c r="H5611" i="19"/>
  <c r="J5611" i="19" s="1"/>
  <c r="H5612" i="19"/>
  <c r="J5612" i="19" s="1"/>
  <c r="H5613" i="19"/>
  <c r="J5613" i="19" s="1"/>
  <c r="H5614" i="19"/>
  <c r="J5614" i="19" s="1"/>
  <c r="H5615" i="19"/>
  <c r="J5615" i="19" s="1"/>
  <c r="H5616" i="19"/>
  <c r="J5616" i="19" s="1"/>
  <c r="H5617" i="19"/>
  <c r="H5618" i="19"/>
  <c r="J5618" i="19" s="1"/>
  <c r="H5619" i="19"/>
  <c r="J5619" i="19" s="1"/>
  <c r="H5620" i="19"/>
  <c r="J5620" i="19" s="1"/>
  <c r="H5621" i="19"/>
  <c r="J5621" i="19" s="1"/>
  <c r="H5622" i="19"/>
  <c r="J5622" i="19" s="1"/>
  <c r="H5623" i="19"/>
  <c r="J5623" i="19" s="1"/>
  <c r="H5624" i="19"/>
  <c r="J5624" i="19" s="1"/>
  <c r="H5625" i="19"/>
  <c r="J5625" i="19" s="1"/>
  <c r="H5626" i="19"/>
  <c r="J5626" i="19" s="1"/>
  <c r="H5627" i="19"/>
  <c r="J5627" i="19" s="1"/>
  <c r="H5628" i="19"/>
  <c r="J5628" i="19" s="1"/>
  <c r="H5629" i="19"/>
  <c r="J5629" i="19" s="1"/>
  <c r="H5630" i="19"/>
  <c r="J5630" i="19" s="1"/>
  <c r="H5631" i="19"/>
  <c r="J5631" i="19" s="1"/>
  <c r="H5632" i="19"/>
  <c r="J5632" i="19" s="1"/>
  <c r="H5633" i="19"/>
  <c r="J5633" i="19" s="1"/>
  <c r="H5634" i="19"/>
  <c r="J5634" i="19" s="1"/>
  <c r="H5635" i="19"/>
  <c r="J5635" i="19" s="1"/>
  <c r="H5636" i="19"/>
  <c r="J5636" i="19" s="1"/>
  <c r="H5637" i="19"/>
  <c r="J5637" i="19" s="1"/>
  <c r="H5638" i="19"/>
  <c r="J5638" i="19" s="1"/>
  <c r="H5639" i="19"/>
  <c r="H5640" i="19"/>
  <c r="J5640" i="19" s="1"/>
  <c r="H5641" i="19"/>
  <c r="J5641" i="19" s="1"/>
  <c r="H5642" i="19"/>
  <c r="J5642" i="19" s="1"/>
  <c r="H5643" i="19"/>
  <c r="J5643" i="19" s="1"/>
  <c r="H5644" i="19"/>
  <c r="J5644" i="19" s="1"/>
  <c r="H5645" i="19"/>
  <c r="J5645" i="19" s="1"/>
  <c r="H5646" i="19"/>
  <c r="J5646" i="19" s="1"/>
  <c r="H5647" i="19"/>
  <c r="J5647" i="19" s="1"/>
  <c r="H5648" i="19"/>
  <c r="J5648" i="19" s="1"/>
  <c r="H5649" i="19"/>
  <c r="H5650" i="19"/>
  <c r="J5650" i="19" s="1"/>
  <c r="H5651" i="19"/>
  <c r="J5651" i="19" s="1"/>
  <c r="H5652" i="19"/>
  <c r="J5652" i="19" s="1"/>
  <c r="H5653" i="19"/>
  <c r="J5653" i="19" s="1"/>
  <c r="H5654" i="19"/>
  <c r="J5654" i="19" s="1"/>
  <c r="H5655" i="19"/>
  <c r="J5655" i="19" s="1"/>
  <c r="H5656" i="19"/>
  <c r="J5656" i="19" s="1"/>
  <c r="H5657" i="19"/>
  <c r="J5657" i="19" s="1"/>
  <c r="H5658" i="19"/>
  <c r="J5658" i="19" s="1"/>
  <c r="H5659" i="19"/>
  <c r="J5659" i="19" s="1"/>
  <c r="H5660" i="19"/>
  <c r="J5660" i="19" s="1"/>
  <c r="H5661" i="19"/>
  <c r="J5661" i="19" s="1"/>
  <c r="H5662" i="19"/>
  <c r="J5662" i="19" s="1"/>
  <c r="H5663" i="19"/>
  <c r="J5663" i="19" s="1"/>
  <c r="H5664" i="19"/>
  <c r="J5664" i="19" s="1"/>
  <c r="H5665" i="19"/>
  <c r="J5665" i="19" s="1"/>
  <c r="H5666" i="19"/>
  <c r="J5666" i="19" s="1"/>
  <c r="H5667" i="19"/>
  <c r="J5667" i="19" s="1"/>
  <c r="H5668" i="19"/>
  <c r="J5668" i="19" s="1"/>
  <c r="H5669" i="19"/>
  <c r="J5669" i="19" s="1"/>
  <c r="H5670" i="19"/>
  <c r="J5670" i="19" s="1"/>
  <c r="H5671" i="19"/>
  <c r="J5671" i="19" s="1"/>
  <c r="H5672" i="19"/>
  <c r="J5672" i="19" s="1"/>
  <c r="H5673" i="19"/>
  <c r="J5673" i="19" s="1"/>
  <c r="H5674" i="19"/>
  <c r="J5674" i="19" s="1"/>
  <c r="H5675" i="19"/>
  <c r="J5675" i="19" s="1"/>
  <c r="H5676" i="19"/>
  <c r="J5676" i="19" s="1"/>
  <c r="H5677" i="19"/>
  <c r="J5677" i="19" s="1"/>
  <c r="H5678" i="19"/>
  <c r="J5678" i="19" s="1"/>
  <c r="H5679" i="19"/>
  <c r="J5679" i="19" s="1"/>
  <c r="H5680" i="19"/>
  <c r="J5680" i="19" s="1"/>
  <c r="H5681" i="19"/>
  <c r="H5682" i="19"/>
  <c r="H5683" i="19"/>
  <c r="H5684" i="19"/>
  <c r="H5685" i="19"/>
  <c r="J5685" i="19" s="1"/>
  <c r="H5686" i="19"/>
  <c r="J5686" i="19" s="1"/>
  <c r="H5687" i="19"/>
  <c r="J5687" i="19" s="1"/>
  <c r="H5688" i="19"/>
  <c r="J5688" i="19" s="1"/>
  <c r="H5689" i="19"/>
  <c r="J5689" i="19" s="1"/>
  <c r="H5690" i="19"/>
  <c r="J5690" i="19" s="1"/>
  <c r="H5691" i="19"/>
  <c r="J5691" i="19" s="1"/>
  <c r="H5692" i="19"/>
  <c r="J5692" i="19" s="1"/>
  <c r="H5693" i="19"/>
  <c r="J5693" i="19" s="1"/>
  <c r="H5694" i="19"/>
  <c r="J5694" i="19" s="1"/>
  <c r="H5695" i="19"/>
  <c r="J5695" i="19" s="1"/>
  <c r="H5696" i="19"/>
  <c r="J5696" i="19" s="1"/>
  <c r="H5697" i="19"/>
  <c r="J5697" i="19" s="1"/>
  <c r="H5698" i="19"/>
  <c r="J5698" i="19" s="1"/>
  <c r="H5699" i="19"/>
  <c r="J5699" i="19" s="1"/>
  <c r="H5700" i="19"/>
  <c r="J5700" i="19" s="1"/>
  <c r="H5701" i="19"/>
  <c r="J5701" i="19" s="1"/>
  <c r="H5702" i="19"/>
  <c r="J5702" i="19" s="1"/>
  <c r="H5703" i="19"/>
  <c r="J5703" i="19" s="1"/>
  <c r="H5704" i="19"/>
  <c r="J5704" i="19" s="1"/>
  <c r="H5705" i="19"/>
  <c r="J5705" i="19" s="1"/>
  <c r="H5706" i="19"/>
  <c r="J5706" i="19" s="1"/>
  <c r="H5707" i="19"/>
  <c r="J5707" i="19" s="1"/>
  <c r="H5708" i="19"/>
  <c r="J5708" i="19" s="1"/>
  <c r="H5709" i="19"/>
  <c r="J5709" i="19" s="1"/>
  <c r="H5710" i="19"/>
  <c r="J5710" i="19" s="1"/>
  <c r="H5711" i="19"/>
  <c r="J5711" i="19" s="1"/>
  <c r="H5712" i="19"/>
  <c r="J5712" i="19" s="1"/>
  <c r="H5713" i="19"/>
  <c r="J5713" i="19" s="1"/>
  <c r="H5714" i="19"/>
  <c r="J5714" i="19" s="1"/>
  <c r="H5715" i="19"/>
  <c r="J5715" i="19" s="1"/>
  <c r="H5716" i="19"/>
  <c r="J5716" i="19" s="1"/>
  <c r="H5717" i="19"/>
  <c r="J5717" i="19" s="1"/>
  <c r="H5718" i="19"/>
  <c r="J5718" i="19" s="1"/>
  <c r="H5719" i="19"/>
  <c r="J5719" i="19" s="1"/>
  <c r="H5720" i="19"/>
  <c r="J5720" i="19" s="1"/>
  <c r="H5721" i="19"/>
  <c r="J5721" i="19" s="1"/>
  <c r="H5722" i="19"/>
  <c r="J5722" i="19" s="1"/>
  <c r="H5723" i="19"/>
  <c r="J5723" i="19" s="1"/>
  <c r="H5724" i="19"/>
  <c r="J5724" i="19" s="1"/>
  <c r="H5725" i="19"/>
  <c r="J5725" i="19" s="1"/>
  <c r="H5726" i="19"/>
  <c r="H5727" i="19"/>
  <c r="H5728" i="19"/>
  <c r="J5728" i="19" s="1"/>
  <c r="H5729" i="19"/>
  <c r="J5729" i="19" s="1"/>
  <c r="H5730" i="19"/>
  <c r="J5730" i="19" s="1"/>
  <c r="H5731" i="19"/>
  <c r="J5731" i="19" s="1"/>
  <c r="H5732" i="19"/>
  <c r="J5732" i="19" s="1"/>
  <c r="H5733" i="19"/>
  <c r="J5733" i="19" s="1"/>
  <c r="H5734" i="19"/>
  <c r="J5734" i="19" s="1"/>
  <c r="H5735" i="19"/>
  <c r="J5735" i="19" s="1"/>
  <c r="H5736" i="19"/>
  <c r="J5736" i="19" s="1"/>
  <c r="H5737" i="19"/>
  <c r="J5737" i="19" s="1"/>
  <c r="H5738" i="19"/>
  <c r="J5738" i="19" s="1"/>
  <c r="H5739" i="19"/>
  <c r="J5739" i="19" s="1"/>
  <c r="H5740" i="19"/>
  <c r="J5740" i="19" s="1"/>
  <c r="H5741" i="19"/>
  <c r="J5741" i="19" s="1"/>
  <c r="H5742" i="19"/>
  <c r="J5742" i="19" s="1"/>
  <c r="H5743" i="19"/>
  <c r="J5743" i="19" s="1"/>
  <c r="H5744" i="19"/>
  <c r="J5744" i="19" s="1"/>
  <c r="H5745" i="19"/>
  <c r="J5745" i="19" s="1"/>
  <c r="H5746" i="19"/>
  <c r="J5746" i="19" s="1"/>
  <c r="H5747" i="19"/>
  <c r="J5747" i="19" s="1"/>
  <c r="H5748" i="19"/>
  <c r="J5748" i="19" s="1"/>
  <c r="H5749" i="19"/>
  <c r="J5749" i="19" s="1"/>
  <c r="H5750" i="19"/>
  <c r="J5750" i="19" s="1"/>
  <c r="H5751" i="19"/>
  <c r="J5751" i="19" s="1"/>
  <c r="H5752" i="19"/>
  <c r="J5752" i="19" s="1"/>
  <c r="H5753" i="19"/>
  <c r="J5753" i="19" s="1"/>
  <c r="H5754" i="19"/>
  <c r="J5754" i="19" s="1"/>
  <c r="H5755" i="19"/>
  <c r="J5755" i="19" s="1"/>
  <c r="H5756" i="19"/>
  <c r="J5756" i="19" s="1"/>
  <c r="H5757" i="19"/>
  <c r="J5757" i="19" s="1"/>
  <c r="H5758" i="19"/>
  <c r="J5758" i="19" s="1"/>
  <c r="H5759" i="19"/>
  <c r="J5759" i="19" s="1"/>
  <c r="H5760" i="19"/>
  <c r="J5760" i="19" s="1"/>
  <c r="H5761" i="19"/>
  <c r="J5761" i="19" s="1"/>
  <c r="H5762" i="19"/>
  <c r="J5762" i="19" s="1"/>
  <c r="H5763" i="19"/>
  <c r="J5763" i="19" s="1"/>
  <c r="H5764" i="19"/>
  <c r="J5764" i="19" s="1"/>
  <c r="H5765" i="19"/>
  <c r="J5765" i="19" s="1"/>
  <c r="H5766" i="19"/>
  <c r="J5766" i="19" s="1"/>
  <c r="H5767" i="19"/>
  <c r="J5767" i="19" s="1"/>
  <c r="H5768" i="19"/>
  <c r="J5768" i="19" s="1"/>
  <c r="H5769" i="19"/>
  <c r="H5770" i="19"/>
  <c r="H5771" i="19"/>
  <c r="J5771" i="19" s="1"/>
  <c r="H5772" i="19"/>
  <c r="J5772" i="19" s="1"/>
  <c r="H5773" i="19"/>
  <c r="J5773" i="19" s="1"/>
  <c r="H5774" i="19"/>
  <c r="J5774" i="19" s="1"/>
  <c r="H5775" i="19"/>
  <c r="J5775" i="19" s="1"/>
  <c r="H5776" i="19"/>
  <c r="J5776" i="19" s="1"/>
  <c r="H5777" i="19"/>
  <c r="J5777" i="19" s="1"/>
  <c r="H5778" i="19"/>
  <c r="J5778" i="19" s="1"/>
  <c r="H5779" i="19"/>
  <c r="J5779" i="19" s="1"/>
  <c r="H5780" i="19"/>
  <c r="J5780" i="19" s="1"/>
  <c r="H5781" i="19"/>
  <c r="J5781" i="19" s="1"/>
  <c r="H5782" i="19"/>
  <c r="J5782" i="19" s="1"/>
  <c r="H5783" i="19"/>
  <c r="J5783" i="19" s="1"/>
  <c r="H5784" i="19"/>
  <c r="J5784" i="19" s="1"/>
  <c r="H5785" i="19"/>
  <c r="J5785" i="19" s="1"/>
  <c r="H5786" i="19"/>
  <c r="J5786" i="19" s="1"/>
  <c r="H5787" i="19"/>
  <c r="J5787" i="19" s="1"/>
  <c r="H5788" i="19"/>
  <c r="J5788" i="19" s="1"/>
  <c r="H5789" i="19"/>
  <c r="H5790" i="19"/>
  <c r="H5791" i="19"/>
  <c r="J5791" i="19" s="1"/>
  <c r="H5792" i="19"/>
  <c r="J5792" i="19" s="1"/>
  <c r="H5793" i="19"/>
  <c r="J5793" i="19" s="1"/>
  <c r="H5794" i="19"/>
  <c r="J5794" i="19" s="1"/>
  <c r="H5795" i="19"/>
  <c r="J5795" i="19" s="1"/>
  <c r="H5796" i="19"/>
  <c r="J5796" i="19" s="1"/>
  <c r="H5797" i="19"/>
  <c r="J5797" i="19" s="1"/>
  <c r="H5798" i="19"/>
  <c r="J5798" i="19" s="1"/>
  <c r="H5799" i="19"/>
  <c r="J5799" i="19" s="1"/>
  <c r="H5800" i="19"/>
  <c r="J5800" i="19" s="1"/>
  <c r="H5801" i="19"/>
  <c r="J5801" i="19" s="1"/>
  <c r="H5802" i="19"/>
  <c r="J5802" i="19" s="1"/>
  <c r="H5803" i="19"/>
  <c r="J5803" i="19" s="1"/>
  <c r="H5804" i="19"/>
  <c r="J5804" i="19" s="1"/>
  <c r="H5805" i="19"/>
  <c r="J5805" i="19" s="1"/>
  <c r="H5806" i="19"/>
  <c r="J5806" i="19" s="1"/>
  <c r="H5807" i="19"/>
  <c r="J5807" i="19" s="1"/>
  <c r="H5808" i="19"/>
  <c r="J5808" i="19" s="1"/>
  <c r="H5809" i="19"/>
  <c r="J5809" i="19" s="1"/>
  <c r="H5810" i="19"/>
  <c r="J5810" i="19" s="1"/>
  <c r="H5811" i="19"/>
  <c r="J5811" i="19" s="1"/>
  <c r="H5812" i="19"/>
  <c r="J5812" i="19" s="1"/>
  <c r="H5813" i="19"/>
  <c r="J5813" i="19" s="1"/>
  <c r="H5814" i="19"/>
  <c r="J5814" i="19" s="1"/>
  <c r="H5815" i="19"/>
  <c r="J5815" i="19" s="1"/>
  <c r="H5816" i="19"/>
  <c r="J5816" i="19" s="1"/>
  <c r="H5817" i="19"/>
  <c r="J5817" i="19" s="1"/>
  <c r="H5818" i="19"/>
  <c r="J5818" i="19" s="1"/>
  <c r="H5819" i="19"/>
  <c r="J5819" i="19" s="1"/>
  <c r="H5820" i="19"/>
  <c r="J5820" i="19" s="1"/>
  <c r="H5821" i="19"/>
  <c r="J5821" i="19" s="1"/>
  <c r="H5822" i="19"/>
  <c r="J5822" i="19" s="1"/>
  <c r="H5823" i="19"/>
  <c r="J5823" i="19" s="1"/>
  <c r="H5824" i="19"/>
  <c r="J5824" i="19" s="1"/>
  <c r="H5825" i="19"/>
  <c r="J5825" i="19" s="1"/>
  <c r="H5826" i="19"/>
  <c r="J5826" i="19" s="1"/>
  <c r="H5827" i="19"/>
  <c r="J5827" i="19" s="1"/>
  <c r="H5828" i="19"/>
  <c r="J5828" i="19" s="1"/>
  <c r="H5829" i="19"/>
  <c r="J5829" i="19" s="1"/>
  <c r="H5830" i="19"/>
  <c r="J5830" i="19" s="1"/>
  <c r="H5831" i="19"/>
  <c r="J5831" i="19" s="1"/>
  <c r="H5832" i="19"/>
  <c r="J5832" i="19" s="1"/>
  <c r="H5833" i="19"/>
  <c r="J5833" i="19" s="1"/>
  <c r="H5834" i="19"/>
  <c r="J5834" i="19" s="1"/>
  <c r="H5835" i="19"/>
  <c r="H5836" i="19"/>
  <c r="H5837" i="19"/>
  <c r="J5837" i="19" s="1"/>
  <c r="H5838" i="19"/>
  <c r="H5839" i="19"/>
  <c r="J5839" i="19" s="1"/>
  <c r="H5840" i="19"/>
  <c r="J5840" i="19" s="1"/>
  <c r="H5841" i="19"/>
  <c r="J5841" i="19" s="1"/>
  <c r="H5842" i="19"/>
  <c r="J5842" i="19" s="1"/>
  <c r="H5843" i="19"/>
  <c r="J5843" i="19" s="1"/>
  <c r="H5844" i="19"/>
  <c r="J5844" i="19" s="1"/>
  <c r="H5845" i="19"/>
  <c r="J5845" i="19" s="1"/>
  <c r="H5846" i="19"/>
  <c r="J5846" i="19" s="1"/>
  <c r="H5847" i="19"/>
  <c r="J5847" i="19" s="1"/>
  <c r="H5848" i="19"/>
  <c r="J5848" i="19" s="1"/>
  <c r="H5849" i="19"/>
  <c r="J5849" i="19" s="1"/>
  <c r="H5850" i="19"/>
  <c r="J5850" i="19" s="1"/>
  <c r="H5851" i="19"/>
  <c r="J5851" i="19" s="1"/>
  <c r="H5852" i="19"/>
  <c r="J5852" i="19" s="1"/>
  <c r="H5853" i="19"/>
  <c r="J5853" i="19" s="1"/>
  <c r="H5854" i="19"/>
  <c r="J5854" i="19" s="1"/>
  <c r="H5855" i="19"/>
  <c r="J5855" i="19" s="1"/>
  <c r="H5856" i="19"/>
  <c r="J5856" i="19" s="1"/>
  <c r="H5857" i="19"/>
  <c r="J5857" i="19" s="1"/>
  <c r="H5858" i="19"/>
  <c r="J5858" i="19" s="1"/>
  <c r="H5859" i="19"/>
  <c r="J5859" i="19" s="1"/>
  <c r="H5860" i="19"/>
  <c r="J5860" i="19" s="1"/>
  <c r="H5861" i="19"/>
  <c r="J5861" i="19" s="1"/>
  <c r="H5862" i="19"/>
  <c r="J5862" i="19" s="1"/>
  <c r="H5863" i="19"/>
  <c r="J5863" i="19" s="1"/>
  <c r="H5864" i="19"/>
  <c r="J5864" i="19" s="1"/>
  <c r="H5865" i="19"/>
  <c r="J5865" i="19" s="1"/>
  <c r="H5866" i="19"/>
  <c r="J5866" i="19" s="1"/>
  <c r="H5867" i="19"/>
  <c r="J5867" i="19" s="1"/>
  <c r="H5868" i="19"/>
  <c r="J5868" i="19" s="1"/>
  <c r="H5869" i="19"/>
  <c r="J5869" i="19" s="1"/>
  <c r="H5870" i="19"/>
  <c r="J5870" i="19" s="1"/>
  <c r="H5871" i="19"/>
  <c r="J5871" i="19" s="1"/>
  <c r="H5872" i="19"/>
  <c r="J5872" i="19" s="1"/>
  <c r="H5873" i="19"/>
  <c r="J5873" i="19" s="1"/>
  <c r="H5874" i="19"/>
  <c r="J5874" i="19" s="1"/>
  <c r="H5875" i="19"/>
  <c r="J5875" i="19" s="1"/>
  <c r="H5876" i="19"/>
  <c r="J5876" i="19" s="1"/>
  <c r="H5877" i="19"/>
  <c r="J5877" i="19" s="1"/>
  <c r="H5878" i="19"/>
  <c r="J5878" i="19" s="1"/>
  <c r="H5879" i="19"/>
  <c r="J5879" i="19" s="1"/>
  <c r="H5880" i="19"/>
  <c r="J5880" i="19" s="1"/>
  <c r="H5881" i="19"/>
  <c r="J5881" i="19" s="1"/>
  <c r="H5882" i="19"/>
  <c r="J5882" i="19" s="1"/>
  <c r="H5883" i="19"/>
  <c r="J5883" i="19" s="1"/>
  <c r="H5884" i="19"/>
  <c r="J5884" i="19" s="1"/>
  <c r="H5885" i="19"/>
  <c r="J5885" i="19" s="1"/>
  <c r="H5886" i="19"/>
  <c r="J5886" i="19" s="1"/>
  <c r="H5887" i="19"/>
  <c r="J5887" i="19" s="1"/>
  <c r="H5888" i="19"/>
  <c r="J5888" i="19" s="1"/>
  <c r="H5889" i="19"/>
  <c r="J5889" i="19" s="1"/>
  <c r="H5890" i="19"/>
  <c r="J5890" i="19" s="1"/>
  <c r="H5891" i="19"/>
  <c r="J5891" i="19" s="1"/>
  <c r="H5892" i="19"/>
  <c r="J5892" i="19" s="1"/>
  <c r="H5893" i="19"/>
  <c r="J5893" i="19" s="1"/>
  <c r="H5894" i="19"/>
  <c r="J5894" i="19" s="1"/>
  <c r="H5895" i="19"/>
  <c r="J5895" i="19" s="1"/>
  <c r="H5896" i="19"/>
  <c r="J5896" i="19" s="1"/>
  <c r="H5897" i="19"/>
  <c r="J5897" i="19" s="1"/>
  <c r="H5898" i="19"/>
  <c r="J5898" i="19" s="1"/>
  <c r="H5899" i="19"/>
  <c r="J5899" i="19" s="1"/>
  <c r="H5900" i="19"/>
  <c r="J5900" i="19" s="1"/>
  <c r="H5901" i="19"/>
  <c r="J5901" i="19" s="1"/>
  <c r="H5902" i="19"/>
  <c r="J5902" i="19" s="1"/>
  <c r="H5903" i="19"/>
  <c r="J5903" i="19" s="1"/>
  <c r="H5904" i="19"/>
  <c r="J5904" i="19" s="1"/>
  <c r="H5905" i="19"/>
  <c r="J5905" i="19" s="1"/>
  <c r="H5906" i="19"/>
  <c r="J5906" i="19" s="1"/>
  <c r="H5907" i="19"/>
  <c r="J5907" i="19" s="1"/>
  <c r="H5908" i="19"/>
  <c r="J5908" i="19" s="1"/>
  <c r="H5909" i="19"/>
  <c r="J5909" i="19" s="1"/>
  <c r="H5910" i="19"/>
  <c r="J5910" i="19" s="1"/>
  <c r="H5911" i="19"/>
  <c r="J5911" i="19" s="1"/>
  <c r="H5912" i="19"/>
  <c r="J5912" i="19" s="1"/>
  <c r="H5913" i="19"/>
  <c r="J5913" i="19" s="1"/>
  <c r="H5914" i="19"/>
  <c r="J5914" i="19" s="1"/>
  <c r="H5915" i="19"/>
  <c r="J5915" i="19" s="1"/>
  <c r="H5916" i="19"/>
  <c r="J5916" i="19" s="1"/>
  <c r="H5917" i="19"/>
  <c r="J5917" i="19" s="1"/>
  <c r="H5918" i="19"/>
  <c r="J5918" i="19" s="1"/>
  <c r="H5919" i="19"/>
  <c r="J5919" i="19" s="1"/>
  <c r="H5920" i="19"/>
  <c r="J5920" i="19" s="1"/>
  <c r="H5921" i="19"/>
  <c r="J5921" i="19" s="1"/>
  <c r="H5922" i="19"/>
  <c r="J5922" i="19" s="1"/>
  <c r="H5923" i="19"/>
  <c r="J5923" i="19" s="1"/>
  <c r="H5924" i="19"/>
  <c r="J5924" i="19" s="1"/>
  <c r="H5925" i="19"/>
  <c r="J5925" i="19" s="1"/>
  <c r="H5926" i="19"/>
  <c r="J5926" i="19" s="1"/>
  <c r="H5927" i="19"/>
  <c r="J5927" i="19" s="1"/>
  <c r="H5928" i="19"/>
  <c r="J5928" i="19" s="1"/>
  <c r="H5929" i="19"/>
  <c r="J5929" i="19" s="1"/>
  <c r="H5930" i="19"/>
  <c r="J5930" i="19" s="1"/>
  <c r="H5931" i="19"/>
  <c r="J5931" i="19" s="1"/>
  <c r="H5932" i="19"/>
  <c r="J5932" i="19" s="1"/>
  <c r="H5933" i="19"/>
  <c r="J5933" i="19" s="1"/>
  <c r="H5934" i="19"/>
  <c r="J5934" i="19" s="1"/>
  <c r="H5935" i="19"/>
  <c r="J5935" i="19" s="1"/>
  <c r="H5936" i="19"/>
  <c r="J5936" i="19" s="1"/>
  <c r="H5937" i="19"/>
  <c r="J5937" i="19" s="1"/>
  <c r="H5938" i="19"/>
  <c r="J5938" i="19" s="1"/>
  <c r="H5939" i="19"/>
  <c r="J5939" i="19" s="1"/>
  <c r="H5940" i="19"/>
  <c r="J5940" i="19" s="1"/>
  <c r="H5941" i="19"/>
  <c r="J5941" i="19" s="1"/>
  <c r="H5942" i="19"/>
  <c r="J5942" i="19" s="1"/>
  <c r="H5943" i="19"/>
  <c r="J5943" i="19" s="1"/>
  <c r="H5944" i="19"/>
  <c r="J5944" i="19" s="1"/>
  <c r="H5945" i="19"/>
  <c r="J5945" i="19" s="1"/>
  <c r="H5946" i="19"/>
  <c r="J5946" i="19" s="1"/>
  <c r="H5947" i="19"/>
  <c r="J5947" i="19" s="1"/>
  <c r="H5948" i="19"/>
  <c r="J5948" i="19" s="1"/>
  <c r="H5949" i="19"/>
  <c r="J5949" i="19" s="1"/>
  <c r="H5950" i="19"/>
  <c r="J5950" i="19" s="1"/>
  <c r="H5951" i="19"/>
  <c r="J5951" i="19" s="1"/>
  <c r="H5952" i="19"/>
  <c r="J5952" i="19" s="1"/>
  <c r="H5953" i="19"/>
  <c r="J5953" i="19" s="1"/>
  <c r="H5954" i="19"/>
  <c r="J5954" i="19" s="1"/>
  <c r="H5955" i="19"/>
  <c r="J5955" i="19" s="1"/>
  <c r="H5956" i="19"/>
  <c r="J5956" i="19" s="1"/>
  <c r="H5957" i="19"/>
  <c r="J5957" i="19" s="1"/>
  <c r="H5958" i="19"/>
  <c r="J5958" i="19" s="1"/>
  <c r="H5959" i="19"/>
  <c r="J5959" i="19" s="1"/>
  <c r="H5960" i="19"/>
  <c r="J5960" i="19" s="1"/>
  <c r="H5961" i="19"/>
  <c r="J5961" i="19" s="1"/>
  <c r="H5962" i="19"/>
  <c r="J5962" i="19" s="1"/>
  <c r="H5963" i="19"/>
  <c r="J5963" i="19" s="1"/>
  <c r="H5964" i="19"/>
  <c r="J5964" i="19" s="1"/>
  <c r="H5965" i="19"/>
  <c r="J5965" i="19" s="1"/>
  <c r="H5966" i="19"/>
  <c r="J5966" i="19" s="1"/>
  <c r="H5967" i="19"/>
  <c r="J5967" i="19" s="1"/>
  <c r="H5968" i="19"/>
  <c r="J5968" i="19" s="1"/>
  <c r="H5969" i="19"/>
  <c r="J5969" i="19" s="1"/>
  <c r="H5970" i="19"/>
  <c r="J5970" i="19" s="1"/>
  <c r="H5971" i="19"/>
  <c r="J5971" i="19" s="1"/>
  <c r="H5972" i="19"/>
  <c r="J5972" i="19" s="1"/>
  <c r="H5973" i="19"/>
  <c r="J5973" i="19" s="1"/>
  <c r="H5974" i="19"/>
  <c r="J5974" i="19" s="1"/>
  <c r="H5975" i="19"/>
  <c r="J5975" i="19" s="1"/>
  <c r="H5976" i="19"/>
  <c r="J5976" i="19" s="1"/>
  <c r="H5977" i="19"/>
  <c r="J5977" i="19" s="1"/>
  <c r="H5978" i="19"/>
  <c r="J5978" i="19" s="1"/>
  <c r="H5979" i="19"/>
  <c r="J5979" i="19" s="1"/>
  <c r="H5980" i="19"/>
  <c r="J5980" i="19" s="1"/>
  <c r="H5981" i="19"/>
  <c r="J5981" i="19" s="1"/>
  <c r="H5982" i="19"/>
  <c r="J5982" i="19" s="1"/>
  <c r="H5983" i="19"/>
  <c r="J5983" i="19" s="1"/>
  <c r="H5984" i="19"/>
  <c r="J5984" i="19" s="1"/>
  <c r="H5985" i="19"/>
  <c r="J5985" i="19" s="1"/>
  <c r="H5986" i="19"/>
  <c r="J5986" i="19" s="1"/>
  <c r="H5987" i="19"/>
  <c r="J5987" i="19" s="1"/>
  <c r="H5988" i="19"/>
  <c r="J5988" i="19" s="1"/>
  <c r="H5989" i="19"/>
  <c r="J5989" i="19" s="1"/>
  <c r="H5990" i="19"/>
  <c r="J5990" i="19" s="1"/>
  <c r="H5991" i="19"/>
  <c r="J5991" i="19" s="1"/>
  <c r="H5992" i="19"/>
  <c r="J5992" i="19" s="1"/>
  <c r="H5993" i="19"/>
  <c r="J5993" i="19" s="1"/>
  <c r="H5994" i="19"/>
  <c r="J5994" i="19" s="1"/>
  <c r="H5995" i="19"/>
  <c r="H5996" i="19"/>
  <c r="J5996" i="19" s="1"/>
  <c r="H5997" i="19"/>
  <c r="J5997" i="19" s="1"/>
  <c r="H5998" i="19"/>
  <c r="J5998" i="19" s="1"/>
  <c r="H5999" i="19"/>
  <c r="J5999" i="19" s="1"/>
  <c r="H6000" i="19"/>
  <c r="J6000" i="19" s="1"/>
  <c r="H6001" i="19"/>
  <c r="J6001" i="19" s="1"/>
  <c r="H6002" i="19"/>
  <c r="J6002" i="19" s="1"/>
  <c r="H6003" i="19"/>
  <c r="J6003" i="19" s="1"/>
  <c r="H6004" i="19"/>
  <c r="H6005" i="19"/>
  <c r="J6005" i="19" s="1"/>
  <c r="H6006" i="19"/>
  <c r="J6006" i="19" s="1"/>
  <c r="H6007" i="19"/>
  <c r="J6007" i="19" s="1"/>
  <c r="H6008" i="19"/>
  <c r="J6008" i="19" s="1"/>
  <c r="H6009" i="19"/>
  <c r="J6009" i="19" s="1"/>
  <c r="H6010" i="19"/>
  <c r="J6010" i="19" s="1"/>
  <c r="H6011" i="19"/>
  <c r="J6011" i="19" s="1"/>
  <c r="H6012" i="19"/>
  <c r="J6012" i="19" s="1"/>
  <c r="H6013" i="19"/>
  <c r="J6013" i="19" s="1"/>
  <c r="H6014" i="19"/>
  <c r="J6014" i="19" s="1"/>
  <c r="H6015" i="19"/>
  <c r="J6015" i="19" s="1"/>
  <c r="H6016" i="19"/>
  <c r="J6016" i="19" s="1"/>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28" i="19"/>
  <c r="I1029" i="19"/>
  <c r="I1030" i="19"/>
  <c r="I1031" i="19"/>
  <c r="I1032" i="19"/>
  <c r="I1033" i="19"/>
  <c r="I1034" i="19"/>
  <c r="I1035" i="19"/>
  <c r="I1036" i="19"/>
  <c r="I1037" i="19"/>
  <c r="I1038" i="19"/>
  <c r="I1039" i="19"/>
  <c r="I1040" i="19"/>
  <c r="I1041" i="19"/>
  <c r="I1042" i="19"/>
  <c r="I1043" i="19"/>
  <c r="I1044" i="19"/>
  <c r="I1045" i="19"/>
  <c r="I1046" i="19"/>
  <c r="I1047" i="19"/>
  <c r="I1048" i="19"/>
  <c r="I1049" i="19"/>
  <c r="I1050" i="19"/>
  <c r="I1051" i="19"/>
  <c r="I1052" i="19"/>
  <c r="I1053" i="19"/>
  <c r="I1054" i="19"/>
  <c r="I1055" i="19"/>
  <c r="I1056" i="19"/>
  <c r="I1057" i="19"/>
  <c r="I1058" i="19"/>
  <c r="I1059" i="19"/>
  <c r="I1060" i="19"/>
  <c r="I1061" i="19"/>
  <c r="I1062" i="19"/>
  <c r="I1063" i="19"/>
  <c r="I1064" i="19"/>
  <c r="I1065" i="19"/>
  <c r="I1066" i="19"/>
  <c r="I1067" i="19"/>
  <c r="I1068" i="19"/>
  <c r="I1069" i="19"/>
  <c r="I1070" i="19"/>
  <c r="I1071" i="19"/>
  <c r="I1072" i="19"/>
  <c r="I1073" i="19"/>
  <c r="I1074" i="19"/>
  <c r="I1075" i="19"/>
  <c r="I1076" i="19"/>
  <c r="I1077" i="19"/>
  <c r="I1078" i="19"/>
  <c r="I1079" i="19"/>
  <c r="I1080" i="19"/>
  <c r="I1081" i="19"/>
  <c r="I1082" i="19"/>
  <c r="I1083" i="19"/>
  <c r="I1084" i="19"/>
  <c r="I1085" i="19"/>
  <c r="I1086" i="19"/>
  <c r="I1087" i="19"/>
  <c r="I1088" i="19"/>
  <c r="I1089" i="19"/>
  <c r="I1090" i="19"/>
  <c r="I1091" i="19"/>
  <c r="I1092" i="19"/>
  <c r="I1093" i="19"/>
  <c r="I1094" i="19"/>
  <c r="I1095" i="19"/>
  <c r="I1096" i="19"/>
  <c r="I1097" i="19"/>
  <c r="I1098" i="19"/>
  <c r="I1099" i="19"/>
  <c r="I1100" i="19"/>
  <c r="I1101" i="19"/>
  <c r="I1102" i="19"/>
  <c r="I1103" i="19"/>
  <c r="I1104" i="19"/>
  <c r="I1105" i="19"/>
  <c r="I1106" i="19"/>
  <c r="I1107" i="19"/>
  <c r="I1108" i="19"/>
  <c r="I1109" i="19"/>
  <c r="I1110" i="19"/>
  <c r="I1111" i="19"/>
  <c r="I1112" i="19"/>
  <c r="I1113" i="19"/>
  <c r="I1114" i="19"/>
  <c r="I1115" i="19"/>
  <c r="I1116" i="19"/>
  <c r="I1117" i="19"/>
  <c r="I1118" i="19"/>
  <c r="I1119" i="19"/>
  <c r="I1120" i="19"/>
  <c r="I1121" i="19"/>
  <c r="I1122" i="19"/>
  <c r="I1123" i="19"/>
  <c r="I1124" i="19"/>
  <c r="I1125" i="19"/>
  <c r="I1126" i="19"/>
  <c r="I1127" i="19"/>
  <c r="I1128" i="19"/>
  <c r="I1129" i="19"/>
  <c r="I1130" i="19"/>
  <c r="I1131" i="19"/>
  <c r="I1132" i="19"/>
  <c r="I1133" i="19"/>
  <c r="I1134" i="19"/>
  <c r="I1135" i="19"/>
  <c r="I1136" i="19"/>
  <c r="I1137" i="19"/>
  <c r="I1138" i="19"/>
  <c r="I1139" i="19"/>
  <c r="I1140" i="19"/>
  <c r="I1141" i="19"/>
  <c r="I1142" i="19"/>
  <c r="I1143" i="19"/>
  <c r="I1144" i="19"/>
  <c r="I1145" i="19"/>
  <c r="I1146" i="19"/>
  <c r="I1147" i="19"/>
  <c r="I1148" i="19"/>
  <c r="I1149" i="19"/>
  <c r="I1150" i="19"/>
  <c r="I1151" i="19"/>
  <c r="I1152" i="19"/>
  <c r="I1153" i="19"/>
  <c r="I1154" i="19"/>
  <c r="I1155" i="19"/>
  <c r="I1156" i="19"/>
  <c r="I1157" i="19"/>
  <c r="I1158" i="19"/>
  <c r="I1159" i="19"/>
  <c r="I1160" i="19"/>
  <c r="I1161" i="19"/>
  <c r="I1162" i="19"/>
  <c r="I1163" i="19"/>
  <c r="I1164" i="19"/>
  <c r="I1165" i="19"/>
  <c r="I1166" i="19"/>
  <c r="I1167" i="19"/>
  <c r="I1168" i="19"/>
  <c r="I1169" i="19"/>
  <c r="I1170" i="19"/>
  <c r="I1171" i="19"/>
  <c r="I1172" i="19"/>
  <c r="I1173" i="19"/>
  <c r="I1174" i="19"/>
  <c r="I1175" i="19"/>
  <c r="I1176" i="19"/>
  <c r="I1177" i="19"/>
  <c r="I1178" i="19"/>
  <c r="I1179" i="19"/>
  <c r="I1180" i="19"/>
  <c r="I1181" i="19"/>
  <c r="I1182" i="19"/>
  <c r="I1183" i="19"/>
  <c r="I1184" i="19"/>
  <c r="I1185" i="19"/>
  <c r="I1186" i="19"/>
  <c r="I1187" i="19"/>
  <c r="I1188" i="19"/>
  <c r="I1189" i="19"/>
  <c r="I1190" i="19"/>
  <c r="I1191" i="19"/>
  <c r="I1192" i="19"/>
  <c r="I1193" i="19"/>
  <c r="I1194" i="19"/>
  <c r="I1195" i="19"/>
  <c r="I1196" i="19"/>
  <c r="I1197" i="19"/>
  <c r="I1198" i="19"/>
  <c r="I1199" i="19"/>
  <c r="I1200" i="19"/>
  <c r="I1201" i="19"/>
  <c r="I1202" i="19"/>
  <c r="I1203" i="19"/>
  <c r="I1204" i="19"/>
  <c r="I1205" i="19"/>
  <c r="I1206" i="19"/>
  <c r="I1207" i="19"/>
  <c r="I1208" i="19"/>
  <c r="I1209" i="19"/>
  <c r="I1210" i="19"/>
  <c r="I1211" i="19"/>
  <c r="I1212" i="19"/>
  <c r="I1213" i="19"/>
  <c r="I1214" i="19"/>
  <c r="I1215" i="19"/>
  <c r="I1216" i="19"/>
  <c r="I1217" i="19"/>
  <c r="I1218" i="19"/>
  <c r="I1219" i="19"/>
  <c r="I1220" i="19"/>
  <c r="I1221" i="19"/>
  <c r="I1222" i="19"/>
  <c r="I1223" i="19"/>
  <c r="I1224" i="19"/>
  <c r="I1225" i="19"/>
  <c r="I1226" i="19"/>
  <c r="I1227" i="19"/>
  <c r="I1228" i="19"/>
  <c r="I1229" i="19"/>
  <c r="I1230" i="19"/>
  <c r="I1231" i="19"/>
  <c r="I1232" i="19"/>
  <c r="I1233" i="19"/>
  <c r="I1234" i="19"/>
  <c r="I1235" i="19"/>
  <c r="I1236" i="19"/>
  <c r="I1237" i="19"/>
  <c r="I1238" i="19"/>
  <c r="I1239" i="19"/>
  <c r="I1240" i="19"/>
  <c r="I1241" i="19"/>
  <c r="I1242" i="19"/>
  <c r="I1243" i="19"/>
  <c r="I1244" i="19"/>
  <c r="I1245" i="19"/>
  <c r="I1246" i="19"/>
  <c r="I1247" i="19"/>
  <c r="I1248" i="19"/>
  <c r="I1249" i="19"/>
  <c r="I1250" i="19"/>
  <c r="I1251" i="19"/>
  <c r="I1252" i="19"/>
  <c r="I1253" i="19"/>
  <c r="I1254" i="19"/>
  <c r="I1255" i="19"/>
  <c r="I1256" i="19"/>
  <c r="I1257" i="19"/>
  <c r="I1258" i="19"/>
  <c r="I1259" i="19"/>
  <c r="I1260" i="19"/>
  <c r="I1261" i="19"/>
  <c r="I1262" i="19"/>
  <c r="I1263" i="19"/>
  <c r="I1264" i="19"/>
  <c r="I1265" i="19"/>
  <c r="I1266" i="19"/>
  <c r="I1267" i="19"/>
  <c r="I1268" i="19"/>
  <c r="I1269" i="19"/>
  <c r="I1270" i="19"/>
  <c r="I1271" i="19"/>
  <c r="I1272" i="19"/>
  <c r="I1273" i="19"/>
  <c r="I1274" i="19"/>
  <c r="I1275" i="19"/>
  <c r="I1276" i="19"/>
  <c r="I1277" i="19"/>
  <c r="I1278" i="19"/>
  <c r="I1279" i="19"/>
  <c r="I1280" i="19"/>
  <c r="I1281" i="19"/>
  <c r="I1282" i="19"/>
  <c r="I1283" i="19"/>
  <c r="I1284" i="19"/>
  <c r="I1285" i="19"/>
  <c r="I1286" i="19"/>
  <c r="I1287" i="19"/>
  <c r="I1288" i="19"/>
  <c r="I1289" i="19"/>
  <c r="I1290" i="19"/>
  <c r="I1291" i="19"/>
  <c r="I1292" i="19"/>
  <c r="I1293" i="19"/>
  <c r="I1294" i="19"/>
  <c r="I1295" i="19"/>
  <c r="I1296" i="19"/>
  <c r="I1297" i="19"/>
  <c r="I1298" i="19"/>
  <c r="I1299" i="19"/>
  <c r="I1300" i="19"/>
  <c r="I1301" i="19"/>
  <c r="I1302" i="19"/>
  <c r="I1303" i="19"/>
  <c r="I1304" i="19"/>
  <c r="I1305" i="19"/>
  <c r="I1306" i="19"/>
  <c r="I1307" i="19"/>
  <c r="I1308" i="19"/>
  <c r="I1309" i="19"/>
  <c r="I1310" i="19"/>
  <c r="I1311" i="19"/>
  <c r="I1312" i="19"/>
  <c r="I1313" i="19"/>
  <c r="I1314" i="19"/>
  <c r="I1315" i="19"/>
  <c r="I1316" i="19"/>
  <c r="I1317" i="19"/>
  <c r="I1318" i="19"/>
  <c r="I1319" i="19"/>
  <c r="I1320" i="19"/>
  <c r="I1321" i="19"/>
  <c r="I1322" i="19"/>
  <c r="I1323" i="19"/>
  <c r="I1324" i="19"/>
  <c r="I1325" i="19"/>
  <c r="I1326" i="19"/>
  <c r="I1327" i="19"/>
  <c r="I1328" i="19"/>
  <c r="I1329" i="19"/>
  <c r="I1330" i="19"/>
  <c r="I1331" i="19"/>
  <c r="I1332" i="19"/>
  <c r="I1333" i="19"/>
  <c r="I1334" i="19"/>
  <c r="I1335" i="19"/>
  <c r="I1336" i="19"/>
  <c r="I1337" i="19"/>
  <c r="I1338" i="19"/>
  <c r="I1339" i="19"/>
  <c r="I1340" i="19"/>
  <c r="I1341" i="19"/>
  <c r="I1342" i="19"/>
  <c r="I1343" i="19"/>
  <c r="I1344" i="19"/>
  <c r="I1345" i="19"/>
  <c r="I1346" i="19"/>
  <c r="I1347" i="19"/>
  <c r="I1348" i="19"/>
  <c r="I1349" i="19"/>
  <c r="I1350" i="19"/>
  <c r="I1351" i="19"/>
  <c r="I1352" i="19"/>
  <c r="I1353" i="19"/>
  <c r="I1354" i="19"/>
  <c r="I1355" i="19"/>
  <c r="I1356" i="19"/>
  <c r="I1357" i="19"/>
  <c r="I1358" i="19"/>
  <c r="I1359" i="19"/>
  <c r="I1360" i="19"/>
  <c r="I1361" i="19"/>
  <c r="I1362" i="19"/>
  <c r="I1363" i="19"/>
  <c r="I1364" i="19"/>
  <c r="I1365" i="19"/>
  <c r="I1366" i="19"/>
  <c r="I1367" i="19"/>
  <c r="I1368" i="19"/>
  <c r="I1369" i="19"/>
  <c r="I1370" i="19"/>
  <c r="I1371" i="19"/>
  <c r="I1372" i="19"/>
  <c r="I1373" i="19"/>
  <c r="I1374" i="19"/>
  <c r="I1375" i="19"/>
  <c r="I1376" i="19"/>
  <c r="I1377" i="19"/>
  <c r="I1378" i="19"/>
  <c r="I1379" i="19"/>
  <c r="I1380" i="19"/>
  <c r="I1381" i="19"/>
  <c r="I1382" i="19"/>
  <c r="I1383" i="19"/>
  <c r="I1384" i="19"/>
  <c r="I1385" i="19"/>
  <c r="I1386" i="19"/>
  <c r="I1387" i="19"/>
  <c r="I1388" i="19"/>
  <c r="I1389" i="19"/>
  <c r="I1390" i="19"/>
  <c r="I1391" i="19"/>
  <c r="I1392" i="19"/>
  <c r="I1393" i="19"/>
  <c r="I1394" i="19"/>
  <c r="I1395" i="19"/>
  <c r="I1396" i="19"/>
  <c r="I1397" i="19"/>
  <c r="I1398" i="19"/>
  <c r="I1399" i="19"/>
  <c r="I1400" i="19"/>
  <c r="I1401" i="19"/>
  <c r="I1402" i="19"/>
  <c r="I1403" i="19"/>
  <c r="I1404" i="19"/>
  <c r="I1405" i="19"/>
  <c r="I1406" i="19"/>
  <c r="I1407" i="19"/>
  <c r="I1408" i="19"/>
  <c r="I1409" i="19"/>
  <c r="I1410" i="19"/>
  <c r="I1411" i="19"/>
  <c r="I1412" i="19"/>
  <c r="I1413" i="19"/>
  <c r="I1414" i="19"/>
  <c r="I1415" i="19"/>
  <c r="I1416" i="19"/>
  <c r="I1417" i="19"/>
  <c r="I1418" i="19"/>
  <c r="I1419" i="19"/>
  <c r="I1420" i="19"/>
  <c r="I1421" i="19"/>
  <c r="I1422" i="19"/>
  <c r="I1423" i="19"/>
  <c r="I1424" i="19"/>
  <c r="I1425" i="19"/>
  <c r="I1426" i="19"/>
  <c r="I1427" i="19"/>
  <c r="I1428" i="19"/>
  <c r="I1429" i="19"/>
  <c r="I1430" i="19"/>
  <c r="I1431" i="19"/>
  <c r="I1432" i="19"/>
  <c r="I1433" i="19"/>
  <c r="I1434" i="19"/>
  <c r="I1435" i="19"/>
  <c r="I1436" i="19"/>
  <c r="I1437" i="19"/>
  <c r="I1438" i="19"/>
  <c r="I1439" i="19"/>
  <c r="I1440" i="19"/>
  <c r="I1441" i="19"/>
  <c r="I1442" i="19"/>
  <c r="I1443" i="19"/>
  <c r="I1444" i="19"/>
  <c r="I1445" i="19"/>
  <c r="I1446" i="19"/>
  <c r="I1447" i="19"/>
  <c r="I1448" i="19"/>
  <c r="I1449" i="19"/>
  <c r="I1450" i="19"/>
  <c r="I1451" i="19"/>
  <c r="I1452" i="19"/>
  <c r="I1453" i="19"/>
  <c r="I1454" i="19"/>
  <c r="I1455" i="19"/>
  <c r="I1456" i="19"/>
  <c r="I1457" i="19"/>
  <c r="I1458" i="19"/>
  <c r="I1459" i="19"/>
  <c r="I1460" i="19"/>
  <c r="I1461" i="19"/>
  <c r="I1462" i="19"/>
  <c r="I1463" i="19"/>
  <c r="I1464" i="19"/>
  <c r="I1465" i="19"/>
  <c r="I1466" i="19"/>
  <c r="I1467" i="19"/>
  <c r="I1468" i="19"/>
  <c r="I1469" i="19"/>
  <c r="I1470" i="19"/>
  <c r="I1471" i="19"/>
  <c r="I1472" i="19"/>
  <c r="I1473" i="19"/>
  <c r="I1474" i="19"/>
  <c r="I1475" i="19"/>
  <c r="I1476" i="19"/>
  <c r="I1477" i="19"/>
  <c r="I1478" i="19"/>
  <c r="I1479" i="19"/>
  <c r="I1480" i="19"/>
  <c r="I1481" i="19"/>
  <c r="I1482" i="19"/>
  <c r="I1483" i="19"/>
  <c r="I1484" i="19"/>
  <c r="I1485" i="19"/>
  <c r="I1486" i="19"/>
  <c r="I1487" i="19"/>
  <c r="I1488" i="19"/>
  <c r="I1489" i="19"/>
  <c r="I1490" i="19"/>
  <c r="I1491" i="19"/>
  <c r="I1492" i="19"/>
  <c r="I1493" i="19"/>
  <c r="I1494" i="19"/>
  <c r="I1495" i="19"/>
  <c r="I1496" i="19"/>
  <c r="I1497" i="19"/>
  <c r="I1498" i="19"/>
  <c r="I1499" i="19"/>
  <c r="I1500" i="19"/>
  <c r="I1501" i="19"/>
  <c r="I1502" i="19"/>
  <c r="I1503" i="19"/>
  <c r="I1504" i="19"/>
  <c r="I1505" i="19"/>
  <c r="I1506" i="19"/>
  <c r="I1507" i="19"/>
  <c r="I1508" i="19"/>
  <c r="I1509" i="19"/>
  <c r="I1510" i="19"/>
  <c r="I1511" i="19"/>
  <c r="I1512" i="19"/>
  <c r="I1513" i="19"/>
  <c r="I1514" i="19"/>
  <c r="I1515" i="19"/>
  <c r="I1516" i="19"/>
  <c r="I1517" i="19"/>
  <c r="I1518" i="19"/>
  <c r="I1519" i="19"/>
  <c r="I1520" i="19"/>
  <c r="I1521" i="19"/>
  <c r="I1522" i="19"/>
  <c r="I1523" i="19"/>
  <c r="I1524" i="19"/>
  <c r="I1525" i="19"/>
  <c r="I1526" i="19"/>
  <c r="I1527" i="19"/>
  <c r="I1528" i="19"/>
  <c r="I1529" i="19"/>
  <c r="I1530" i="19"/>
  <c r="I1531" i="19"/>
  <c r="I1532" i="19"/>
  <c r="I1533" i="19"/>
  <c r="I1534" i="19"/>
  <c r="I1535" i="19"/>
  <c r="I1536" i="19"/>
  <c r="I1537" i="19"/>
  <c r="I1538" i="19"/>
  <c r="I1539" i="19"/>
  <c r="I1540" i="19"/>
  <c r="I1541" i="19"/>
  <c r="I1542" i="19"/>
  <c r="I1543" i="19"/>
  <c r="I1544" i="19"/>
  <c r="I1545" i="19"/>
  <c r="I1546" i="19"/>
  <c r="I1547" i="19"/>
  <c r="I1548" i="19"/>
  <c r="I1549" i="19"/>
  <c r="I1550" i="19"/>
  <c r="I1551" i="19"/>
  <c r="I1552" i="19"/>
  <c r="I1553" i="19"/>
  <c r="I1554" i="19"/>
  <c r="I1555" i="19"/>
  <c r="I1556" i="19"/>
  <c r="I1557" i="19"/>
  <c r="I1558" i="19"/>
  <c r="I1559" i="19"/>
  <c r="I1560" i="19"/>
  <c r="I1561" i="19"/>
  <c r="I1562" i="19"/>
  <c r="I1563" i="19"/>
  <c r="I1564" i="19"/>
  <c r="I1565" i="19"/>
  <c r="I1566" i="19"/>
  <c r="I1567" i="19"/>
  <c r="I1568" i="19"/>
  <c r="I1569" i="19"/>
  <c r="I1570" i="19"/>
  <c r="I1571" i="19"/>
  <c r="I1572" i="19"/>
  <c r="I1573" i="19"/>
  <c r="I1574" i="19"/>
  <c r="I1575" i="19"/>
  <c r="I1576" i="19"/>
  <c r="I1577" i="19"/>
  <c r="I1578" i="19"/>
  <c r="I1579" i="19"/>
  <c r="I1580" i="19"/>
  <c r="I1581" i="19"/>
  <c r="I1582" i="19"/>
  <c r="I1583" i="19"/>
  <c r="I1584" i="19"/>
  <c r="I1585" i="19"/>
  <c r="I1586" i="19"/>
  <c r="I1587" i="19"/>
  <c r="I1588" i="19"/>
  <c r="I1589" i="19"/>
  <c r="I1590" i="19"/>
  <c r="I1591" i="19"/>
  <c r="I1592" i="19"/>
  <c r="I1593" i="19"/>
  <c r="I1594" i="19"/>
  <c r="I1595" i="19"/>
  <c r="I1596" i="19"/>
  <c r="I1597" i="19"/>
  <c r="I1598" i="19"/>
  <c r="I1599" i="19"/>
  <c r="I1600" i="19"/>
  <c r="I1601" i="19"/>
  <c r="I1602" i="19"/>
  <c r="I1603" i="19"/>
  <c r="I1604" i="19"/>
  <c r="I1605" i="19"/>
  <c r="I1606" i="19"/>
  <c r="I1607" i="19"/>
  <c r="I1608" i="19"/>
  <c r="I1609" i="19"/>
  <c r="I1610" i="19"/>
  <c r="I1611" i="19"/>
  <c r="I1612" i="19"/>
  <c r="I1613" i="19"/>
  <c r="I1614" i="19"/>
  <c r="I1615" i="19"/>
  <c r="I1616" i="19"/>
  <c r="I1617" i="19"/>
  <c r="I1618" i="19"/>
  <c r="I1619" i="19"/>
  <c r="I1620" i="19"/>
  <c r="I1621" i="19"/>
  <c r="I1622" i="19"/>
  <c r="I1623" i="19"/>
  <c r="I1624" i="19"/>
  <c r="I1625" i="19"/>
  <c r="I1626" i="19"/>
  <c r="I1627" i="19"/>
  <c r="I1628" i="19"/>
  <c r="I1629" i="19"/>
  <c r="I1630" i="19"/>
  <c r="I1631" i="19"/>
  <c r="I1632" i="19"/>
  <c r="I1633" i="19"/>
  <c r="I1634" i="19"/>
  <c r="I1635" i="19"/>
  <c r="I1636" i="19"/>
  <c r="I1637" i="19"/>
  <c r="I1638" i="19"/>
  <c r="I1639" i="19"/>
  <c r="I1640" i="19"/>
  <c r="I1641" i="19"/>
  <c r="I1642" i="19"/>
  <c r="I1643" i="19"/>
  <c r="I1644" i="19"/>
  <c r="I1645" i="19"/>
  <c r="I1646" i="19"/>
  <c r="I1647" i="19"/>
  <c r="I1648" i="19"/>
  <c r="I1649" i="19"/>
  <c r="I1650" i="19"/>
  <c r="I1651" i="19"/>
  <c r="I1652" i="19"/>
  <c r="I1653" i="19"/>
  <c r="I1654" i="19"/>
  <c r="I1655" i="19"/>
  <c r="I1656" i="19"/>
  <c r="I1657" i="19"/>
  <c r="I1658" i="19"/>
  <c r="I1659" i="19"/>
  <c r="I1660" i="19"/>
  <c r="I1661" i="19"/>
  <c r="I1662" i="19"/>
  <c r="I1663" i="19"/>
  <c r="I1664" i="19"/>
  <c r="I1665" i="19"/>
  <c r="I1666" i="19"/>
  <c r="I1667" i="19"/>
  <c r="I1668" i="19"/>
  <c r="I1669" i="19"/>
  <c r="I1670" i="19"/>
  <c r="I1671" i="19"/>
  <c r="I1672" i="19"/>
  <c r="I1673" i="19"/>
  <c r="I1674" i="19"/>
  <c r="I1675" i="19"/>
  <c r="I1676" i="19"/>
  <c r="I1677" i="19"/>
  <c r="I1678" i="19"/>
  <c r="I1679" i="19"/>
  <c r="I1680" i="19"/>
  <c r="I1681" i="19"/>
  <c r="I1682" i="19"/>
  <c r="I1683" i="19"/>
  <c r="I1684" i="19"/>
  <c r="I1685" i="19"/>
  <c r="I1686" i="19"/>
  <c r="I1687" i="19"/>
  <c r="I1688" i="19"/>
  <c r="I1689" i="19"/>
  <c r="I1690" i="19"/>
  <c r="I1691" i="19"/>
  <c r="I1692" i="19"/>
  <c r="I1693" i="19"/>
  <c r="I1694" i="19"/>
  <c r="I1695" i="19"/>
  <c r="I1696" i="19"/>
  <c r="I1697" i="19"/>
  <c r="I1698" i="19"/>
  <c r="I1699" i="19"/>
  <c r="I1700" i="19"/>
  <c r="I1701" i="19"/>
  <c r="I1702" i="19"/>
  <c r="I1703" i="19"/>
  <c r="I1704" i="19"/>
  <c r="I1705" i="19"/>
  <c r="I1706" i="19"/>
  <c r="I1707" i="19"/>
  <c r="I1708" i="19"/>
  <c r="I1709" i="19"/>
  <c r="I1710" i="19"/>
  <c r="I1711" i="19"/>
  <c r="I1712" i="19"/>
  <c r="I1713" i="19"/>
  <c r="I1714" i="19"/>
  <c r="I1715" i="19"/>
  <c r="I1716" i="19"/>
  <c r="I1717" i="19"/>
  <c r="I1718" i="19"/>
  <c r="I1719" i="19"/>
  <c r="I1720" i="19"/>
  <c r="I1721" i="19"/>
  <c r="I1722" i="19"/>
  <c r="I1723" i="19"/>
  <c r="I1724" i="19"/>
  <c r="I1725" i="19"/>
  <c r="I1726" i="19"/>
  <c r="I1727" i="19"/>
  <c r="I1728" i="19"/>
  <c r="I1729" i="19"/>
  <c r="I1730" i="19"/>
  <c r="I1731" i="19"/>
  <c r="I1732" i="19"/>
  <c r="I1733" i="19"/>
  <c r="I1734" i="19"/>
  <c r="I1735" i="19"/>
  <c r="I1736" i="19"/>
  <c r="I1737" i="19"/>
  <c r="I1738" i="19"/>
  <c r="I1739" i="19"/>
  <c r="I1740" i="19"/>
  <c r="I1741" i="19"/>
  <c r="I1742" i="19"/>
  <c r="I1743" i="19"/>
  <c r="I1744" i="19"/>
  <c r="I1745" i="19"/>
  <c r="I1746" i="19"/>
  <c r="I1747" i="19"/>
  <c r="I1748" i="19"/>
  <c r="I1749" i="19"/>
  <c r="I1750" i="19"/>
  <c r="I1751" i="19"/>
  <c r="I1752" i="19"/>
  <c r="I1753" i="19"/>
  <c r="I1754" i="19"/>
  <c r="I1755" i="19"/>
  <c r="I1756" i="19"/>
  <c r="I1757" i="19"/>
  <c r="I1758" i="19"/>
  <c r="I1759" i="19"/>
  <c r="I1760" i="19"/>
  <c r="I1761" i="19"/>
  <c r="I1762" i="19"/>
  <c r="I1763" i="19"/>
  <c r="I1764" i="19"/>
  <c r="I1765" i="19"/>
  <c r="I1766" i="19"/>
  <c r="I1767" i="19"/>
  <c r="I1768" i="19"/>
  <c r="I1769" i="19"/>
  <c r="I1770" i="19"/>
  <c r="I1771" i="19"/>
  <c r="I1772" i="19"/>
  <c r="I1773" i="19"/>
  <c r="I1774" i="19"/>
  <c r="I1775" i="19"/>
  <c r="I1776" i="19"/>
  <c r="I1777" i="19"/>
  <c r="I1778" i="19"/>
  <c r="I1779" i="19"/>
  <c r="I1780" i="19"/>
  <c r="I1781" i="19"/>
  <c r="I1782" i="19"/>
  <c r="I1783" i="19"/>
  <c r="I1784" i="19"/>
  <c r="I1785" i="19"/>
  <c r="I1786" i="19"/>
  <c r="I1787" i="19"/>
  <c r="I1788" i="19"/>
  <c r="I1789" i="19"/>
  <c r="I1790" i="19"/>
  <c r="I1791" i="19"/>
  <c r="I1792" i="19"/>
  <c r="I1793" i="19"/>
  <c r="I1794" i="19"/>
  <c r="I1795" i="19"/>
  <c r="I1796" i="19"/>
  <c r="I1797" i="19"/>
  <c r="I1798" i="19"/>
  <c r="I1799" i="19"/>
  <c r="I1800" i="19"/>
  <c r="I1801" i="19"/>
  <c r="I1802" i="19"/>
  <c r="I1803" i="19"/>
  <c r="I1804" i="19"/>
  <c r="I1805" i="19"/>
  <c r="I1806" i="19"/>
  <c r="I1807" i="19"/>
  <c r="I1808" i="19"/>
  <c r="I1809" i="19"/>
  <c r="I1810" i="19"/>
  <c r="I1811" i="19"/>
  <c r="I1812" i="19"/>
  <c r="I1813" i="19"/>
  <c r="I1814" i="19"/>
  <c r="I1815" i="19"/>
  <c r="I1816" i="19"/>
  <c r="I1817" i="19"/>
  <c r="I1818" i="19"/>
  <c r="I1819" i="19"/>
  <c r="I1820" i="19"/>
  <c r="I1821" i="19"/>
  <c r="I1822" i="19"/>
  <c r="I1823" i="19"/>
  <c r="I1824" i="19"/>
  <c r="I1825" i="19"/>
  <c r="I1826" i="19"/>
  <c r="I1827" i="19"/>
  <c r="I1828" i="19"/>
  <c r="I1829" i="19"/>
  <c r="I1830" i="19"/>
  <c r="I1831" i="19"/>
  <c r="I1832" i="19"/>
  <c r="I1833" i="19"/>
  <c r="I1834" i="19"/>
  <c r="I1835" i="19"/>
  <c r="I1836" i="19"/>
  <c r="I1837" i="19"/>
  <c r="I1838" i="19"/>
  <c r="I1839" i="19"/>
  <c r="I1840" i="19"/>
  <c r="I1841" i="19"/>
  <c r="I1842" i="19"/>
  <c r="I1843" i="19"/>
  <c r="I1844" i="19"/>
  <c r="I1845" i="19"/>
  <c r="I1846" i="19"/>
  <c r="I1847" i="19"/>
  <c r="I1848" i="19"/>
  <c r="I1849" i="19"/>
  <c r="I1850" i="19"/>
  <c r="I1851" i="19"/>
  <c r="I1852" i="19"/>
  <c r="I1853" i="19"/>
  <c r="I1854" i="19"/>
  <c r="I1855" i="19"/>
  <c r="I1856" i="19"/>
  <c r="I1857" i="19"/>
  <c r="I1858" i="19"/>
  <c r="I1859" i="19"/>
  <c r="I1860" i="19"/>
  <c r="I1861" i="19"/>
  <c r="I1862" i="19"/>
  <c r="I1863" i="19"/>
  <c r="I1864" i="19"/>
  <c r="I1865" i="19"/>
  <c r="I1866" i="19"/>
  <c r="I1867" i="19"/>
  <c r="I1868" i="19"/>
  <c r="I1869" i="19"/>
  <c r="I1870" i="19"/>
  <c r="I1871" i="19"/>
  <c r="I1872" i="19"/>
  <c r="I1873" i="19"/>
  <c r="I1874" i="19"/>
  <c r="I1875" i="19"/>
  <c r="I1876" i="19"/>
  <c r="I1877" i="19"/>
  <c r="I1878" i="19"/>
  <c r="I1879" i="19"/>
  <c r="I1880" i="19"/>
  <c r="I1881" i="19"/>
  <c r="I1882" i="19"/>
  <c r="I1883" i="19"/>
  <c r="I1884" i="19"/>
  <c r="I1885" i="19"/>
  <c r="I1886" i="19"/>
  <c r="I1887" i="19"/>
  <c r="I1888" i="19"/>
  <c r="I1889" i="19"/>
  <c r="I1890" i="19"/>
  <c r="I1891" i="19"/>
  <c r="I1892" i="19"/>
  <c r="I1893" i="19"/>
  <c r="I1894" i="19"/>
  <c r="I1895" i="19"/>
  <c r="I1896" i="19"/>
  <c r="I1897" i="19"/>
  <c r="I1898" i="19"/>
  <c r="I1899" i="19"/>
  <c r="I1900" i="19"/>
  <c r="I1901" i="19"/>
  <c r="I1902" i="19"/>
  <c r="I1903" i="19"/>
  <c r="I1904" i="19"/>
  <c r="I1905" i="19"/>
  <c r="I1906" i="19"/>
  <c r="I1907" i="19"/>
  <c r="I1908" i="19"/>
  <c r="I1909" i="19"/>
  <c r="I1910" i="19"/>
  <c r="I1911" i="19"/>
  <c r="I1912" i="19"/>
  <c r="I1913" i="19"/>
  <c r="I1914" i="19"/>
  <c r="I1915" i="19"/>
  <c r="I1916" i="19"/>
  <c r="I1917" i="19"/>
  <c r="I1918" i="19"/>
  <c r="I1919" i="19"/>
  <c r="I1920" i="19"/>
  <c r="I1921" i="19"/>
  <c r="I1922" i="19"/>
  <c r="I1923" i="19"/>
  <c r="I1924" i="19"/>
  <c r="I1925" i="19"/>
  <c r="I1926" i="19"/>
  <c r="I1927" i="19"/>
  <c r="I1928" i="19"/>
  <c r="I1929" i="19"/>
  <c r="I1930" i="19"/>
  <c r="I1931" i="19"/>
  <c r="I1932" i="19"/>
  <c r="I1933" i="19"/>
  <c r="I1934" i="19"/>
  <c r="I1935" i="19"/>
  <c r="I1936" i="19"/>
  <c r="I1937" i="19"/>
  <c r="I1938" i="19"/>
  <c r="I1939" i="19"/>
  <c r="I1940" i="19"/>
  <c r="I1941" i="19"/>
  <c r="I1942" i="19"/>
  <c r="I1943" i="19"/>
  <c r="I1944" i="19"/>
  <c r="I1945" i="19"/>
  <c r="I1946" i="19"/>
  <c r="I1947" i="19"/>
  <c r="I1948" i="19"/>
  <c r="I1949" i="19"/>
  <c r="I1950" i="19"/>
  <c r="I1951" i="19"/>
  <c r="I1952" i="19"/>
  <c r="I1953" i="19"/>
  <c r="I1954" i="19"/>
  <c r="I1955" i="19"/>
  <c r="I1956" i="19"/>
  <c r="I1957" i="19"/>
  <c r="I1958" i="19"/>
  <c r="I1959" i="19"/>
  <c r="I1960" i="19"/>
  <c r="I1961" i="19"/>
  <c r="I1962" i="19"/>
  <c r="I1963" i="19"/>
  <c r="I1964" i="19"/>
  <c r="I1965" i="19"/>
  <c r="I1966" i="19"/>
  <c r="I1967" i="19"/>
  <c r="I1968" i="19"/>
  <c r="I1969" i="19"/>
  <c r="I1970" i="19"/>
  <c r="I1971" i="19"/>
  <c r="I1972" i="19"/>
  <c r="I1973" i="19"/>
  <c r="I1974" i="19"/>
  <c r="I1975" i="19"/>
  <c r="I1976" i="19"/>
  <c r="I1977" i="19"/>
  <c r="I1978" i="19"/>
  <c r="I1979" i="19"/>
  <c r="I1980" i="19"/>
  <c r="I1981" i="19"/>
  <c r="I1982" i="19"/>
  <c r="I1983" i="19"/>
  <c r="I1984" i="19"/>
  <c r="I1985" i="19"/>
  <c r="I1986" i="19"/>
  <c r="I1987" i="19"/>
  <c r="I1988" i="19"/>
  <c r="I1989" i="19"/>
  <c r="I1990" i="19"/>
  <c r="I1991" i="19"/>
  <c r="I1992" i="19"/>
  <c r="I1993" i="19"/>
  <c r="I1994" i="19"/>
  <c r="I1995" i="19"/>
  <c r="I1996" i="19"/>
  <c r="I1997" i="19"/>
  <c r="I1998" i="19"/>
  <c r="I1999" i="19"/>
  <c r="I2000" i="19"/>
  <c r="I2001" i="19"/>
  <c r="I2002" i="19"/>
  <c r="I2003" i="19"/>
  <c r="I2004" i="19"/>
  <c r="I2005" i="19"/>
  <c r="I2006" i="19"/>
  <c r="I2007" i="19"/>
  <c r="I2008" i="19"/>
  <c r="I2009" i="19"/>
  <c r="I2010" i="19"/>
  <c r="I2011" i="19"/>
  <c r="I2012" i="19"/>
  <c r="I2013" i="19"/>
  <c r="I2014" i="19"/>
  <c r="I2015" i="19"/>
  <c r="I2016" i="19"/>
  <c r="I2017" i="19"/>
  <c r="I2018" i="19"/>
  <c r="I2019" i="19"/>
  <c r="I2020" i="19"/>
  <c r="I2021" i="19"/>
  <c r="I2022" i="19"/>
  <c r="I2023" i="19"/>
  <c r="I2024" i="19"/>
  <c r="I2025" i="19"/>
  <c r="I2026" i="19"/>
  <c r="I2027" i="19"/>
  <c r="I2028" i="19"/>
  <c r="I2029" i="19"/>
  <c r="I2030" i="19"/>
  <c r="I2031" i="19"/>
  <c r="I2032" i="19"/>
  <c r="I2033" i="19"/>
  <c r="I2034" i="19"/>
  <c r="I2035" i="19"/>
  <c r="I2036" i="19"/>
  <c r="I2037" i="19"/>
  <c r="I2038" i="19"/>
  <c r="I2039" i="19"/>
  <c r="I2040" i="19"/>
  <c r="I2041" i="19"/>
  <c r="I2042" i="19"/>
  <c r="I2043" i="19"/>
  <c r="I2044" i="19"/>
  <c r="I2045" i="19"/>
  <c r="I2046" i="19"/>
  <c r="I2047" i="19"/>
  <c r="I2048" i="19"/>
  <c r="I2049" i="19"/>
  <c r="I2050" i="19"/>
  <c r="I2051" i="19"/>
  <c r="I2052" i="19"/>
  <c r="I2053" i="19"/>
  <c r="I2054" i="19"/>
  <c r="I2055" i="19"/>
  <c r="I2056" i="19"/>
  <c r="I2057" i="19"/>
  <c r="I2058" i="19"/>
  <c r="I2059" i="19"/>
  <c r="I2060" i="19"/>
  <c r="I2061" i="19"/>
  <c r="I2062" i="19"/>
  <c r="I2063" i="19"/>
  <c r="I2064" i="19"/>
  <c r="I2065" i="19"/>
  <c r="I2066" i="19"/>
  <c r="I2067" i="19"/>
  <c r="I2068" i="19"/>
  <c r="I2069" i="19"/>
  <c r="I2070" i="19"/>
  <c r="I2071" i="19"/>
  <c r="I2072" i="19"/>
  <c r="I2073" i="19"/>
  <c r="I2074" i="19"/>
  <c r="I2075" i="19"/>
  <c r="I2076" i="19"/>
  <c r="I2077" i="19"/>
  <c r="I2078" i="19"/>
  <c r="I2079" i="19"/>
  <c r="I2080" i="19"/>
  <c r="I2081" i="19"/>
  <c r="I2082" i="19"/>
  <c r="I2083" i="19"/>
  <c r="I2084" i="19"/>
  <c r="I2085" i="19"/>
  <c r="I2086" i="19"/>
  <c r="I2087" i="19"/>
  <c r="I2088" i="19"/>
  <c r="I2089" i="19"/>
  <c r="I2090" i="19"/>
  <c r="I2091" i="19"/>
  <c r="I2092" i="19"/>
  <c r="I2093" i="19"/>
  <c r="I2094" i="19"/>
  <c r="I2095" i="19"/>
  <c r="I2096" i="19"/>
  <c r="I2097" i="19"/>
  <c r="I2098" i="19"/>
  <c r="I2099" i="19"/>
  <c r="I2100" i="19"/>
  <c r="I2101" i="19"/>
  <c r="I2102" i="19"/>
  <c r="I2103" i="19"/>
  <c r="I2104" i="19"/>
  <c r="I2105" i="19"/>
  <c r="I2106" i="19"/>
  <c r="I2107" i="19"/>
  <c r="I2108" i="19"/>
  <c r="I2109" i="19"/>
  <c r="I2110" i="19"/>
  <c r="I2111" i="19"/>
  <c r="I2112" i="19"/>
  <c r="I2113" i="19"/>
  <c r="I2114" i="19"/>
  <c r="I2115" i="19"/>
  <c r="I2116" i="19"/>
  <c r="I2117" i="19"/>
  <c r="I2118" i="19"/>
  <c r="I2119" i="19"/>
  <c r="I2120" i="19"/>
  <c r="I2121" i="19"/>
  <c r="I2122" i="19"/>
  <c r="I2123" i="19"/>
  <c r="I2124" i="19"/>
  <c r="I2125" i="19"/>
  <c r="I2126" i="19"/>
  <c r="I2127" i="19"/>
  <c r="I2128" i="19"/>
  <c r="I2129" i="19"/>
  <c r="I2130" i="19"/>
  <c r="I2131" i="19"/>
  <c r="I2132" i="19"/>
  <c r="I2133" i="19"/>
  <c r="I2134" i="19"/>
  <c r="I2135" i="19"/>
  <c r="I2136" i="19"/>
  <c r="I2137" i="19"/>
  <c r="I2138" i="19"/>
  <c r="I2139" i="19"/>
  <c r="I2140" i="19"/>
  <c r="I2141" i="19"/>
  <c r="I2142" i="19"/>
  <c r="I2143" i="19"/>
  <c r="I2144" i="19"/>
  <c r="I2145" i="19"/>
  <c r="I2146" i="19"/>
  <c r="I2147" i="19"/>
  <c r="I2148" i="19"/>
  <c r="I2149" i="19"/>
  <c r="I2150" i="19"/>
  <c r="I2151" i="19"/>
  <c r="I2152" i="19"/>
  <c r="I2153" i="19"/>
  <c r="I2154" i="19"/>
  <c r="I2155" i="19"/>
  <c r="I2156" i="19"/>
  <c r="I2157" i="19"/>
  <c r="I2158" i="19"/>
  <c r="I2159" i="19"/>
  <c r="I2160" i="19"/>
  <c r="I2161" i="19"/>
  <c r="I2162" i="19"/>
  <c r="I2163" i="19"/>
  <c r="I2164" i="19"/>
  <c r="I2165" i="19"/>
  <c r="I2166" i="19"/>
  <c r="I2167" i="19"/>
  <c r="I2168" i="19"/>
  <c r="I2169" i="19"/>
  <c r="I2170" i="19"/>
  <c r="I2171" i="19"/>
  <c r="I2172" i="19"/>
  <c r="I2173" i="19"/>
  <c r="I2174" i="19"/>
  <c r="I2175" i="19"/>
  <c r="I2176" i="19"/>
  <c r="I2177" i="19"/>
  <c r="I2178" i="19"/>
  <c r="I2179" i="19"/>
  <c r="I2180" i="19"/>
  <c r="I2181" i="19"/>
  <c r="I2182" i="19"/>
  <c r="I2183" i="19"/>
  <c r="I2184" i="19"/>
  <c r="I2185" i="19"/>
  <c r="I2186" i="19"/>
  <c r="I2187" i="19"/>
  <c r="I2188" i="19"/>
  <c r="I2189" i="19"/>
  <c r="I2190" i="19"/>
  <c r="I2191" i="19"/>
  <c r="I2192" i="19"/>
  <c r="I2193" i="19"/>
  <c r="I2194" i="19"/>
  <c r="I2195" i="19"/>
  <c r="I2196" i="19"/>
  <c r="I2197" i="19"/>
  <c r="I2198" i="19"/>
  <c r="I2199" i="19"/>
  <c r="I2200" i="19"/>
  <c r="I2201" i="19"/>
  <c r="I2202" i="19"/>
  <c r="I2203" i="19"/>
  <c r="I2204" i="19"/>
  <c r="I2205" i="19"/>
  <c r="I2206" i="19"/>
  <c r="I2207" i="19"/>
  <c r="I2208" i="19"/>
  <c r="I2209" i="19"/>
  <c r="I2210" i="19"/>
  <c r="I2211" i="19"/>
  <c r="I2212" i="19"/>
  <c r="I2213" i="19"/>
  <c r="I2214" i="19"/>
  <c r="I2215" i="19"/>
  <c r="I2216" i="19"/>
  <c r="I2217" i="19"/>
  <c r="I2218" i="19"/>
  <c r="I2219" i="19"/>
  <c r="I2220" i="19"/>
  <c r="I2221" i="19"/>
  <c r="I2222" i="19"/>
  <c r="I2223" i="19"/>
  <c r="I2224" i="19"/>
  <c r="I2225" i="19"/>
  <c r="I2226" i="19"/>
  <c r="I2227" i="19"/>
  <c r="I2228" i="19"/>
  <c r="I2229" i="19"/>
  <c r="I2230" i="19"/>
  <c r="I2231" i="19"/>
  <c r="I2232" i="19"/>
  <c r="I2233" i="19"/>
  <c r="I2234" i="19"/>
  <c r="I2235" i="19"/>
  <c r="I2236" i="19"/>
  <c r="I2237" i="19"/>
  <c r="I2238" i="19"/>
  <c r="I2239" i="19"/>
  <c r="I2240" i="19"/>
  <c r="I2241" i="19"/>
  <c r="I2242" i="19"/>
  <c r="I2243" i="19"/>
  <c r="I2244" i="19"/>
  <c r="I2245" i="19"/>
  <c r="I2246" i="19"/>
  <c r="I2247" i="19"/>
  <c r="I2248" i="19"/>
  <c r="I2249" i="19"/>
  <c r="I2250" i="19"/>
  <c r="I2251" i="19"/>
  <c r="I2252" i="19"/>
  <c r="I2253" i="19"/>
  <c r="I2254" i="19"/>
  <c r="I2255" i="19"/>
  <c r="I2256" i="19"/>
  <c r="I2257" i="19"/>
  <c r="I2258" i="19"/>
  <c r="I2259" i="19"/>
  <c r="I2260" i="19"/>
  <c r="I2261" i="19"/>
  <c r="I2262" i="19"/>
  <c r="I2263" i="19"/>
  <c r="I2264" i="19"/>
  <c r="I2265" i="19"/>
  <c r="I2266" i="19"/>
  <c r="I2267" i="19"/>
  <c r="I2268" i="19"/>
  <c r="I2269" i="19"/>
  <c r="I2270" i="19"/>
  <c r="I2271" i="19"/>
  <c r="I2272" i="19"/>
  <c r="I2273" i="19"/>
  <c r="I2274" i="19"/>
  <c r="I2275" i="19"/>
  <c r="I2276" i="19"/>
  <c r="I2277" i="19"/>
  <c r="I2278" i="19"/>
  <c r="I2279" i="19"/>
  <c r="I2280" i="19"/>
  <c r="I2281" i="19"/>
  <c r="I2282" i="19"/>
  <c r="I2283" i="19"/>
  <c r="I2284" i="19"/>
  <c r="I2285" i="19"/>
  <c r="I2286" i="19"/>
  <c r="I2287" i="19"/>
  <c r="I2288" i="19"/>
  <c r="I2289" i="19"/>
  <c r="I2290" i="19"/>
  <c r="I2291" i="19"/>
  <c r="I2292" i="19"/>
  <c r="I2293" i="19"/>
  <c r="I2294" i="19"/>
  <c r="I2295" i="19"/>
  <c r="I2296" i="19"/>
  <c r="I2297" i="19"/>
  <c r="I2298" i="19"/>
  <c r="I2299" i="19"/>
  <c r="I2300" i="19"/>
  <c r="I2301" i="19"/>
  <c r="I2302" i="19"/>
  <c r="I2303" i="19"/>
  <c r="I2304" i="19"/>
  <c r="I2305" i="19"/>
  <c r="I2306" i="19"/>
  <c r="I2307" i="19"/>
  <c r="I2308" i="19"/>
  <c r="I2309" i="19"/>
  <c r="I2310" i="19"/>
  <c r="I2311" i="19"/>
  <c r="I2312" i="19"/>
  <c r="I2313" i="19"/>
  <c r="I2314" i="19"/>
  <c r="I2315" i="19"/>
  <c r="I2316" i="19"/>
  <c r="I2317" i="19"/>
  <c r="I2318" i="19"/>
  <c r="I2319" i="19"/>
  <c r="I2320" i="19"/>
  <c r="I2321" i="19"/>
  <c r="I2322" i="19"/>
  <c r="I2323" i="19"/>
  <c r="I2324" i="19"/>
  <c r="I2325" i="19"/>
  <c r="I2326" i="19"/>
  <c r="I2327" i="19"/>
  <c r="I2328" i="19"/>
  <c r="I2329" i="19"/>
  <c r="I2330" i="19"/>
  <c r="I2331" i="19"/>
  <c r="I2332" i="19"/>
  <c r="I2333" i="19"/>
  <c r="I2334" i="19"/>
  <c r="I2335" i="19"/>
  <c r="I2336" i="19"/>
  <c r="I2337" i="19"/>
  <c r="I2338" i="19"/>
  <c r="I2339" i="19"/>
  <c r="I2340" i="19"/>
  <c r="I2341" i="19"/>
  <c r="I2342" i="19"/>
  <c r="I2343" i="19"/>
  <c r="I2344" i="19"/>
  <c r="I2345" i="19"/>
  <c r="I2346" i="19"/>
  <c r="I2347" i="19"/>
  <c r="I2348" i="19"/>
  <c r="I2349" i="19"/>
  <c r="I2350" i="19"/>
  <c r="I2351" i="19"/>
  <c r="I2352" i="19"/>
  <c r="I2353" i="19"/>
  <c r="I2354" i="19"/>
  <c r="I2355" i="19"/>
  <c r="I2356" i="19"/>
  <c r="I2357" i="19"/>
  <c r="I2358" i="19"/>
  <c r="I2359" i="19"/>
  <c r="I2360" i="19"/>
  <c r="I2361" i="19"/>
  <c r="I2362" i="19"/>
  <c r="I2363" i="19"/>
  <c r="I2364" i="19"/>
  <c r="I2365" i="19"/>
  <c r="I2366" i="19"/>
  <c r="I2367" i="19"/>
  <c r="I2368" i="19"/>
  <c r="I2369" i="19"/>
  <c r="I2370" i="19"/>
  <c r="I2371" i="19"/>
  <c r="I2372" i="19"/>
  <c r="I2373" i="19"/>
  <c r="I2374" i="19"/>
  <c r="I2375" i="19"/>
  <c r="I2376" i="19"/>
  <c r="I2377" i="19"/>
  <c r="I2378" i="19"/>
  <c r="I2379" i="19"/>
  <c r="I2380" i="19"/>
  <c r="I2381" i="19"/>
  <c r="I2382" i="19"/>
  <c r="I2383" i="19"/>
  <c r="I2384" i="19"/>
  <c r="I2385" i="19"/>
  <c r="I2386" i="19"/>
  <c r="I2387" i="19"/>
  <c r="I2388" i="19"/>
  <c r="I2389" i="19"/>
  <c r="I2390" i="19"/>
  <c r="I2391" i="19"/>
  <c r="I2392" i="19"/>
  <c r="I2393" i="19"/>
  <c r="I2394" i="19"/>
  <c r="I2395" i="19"/>
  <c r="I2396" i="19"/>
  <c r="I2397" i="19"/>
  <c r="I2398" i="19"/>
  <c r="I2399" i="19"/>
  <c r="I2400" i="19"/>
  <c r="I2401" i="19"/>
  <c r="I2402" i="19"/>
  <c r="I2403" i="19"/>
  <c r="I2404" i="19"/>
  <c r="I2405" i="19"/>
  <c r="I2406" i="19"/>
  <c r="I2407" i="19"/>
  <c r="I2408" i="19"/>
  <c r="I2409" i="19"/>
  <c r="I2410" i="19"/>
  <c r="I2411" i="19"/>
  <c r="I2412" i="19"/>
  <c r="I2413" i="19"/>
  <c r="I2414" i="19"/>
  <c r="I2415" i="19"/>
  <c r="I2416" i="19"/>
  <c r="I2417" i="19"/>
  <c r="I2418" i="19"/>
  <c r="I2419" i="19"/>
  <c r="I2420" i="19"/>
  <c r="I2421" i="19"/>
  <c r="I2422" i="19"/>
  <c r="I2423" i="19"/>
  <c r="I2424" i="19"/>
  <c r="I2425" i="19"/>
  <c r="I2426" i="19"/>
  <c r="I2427" i="19"/>
  <c r="I2428" i="19"/>
  <c r="I2429" i="19"/>
  <c r="I2430" i="19"/>
  <c r="I2431" i="19"/>
  <c r="I2432" i="19"/>
  <c r="I2433" i="19"/>
  <c r="I2434" i="19"/>
  <c r="I2435" i="19"/>
  <c r="I2436" i="19"/>
  <c r="I2437" i="19"/>
  <c r="I2438" i="19"/>
  <c r="I2439" i="19"/>
  <c r="I2440" i="19"/>
  <c r="I2441" i="19"/>
  <c r="I2442" i="19"/>
  <c r="I2443" i="19"/>
  <c r="I2444" i="19"/>
  <c r="I2445" i="19"/>
  <c r="I2446" i="19"/>
  <c r="I2447" i="19"/>
  <c r="I2448" i="19"/>
  <c r="I2449" i="19"/>
  <c r="I2450" i="19"/>
  <c r="I2451" i="19"/>
  <c r="I2452" i="19"/>
  <c r="I2453" i="19"/>
  <c r="I2454" i="19"/>
  <c r="I2455" i="19"/>
  <c r="I2456" i="19"/>
  <c r="I2457" i="19"/>
  <c r="I2458" i="19"/>
  <c r="I2459" i="19"/>
  <c r="I2460" i="19"/>
  <c r="I2461" i="19"/>
  <c r="I2462" i="19"/>
  <c r="I2463" i="19"/>
  <c r="I2464" i="19"/>
  <c r="I2465" i="19"/>
  <c r="I2466" i="19"/>
  <c r="I2467" i="19"/>
  <c r="I2468" i="19"/>
  <c r="I2469" i="19"/>
  <c r="I2470" i="19"/>
  <c r="I2471" i="19"/>
  <c r="I2472" i="19"/>
  <c r="I2473" i="19"/>
  <c r="I2474" i="19"/>
  <c r="I2475" i="19"/>
  <c r="I2476" i="19"/>
  <c r="I2477" i="19"/>
  <c r="I2478" i="19"/>
  <c r="I2479" i="19"/>
  <c r="I2480" i="19"/>
  <c r="I2481" i="19"/>
  <c r="I2482" i="19"/>
  <c r="I2483" i="19"/>
  <c r="I2484" i="19"/>
  <c r="I2485" i="19"/>
  <c r="I2486" i="19"/>
  <c r="I2487" i="19"/>
  <c r="I2488" i="19"/>
  <c r="I2489" i="19"/>
  <c r="I2490" i="19"/>
  <c r="I2491" i="19"/>
  <c r="I2492" i="19"/>
  <c r="I2493" i="19"/>
  <c r="I2494" i="19"/>
  <c r="I2495" i="19"/>
  <c r="I2496" i="19"/>
  <c r="I2497" i="19"/>
  <c r="I2498" i="19"/>
  <c r="I2499" i="19"/>
  <c r="I2500" i="19"/>
  <c r="I2501" i="19"/>
  <c r="I2502" i="19"/>
  <c r="I2503" i="19"/>
  <c r="I2504" i="19"/>
  <c r="I2505" i="19"/>
  <c r="I2506" i="19"/>
  <c r="I2507" i="19"/>
  <c r="I2508" i="19"/>
  <c r="I2509" i="19"/>
  <c r="I2510" i="19"/>
  <c r="I2511" i="19"/>
  <c r="I2512" i="19"/>
  <c r="I2513" i="19"/>
  <c r="I2514" i="19"/>
  <c r="I2515" i="19"/>
  <c r="I2516" i="19"/>
  <c r="I2517" i="19"/>
  <c r="I2518" i="19"/>
  <c r="I2519" i="19"/>
  <c r="I2520" i="19"/>
  <c r="I2521" i="19"/>
  <c r="I2522" i="19"/>
  <c r="I2523" i="19"/>
  <c r="I2524" i="19"/>
  <c r="I2525" i="19"/>
  <c r="I2526" i="19"/>
  <c r="I2527" i="19"/>
  <c r="I2528" i="19"/>
  <c r="I2529" i="19"/>
  <c r="I2530" i="19"/>
  <c r="I2531" i="19"/>
  <c r="I2532" i="19"/>
  <c r="I2533" i="19"/>
  <c r="I2534" i="19"/>
  <c r="I2535" i="19"/>
  <c r="I2536" i="19"/>
  <c r="I2537" i="19"/>
  <c r="I2538" i="19"/>
  <c r="I2539" i="19"/>
  <c r="I2540" i="19"/>
  <c r="I2541" i="19"/>
  <c r="I2542" i="19"/>
  <c r="I2543" i="19"/>
  <c r="I2544" i="19"/>
  <c r="I2545" i="19"/>
  <c r="I2546" i="19"/>
  <c r="I2547" i="19"/>
  <c r="I2548" i="19"/>
  <c r="I2549" i="19"/>
  <c r="I2550" i="19"/>
  <c r="I2551" i="19"/>
  <c r="I2552" i="19"/>
  <c r="I2553" i="19"/>
  <c r="I2554" i="19"/>
  <c r="I2555" i="19"/>
  <c r="I2556" i="19"/>
  <c r="I2557" i="19"/>
  <c r="I2558" i="19"/>
  <c r="I2559" i="19"/>
  <c r="I2560" i="19"/>
  <c r="I2561" i="19"/>
  <c r="I2562" i="19"/>
  <c r="I2563" i="19"/>
  <c r="I2564" i="19"/>
  <c r="I2565" i="19"/>
  <c r="I2566" i="19"/>
  <c r="I2567" i="19"/>
  <c r="I2568" i="19"/>
  <c r="I2569" i="19"/>
  <c r="I2570" i="19"/>
  <c r="I2571" i="19"/>
  <c r="I2572" i="19"/>
  <c r="I2573" i="19"/>
  <c r="I2574" i="19"/>
  <c r="I2575" i="19"/>
  <c r="I2576" i="19"/>
  <c r="I2577" i="19"/>
  <c r="I2578" i="19"/>
  <c r="I2579" i="19"/>
  <c r="I2580" i="19"/>
  <c r="I2581" i="19"/>
  <c r="I2582" i="19"/>
  <c r="I2583" i="19"/>
  <c r="I2584" i="19"/>
  <c r="I2585" i="19"/>
  <c r="I2586" i="19"/>
  <c r="I2587" i="19"/>
  <c r="I2588" i="19"/>
  <c r="I2589" i="19"/>
  <c r="I2590" i="19"/>
  <c r="I2591" i="19"/>
  <c r="I2592" i="19"/>
  <c r="I2593" i="19"/>
  <c r="I2594" i="19"/>
  <c r="I2595" i="19"/>
  <c r="I2596" i="19"/>
  <c r="I2597" i="19"/>
  <c r="I2598" i="19"/>
  <c r="I2599" i="19"/>
  <c r="I2600" i="19"/>
  <c r="I2601" i="19"/>
  <c r="I2602" i="19"/>
  <c r="I2603" i="19"/>
  <c r="I2604" i="19"/>
  <c r="I2605" i="19"/>
  <c r="I2606" i="19"/>
  <c r="I2607" i="19"/>
  <c r="I2608" i="19"/>
  <c r="I2609" i="19"/>
  <c r="I2610" i="19"/>
  <c r="I2611" i="19"/>
  <c r="I2612" i="19"/>
  <c r="I2613" i="19"/>
  <c r="I2614" i="19"/>
  <c r="I2615" i="19"/>
  <c r="I2616" i="19"/>
  <c r="I2617" i="19"/>
  <c r="I2618" i="19"/>
  <c r="I2619" i="19"/>
  <c r="I2620" i="19"/>
  <c r="I2621" i="19"/>
  <c r="I2622" i="19"/>
  <c r="I2623" i="19"/>
  <c r="I2624" i="19"/>
  <c r="I2625" i="19"/>
  <c r="I2626" i="19"/>
  <c r="I2627" i="19"/>
  <c r="I2628" i="19"/>
  <c r="I2629" i="19"/>
  <c r="I2630" i="19"/>
  <c r="I2631" i="19"/>
  <c r="I2632" i="19"/>
  <c r="I2633" i="19"/>
  <c r="I2634" i="19"/>
  <c r="I2635" i="19"/>
  <c r="I2636" i="19"/>
  <c r="I2637" i="19"/>
  <c r="I2638" i="19"/>
  <c r="I2639" i="19"/>
  <c r="I2640" i="19"/>
  <c r="I2641" i="19"/>
  <c r="I2642" i="19"/>
  <c r="I2643" i="19"/>
  <c r="I2644" i="19"/>
  <c r="I2645" i="19"/>
  <c r="I2646" i="19"/>
  <c r="I2647" i="19"/>
  <c r="I2648" i="19"/>
  <c r="I2649" i="19"/>
  <c r="I2650" i="19"/>
  <c r="I2651" i="19"/>
  <c r="I2652" i="19"/>
  <c r="I2653" i="19"/>
  <c r="I2654" i="19"/>
  <c r="I2655" i="19"/>
  <c r="I2656" i="19"/>
  <c r="I2657" i="19"/>
  <c r="I2658" i="19"/>
  <c r="I2659" i="19"/>
  <c r="I2660" i="19"/>
  <c r="I2661" i="19"/>
  <c r="I2662" i="19"/>
  <c r="I2663" i="19"/>
  <c r="I2664" i="19"/>
  <c r="I2665" i="19"/>
  <c r="I2666" i="19"/>
  <c r="I2667" i="19"/>
  <c r="I2668" i="19"/>
  <c r="I2669" i="19"/>
  <c r="I2670" i="19"/>
  <c r="I2671" i="19"/>
  <c r="I2672" i="19"/>
  <c r="I2673" i="19"/>
  <c r="I2674" i="19"/>
  <c r="I2675" i="19"/>
  <c r="I2676" i="19"/>
  <c r="I2677" i="19"/>
  <c r="I2678" i="19"/>
  <c r="I2679" i="19"/>
  <c r="I2680" i="19"/>
  <c r="I2681" i="19"/>
  <c r="I2682" i="19"/>
  <c r="I2683" i="19"/>
  <c r="I2684" i="19"/>
  <c r="I2685" i="19"/>
  <c r="I2686" i="19"/>
  <c r="I2687" i="19"/>
  <c r="I2688" i="19"/>
  <c r="I2689" i="19"/>
  <c r="I2690" i="19"/>
  <c r="I2691" i="19"/>
  <c r="I2692" i="19"/>
  <c r="I2693" i="19"/>
  <c r="I2694" i="19"/>
  <c r="I2695" i="19"/>
  <c r="I2696" i="19"/>
  <c r="I2697" i="19"/>
  <c r="I2698" i="19"/>
  <c r="I2699" i="19"/>
  <c r="I2700" i="19"/>
  <c r="I2701" i="19"/>
  <c r="I2702" i="19"/>
  <c r="I2703" i="19"/>
  <c r="I2704" i="19"/>
  <c r="I2705" i="19"/>
  <c r="I2706" i="19"/>
  <c r="I2707" i="19"/>
  <c r="I2708" i="19"/>
  <c r="I2709" i="19"/>
  <c r="I2710" i="19"/>
  <c r="I2711" i="19"/>
  <c r="I2712" i="19"/>
  <c r="I2713" i="19"/>
  <c r="I2714" i="19"/>
  <c r="I2715" i="19"/>
  <c r="I2716" i="19"/>
  <c r="I2717" i="19"/>
  <c r="I2718" i="19"/>
  <c r="I2719" i="19"/>
  <c r="I2720" i="19"/>
  <c r="I2721" i="19"/>
  <c r="I2722" i="19"/>
  <c r="I2723" i="19"/>
  <c r="I2724" i="19"/>
  <c r="I2725" i="19"/>
  <c r="I2726" i="19"/>
  <c r="I2727" i="19"/>
  <c r="I2728" i="19"/>
  <c r="I2729" i="19"/>
  <c r="I2730" i="19"/>
  <c r="I2731" i="19"/>
  <c r="I2732" i="19"/>
  <c r="I2733" i="19"/>
  <c r="I2734" i="19"/>
  <c r="I2735" i="19"/>
  <c r="I2736" i="19"/>
  <c r="I2737" i="19"/>
  <c r="I2738" i="19"/>
  <c r="I2739" i="19"/>
  <c r="I2740" i="19"/>
  <c r="I2741" i="19"/>
  <c r="I2742" i="19"/>
  <c r="I2743" i="19"/>
  <c r="I2744" i="19"/>
  <c r="I2745" i="19"/>
  <c r="I2746" i="19"/>
  <c r="I2747" i="19"/>
  <c r="I2748" i="19"/>
  <c r="I2749" i="19"/>
  <c r="I2750" i="19"/>
  <c r="I2751" i="19"/>
  <c r="I2752" i="19"/>
  <c r="I2753" i="19"/>
  <c r="I2754" i="19"/>
  <c r="I2755" i="19"/>
  <c r="I2756" i="19"/>
  <c r="I2757" i="19"/>
  <c r="I2758" i="19"/>
  <c r="I2759" i="19"/>
  <c r="I2760" i="19"/>
  <c r="I2761" i="19"/>
  <c r="I2762" i="19"/>
  <c r="I2763" i="19"/>
  <c r="I2764" i="19"/>
  <c r="I2765" i="19"/>
  <c r="I2766" i="19"/>
  <c r="I2767" i="19"/>
  <c r="I2768" i="19"/>
  <c r="I2769" i="19"/>
  <c r="I2770" i="19"/>
  <c r="I2771" i="19"/>
  <c r="I2772" i="19"/>
  <c r="I2773" i="19"/>
  <c r="I2774" i="19"/>
  <c r="I2775" i="19"/>
  <c r="I2776" i="19"/>
  <c r="I2777" i="19"/>
  <c r="I2778" i="19"/>
  <c r="I2779" i="19"/>
  <c r="I2780" i="19"/>
  <c r="I2781" i="19"/>
  <c r="I2782" i="19"/>
  <c r="I2783" i="19"/>
  <c r="I2784" i="19"/>
  <c r="I2785" i="19"/>
  <c r="I2786" i="19"/>
  <c r="I2787" i="19"/>
  <c r="I2788" i="19"/>
  <c r="I2789" i="19"/>
  <c r="I2790" i="19"/>
  <c r="I2791" i="19"/>
  <c r="I2792" i="19"/>
  <c r="I2793" i="19"/>
  <c r="I2794" i="19"/>
  <c r="I2795" i="19"/>
  <c r="I2796" i="19"/>
  <c r="I2797" i="19"/>
  <c r="I2798" i="19"/>
  <c r="I2799" i="19"/>
  <c r="I2800" i="19"/>
  <c r="I2801" i="19"/>
  <c r="I2802" i="19"/>
  <c r="I2803" i="19"/>
  <c r="I2804" i="19"/>
  <c r="I2805" i="19"/>
  <c r="I2806" i="19"/>
  <c r="I2807" i="19"/>
  <c r="I2808" i="19"/>
  <c r="I2809" i="19"/>
  <c r="I2810" i="19"/>
  <c r="I2811" i="19"/>
  <c r="I2812" i="19"/>
  <c r="I2813" i="19"/>
  <c r="I2814" i="19"/>
  <c r="I2815" i="19"/>
  <c r="I2816" i="19"/>
  <c r="I2817" i="19"/>
  <c r="I2818" i="19"/>
  <c r="I2819" i="19"/>
  <c r="I2820" i="19"/>
  <c r="I2821" i="19"/>
  <c r="I2822" i="19"/>
  <c r="I2823" i="19"/>
  <c r="I2824" i="19"/>
  <c r="I2825" i="19"/>
  <c r="I2826" i="19"/>
  <c r="I2827" i="19"/>
  <c r="I2828" i="19"/>
  <c r="I2829" i="19"/>
  <c r="I2830" i="19"/>
  <c r="I2831" i="19"/>
  <c r="I2832" i="19"/>
  <c r="I2833" i="19"/>
  <c r="I2834" i="19"/>
  <c r="I2835" i="19"/>
  <c r="I2836" i="19"/>
  <c r="I2837" i="19"/>
  <c r="I2838" i="19"/>
  <c r="I2839" i="19"/>
  <c r="I2840" i="19"/>
  <c r="I2841" i="19"/>
  <c r="I2842" i="19"/>
  <c r="I2843" i="19"/>
  <c r="I2844" i="19"/>
  <c r="I2845" i="19"/>
  <c r="I2846" i="19"/>
  <c r="I2847" i="19"/>
  <c r="I2848" i="19"/>
  <c r="I2849" i="19"/>
  <c r="I2850" i="19"/>
  <c r="I2851" i="19"/>
  <c r="I2852" i="19"/>
  <c r="I2853" i="19"/>
  <c r="I2854" i="19"/>
  <c r="I2855" i="19"/>
  <c r="I2856" i="19"/>
  <c r="I2857" i="19"/>
  <c r="I2858" i="19"/>
  <c r="I2859" i="19"/>
  <c r="I2860" i="19"/>
  <c r="I2861" i="19"/>
  <c r="I2862" i="19"/>
  <c r="I2863" i="19"/>
  <c r="I2864" i="19"/>
  <c r="I2865" i="19"/>
  <c r="I2866" i="19"/>
  <c r="I2867" i="19"/>
  <c r="I2868" i="19"/>
  <c r="I2869" i="19"/>
  <c r="I2870" i="19"/>
  <c r="I2871" i="19"/>
  <c r="I2872" i="19"/>
  <c r="I2873" i="19"/>
  <c r="I2874" i="19"/>
  <c r="I2875" i="19"/>
  <c r="I2876" i="19"/>
  <c r="I2877" i="19"/>
  <c r="I2878" i="19"/>
  <c r="I2879" i="19"/>
  <c r="I2880" i="19"/>
  <c r="I2881" i="19"/>
  <c r="I2882" i="19"/>
  <c r="I2883" i="19"/>
  <c r="I2884" i="19"/>
  <c r="I2885" i="19"/>
  <c r="I2886" i="19"/>
  <c r="I2887" i="19"/>
  <c r="I2888" i="19"/>
  <c r="I2889" i="19"/>
  <c r="I2890" i="19"/>
  <c r="I2891" i="19"/>
  <c r="I2892" i="19"/>
  <c r="I2893" i="19"/>
  <c r="I2894" i="19"/>
  <c r="I2895" i="19"/>
  <c r="I2896" i="19"/>
  <c r="I2897" i="19"/>
  <c r="I2898" i="19"/>
  <c r="I2899" i="19"/>
  <c r="I2900" i="19"/>
  <c r="I2901" i="19"/>
  <c r="I2902" i="19"/>
  <c r="I2903" i="19"/>
  <c r="I2904" i="19"/>
  <c r="I2905" i="19"/>
  <c r="I2906" i="19"/>
  <c r="I2907" i="19"/>
  <c r="I2908" i="19"/>
  <c r="I2909" i="19"/>
  <c r="I2910" i="19"/>
  <c r="I2911" i="19"/>
  <c r="I2912" i="19"/>
  <c r="I2913" i="19"/>
  <c r="I2914" i="19"/>
  <c r="I2915" i="19"/>
  <c r="I2916" i="19"/>
  <c r="I2917" i="19"/>
  <c r="I2918" i="19"/>
  <c r="I2919" i="19"/>
  <c r="I2920" i="19"/>
  <c r="I2921" i="19"/>
  <c r="I2922" i="19"/>
  <c r="I2923" i="19"/>
  <c r="I2924" i="19"/>
  <c r="I2925" i="19"/>
  <c r="I2926" i="19"/>
  <c r="I2927" i="19"/>
  <c r="I2928" i="19"/>
  <c r="I2929" i="19"/>
  <c r="I2930" i="19"/>
  <c r="I2931" i="19"/>
  <c r="I2932" i="19"/>
  <c r="I2933" i="19"/>
  <c r="I2934" i="19"/>
  <c r="I2935" i="19"/>
  <c r="I2936" i="19"/>
  <c r="I2937" i="19"/>
  <c r="I2938" i="19"/>
  <c r="I2939" i="19"/>
  <c r="I2940" i="19"/>
  <c r="I2941" i="19"/>
  <c r="I2942" i="19"/>
  <c r="I2943" i="19"/>
  <c r="I2944" i="19"/>
  <c r="I2945" i="19"/>
  <c r="I2946" i="19"/>
  <c r="I2947" i="19"/>
  <c r="I2948" i="19"/>
  <c r="I2949" i="19"/>
  <c r="I2950" i="19"/>
  <c r="I2951" i="19"/>
  <c r="I2952" i="19"/>
  <c r="I2953" i="19"/>
  <c r="I2954" i="19"/>
  <c r="I2955" i="19"/>
  <c r="I2956" i="19"/>
  <c r="I2957" i="19"/>
  <c r="I2958" i="19"/>
  <c r="I2959" i="19"/>
  <c r="I2960" i="19"/>
  <c r="I2961" i="19"/>
  <c r="I2962" i="19"/>
  <c r="I2963" i="19"/>
  <c r="I2964" i="19"/>
  <c r="I2965" i="19"/>
  <c r="I2966" i="19"/>
  <c r="I2967" i="19"/>
  <c r="I2968" i="19"/>
  <c r="I2969" i="19"/>
  <c r="I2970" i="19"/>
  <c r="I2971" i="19"/>
  <c r="I2972" i="19"/>
  <c r="I2973" i="19"/>
  <c r="I2974" i="19"/>
  <c r="I2975" i="19"/>
  <c r="I2976" i="19"/>
  <c r="I2977" i="19"/>
  <c r="I2978" i="19"/>
  <c r="I2979" i="19"/>
  <c r="I2980" i="19"/>
  <c r="I2981" i="19"/>
  <c r="I2982" i="19"/>
  <c r="I2983" i="19"/>
  <c r="I2984" i="19"/>
  <c r="I2985" i="19"/>
  <c r="I2986" i="19"/>
  <c r="I2987" i="19"/>
  <c r="I2988" i="19"/>
  <c r="I2989" i="19"/>
  <c r="I2990" i="19"/>
  <c r="I2991" i="19"/>
  <c r="I2992" i="19"/>
  <c r="I2993" i="19"/>
  <c r="I2994" i="19"/>
  <c r="I2995" i="19"/>
  <c r="I2996" i="19"/>
  <c r="I2997" i="19"/>
  <c r="I2998" i="19"/>
  <c r="I2999" i="19"/>
  <c r="I3000" i="19"/>
  <c r="I3001" i="19"/>
  <c r="I3002" i="19"/>
  <c r="I3003" i="19"/>
  <c r="I3004" i="19"/>
  <c r="I3005" i="19"/>
  <c r="I3006" i="19"/>
  <c r="I3007" i="19"/>
  <c r="I3008" i="19"/>
  <c r="I3009" i="19"/>
  <c r="I3010" i="19"/>
  <c r="I3011" i="19"/>
  <c r="I3012" i="19"/>
  <c r="I3013" i="19"/>
  <c r="I3014" i="19"/>
  <c r="I3015" i="19"/>
  <c r="I3016" i="19"/>
  <c r="I3017" i="19"/>
  <c r="I3018" i="19"/>
  <c r="I3019" i="19"/>
  <c r="I3020" i="19"/>
  <c r="I3021" i="19"/>
  <c r="I3022" i="19"/>
  <c r="I3023" i="19"/>
  <c r="I3024" i="19"/>
  <c r="I3025" i="19"/>
  <c r="I3026" i="19"/>
  <c r="I3027" i="19"/>
  <c r="I3028" i="19"/>
  <c r="I3029" i="19"/>
  <c r="I3030" i="19"/>
  <c r="I3031" i="19"/>
  <c r="I3032" i="19"/>
  <c r="I3033" i="19"/>
  <c r="I3034" i="19"/>
  <c r="I3035" i="19"/>
  <c r="I3036" i="19"/>
  <c r="I3037" i="19"/>
  <c r="I3038" i="19"/>
  <c r="I3039" i="19"/>
  <c r="I3040" i="19"/>
  <c r="I3041" i="19"/>
  <c r="I3042" i="19"/>
  <c r="I3043" i="19"/>
  <c r="I3044" i="19"/>
  <c r="I3045" i="19"/>
  <c r="I3046" i="19"/>
  <c r="I3047" i="19"/>
  <c r="I3048" i="19"/>
  <c r="I3049" i="19"/>
  <c r="I3050" i="19"/>
  <c r="I3051" i="19"/>
  <c r="I3052" i="19"/>
  <c r="I3053" i="19"/>
  <c r="I3054" i="19"/>
  <c r="I3055" i="19"/>
  <c r="I3056" i="19"/>
  <c r="I3057" i="19"/>
  <c r="I3058" i="19"/>
  <c r="I3059" i="19"/>
  <c r="I3060" i="19"/>
  <c r="I3061" i="19"/>
  <c r="I3062" i="19"/>
  <c r="I3063" i="19"/>
  <c r="I3064" i="19"/>
  <c r="I3065" i="19"/>
  <c r="I3066" i="19"/>
  <c r="I3067" i="19"/>
  <c r="I3068" i="19"/>
  <c r="I3069" i="19"/>
  <c r="I3070" i="19"/>
  <c r="I3071" i="19"/>
  <c r="I3072" i="19"/>
  <c r="I3073" i="19"/>
  <c r="I3074" i="19"/>
  <c r="I3075" i="19"/>
  <c r="I3076" i="19"/>
  <c r="I3077" i="19"/>
  <c r="I3078" i="19"/>
  <c r="I3079" i="19"/>
  <c r="I3080" i="19"/>
  <c r="I3081" i="19"/>
  <c r="I3082" i="19"/>
  <c r="I3083" i="19"/>
  <c r="I3084" i="19"/>
  <c r="I3085" i="19"/>
  <c r="I3086" i="19"/>
  <c r="I3087" i="19"/>
  <c r="I3088" i="19"/>
  <c r="I3089" i="19"/>
  <c r="I3090" i="19"/>
  <c r="I3091" i="19"/>
  <c r="I3092" i="19"/>
  <c r="I3093" i="19"/>
  <c r="I3094" i="19"/>
  <c r="I3095" i="19"/>
  <c r="I3096" i="19"/>
  <c r="I3097" i="19"/>
  <c r="I3098" i="19"/>
  <c r="I3099" i="19"/>
  <c r="I3100" i="19"/>
  <c r="I3101" i="19"/>
  <c r="I3102" i="19"/>
  <c r="I3103" i="19"/>
  <c r="I3104" i="19"/>
  <c r="I3105" i="19"/>
  <c r="I3106" i="19"/>
  <c r="I3107" i="19"/>
  <c r="I3108" i="19"/>
  <c r="I3109" i="19"/>
  <c r="I3110" i="19"/>
  <c r="I3111" i="19"/>
  <c r="I3112" i="19"/>
  <c r="I3113" i="19"/>
  <c r="I3114" i="19"/>
  <c r="I3115" i="19"/>
  <c r="I3116" i="19"/>
  <c r="I3117" i="19"/>
  <c r="I3118" i="19"/>
  <c r="I3119" i="19"/>
  <c r="I3120" i="19"/>
  <c r="I3121" i="19"/>
  <c r="I3122" i="19"/>
  <c r="I3123" i="19"/>
  <c r="I3124" i="19"/>
  <c r="I3125" i="19"/>
  <c r="I3126" i="19"/>
  <c r="I3127" i="19"/>
  <c r="I3128" i="19"/>
  <c r="I3129" i="19"/>
  <c r="I3130" i="19"/>
  <c r="I3131" i="19"/>
  <c r="I3132" i="19"/>
  <c r="I3133" i="19"/>
  <c r="I3134" i="19"/>
  <c r="I3135" i="19"/>
  <c r="I3136" i="19"/>
  <c r="I3137" i="19"/>
  <c r="I3138" i="19"/>
  <c r="I3139" i="19"/>
  <c r="I3140" i="19"/>
  <c r="I3141" i="19"/>
  <c r="I3142" i="19"/>
  <c r="I3143" i="19"/>
  <c r="I3144" i="19"/>
  <c r="I3145" i="19"/>
  <c r="I3146" i="19"/>
  <c r="I3147" i="19"/>
  <c r="I3148" i="19"/>
  <c r="I3149" i="19"/>
  <c r="I3150" i="19"/>
  <c r="I3151" i="19"/>
  <c r="I3152" i="19"/>
  <c r="I3153" i="19"/>
  <c r="I3154" i="19"/>
  <c r="I3155" i="19"/>
  <c r="I3156" i="19"/>
  <c r="I3157" i="19"/>
  <c r="I3158" i="19"/>
  <c r="I3159" i="19"/>
  <c r="I3160" i="19"/>
  <c r="I3161" i="19"/>
  <c r="I3162" i="19"/>
  <c r="I3163" i="19"/>
  <c r="I3164" i="19"/>
  <c r="I3165" i="19"/>
  <c r="I3166" i="19"/>
  <c r="I3167" i="19"/>
  <c r="I3168" i="19"/>
  <c r="I3169" i="19"/>
  <c r="I3170" i="19"/>
  <c r="I3171" i="19"/>
  <c r="I3172" i="19"/>
  <c r="I3173" i="19"/>
  <c r="I3174" i="19"/>
  <c r="I3175" i="19"/>
  <c r="I3176" i="19"/>
  <c r="I3177" i="19"/>
  <c r="I3178" i="19"/>
  <c r="I3179" i="19"/>
  <c r="I3180" i="19"/>
  <c r="I3181" i="19"/>
  <c r="I3182" i="19"/>
  <c r="I3183" i="19"/>
  <c r="I3184" i="19"/>
  <c r="I3185" i="19"/>
  <c r="I3186" i="19"/>
  <c r="I3187" i="19"/>
  <c r="I3188" i="19"/>
  <c r="I3189" i="19"/>
  <c r="I3190" i="19"/>
  <c r="I3191" i="19"/>
  <c r="I3192" i="19"/>
  <c r="I3193" i="19"/>
  <c r="I3194" i="19"/>
  <c r="I3195" i="19"/>
  <c r="I3196" i="19"/>
  <c r="I3197" i="19"/>
  <c r="I3198" i="19"/>
  <c r="I3199" i="19"/>
  <c r="I3200" i="19"/>
  <c r="I3201" i="19"/>
  <c r="I3202" i="19"/>
  <c r="I3203" i="19"/>
  <c r="I3204" i="19"/>
  <c r="I3205" i="19"/>
  <c r="I3206" i="19"/>
  <c r="I3207" i="19"/>
  <c r="I3208" i="19"/>
  <c r="I3209" i="19"/>
  <c r="I3210" i="19"/>
  <c r="I3211" i="19"/>
  <c r="I3212" i="19"/>
  <c r="I3213" i="19"/>
  <c r="I3214" i="19"/>
  <c r="I3215" i="19"/>
  <c r="I3216" i="19"/>
  <c r="I3217" i="19"/>
  <c r="I3218" i="19"/>
  <c r="I3219" i="19"/>
  <c r="I3220" i="19"/>
  <c r="I3221" i="19"/>
  <c r="I3222" i="19"/>
  <c r="I3223" i="19"/>
  <c r="I3224" i="19"/>
  <c r="I3225" i="19"/>
  <c r="I3226" i="19"/>
  <c r="I3227" i="19"/>
  <c r="I3228" i="19"/>
  <c r="I3229" i="19"/>
  <c r="I3230" i="19"/>
  <c r="I3231" i="19"/>
  <c r="I3232" i="19"/>
  <c r="I3233" i="19"/>
  <c r="I3234" i="19"/>
  <c r="I3235" i="19"/>
  <c r="I3236" i="19"/>
  <c r="I3237" i="19"/>
  <c r="I3238" i="19"/>
  <c r="I3239" i="19"/>
  <c r="I3240" i="19"/>
  <c r="I3241" i="19"/>
  <c r="I3242" i="19"/>
  <c r="I3243" i="19"/>
  <c r="I3244" i="19"/>
  <c r="I3245" i="19"/>
  <c r="I3246" i="19"/>
  <c r="I3247" i="19"/>
  <c r="I3248" i="19"/>
  <c r="I3249" i="19"/>
  <c r="I3250" i="19"/>
  <c r="I3251" i="19"/>
  <c r="I3252" i="19"/>
  <c r="I3253" i="19"/>
  <c r="I3254" i="19"/>
  <c r="I3255" i="19"/>
  <c r="I3256" i="19"/>
  <c r="I3257" i="19"/>
  <c r="I3258" i="19"/>
  <c r="I3259" i="19"/>
  <c r="I3260" i="19"/>
  <c r="I3261" i="19"/>
  <c r="I3262" i="19"/>
  <c r="I3263" i="19"/>
  <c r="I3264" i="19"/>
  <c r="I3265" i="19"/>
  <c r="I3266" i="19"/>
  <c r="I3267" i="19"/>
  <c r="I3268" i="19"/>
  <c r="I3269" i="19"/>
  <c r="I3270" i="19"/>
  <c r="I3271" i="19"/>
  <c r="I3272" i="19"/>
  <c r="I3273" i="19"/>
  <c r="I3274" i="19"/>
  <c r="I3275" i="19"/>
  <c r="I3276" i="19"/>
  <c r="I3277" i="19"/>
  <c r="I3278" i="19"/>
  <c r="I3279" i="19"/>
  <c r="I3280" i="19"/>
  <c r="I3281" i="19"/>
  <c r="I3282" i="19"/>
  <c r="I3283" i="19"/>
  <c r="I3284" i="19"/>
  <c r="I3285" i="19"/>
  <c r="I3286" i="19"/>
  <c r="I3287" i="19"/>
  <c r="I3288" i="19"/>
  <c r="I3289" i="19"/>
  <c r="I3290" i="19"/>
  <c r="I3291" i="19"/>
  <c r="I3292" i="19"/>
  <c r="I3293" i="19"/>
  <c r="I3294" i="19"/>
  <c r="I3295" i="19"/>
  <c r="I3296" i="19"/>
  <c r="I3297" i="19"/>
  <c r="I3298" i="19"/>
  <c r="I3299" i="19"/>
  <c r="I3300" i="19"/>
  <c r="I3301" i="19"/>
  <c r="I3302" i="19"/>
  <c r="I3303" i="19"/>
  <c r="I3304" i="19"/>
  <c r="I3305" i="19"/>
  <c r="I3306" i="19"/>
  <c r="I3307" i="19"/>
  <c r="I3308" i="19"/>
  <c r="I3309" i="19"/>
  <c r="I3310" i="19"/>
  <c r="I3311" i="19"/>
  <c r="I3312" i="19"/>
  <c r="I3313" i="19"/>
  <c r="I3314" i="19"/>
  <c r="I3315" i="19"/>
  <c r="I3316" i="19"/>
  <c r="I3317" i="19"/>
  <c r="I3318" i="19"/>
  <c r="I3319" i="19"/>
  <c r="I3320" i="19"/>
  <c r="I3321" i="19"/>
  <c r="I3322" i="19"/>
  <c r="I3323" i="19"/>
  <c r="I3324" i="19"/>
  <c r="I3325" i="19"/>
  <c r="I3326" i="19"/>
  <c r="I3327" i="19"/>
  <c r="I3328" i="19"/>
  <c r="I3329" i="19"/>
  <c r="I3330" i="19"/>
  <c r="I3331" i="19"/>
  <c r="I3332" i="19"/>
  <c r="I3333" i="19"/>
  <c r="I3334" i="19"/>
  <c r="I3335" i="19"/>
  <c r="I3336" i="19"/>
  <c r="I3337" i="19"/>
  <c r="I3338" i="19"/>
  <c r="I3339" i="19"/>
  <c r="I3340" i="19"/>
  <c r="I3341" i="19"/>
  <c r="I3342" i="19"/>
  <c r="I3343" i="19"/>
  <c r="I3344" i="19"/>
  <c r="I3345" i="19"/>
  <c r="I3346" i="19"/>
  <c r="I3347" i="19"/>
  <c r="I3348" i="19"/>
  <c r="I3349" i="19"/>
  <c r="I3350" i="19"/>
  <c r="I3351" i="19"/>
  <c r="I3352" i="19"/>
  <c r="I3353" i="19"/>
  <c r="I3354" i="19"/>
  <c r="I3355" i="19"/>
  <c r="I3356" i="19"/>
  <c r="I3357" i="19"/>
  <c r="I3358" i="19"/>
  <c r="I3359" i="19"/>
  <c r="I3360" i="19"/>
  <c r="I3361" i="19"/>
  <c r="I3362" i="19"/>
  <c r="I3363" i="19"/>
  <c r="I3364" i="19"/>
  <c r="I3365" i="19"/>
  <c r="I3366" i="19"/>
  <c r="I3367" i="19"/>
  <c r="I3368" i="19"/>
  <c r="I3369" i="19"/>
  <c r="I3370" i="19"/>
  <c r="I3371" i="19"/>
  <c r="I3372" i="19"/>
  <c r="I3373" i="19"/>
  <c r="I3374" i="19"/>
  <c r="I3375" i="19"/>
  <c r="I3376" i="19"/>
  <c r="I3377" i="19"/>
  <c r="I3378" i="19"/>
  <c r="I3379" i="19"/>
  <c r="I3380" i="19"/>
  <c r="I3381" i="19"/>
  <c r="I3382" i="19"/>
  <c r="I3383" i="19"/>
  <c r="I3384" i="19"/>
  <c r="I3385" i="19"/>
  <c r="I3386" i="19"/>
  <c r="I3387" i="19"/>
  <c r="I3388" i="19"/>
  <c r="I3389" i="19"/>
  <c r="I3390" i="19"/>
  <c r="I3391" i="19"/>
  <c r="I3392" i="19"/>
  <c r="I3393" i="19"/>
  <c r="I3394" i="19"/>
  <c r="I3395" i="19"/>
  <c r="I3396" i="19"/>
  <c r="I3397" i="19"/>
  <c r="I3398" i="19"/>
  <c r="I3399" i="19"/>
  <c r="I3400" i="19"/>
  <c r="I3401" i="19"/>
  <c r="I3402" i="19"/>
  <c r="I3403" i="19"/>
  <c r="I3404" i="19"/>
  <c r="I3405" i="19"/>
  <c r="I3406" i="19"/>
  <c r="I3407" i="19"/>
  <c r="I3408" i="19"/>
  <c r="I3409" i="19"/>
  <c r="I3410" i="19"/>
  <c r="I3411" i="19"/>
  <c r="I3412" i="19"/>
  <c r="I3413" i="19"/>
  <c r="I3414" i="19"/>
  <c r="I3415" i="19"/>
  <c r="I3416" i="19"/>
  <c r="I3417" i="19"/>
  <c r="I3418" i="19"/>
  <c r="I3419" i="19"/>
  <c r="I3420" i="19"/>
  <c r="I3421" i="19"/>
  <c r="I3422" i="19"/>
  <c r="I3423" i="19"/>
  <c r="I3424" i="19"/>
  <c r="I3425" i="19"/>
  <c r="I3426" i="19"/>
  <c r="I3427" i="19"/>
  <c r="I3428" i="19"/>
  <c r="I3429" i="19"/>
  <c r="I3430" i="19"/>
  <c r="I3431" i="19"/>
  <c r="I3432" i="19"/>
  <c r="I3433" i="19"/>
  <c r="I3434" i="19"/>
  <c r="I3435" i="19"/>
  <c r="I3436" i="19"/>
  <c r="I3437" i="19"/>
  <c r="I3438" i="19"/>
  <c r="I3439" i="19"/>
  <c r="I3440" i="19"/>
  <c r="I3441" i="19"/>
  <c r="I3442" i="19"/>
  <c r="I3443" i="19"/>
  <c r="I3444" i="19"/>
  <c r="I3445" i="19"/>
  <c r="I3446" i="19"/>
  <c r="I3447" i="19"/>
  <c r="I3448" i="19"/>
  <c r="I3449" i="19"/>
  <c r="I3450" i="19"/>
  <c r="I3451" i="19"/>
  <c r="I3452" i="19"/>
  <c r="I3453" i="19"/>
  <c r="I3454" i="19"/>
  <c r="I3455" i="19"/>
  <c r="I3456" i="19"/>
  <c r="I3457" i="19"/>
  <c r="I3458" i="19"/>
  <c r="I3459" i="19"/>
  <c r="I3460" i="19"/>
  <c r="I3461" i="19"/>
  <c r="I3462" i="19"/>
  <c r="I3463" i="19"/>
  <c r="I3464" i="19"/>
  <c r="I3465" i="19"/>
  <c r="I3466" i="19"/>
  <c r="I3467" i="19"/>
  <c r="I3468" i="19"/>
  <c r="I3469" i="19"/>
  <c r="I3470" i="19"/>
  <c r="I3471" i="19"/>
  <c r="I3472" i="19"/>
  <c r="I3473" i="19"/>
  <c r="I3474" i="19"/>
  <c r="I3475" i="19"/>
  <c r="I3476" i="19"/>
  <c r="I3477" i="19"/>
  <c r="I3478" i="19"/>
  <c r="I3479" i="19"/>
  <c r="I3480" i="19"/>
  <c r="I3481" i="19"/>
  <c r="I3482" i="19"/>
  <c r="I3483" i="19"/>
  <c r="I3484" i="19"/>
  <c r="I3485" i="19"/>
  <c r="I3486" i="19"/>
  <c r="I3487" i="19"/>
  <c r="I3488" i="19"/>
  <c r="I3489" i="19"/>
  <c r="I3490" i="19"/>
  <c r="I3491" i="19"/>
  <c r="I3492" i="19"/>
  <c r="I3493" i="19"/>
  <c r="I3494" i="19"/>
  <c r="I3495" i="19"/>
  <c r="I3496" i="19"/>
  <c r="I3497" i="19"/>
  <c r="I3498" i="19"/>
  <c r="I3499" i="19"/>
  <c r="I3500" i="19"/>
  <c r="I3501" i="19"/>
  <c r="I3502" i="19"/>
  <c r="I3503" i="19"/>
  <c r="I3504" i="19"/>
  <c r="I3505" i="19"/>
  <c r="I3506" i="19"/>
  <c r="I3507" i="19"/>
  <c r="I3508" i="19"/>
  <c r="I3509" i="19"/>
  <c r="I3510" i="19"/>
  <c r="I3511" i="19"/>
  <c r="I3512" i="19"/>
  <c r="I3513" i="19"/>
  <c r="I3514" i="19"/>
  <c r="I3515" i="19"/>
  <c r="I3516" i="19"/>
  <c r="I3517" i="19"/>
  <c r="I3518" i="19"/>
  <c r="I3519" i="19"/>
  <c r="I3520" i="19"/>
  <c r="I3521" i="19"/>
  <c r="I3522" i="19"/>
  <c r="I3523" i="19"/>
  <c r="I3524" i="19"/>
  <c r="I3525" i="19"/>
  <c r="I3526" i="19"/>
  <c r="I3527" i="19"/>
  <c r="I3528" i="19"/>
  <c r="I3529" i="19"/>
  <c r="I3530" i="19"/>
  <c r="I3531" i="19"/>
  <c r="I3532" i="19"/>
  <c r="I3533" i="19"/>
  <c r="I3534" i="19"/>
  <c r="I3535" i="19"/>
  <c r="I3536" i="19"/>
  <c r="I3537" i="19"/>
  <c r="I3538" i="19"/>
  <c r="I3539" i="19"/>
  <c r="I3540" i="19"/>
  <c r="I3541" i="19"/>
  <c r="I3542" i="19"/>
  <c r="I3543" i="19"/>
  <c r="I3544" i="19"/>
  <c r="I3545" i="19"/>
  <c r="I3546" i="19"/>
  <c r="I3547" i="19"/>
  <c r="I3548" i="19"/>
  <c r="I3549" i="19"/>
  <c r="I3550" i="19"/>
  <c r="I3551" i="19"/>
  <c r="I3552" i="19"/>
  <c r="I3553" i="19"/>
  <c r="I3554" i="19"/>
  <c r="I3555" i="19"/>
  <c r="I3556" i="19"/>
  <c r="I3557" i="19"/>
  <c r="I3558" i="19"/>
  <c r="I3559" i="19"/>
  <c r="I3560" i="19"/>
  <c r="I3561" i="19"/>
  <c r="I3562" i="19"/>
  <c r="I3563" i="19"/>
  <c r="I3564" i="19"/>
  <c r="I3565" i="19"/>
  <c r="I3566" i="19"/>
  <c r="I3567" i="19"/>
  <c r="I3568" i="19"/>
  <c r="I3569" i="19"/>
  <c r="I3570" i="19"/>
  <c r="I3571" i="19"/>
  <c r="I3572" i="19"/>
  <c r="I3573" i="19"/>
  <c r="I3574" i="19"/>
  <c r="I3575" i="19"/>
  <c r="I3576" i="19"/>
  <c r="I3577" i="19"/>
  <c r="I3578" i="19"/>
  <c r="I3579" i="19"/>
  <c r="I3580" i="19"/>
  <c r="I3581" i="19"/>
  <c r="I3582" i="19"/>
  <c r="I3583" i="19"/>
  <c r="I3584" i="19"/>
  <c r="I3585" i="19"/>
  <c r="I3586" i="19"/>
  <c r="I3587" i="19"/>
  <c r="I3588" i="19"/>
  <c r="I3589" i="19"/>
  <c r="I3590" i="19"/>
  <c r="I3591" i="19"/>
  <c r="I3592" i="19"/>
  <c r="I3593" i="19"/>
  <c r="I3594" i="19"/>
  <c r="I3595" i="19"/>
  <c r="I3596" i="19"/>
  <c r="I3597" i="19"/>
  <c r="I3598" i="19"/>
  <c r="I3599" i="19"/>
  <c r="I3600" i="19"/>
  <c r="I3601" i="19"/>
  <c r="I3602" i="19"/>
  <c r="I3603" i="19"/>
  <c r="I3604" i="19"/>
  <c r="I3605" i="19"/>
  <c r="I3606" i="19"/>
  <c r="I3607" i="19"/>
  <c r="I3608" i="19"/>
  <c r="I3609" i="19"/>
  <c r="I3610" i="19"/>
  <c r="I3611" i="19"/>
  <c r="I3612" i="19"/>
  <c r="I3613" i="19"/>
  <c r="I3614" i="19"/>
  <c r="I3615" i="19"/>
  <c r="I3616" i="19"/>
  <c r="I3617" i="19"/>
  <c r="I3618" i="19"/>
  <c r="I3619" i="19"/>
  <c r="I3620" i="19"/>
  <c r="I3621" i="19"/>
  <c r="I3622" i="19"/>
  <c r="I3623" i="19"/>
  <c r="I3624" i="19"/>
  <c r="I3625" i="19"/>
  <c r="I3626" i="19"/>
  <c r="I3627" i="19"/>
  <c r="I3628" i="19"/>
  <c r="I3629" i="19"/>
  <c r="I3630" i="19"/>
  <c r="I3631" i="19"/>
  <c r="I3632" i="19"/>
  <c r="I3633" i="19"/>
  <c r="I3634" i="19"/>
  <c r="I3635" i="19"/>
  <c r="I3636" i="19"/>
  <c r="I3637" i="19"/>
  <c r="I3638" i="19"/>
  <c r="I3639" i="19"/>
  <c r="I3640" i="19"/>
  <c r="I3641" i="19"/>
  <c r="I3642" i="19"/>
  <c r="I3643" i="19"/>
  <c r="I3644" i="19"/>
  <c r="I3645" i="19"/>
  <c r="I3646" i="19"/>
  <c r="I3647" i="19"/>
  <c r="I3648" i="19"/>
  <c r="I3649" i="19"/>
  <c r="I3650" i="19"/>
  <c r="I3651" i="19"/>
  <c r="I3652" i="19"/>
  <c r="I3653" i="19"/>
  <c r="I3654" i="19"/>
  <c r="I3655" i="19"/>
  <c r="I3656" i="19"/>
  <c r="I3657" i="19"/>
  <c r="I3658" i="19"/>
  <c r="I3659" i="19"/>
  <c r="I3660" i="19"/>
  <c r="I3661" i="19"/>
  <c r="I3662" i="19"/>
  <c r="I3663" i="19"/>
  <c r="I3664" i="19"/>
  <c r="I3665" i="19"/>
  <c r="I3666" i="19"/>
  <c r="I3667" i="19"/>
  <c r="I3668" i="19"/>
  <c r="I3669" i="19"/>
  <c r="I3670" i="19"/>
  <c r="I3671" i="19"/>
  <c r="I3672" i="19"/>
  <c r="I3673" i="19"/>
  <c r="I3674" i="19"/>
  <c r="I3675" i="19"/>
  <c r="I3676" i="19"/>
  <c r="I3677" i="19"/>
  <c r="I3678" i="19"/>
  <c r="I3679" i="19"/>
  <c r="I3680" i="19"/>
  <c r="I3681" i="19"/>
  <c r="I3682" i="19"/>
  <c r="I3683" i="19"/>
  <c r="I3684" i="19"/>
  <c r="I3685" i="19"/>
  <c r="I3686" i="19"/>
  <c r="I3687" i="19"/>
  <c r="I3688" i="19"/>
  <c r="I3689" i="19"/>
  <c r="I3690" i="19"/>
  <c r="I3691" i="19"/>
  <c r="I3692" i="19"/>
  <c r="I3693" i="19"/>
  <c r="I3694" i="19"/>
  <c r="I3695" i="19"/>
  <c r="I3696" i="19"/>
  <c r="I3697" i="19"/>
  <c r="I3698" i="19"/>
  <c r="I3699" i="19"/>
  <c r="I3700" i="19"/>
  <c r="I3701" i="19"/>
  <c r="I3702" i="19"/>
  <c r="I3703" i="19"/>
  <c r="I3704" i="19"/>
  <c r="I3705" i="19"/>
  <c r="I3706" i="19"/>
  <c r="I3707" i="19"/>
  <c r="I3708" i="19"/>
  <c r="I3709" i="19"/>
  <c r="I3710" i="19"/>
  <c r="I3711" i="19"/>
  <c r="I3712" i="19"/>
  <c r="I3713" i="19"/>
  <c r="I3714" i="19"/>
  <c r="I3715" i="19"/>
  <c r="I3716" i="19"/>
  <c r="I3717" i="19"/>
  <c r="I3718" i="19"/>
  <c r="I3719" i="19"/>
  <c r="I3720" i="19"/>
  <c r="I3721" i="19"/>
  <c r="I3722" i="19"/>
  <c r="I3723" i="19"/>
  <c r="I3724" i="19"/>
  <c r="I3725" i="19"/>
  <c r="I3726" i="19"/>
  <c r="I3727" i="19"/>
  <c r="I3728" i="19"/>
  <c r="I3729" i="19"/>
  <c r="I3730" i="19"/>
  <c r="I3731" i="19"/>
  <c r="I3732" i="19"/>
  <c r="I3733" i="19"/>
  <c r="I3734" i="19"/>
  <c r="I3735" i="19"/>
  <c r="I3736" i="19"/>
  <c r="I3737" i="19"/>
  <c r="I3738" i="19"/>
  <c r="I3739" i="19"/>
  <c r="I3740" i="19"/>
  <c r="I3741" i="19"/>
  <c r="I3742" i="19"/>
  <c r="I3743" i="19"/>
  <c r="I3744" i="19"/>
  <c r="I3745" i="19"/>
  <c r="I3746" i="19"/>
  <c r="I3747" i="19"/>
  <c r="I3748" i="19"/>
  <c r="I3749" i="19"/>
  <c r="I3750" i="19"/>
  <c r="I3751" i="19"/>
  <c r="I3752" i="19"/>
  <c r="I3753" i="19"/>
  <c r="I3754" i="19"/>
  <c r="I3755" i="19"/>
  <c r="I3756" i="19"/>
  <c r="I3757" i="19"/>
  <c r="I3758" i="19"/>
  <c r="I3759" i="19"/>
  <c r="I3760" i="19"/>
  <c r="I3761" i="19"/>
  <c r="I3762" i="19"/>
  <c r="I3763" i="19"/>
  <c r="I3764" i="19"/>
  <c r="I3765" i="19"/>
  <c r="I3766" i="19"/>
  <c r="I3767" i="19"/>
  <c r="I3768" i="19"/>
  <c r="I3769" i="19"/>
  <c r="I3770" i="19"/>
  <c r="I3771" i="19"/>
  <c r="I3772" i="19"/>
  <c r="I3773" i="19"/>
  <c r="I3774" i="19"/>
  <c r="I3775" i="19"/>
  <c r="I3776" i="19"/>
  <c r="I3777" i="19"/>
  <c r="I3778" i="19"/>
  <c r="I3779" i="19"/>
  <c r="I3780" i="19"/>
  <c r="I3781" i="19"/>
  <c r="I3782" i="19"/>
  <c r="I3783" i="19"/>
  <c r="I3784" i="19"/>
  <c r="I3785" i="19"/>
  <c r="I3786" i="19"/>
  <c r="I3787" i="19"/>
  <c r="I3788" i="19"/>
  <c r="I3789" i="19"/>
  <c r="I3790" i="19"/>
  <c r="I3791" i="19"/>
  <c r="I3792" i="19"/>
  <c r="I3793" i="19"/>
  <c r="I3794" i="19"/>
  <c r="I3795" i="19"/>
  <c r="I3796" i="19"/>
  <c r="I3797" i="19"/>
  <c r="I3798" i="19"/>
  <c r="I3799" i="19"/>
  <c r="I3800" i="19"/>
  <c r="I3801" i="19"/>
  <c r="I3802" i="19"/>
  <c r="I3803" i="19"/>
  <c r="I3804" i="19"/>
  <c r="I3805" i="19"/>
  <c r="I3806" i="19"/>
  <c r="I3807" i="19"/>
  <c r="I3808" i="19"/>
  <c r="I3809" i="19"/>
  <c r="I3810" i="19"/>
  <c r="I3811" i="19"/>
  <c r="I3812" i="19"/>
  <c r="I3813" i="19"/>
  <c r="I3814" i="19"/>
  <c r="I3815" i="19"/>
  <c r="I3816" i="19"/>
  <c r="I3817" i="19"/>
  <c r="I3818" i="19"/>
  <c r="I3819" i="19"/>
  <c r="I3820" i="19"/>
  <c r="I3821" i="19"/>
  <c r="I3822" i="19"/>
  <c r="I3823" i="19"/>
  <c r="I3824" i="19"/>
  <c r="I3825" i="19"/>
  <c r="I3826" i="19"/>
  <c r="I3827" i="19"/>
  <c r="I3828" i="19"/>
  <c r="I3829" i="19"/>
  <c r="I3830" i="19"/>
  <c r="I3831" i="19"/>
  <c r="I3832" i="19"/>
  <c r="I3833" i="19"/>
  <c r="I3834" i="19"/>
  <c r="I3835" i="19"/>
  <c r="I3836" i="19"/>
  <c r="I3837" i="19"/>
  <c r="I3838" i="19"/>
  <c r="I3839" i="19"/>
  <c r="I3840" i="19"/>
  <c r="I3841" i="19"/>
  <c r="I3842" i="19"/>
  <c r="I3843" i="19"/>
  <c r="I3844" i="19"/>
  <c r="I3845" i="19"/>
  <c r="I3846" i="19"/>
  <c r="I3847" i="19"/>
  <c r="I3848" i="19"/>
  <c r="I3849" i="19"/>
  <c r="I3850" i="19"/>
  <c r="I3851" i="19"/>
  <c r="I3852" i="19"/>
  <c r="I3853" i="19"/>
  <c r="I3854" i="19"/>
  <c r="I3855" i="19"/>
  <c r="I3856" i="19"/>
  <c r="I3857" i="19"/>
  <c r="I3858" i="19"/>
  <c r="I3859" i="19"/>
  <c r="I3860" i="19"/>
  <c r="I3861" i="19"/>
  <c r="I3862" i="19"/>
  <c r="I3863" i="19"/>
  <c r="I3864" i="19"/>
  <c r="I3865" i="19"/>
  <c r="I3866" i="19"/>
  <c r="I3867" i="19"/>
  <c r="I3868" i="19"/>
  <c r="I3869" i="19"/>
  <c r="I3870" i="19"/>
  <c r="I3871" i="19"/>
  <c r="I3872" i="19"/>
  <c r="I3873" i="19"/>
  <c r="I3874" i="19"/>
  <c r="I3875" i="19"/>
  <c r="I3876" i="19"/>
  <c r="I3877" i="19"/>
  <c r="I3878" i="19"/>
  <c r="I3879" i="19"/>
  <c r="I3880" i="19"/>
  <c r="I3881" i="19"/>
  <c r="I3882" i="19"/>
  <c r="I3883" i="19"/>
  <c r="I3884" i="19"/>
  <c r="I3885" i="19"/>
  <c r="I3886" i="19"/>
  <c r="I3887" i="19"/>
  <c r="I3888" i="19"/>
  <c r="I3889" i="19"/>
  <c r="I3890" i="19"/>
  <c r="I3891" i="19"/>
  <c r="I3892" i="19"/>
  <c r="I3893" i="19"/>
  <c r="I3894" i="19"/>
  <c r="I3895" i="19"/>
  <c r="I3896" i="19"/>
  <c r="I3897" i="19"/>
  <c r="I3898" i="19"/>
  <c r="I3899" i="19"/>
  <c r="I3900" i="19"/>
  <c r="I3901" i="19"/>
  <c r="I3902" i="19"/>
  <c r="I3903" i="19"/>
  <c r="I3904" i="19"/>
  <c r="I3905" i="19"/>
  <c r="I3906" i="19"/>
  <c r="I3907" i="19"/>
  <c r="I3908" i="19"/>
  <c r="I3909" i="19"/>
  <c r="I3910" i="19"/>
  <c r="I3911" i="19"/>
  <c r="I3912" i="19"/>
  <c r="I3913" i="19"/>
  <c r="I3914" i="19"/>
  <c r="I3915" i="19"/>
  <c r="I3916" i="19"/>
  <c r="I3917" i="19"/>
  <c r="I3918" i="19"/>
  <c r="I3919" i="19"/>
  <c r="I3920" i="19"/>
  <c r="I3921" i="19"/>
  <c r="I3922" i="19"/>
  <c r="I3923" i="19"/>
  <c r="I3924" i="19"/>
  <c r="I3925" i="19"/>
  <c r="I3926" i="19"/>
  <c r="I3927" i="19"/>
  <c r="I3928" i="19"/>
  <c r="I3929" i="19"/>
  <c r="I3930" i="19"/>
  <c r="I3931" i="19"/>
  <c r="I3932" i="19"/>
  <c r="I3933" i="19"/>
  <c r="I3934" i="19"/>
  <c r="I3935" i="19"/>
  <c r="I3936" i="19"/>
  <c r="I3937" i="19"/>
  <c r="I3938" i="19"/>
  <c r="I3939" i="19"/>
  <c r="I3940" i="19"/>
  <c r="I3941" i="19"/>
  <c r="I3942" i="19"/>
  <c r="I3943" i="19"/>
  <c r="I3944" i="19"/>
  <c r="I3945" i="19"/>
  <c r="I3946" i="19"/>
  <c r="I3947" i="19"/>
  <c r="I3948" i="19"/>
  <c r="I3949" i="19"/>
  <c r="I3950" i="19"/>
  <c r="I3951" i="19"/>
  <c r="I3952" i="19"/>
  <c r="I3953" i="19"/>
  <c r="I3954" i="19"/>
  <c r="I3955" i="19"/>
  <c r="I3956" i="19"/>
  <c r="I3957" i="19"/>
  <c r="I3958" i="19"/>
  <c r="I3959" i="19"/>
  <c r="I3960" i="19"/>
  <c r="I3961" i="19"/>
  <c r="I3962" i="19"/>
  <c r="I3963" i="19"/>
  <c r="I3964" i="19"/>
  <c r="I3965" i="19"/>
  <c r="I3966" i="19"/>
  <c r="I3967" i="19"/>
  <c r="I3968" i="19"/>
  <c r="I3969" i="19"/>
  <c r="I3970" i="19"/>
  <c r="I3971" i="19"/>
  <c r="I3972" i="19"/>
  <c r="I3973" i="19"/>
  <c r="I3974" i="19"/>
  <c r="I3975" i="19"/>
  <c r="I3976" i="19"/>
  <c r="I3977" i="19"/>
  <c r="I3978" i="19"/>
  <c r="I3979" i="19"/>
  <c r="I3980" i="19"/>
  <c r="I3981" i="19"/>
  <c r="I3982" i="19"/>
  <c r="I3983" i="19"/>
  <c r="I3984" i="19"/>
  <c r="I3985" i="19"/>
  <c r="I3986" i="19"/>
  <c r="I3987" i="19"/>
  <c r="I3988" i="19"/>
  <c r="I3989" i="19"/>
  <c r="I3990" i="19"/>
  <c r="I3991" i="19"/>
  <c r="I3992" i="19"/>
  <c r="I3993" i="19"/>
  <c r="I3994" i="19"/>
  <c r="I3995" i="19"/>
  <c r="I3996" i="19"/>
  <c r="I3997" i="19"/>
  <c r="I3998" i="19"/>
  <c r="I3999" i="19"/>
  <c r="I4000" i="19"/>
  <c r="I4001" i="19"/>
  <c r="I4002" i="19"/>
  <c r="I4003" i="19"/>
  <c r="I4004" i="19"/>
  <c r="I4005" i="19"/>
  <c r="I4006" i="19"/>
  <c r="I4007" i="19"/>
  <c r="I4008" i="19"/>
  <c r="I4009" i="19"/>
  <c r="I4010" i="19"/>
  <c r="I4011" i="19"/>
  <c r="I4012" i="19"/>
  <c r="I4013" i="19"/>
  <c r="I4014" i="19"/>
  <c r="I4015" i="19"/>
  <c r="I4016" i="19"/>
  <c r="I4017" i="19"/>
  <c r="I4018" i="19"/>
  <c r="I4019" i="19"/>
  <c r="I4020" i="19"/>
  <c r="I4021" i="19"/>
  <c r="I4022" i="19"/>
  <c r="I4023" i="19"/>
  <c r="I4024" i="19"/>
  <c r="I4025" i="19"/>
  <c r="I4026" i="19"/>
  <c r="I4027" i="19"/>
  <c r="I4028" i="19"/>
  <c r="I4029" i="19"/>
  <c r="I4030" i="19"/>
  <c r="I4031" i="19"/>
  <c r="I4032" i="19"/>
  <c r="I4033" i="19"/>
  <c r="I4034" i="19"/>
  <c r="I4035" i="19"/>
  <c r="I4036" i="19"/>
  <c r="I4037" i="19"/>
  <c r="I4038" i="19"/>
  <c r="I4039" i="19"/>
  <c r="I4040" i="19"/>
  <c r="I4041" i="19"/>
  <c r="I4042" i="19"/>
  <c r="I4043" i="19"/>
  <c r="I4044" i="19"/>
  <c r="I4045" i="19"/>
  <c r="I4046" i="19"/>
  <c r="I4047" i="19"/>
  <c r="I4048" i="19"/>
  <c r="I4049" i="19"/>
  <c r="I4050" i="19"/>
  <c r="I4051" i="19"/>
  <c r="I4052" i="19"/>
  <c r="I4053" i="19"/>
  <c r="I4054" i="19"/>
  <c r="I4055" i="19"/>
  <c r="I4056" i="19"/>
  <c r="I4057" i="19"/>
  <c r="I4058" i="19"/>
  <c r="I4059" i="19"/>
  <c r="I4060" i="19"/>
  <c r="I4061" i="19"/>
  <c r="I4062" i="19"/>
  <c r="I4063" i="19"/>
  <c r="I4064" i="19"/>
  <c r="I4065" i="19"/>
  <c r="I4066" i="19"/>
  <c r="I4067" i="19"/>
  <c r="I4068" i="19"/>
  <c r="I4069" i="19"/>
  <c r="I4070" i="19"/>
  <c r="I4071" i="19"/>
  <c r="I4072" i="19"/>
  <c r="I4073" i="19"/>
  <c r="I4074" i="19"/>
  <c r="I4075" i="19"/>
  <c r="I4076" i="19"/>
  <c r="I4077" i="19"/>
  <c r="I4078" i="19"/>
  <c r="I4079" i="19"/>
  <c r="I4080" i="19"/>
  <c r="I4081" i="19"/>
  <c r="I4082" i="19"/>
  <c r="I4083" i="19"/>
  <c r="I4084" i="19"/>
  <c r="I4085" i="19"/>
  <c r="I4086" i="19"/>
  <c r="I4087" i="19"/>
  <c r="I4088" i="19"/>
  <c r="I4089" i="19"/>
  <c r="I4090" i="19"/>
  <c r="I4091" i="19"/>
  <c r="I4092" i="19"/>
  <c r="I4093" i="19"/>
  <c r="I4094" i="19"/>
  <c r="I4095" i="19"/>
  <c r="I4096" i="19"/>
  <c r="I4097" i="19"/>
  <c r="I4098" i="19"/>
  <c r="I4099" i="19"/>
  <c r="I4100" i="19"/>
  <c r="I4101" i="19"/>
  <c r="I4102" i="19"/>
  <c r="I4103" i="19"/>
  <c r="I4104" i="19"/>
  <c r="I4105" i="19"/>
  <c r="I4106" i="19"/>
  <c r="I4107" i="19"/>
  <c r="I4108" i="19"/>
  <c r="I4109" i="19"/>
  <c r="I4110" i="19"/>
  <c r="I4111" i="19"/>
  <c r="I4112" i="19"/>
  <c r="I4113" i="19"/>
  <c r="I4114" i="19"/>
  <c r="I4115" i="19"/>
  <c r="I4116" i="19"/>
  <c r="I4117" i="19"/>
  <c r="I4118" i="19"/>
  <c r="I4119" i="19"/>
  <c r="I4120" i="19"/>
  <c r="I4121" i="19"/>
  <c r="I4122" i="19"/>
  <c r="I4123" i="19"/>
  <c r="I4124" i="19"/>
  <c r="I4125" i="19"/>
  <c r="I4126" i="19"/>
  <c r="I4127" i="19"/>
  <c r="I4128" i="19"/>
  <c r="I4129" i="19"/>
  <c r="I4130" i="19"/>
  <c r="I4131" i="19"/>
  <c r="I4132" i="19"/>
  <c r="I4133" i="19"/>
  <c r="I4134" i="19"/>
  <c r="I4135" i="19"/>
  <c r="I4136" i="19"/>
  <c r="I4137" i="19"/>
  <c r="I4138" i="19"/>
  <c r="I4139" i="19"/>
  <c r="I4140" i="19"/>
  <c r="I4141" i="19"/>
  <c r="I4142" i="19"/>
  <c r="I4143" i="19"/>
  <c r="I4144" i="19"/>
  <c r="I4145" i="19"/>
  <c r="I4146" i="19"/>
  <c r="I4147" i="19"/>
  <c r="I4148" i="19"/>
  <c r="I4149" i="19"/>
  <c r="I4150" i="19"/>
  <c r="I4151" i="19"/>
  <c r="I4152" i="19"/>
  <c r="I4153" i="19"/>
  <c r="I4154" i="19"/>
  <c r="I4155" i="19"/>
  <c r="I4156" i="19"/>
  <c r="I4157" i="19"/>
  <c r="I4158" i="19"/>
  <c r="I4159" i="19"/>
  <c r="I4160" i="19"/>
  <c r="I4161" i="19"/>
  <c r="I4162" i="19"/>
  <c r="I4163" i="19"/>
  <c r="I4164" i="19"/>
  <c r="I4165" i="19"/>
  <c r="I4166" i="19"/>
  <c r="I4167" i="19"/>
  <c r="I4168" i="19"/>
  <c r="I4169" i="19"/>
  <c r="I4170" i="19"/>
  <c r="I4171" i="19"/>
  <c r="I4172" i="19"/>
  <c r="I4173" i="19"/>
  <c r="I4174" i="19"/>
  <c r="I4175" i="19"/>
  <c r="I4176" i="19"/>
  <c r="I4177" i="19"/>
  <c r="I4178" i="19"/>
  <c r="I4179" i="19"/>
  <c r="I4180" i="19"/>
  <c r="I4181" i="19"/>
  <c r="I4182" i="19"/>
  <c r="I4183" i="19"/>
  <c r="I4184" i="19"/>
  <c r="I4185" i="19"/>
  <c r="I4186" i="19"/>
  <c r="I4187" i="19"/>
  <c r="I4188" i="19"/>
  <c r="I4189" i="19"/>
  <c r="I4190" i="19"/>
  <c r="I4191" i="19"/>
  <c r="I4192" i="19"/>
  <c r="I4193" i="19"/>
  <c r="I4194" i="19"/>
  <c r="I4195" i="19"/>
  <c r="I4196" i="19"/>
  <c r="I4197" i="19"/>
  <c r="I4198" i="19"/>
  <c r="I4199" i="19"/>
  <c r="I4200" i="19"/>
  <c r="I4201" i="19"/>
  <c r="I4202" i="19"/>
  <c r="I4203" i="19"/>
  <c r="I4204" i="19"/>
  <c r="I4205" i="19"/>
  <c r="I4206" i="19"/>
  <c r="I4207" i="19"/>
  <c r="I4208" i="19"/>
  <c r="I4209" i="19"/>
  <c r="I4210" i="19"/>
  <c r="I4211" i="19"/>
  <c r="I4212" i="19"/>
  <c r="I4213" i="19"/>
  <c r="I4214" i="19"/>
  <c r="I4215" i="19"/>
  <c r="I4216" i="19"/>
  <c r="I4217" i="19"/>
  <c r="I4218" i="19"/>
  <c r="I4219" i="19"/>
  <c r="I4220" i="19"/>
  <c r="I4221" i="19"/>
  <c r="I4222" i="19"/>
  <c r="I4223" i="19"/>
  <c r="I4224" i="19"/>
  <c r="I4225" i="19"/>
  <c r="I4226" i="19"/>
  <c r="I4227" i="19"/>
  <c r="I4228" i="19"/>
  <c r="I4229" i="19"/>
  <c r="I4230" i="19"/>
  <c r="I4231" i="19"/>
  <c r="I4232" i="19"/>
  <c r="I4233" i="19"/>
  <c r="I4234" i="19"/>
  <c r="I4235" i="19"/>
  <c r="I4236" i="19"/>
  <c r="I4237" i="19"/>
  <c r="I4238" i="19"/>
  <c r="I4239" i="19"/>
  <c r="I4240" i="19"/>
  <c r="I4241" i="19"/>
  <c r="I4242" i="19"/>
  <c r="I4243" i="19"/>
  <c r="I4244" i="19"/>
  <c r="I4245" i="19"/>
  <c r="I4246" i="19"/>
  <c r="I4247" i="19"/>
  <c r="I4248" i="19"/>
  <c r="I4249" i="19"/>
  <c r="I4250" i="19"/>
  <c r="I4251" i="19"/>
  <c r="I4252" i="19"/>
  <c r="I4253" i="19"/>
  <c r="I4254" i="19"/>
  <c r="I4255" i="19"/>
  <c r="I4256" i="19"/>
  <c r="I4257" i="19"/>
  <c r="I4258" i="19"/>
  <c r="I4259" i="19"/>
  <c r="I4260" i="19"/>
  <c r="I4261" i="19"/>
  <c r="I4262" i="19"/>
  <c r="I4263" i="19"/>
  <c r="I4264" i="19"/>
  <c r="I4265" i="19"/>
  <c r="I4266" i="19"/>
  <c r="I4267" i="19"/>
  <c r="I4268" i="19"/>
  <c r="I4269" i="19"/>
  <c r="I4270" i="19"/>
  <c r="I4271" i="19"/>
  <c r="I4272" i="19"/>
  <c r="I4273" i="19"/>
  <c r="I4274" i="19"/>
  <c r="I4275" i="19"/>
  <c r="I4276" i="19"/>
  <c r="I4277" i="19"/>
  <c r="I4278" i="19"/>
  <c r="I4279" i="19"/>
  <c r="I4280" i="19"/>
  <c r="I4281" i="19"/>
  <c r="I4282" i="19"/>
  <c r="I4283" i="19"/>
  <c r="I4284" i="19"/>
  <c r="I4285" i="19"/>
  <c r="I4286" i="19"/>
  <c r="I4287" i="19"/>
  <c r="I4288" i="19"/>
  <c r="I4289" i="19"/>
  <c r="I4290" i="19"/>
  <c r="I4291" i="19"/>
  <c r="I4292" i="19"/>
  <c r="I4293" i="19"/>
  <c r="I4294" i="19"/>
  <c r="I4295" i="19"/>
  <c r="I4296" i="19"/>
  <c r="I4297" i="19"/>
  <c r="I4298" i="19"/>
  <c r="I4299" i="19"/>
  <c r="I4300" i="19"/>
  <c r="I4301" i="19"/>
  <c r="I4302" i="19"/>
  <c r="I4303" i="19"/>
  <c r="I4304" i="19"/>
  <c r="I4305" i="19"/>
  <c r="I4306" i="19"/>
  <c r="I4307" i="19"/>
  <c r="I4308" i="19"/>
  <c r="I4309" i="19"/>
  <c r="I4310" i="19"/>
  <c r="I4311" i="19"/>
  <c r="I4312" i="19"/>
  <c r="I4313" i="19"/>
  <c r="I4314" i="19"/>
  <c r="I4315" i="19"/>
  <c r="I4316" i="19"/>
  <c r="I4317" i="19"/>
  <c r="I4318" i="19"/>
  <c r="I4319" i="19"/>
  <c r="I4320" i="19"/>
  <c r="I4321" i="19"/>
  <c r="I4322" i="19"/>
  <c r="I4323" i="19"/>
  <c r="I4324" i="19"/>
  <c r="I4325" i="19"/>
  <c r="I4326" i="19"/>
  <c r="I4327" i="19"/>
  <c r="I4328" i="19"/>
  <c r="I4329" i="19"/>
  <c r="I4330" i="19"/>
  <c r="I4331" i="19"/>
  <c r="I4332" i="19"/>
  <c r="I4333" i="19"/>
  <c r="I4334" i="19"/>
  <c r="I4335" i="19"/>
  <c r="I4336" i="19"/>
  <c r="I4337" i="19"/>
  <c r="I4338" i="19"/>
  <c r="I4339" i="19"/>
  <c r="I4340" i="19"/>
  <c r="I4341" i="19"/>
  <c r="I4342" i="19"/>
  <c r="I4343" i="19"/>
  <c r="I4344" i="19"/>
  <c r="I4345" i="19"/>
  <c r="I4346" i="19"/>
  <c r="I4347" i="19"/>
  <c r="I4348" i="19"/>
  <c r="I4349" i="19"/>
  <c r="I4350" i="19"/>
  <c r="I4351" i="19"/>
  <c r="I4352" i="19"/>
  <c r="I4353" i="19"/>
  <c r="I4354" i="19"/>
  <c r="I4355" i="19"/>
  <c r="I4356" i="19"/>
  <c r="I4357" i="19"/>
  <c r="I4358" i="19"/>
  <c r="I4359" i="19"/>
  <c r="I4360" i="19"/>
  <c r="I4361" i="19"/>
  <c r="I4362" i="19"/>
  <c r="I4363" i="19"/>
  <c r="I4364" i="19"/>
  <c r="I4365" i="19"/>
  <c r="I4366" i="19"/>
  <c r="I4367" i="19"/>
  <c r="I4368" i="19"/>
  <c r="I4369" i="19"/>
  <c r="I4370" i="19"/>
  <c r="I4371" i="19"/>
  <c r="I4372" i="19"/>
  <c r="I4373" i="19"/>
  <c r="I4374" i="19"/>
  <c r="I4375" i="19"/>
  <c r="I4376" i="19"/>
  <c r="I4377" i="19"/>
  <c r="I4378" i="19"/>
  <c r="I4379" i="19"/>
  <c r="I4380" i="19"/>
  <c r="I4381" i="19"/>
  <c r="I4382" i="19"/>
  <c r="I4383" i="19"/>
  <c r="I4384" i="19"/>
  <c r="I4385" i="19"/>
  <c r="I4386" i="19"/>
  <c r="I4387" i="19"/>
  <c r="I4388" i="19"/>
  <c r="I4389" i="19"/>
  <c r="I4390" i="19"/>
  <c r="I4391" i="19"/>
  <c r="I4392" i="19"/>
  <c r="I4393" i="19"/>
  <c r="I4394" i="19"/>
  <c r="I4395" i="19"/>
  <c r="I4396" i="19"/>
  <c r="I4397" i="19"/>
  <c r="I4398" i="19"/>
  <c r="I4399" i="19"/>
  <c r="I4400" i="19"/>
  <c r="I4401" i="19"/>
  <c r="I4402" i="19"/>
  <c r="I4403" i="19"/>
  <c r="I4404" i="19"/>
  <c r="I4405" i="19"/>
  <c r="I4406" i="19"/>
  <c r="I4407" i="19"/>
  <c r="I4408" i="19"/>
  <c r="I4409" i="19"/>
  <c r="I4410" i="19"/>
  <c r="I4411" i="19"/>
  <c r="I4412" i="19"/>
  <c r="I4413" i="19"/>
  <c r="I4414" i="19"/>
  <c r="I4415" i="19"/>
  <c r="I4416" i="19"/>
  <c r="I4417" i="19"/>
  <c r="I4418" i="19"/>
  <c r="I4419" i="19"/>
  <c r="I4420" i="19"/>
  <c r="I4421" i="19"/>
  <c r="I4422" i="19"/>
  <c r="I4423" i="19"/>
  <c r="I4424" i="19"/>
  <c r="I4425" i="19"/>
  <c r="I4426" i="19"/>
  <c r="I4427" i="19"/>
  <c r="I4428" i="19"/>
  <c r="I4429" i="19"/>
  <c r="I4430" i="19"/>
  <c r="I4431" i="19"/>
  <c r="I4432" i="19"/>
  <c r="I4433" i="19"/>
  <c r="I4434" i="19"/>
  <c r="I4435" i="19"/>
  <c r="I4436" i="19"/>
  <c r="I4437" i="19"/>
  <c r="I4438" i="19"/>
  <c r="I4439" i="19"/>
  <c r="I4440" i="19"/>
  <c r="I4441" i="19"/>
  <c r="I4442" i="19"/>
  <c r="I4443" i="19"/>
  <c r="I4444" i="19"/>
  <c r="I4445" i="19"/>
  <c r="I4446" i="19"/>
  <c r="I4447" i="19"/>
  <c r="I4448" i="19"/>
  <c r="I4449" i="19"/>
  <c r="I4450" i="19"/>
  <c r="I4451" i="19"/>
  <c r="I4452" i="19"/>
  <c r="I4453" i="19"/>
  <c r="I4454" i="19"/>
  <c r="I4455" i="19"/>
  <c r="I4456" i="19"/>
  <c r="I4457" i="19"/>
  <c r="I4458" i="19"/>
  <c r="I4459" i="19"/>
  <c r="I4460" i="19"/>
  <c r="I4461" i="19"/>
  <c r="I4462" i="19"/>
  <c r="I4463" i="19"/>
  <c r="I4464" i="19"/>
  <c r="I4465" i="19"/>
  <c r="I4466" i="19"/>
  <c r="I4467" i="19"/>
  <c r="I4468" i="19"/>
  <c r="I4469" i="19"/>
  <c r="I4470" i="19"/>
  <c r="I4471" i="19"/>
  <c r="I4472" i="19"/>
  <c r="I4473" i="19"/>
  <c r="I4474" i="19"/>
  <c r="I4475" i="19"/>
  <c r="I4476" i="19"/>
  <c r="I4477" i="19"/>
  <c r="I4478" i="19"/>
  <c r="I4479" i="19"/>
  <c r="I4480" i="19"/>
  <c r="I4481" i="19"/>
  <c r="I4482" i="19"/>
  <c r="I4483" i="19"/>
  <c r="I4484" i="19"/>
  <c r="I4485" i="19"/>
  <c r="I4486" i="19"/>
  <c r="I4487" i="19"/>
  <c r="I4488" i="19"/>
  <c r="I4489" i="19"/>
  <c r="I4490" i="19"/>
  <c r="I4491" i="19"/>
  <c r="I4492" i="19"/>
  <c r="I4493" i="19"/>
  <c r="I4494" i="19"/>
  <c r="I4495" i="19"/>
  <c r="I4496" i="19"/>
  <c r="I4497" i="19"/>
  <c r="I4498" i="19"/>
  <c r="I4499" i="19"/>
  <c r="I4500" i="19"/>
  <c r="I4501" i="19"/>
  <c r="I4502" i="19"/>
  <c r="I4503" i="19"/>
  <c r="I4504" i="19"/>
  <c r="I4505" i="19"/>
  <c r="I4506" i="19"/>
  <c r="I4507" i="19"/>
  <c r="I4508" i="19"/>
  <c r="I4509" i="19"/>
  <c r="I4510" i="19"/>
  <c r="I4511" i="19"/>
  <c r="I4512" i="19"/>
  <c r="I4513" i="19"/>
  <c r="I4514" i="19"/>
  <c r="I4515" i="19"/>
  <c r="I4516" i="19"/>
  <c r="I4517" i="19"/>
  <c r="I4518" i="19"/>
  <c r="I4519" i="19"/>
  <c r="I4520" i="19"/>
  <c r="I4521" i="19"/>
  <c r="I4522" i="19"/>
  <c r="I4523" i="19"/>
  <c r="I4524" i="19"/>
  <c r="I4525" i="19"/>
  <c r="I4526" i="19"/>
  <c r="I4527" i="19"/>
  <c r="I4528" i="19"/>
  <c r="I4529" i="19"/>
  <c r="I4530" i="19"/>
  <c r="I4531" i="19"/>
  <c r="I4532" i="19"/>
  <c r="I4533" i="19"/>
  <c r="I4534" i="19"/>
  <c r="I4535" i="19"/>
  <c r="I4536" i="19"/>
  <c r="I4537" i="19"/>
  <c r="I4538" i="19"/>
  <c r="I4539" i="19"/>
  <c r="I4540" i="19"/>
  <c r="I4541" i="19"/>
  <c r="I4542" i="19"/>
  <c r="I4543" i="19"/>
  <c r="I4544" i="19"/>
  <c r="I4545" i="19"/>
  <c r="I4546" i="19"/>
  <c r="I4547" i="19"/>
  <c r="I4548" i="19"/>
  <c r="I4549" i="19"/>
  <c r="I4550" i="19"/>
  <c r="I4551" i="19"/>
  <c r="I4552" i="19"/>
  <c r="I4553" i="19"/>
  <c r="I4554" i="19"/>
  <c r="I4555" i="19"/>
  <c r="I4556" i="19"/>
  <c r="I4557" i="19"/>
  <c r="I4558" i="19"/>
  <c r="I4559" i="19"/>
  <c r="I4560" i="19"/>
  <c r="I4561" i="19"/>
  <c r="I4562" i="19"/>
  <c r="I4563" i="19"/>
  <c r="I4564" i="19"/>
  <c r="I4565" i="19"/>
  <c r="I4566" i="19"/>
  <c r="I4567" i="19"/>
  <c r="I4568" i="19"/>
  <c r="I4569" i="19"/>
  <c r="I4570" i="19"/>
  <c r="I4571" i="19"/>
  <c r="I4572" i="19"/>
  <c r="I4573" i="19"/>
  <c r="I4574" i="19"/>
  <c r="I4575" i="19"/>
  <c r="I4576" i="19"/>
  <c r="I4577" i="19"/>
  <c r="I4578" i="19"/>
  <c r="I4579" i="19"/>
  <c r="I4580" i="19"/>
  <c r="I4581" i="19"/>
  <c r="I4582" i="19"/>
  <c r="I4583" i="19"/>
  <c r="I4584" i="19"/>
  <c r="I4585" i="19"/>
  <c r="I4586" i="19"/>
  <c r="I4587" i="19"/>
  <c r="I4588" i="19"/>
  <c r="I4589" i="19"/>
  <c r="I4590" i="19"/>
  <c r="I4591" i="19"/>
  <c r="I4592" i="19"/>
  <c r="I4593" i="19"/>
  <c r="I4594" i="19"/>
  <c r="I4595" i="19"/>
  <c r="I4596" i="19"/>
  <c r="I4597" i="19"/>
  <c r="I4598" i="19"/>
  <c r="I4599" i="19"/>
  <c r="I4600" i="19"/>
  <c r="I4601" i="19"/>
  <c r="I4602" i="19"/>
  <c r="I4603" i="19"/>
  <c r="I4604" i="19"/>
  <c r="I4605" i="19"/>
  <c r="I4606" i="19"/>
  <c r="I4607" i="19"/>
  <c r="I4608" i="19"/>
  <c r="I4609" i="19"/>
  <c r="I4610" i="19"/>
  <c r="I4611" i="19"/>
  <c r="I4612" i="19"/>
  <c r="I4613" i="19"/>
  <c r="I4614" i="19"/>
  <c r="I4615" i="19"/>
  <c r="I4616" i="19"/>
  <c r="I4617" i="19"/>
  <c r="I4618" i="19"/>
  <c r="I4619" i="19"/>
  <c r="I4620" i="19"/>
  <c r="I4621" i="19"/>
  <c r="I4622" i="19"/>
  <c r="I4623" i="19"/>
  <c r="I4624" i="19"/>
  <c r="I4625" i="19"/>
  <c r="I4626" i="19"/>
  <c r="I4627" i="19"/>
  <c r="I4628" i="19"/>
  <c r="I4629" i="19"/>
  <c r="I4630" i="19"/>
  <c r="I4631" i="19"/>
  <c r="I4632" i="19"/>
  <c r="I4633" i="19"/>
  <c r="I4634" i="19"/>
  <c r="I4635" i="19"/>
  <c r="I4636" i="19"/>
  <c r="I4637" i="19"/>
  <c r="I4638" i="19"/>
  <c r="I4639" i="19"/>
  <c r="I4640" i="19"/>
  <c r="I4641" i="19"/>
  <c r="I4642" i="19"/>
  <c r="I4643" i="19"/>
  <c r="I4644" i="19"/>
  <c r="I4645" i="19"/>
  <c r="I4646" i="19"/>
  <c r="I4647" i="19"/>
  <c r="I4648" i="19"/>
  <c r="I4649" i="19"/>
  <c r="I4650" i="19"/>
  <c r="I4651" i="19"/>
  <c r="I4652" i="19"/>
  <c r="I4653" i="19"/>
  <c r="I4654" i="19"/>
  <c r="I4655" i="19"/>
  <c r="I4656" i="19"/>
  <c r="I4657" i="19"/>
  <c r="I4658" i="19"/>
  <c r="I4659" i="19"/>
  <c r="I4660" i="19"/>
  <c r="I4661" i="19"/>
  <c r="I4662" i="19"/>
  <c r="I4663" i="19"/>
  <c r="I4664" i="19"/>
  <c r="I4665" i="19"/>
  <c r="I4666" i="19"/>
  <c r="I4667" i="19"/>
  <c r="I4668" i="19"/>
  <c r="I4669" i="19"/>
  <c r="I4670" i="19"/>
  <c r="I4671" i="19"/>
  <c r="I4672" i="19"/>
  <c r="I4673" i="19"/>
  <c r="I4674" i="19"/>
  <c r="I4675" i="19"/>
  <c r="I4676" i="19"/>
  <c r="I4677" i="19"/>
  <c r="I4678" i="19"/>
  <c r="I4679" i="19"/>
  <c r="I4680" i="19"/>
  <c r="I4681" i="19"/>
  <c r="I4682" i="19"/>
  <c r="I4683" i="19"/>
  <c r="I4684" i="19"/>
  <c r="I4685" i="19"/>
  <c r="I4686" i="19"/>
  <c r="I4687" i="19"/>
  <c r="I4688" i="19"/>
  <c r="I4689" i="19"/>
  <c r="I4690" i="19"/>
  <c r="I4691" i="19"/>
  <c r="I4692" i="19"/>
  <c r="I4693" i="19"/>
  <c r="I4694" i="19"/>
  <c r="I4695" i="19"/>
  <c r="I4696" i="19"/>
  <c r="I4697" i="19"/>
  <c r="I4698" i="19"/>
  <c r="I4699" i="19"/>
  <c r="I4700" i="19"/>
  <c r="I4701" i="19"/>
  <c r="I4702" i="19"/>
  <c r="I4703" i="19"/>
  <c r="I4704" i="19"/>
  <c r="I4705" i="19"/>
  <c r="I4706" i="19"/>
  <c r="I4707" i="19"/>
  <c r="I4708" i="19"/>
  <c r="I4709" i="19"/>
  <c r="I4710" i="19"/>
  <c r="I4711" i="19"/>
  <c r="I4712" i="19"/>
  <c r="I4713" i="19"/>
  <c r="I4714" i="19"/>
  <c r="I4715" i="19"/>
  <c r="I4716" i="19"/>
  <c r="I4717" i="19"/>
  <c r="I4718" i="19"/>
  <c r="I4719" i="19"/>
  <c r="I4720" i="19"/>
  <c r="I4721" i="19"/>
  <c r="I4722" i="19"/>
  <c r="I4723" i="19"/>
  <c r="I4724" i="19"/>
  <c r="I4725" i="19"/>
  <c r="I4726" i="19"/>
  <c r="I4727" i="19"/>
  <c r="I4728" i="19"/>
  <c r="I4729" i="19"/>
  <c r="I4730" i="19"/>
  <c r="I4731" i="19"/>
  <c r="I4732" i="19"/>
  <c r="I4733" i="19"/>
  <c r="I4734" i="19"/>
  <c r="I4735" i="19"/>
  <c r="I4736" i="19"/>
  <c r="I4737" i="19"/>
  <c r="I4738" i="19"/>
  <c r="I4739" i="19"/>
  <c r="I4740" i="19"/>
  <c r="I4741" i="19"/>
  <c r="I4742" i="19"/>
  <c r="I4743" i="19"/>
  <c r="I4744" i="19"/>
  <c r="I4745" i="19"/>
  <c r="I4746" i="19"/>
  <c r="I4747" i="19"/>
  <c r="I4748" i="19"/>
  <c r="I4749" i="19"/>
  <c r="I4750" i="19"/>
  <c r="I4751" i="19"/>
  <c r="I4752" i="19"/>
  <c r="I4753" i="19"/>
  <c r="I4754" i="19"/>
  <c r="I4755" i="19"/>
  <c r="I4756" i="19"/>
  <c r="I4757" i="19"/>
  <c r="I4758" i="19"/>
  <c r="I4759" i="19"/>
  <c r="I4760" i="19"/>
  <c r="I4761" i="19"/>
  <c r="I4762" i="19"/>
  <c r="I4763" i="19"/>
  <c r="I4764" i="19"/>
  <c r="I4765" i="19"/>
  <c r="I4766" i="19"/>
  <c r="I4767" i="19"/>
  <c r="I4768" i="19"/>
  <c r="I4769" i="19"/>
  <c r="I4770" i="19"/>
  <c r="I4771" i="19"/>
  <c r="I4772" i="19"/>
  <c r="I4773" i="19"/>
  <c r="I4774" i="19"/>
  <c r="I4775" i="19"/>
  <c r="I4776" i="19"/>
  <c r="I4777" i="19"/>
  <c r="I4778" i="19"/>
  <c r="I4779" i="19"/>
  <c r="I4780" i="19"/>
  <c r="I4781" i="19"/>
  <c r="I4782" i="19"/>
  <c r="I4783" i="19"/>
  <c r="I4784" i="19"/>
  <c r="I4785" i="19"/>
  <c r="I4786" i="19"/>
  <c r="I4787" i="19"/>
  <c r="I4788" i="19"/>
  <c r="I4789" i="19"/>
  <c r="I4790" i="19"/>
  <c r="I4791" i="19"/>
  <c r="I4792" i="19"/>
  <c r="I4793" i="19"/>
  <c r="I4794" i="19"/>
  <c r="I4795" i="19"/>
  <c r="I4796" i="19"/>
  <c r="I4797" i="19"/>
  <c r="I4798" i="19"/>
  <c r="I4799" i="19"/>
  <c r="I4800" i="19"/>
  <c r="I4801" i="19"/>
  <c r="I4802" i="19"/>
  <c r="I4803" i="19"/>
  <c r="I4804" i="19"/>
  <c r="I4805" i="19"/>
  <c r="I4806" i="19"/>
  <c r="I4807" i="19"/>
  <c r="I4808" i="19"/>
  <c r="I4809" i="19"/>
  <c r="I4810" i="19"/>
  <c r="I4811" i="19"/>
  <c r="I4812" i="19"/>
  <c r="I4813" i="19"/>
  <c r="I4814" i="19"/>
  <c r="I4815" i="19"/>
  <c r="I4816" i="19"/>
  <c r="I4817" i="19"/>
  <c r="I4818" i="19"/>
  <c r="I4819" i="19"/>
  <c r="I4820" i="19"/>
  <c r="I4821" i="19"/>
  <c r="I4822" i="19"/>
  <c r="I4823" i="19"/>
  <c r="I4824" i="19"/>
  <c r="I4825" i="19"/>
  <c r="I4826" i="19"/>
  <c r="I4827" i="19"/>
  <c r="I4828" i="19"/>
  <c r="I4829" i="19"/>
  <c r="I4830" i="19"/>
  <c r="I4831" i="19"/>
  <c r="I4832" i="19"/>
  <c r="I4833" i="19"/>
  <c r="I4834" i="19"/>
  <c r="I4835" i="19"/>
  <c r="I4836" i="19"/>
  <c r="I4837" i="19"/>
  <c r="I4838" i="19"/>
  <c r="I4839" i="19"/>
  <c r="I4840" i="19"/>
  <c r="I4841" i="19"/>
  <c r="I4842" i="19"/>
  <c r="I4843" i="19"/>
  <c r="I4844" i="19"/>
  <c r="I4845" i="19"/>
  <c r="I4846" i="19"/>
  <c r="I4847" i="19"/>
  <c r="I4848" i="19"/>
  <c r="I4849" i="19"/>
  <c r="I4850" i="19"/>
  <c r="I4851" i="19"/>
  <c r="I4852" i="19"/>
  <c r="I4853" i="19"/>
  <c r="I4854" i="19"/>
  <c r="I4855" i="19"/>
  <c r="I4856" i="19"/>
  <c r="I4857" i="19"/>
  <c r="I4858" i="19"/>
  <c r="I4859" i="19"/>
  <c r="I4860" i="19"/>
  <c r="I4861" i="19"/>
  <c r="I4862" i="19"/>
  <c r="I4863" i="19"/>
  <c r="I4864" i="19"/>
  <c r="I4865" i="19"/>
  <c r="I4866" i="19"/>
  <c r="I4867" i="19"/>
  <c r="I4868" i="19"/>
  <c r="I4869" i="19"/>
  <c r="I4870" i="19"/>
  <c r="I4871" i="19"/>
  <c r="I4872" i="19"/>
  <c r="I4873" i="19"/>
  <c r="I4874" i="19"/>
  <c r="I4875" i="19"/>
  <c r="I4876" i="19"/>
  <c r="I4877" i="19"/>
  <c r="I4878" i="19"/>
  <c r="I4879" i="19"/>
  <c r="I4880" i="19"/>
  <c r="I4881" i="19"/>
  <c r="I4882" i="19"/>
  <c r="I4883" i="19"/>
  <c r="I4884" i="19"/>
  <c r="I4885" i="19"/>
  <c r="I4886" i="19"/>
  <c r="I4887" i="19"/>
  <c r="I4888" i="19"/>
  <c r="I4889" i="19"/>
  <c r="I4890" i="19"/>
  <c r="I4891" i="19"/>
  <c r="I4892" i="19"/>
  <c r="I4893" i="19"/>
  <c r="I4894" i="19"/>
  <c r="I4895" i="19"/>
  <c r="I4896" i="19"/>
  <c r="I4897" i="19"/>
  <c r="I4898" i="19"/>
  <c r="I4899" i="19"/>
  <c r="I4900" i="19"/>
  <c r="I4901" i="19"/>
  <c r="I4902" i="19"/>
  <c r="I4903" i="19"/>
  <c r="I4904" i="19"/>
  <c r="I4905" i="19"/>
  <c r="I4906" i="19"/>
  <c r="I4907" i="19"/>
  <c r="I4908" i="19"/>
  <c r="I4909" i="19"/>
  <c r="I4910" i="19"/>
  <c r="I4911" i="19"/>
  <c r="I4912" i="19"/>
  <c r="I4913" i="19"/>
  <c r="I4914" i="19"/>
  <c r="I4915" i="19"/>
  <c r="I4916" i="19"/>
  <c r="I4917" i="19"/>
  <c r="I4918" i="19"/>
  <c r="I4919" i="19"/>
  <c r="I4920" i="19"/>
  <c r="I4921" i="19"/>
  <c r="I4922" i="19"/>
  <c r="I4923" i="19"/>
  <c r="I4924" i="19"/>
  <c r="I4925" i="19"/>
  <c r="I4926" i="19"/>
  <c r="I4927" i="19"/>
  <c r="I4928" i="19"/>
  <c r="I4929" i="19"/>
  <c r="I4930" i="19"/>
  <c r="I4931" i="19"/>
  <c r="I4932" i="19"/>
  <c r="I4933" i="19"/>
  <c r="I4934" i="19"/>
  <c r="I4935" i="19"/>
  <c r="I4936" i="19"/>
  <c r="I4937" i="19"/>
  <c r="I4938" i="19"/>
  <c r="I4939" i="19"/>
  <c r="I4940" i="19"/>
  <c r="I4941" i="19"/>
  <c r="I4942" i="19"/>
  <c r="I4943" i="19"/>
  <c r="I4944" i="19"/>
  <c r="I4945" i="19"/>
  <c r="I4946" i="19"/>
  <c r="I4947" i="19"/>
  <c r="I4948" i="19"/>
  <c r="I4949" i="19"/>
  <c r="I4950" i="19"/>
  <c r="I4951" i="19"/>
  <c r="I4952" i="19"/>
  <c r="I4953" i="19"/>
  <c r="I4954" i="19"/>
  <c r="I4955" i="19"/>
  <c r="I4956" i="19"/>
  <c r="I4957" i="19"/>
  <c r="I4958" i="19"/>
  <c r="I4959" i="19"/>
  <c r="I4960" i="19"/>
  <c r="I4961" i="19"/>
  <c r="I4962" i="19"/>
  <c r="I4963" i="19"/>
  <c r="I4964" i="19"/>
  <c r="I4965" i="19"/>
  <c r="I4966" i="19"/>
  <c r="I4967" i="19"/>
  <c r="I4968" i="19"/>
  <c r="I4969" i="19"/>
  <c r="I4970" i="19"/>
  <c r="I4971" i="19"/>
  <c r="I4972" i="19"/>
  <c r="I4973" i="19"/>
  <c r="I4974" i="19"/>
  <c r="I4975" i="19"/>
  <c r="I4976" i="19"/>
  <c r="I4977" i="19"/>
  <c r="I4978" i="19"/>
  <c r="I4979" i="19"/>
  <c r="I4980" i="19"/>
  <c r="I4981" i="19"/>
  <c r="I4982" i="19"/>
  <c r="I4983" i="19"/>
  <c r="I4984" i="19"/>
  <c r="I4985" i="19"/>
  <c r="I4986" i="19"/>
  <c r="I4987" i="19"/>
  <c r="I4988" i="19"/>
  <c r="I4989" i="19"/>
  <c r="I4990" i="19"/>
  <c r="I4991" i="19"/>
  <c r="I4992" i="19"/>
  <c r="I4993" i="19"/>
  <c r="I4994" i="19"/>
  <c r="I4995" i="19"/>
  <c r="I4996" i="19"/>
  <c r="I4997" i="19"/>
  <c r="I4998" i="19"/>
  <c r="I4999" i="19"/>
  <c r="I5000" i="19"/>
  <c r="I5001" i="19"/>
  <c r="I5002" i="19"/>
  <c r="I5003" i="19"/>
  <c r="I5004" i="19"/>
  <c r="I5005" i="19"/>
  <c r="I5006" i="19"/>
  <c r="I5007" i="19"/>
  <c r="I5008" i="19"/>
  <c r="I5009" i="19"/>
  <c r="I5010" i="19"/>
  <c r="I5011" i="19"/>
  <c r="I5012" i="19"/>
  <c r="I5013" i="19"/>
  <c r="I5014" i="19"/>
  <c r="I5015" i="19"/>
  <c r="I5016" i="19"/>
  <c r="I5017" i="19"/>
  <c r="I5018" i="19"/>
  <c r="I5019" i="19"/>
  <c r="I5020" i="19"/>
  <c r="I5021" i="19"/>
  <c r="I5022" i="19"/>
  <c r="I5023" i="19"/>
  <c r="I5024" i="19"/>
  <c r="I5025" i="19"/>
  <c r="I5026" i="19"/>
  <c r="I5027" i="19"/>
  <c r="I5028" i="19"/>
  <c r="I5029" i="19"/>
  <c r="I5030" i="19"/>
  <c r="I5031" i="19"/>
  <c r="I5032" i="19"/>
  <c r="I5033" i="19"/>
  <c r="I5034" i="19"/>
  <c r="I5035" i="19"/>
  <c r="I5036" i="19"/>
  <c r="I5037" i="19"/>
  <c r="I5038" i="19"/>
  <c r="I5039" i="19"/>
  <c r="I5040" i="19"/>
  <c r="I5041" i="19"/>
  <c r="I5042" i="19"/>
  <c r="I5043" i="19"/>
  <c r="I5044" i="19"/>
  <c r="I5045" i="19"/>
  <c r="I5046" i="19"/>
  <c r="I5047" i="19"/>
  <c r="I5048" i="19"/>
  <c r="I5049" i="19"/>
  <c r="I5050" i="19"/>
  <c r="I5051" i="19"/>
  <c r="I5052" i="19"/>
  <c r="I5053" i="19"/>
  <c r="I5054" i="19"/>
  <c r="I5055" i="19"/>
  <c r="I5056" i="19"/>
  <c r="I5057" i="19"/>
  <c r="I5058" i="19"/>
  <c r="I5059" i="19"/>
  <c r="I5060" i="19"/>
  <c r="I5061" i="19"/>
  <c r="I5062" i="19"/>
  <c r="I5063" i="19"/>
  <c r="I5064" i="19"/>
  <c r="I5065" i="19"/>
  <c r="I5066" i="19"/>
  <c r="I5067" i="19"/>
  <c r="I5068" i="19"/>
  <c r="I5069" i="19"/>
  <c r="I5070" i="19"/>
  <c r="I5071" i="19"/>
  <c r="I5072" i="19"/>
  <c r="I5073" i="19"/>
  <c r="I5074" i="19"/>
  <c r="I5075" i="19"/>
  <c r="I5076" i="19"/>
  <c r="I5077" i="19"/>
  <c r="I5078" i="19"/>
  <c r="I5079" i="19"/>
  <c r="I5080" i="19"/>
  <c r="I5081" i="19"/>
  <c r="I5082" i="19"/>
  <c r="I5083" i="19"/>
  <c r="I5084" i="19"/>
  <c r="I5085" i="19"/>
  <c r="I5086" i="19"/>
  <c r="I5087" i="19"/>
  <c r="I5088" i="19"/>
  <c r="I5089" i="19"/>
  <c r="I5090" i="19"/>
  <c r="I5091" i="19"/>
  <c r="I5092" i="19"/>
  <c r="I5093" i="19"/>
  <c r="I5094" i="19"/>
  <c r="I5095" i="19"/>
  <c r="I5096" i="19"/>
  <c r="I5097" i="19"/>
  <c r="I5098" i="19"/>
  <c r="I5099" i="19"/>
  <c r="I5100" i="19"/>
  <c r="I5101" i="19"/>
  <c r="I5102" i="19"/>
  <c r="I5103" i="19"/>
  <c r="I5104" i="19"/>
  <c r="I5105" i="19"/>
  <c r="I5106" i="19"/>
  <c r="I5107" i="19"/>
  <c r="I5108" i="19"/>
  <c r="I5109" i="19"/>
  <c r="I5110" i="19"/>
  <c r="I5111" i="19"/>
  <c r="I5112" i="19"/>
  <c r="I5113" i="19"/>
  <c r="I5114" i="19"/>
  <c r="I5115" i="19"/>
  <c r="I5116" i="19"/>
  <c r="I5117" i="19"/>
  <c r="I5118" i="19"/>
  <c r="I5119" i="19"/>
  <c r="I5120" i="19"/>
  <c r="I5121" i="19"/>
  <c r="I5122" i="19"/>
  <c r="I5123" i="19"/>
  <c r="I5124" i="19"/>
  <c r="I5125" i="19"/>
  <c r="I5126" i="19"/>
  <c r="I5127" i="19"/>
  <c r="I5128" i="19"/>
  <c r="I5129" i="19"/>
  <c r="I5130" i="19"/>
  <c r="I5131" i="19"/>
  <c r="I5132" i="19"/>
  <c r="I5133" i="19"/>
  <c r="I5134" i="19"/>
  <c r="I5135" i="19"/>
  <c r="I5136" i="19"/>
  <c r="I5137" i="19"/>
  <c r="I5138" i="19"/>
  <c r="I5139" i="19"/>
  <c r="I5140" i="19"/>
  <c r="I5141" i="19"/>
  <c r="I5142" i="19"/>
  <c r="I5143" i="19"/>
  <c r="I5144" i="19"/>
  <c r="I5145" i="19"/>
  <c r="I5146" i="19"/>
  <c r="I5147" i="19"/>
  <c r="I5148" i="19"/>
  <c r="I5149" i="19"/>
  <c r="I5150" i="19"/>
  <c r="I5151" i="19"/>
  <c r="I5152" i="19"/>
  <c r="I5153" i="19"/>
  <c r="I5154" i="19"/>
  <c r="I5155" i="19"/>
  <c r="I5156" i="19"/>
  <c r="I5157" i="19"/>
  <c r="I5158" i="19"/>
  <c r="I5159" i="19"/>
  <c r="I5160" i="19"/>
  <c r="I5161" i="19"/>
  <c r="I5162" i="19"/>
  <c r="I5163" i="19"/>
  <c r="I5164" i="19"/>
  <c r="I5165" i="19"/>
  <c r="I5166" i="19"/>
  <c r="I5167" i="19"/>
  <c r="I5168" i="19"/>
  <c r="I5169" i="19"/>
  <c r="I5170" i="19"/>
  <c r="I5171" i="19"/>
  <c r="I5172" i="19"/>
  <c r="I5173" i="19"/>
  <c r="I5174" i="19"/>
  <c r="I5175" i="19"/>
  <c r="I5176" i="19"/>
  <c r="I5177" i="19"/>
  <c r="I5178" i="19"/>
  <c r="I5179" i="19"/>
  <c r="I5180" i="19"/>
  <c r="I5181" i="19"/>
  <c r="I5182" i="19"/>
  <c r="I5183" i="19"/>
  <c r="I5184" i="19"/>
  <c r="I5185" i="19"/>
  <c r="I5186" i="19"/>
  <c r="I5187" i="19"/>
  <c r="I5188" i="19"/>
  <c r="I5189" i="19"/>
  <c r="I5190" i="19"/>
  <c r="I5191" i="19"/>
  <c r="I5192" i="19"/>
  <c r="I5193" i="19"/>
  <c r="I5194" i="19"/>
  <c r="I5195" i="19"/>
  <c r="I5196" i="19"/>
  <c r="I5197" i="19"/>
  <c r="I5198" i="19"/>
  <c r="I5199" i="19"/>
  <c r="I5200" i="19"/>
  <c r="I5201" i="19"/>
  <c r="I5202" i="19"/>
  <c r="I5203" i="19"/>
  <c r="I5204" i="19"/>
  <c r="I5205" i="19"/>
  <c r="I5206" i="19"/>
  <c r="I5207" i="19"/>
  <c r="I5208" i="19"/>
  <c r="I5209" i="19"/>
  <c r="I5210" i="19"/>
  <c r="I5211" i="19"/>
  <c r="I5212" i="19"/>
  <c r="I5213" i="19"/>
  <c r="I5214" i="19"/>
  <c r="I5215" i="19"/>
  <c r="I5216" i="19"/>
  <c r="I5217" i="19"/>
  <c r="I5218" i="19"/>
  <c r="I5219" i="19"/>
  <c r="I5220" i="19"/>
  <c r="I5221" i="19"/>
  <c r="I5222" i="19"/>
  <c r="I5223" i="19"/>
  <c r="I5224" i="19"/>
  <c r="I5225" i="19"/>
  <c r="I5226" i="19"/>
  <c r="I5227" i="19"/>
  <c r="I5228" i="19"/>
  <c r="I5229" i="19"/>
  <c r="I5230" i="19"/>
  <c r="I5231" i="19"/>
  <c r="I5232" i="19"/>
  <c r="I5233" i="19"/>
  <c r="I5234" i="19"/>
  <c r="I5235" i="19"/>
  <c r="I5236" i="19"/>
  <c r="I5237" i="19"/>
  <c r="I5238" i="19"/>
  <c r="I5239" i="19"/>
  <c r="I5240" i="19"/>
  <c r="I5241" i="19"/>
  <c r="I5242" i="19"/>
  <c r="I5243" i="19"/>
  <c r="I5244" i="19"/>
  <c r="I5245" i="19"/>
  <c r="I5246" i="19"/>
  <c r="I5247" i="19"/>
  <c r="I5248" i="19"/>
  <c r="I5249" i="19"/>
  <c r="I5250" i="19"/>
  <c r="I5251" i="19"/>
  <c r="I5252" i="19"/>
  <c r="I5253" i="19"/>
  <c r="I5254" i="19"/>
  <c r="I5255" i="19"/>
  <c r="I5256" i="19"/>
  <c r="I5257" i="19"/>
  <c r="I5258" i="19"/>
  <c r="I5259" i="19"/>
  <c r="I5260" i="19"/>
  <c r="I5261" i="19"/>
  <c r="I5262" i="19"/>
  <c r="I5263" i="19"/>
  <c r="I5264" i="19"/>
  <c r="I5265" i="19"/>
  <c r="I5266" i="19"/>
  <c r="I5267" i="19"/>
  <c r="I5268" i="19"/>
  <c r="I5269" i="19"/>
  <c r="I5270" i="19"/>
  <c r="I5271" i="19"/>
  <c r="I5272" i="19"/>
  <c r="I5273" i="19"/>
  <c r="I5274" i="19"/>
  <c r="I5275" i="19"/>
  <c r="I5276" i="19"/>
  <c r="I5277" i="19"/>
  <c r="I5278" i="19"/>
  <c r="I5279" i="19"/>
  <c r="I5280" i="19"/>
  <c r="I5281" i="19"/>
  <c r="I5282" i="19"/>
  <c r="I5283" i="19"/>
  <c r="I5284" i="19"/>
  <c r="I5285" i="19"/>
  <c r="I5286" i="19"/>
  <c r="I5287" i="19"/>
  <c r="I5288" i="19"/>
  <c r="I5289" i="19"/>
  <c r="I5290" i="19"/>
  <c r="I5291" i="19"/>
  <c r="I5292" i="19"/>
  <c r="I5293" i="19"/>
  <c r="I5294" i="19"/>
  <c r="I5295" i="19"/>
  <c r="I5296" i="19"/>
  <c r="I5297" i="19"/>
  <c r="I5298" i="19"/>
  <c r="I5299" i="19"/>
  <c r="I5300" i="19"/>
  <c r="I5301" i="19"/>
  <c r="I5302" i="19"/>
  <c r="I5303" i="19"/>
  <c r="I5304" i="19"/>
  <c r="I5305" i="19"/>
  <c r="I5306" i="19"/>
  <c r="I5307" i="19"/>
  <c r="I5308" i="19"/>
  <c r="I5309" i="19"/>
  <c r="I5310" i="19"/>
  <c r="I5311" i="19"/>
  <c r="I5312" i="19"/>
  <c r="I5313" i="19"/>
  <c r="I5314" i="19"/>
  <c r="I5315" i="19"/>
  <c r="I5316" i="19"/>
  <c r="I5317" i="19"/>
  <c r="I5318" i="19"/>
  <c r="I5319" i="19"/>
  <c r="I5320" i="19"/>
  <c r="I5321" i="19"/>
  <c r="I5322" i="19"/>
  <c r="I5323" i="19"/>
  <c r="I5324" i="19"/>
  <c r="I5325" i="19"/>
  <c r="I5326" i="19"/>
  <c r="I5327" i="19"/>
  <c r="I5328" i="19"/>
  <c r="I5329" i="19"/>
  <c r="I5330" i="19"/>
  <c r="I5331" i="19"/>
  <c r="I5332" i="19"/>
  <c r="I5333" i="19"/>
  <c r="I5334" i="19"/>
  <c r="I5335" i="19"/>
  <c r="I5336" i="19"/>
  <c r="I5337" i="19"/>
  <c r="I5338" i="19"/>
  <c r="I5339" i="19"/>
  <c r="I5340" i="19"/>
  <c r="I5341" i="19"/>
  <c r="I5342" i="19"/>
  <c r="I5343" i="19"/>
  <c r="I5344" i="19"/>
  <c r="I5345" i="19"/>
  <c r="I5346" i="19"/>
  <c r="I5347" i="19"/>
  <c r="I5348" i="19"/>
  <c r="I5349" i="19"/>
  <c r="I5350" i="19"/>
  <c r="I5351" i="19"/>
  <c r="I5352" i="19"/>
  <c r="I5353" i="19"/>
  <c r="I5354" i="19"/>
  <c r="I5355" i="19"/>
  <c r="I5356" i="19"/>
  <c r="I5357" i="19"/>
  <c r="I5358" i="19"/>
  <c r="I5359" i="19"/>
  <c r="I5360" i="19"/>
  <c r="I5361" i="19"/>
  <c r="I5362" i="19"/>
  <c r="I5363" i="19"/>
  <c r="I5364" i="19"/>
  <c r="I5365" i="19"/>
  <c r="I5366" i="19"/>
  <c r="I5367" i="19"/>
  <c r="I5368" i="19"/>
  <c r="I5369" i="19"/>
  <c r="I5370" i="19"/>
  <c r="I5371" i="19"/>
  <c r="I5372" i="19"/>
  <c r="I5373" i="19"/>
  <c r="I5374" i="19"/>
  <c r="I5375" i="19"/>
  <c r="I5376" i="19"/>
  <c r="I5377" i="19"/>
  <c r="I5378" i="19"/>
  <c r="I5379" i="19"/>
  <c r="I5380" i="19"/>
  <c r="I5381" i="19"/>
  <c r="I5382" i="19"/>
  <c r="I5383" i="19"/>
  <c r="I5384" i="19"/>
  <c r="I5385" i="19"/>
  <c r="I5386" i="19"/>
  <c r="I5387" i="19"/>
  <c r="I5388" i="19"/>
  <c r="I5389" i="19"/>
  <c r="I5390" i="19"/>
  <c r="I5391" i="19"/>
  <c r="I5392" i="19"/>
  <c r="I5393" i="19"/>
  <c r="I5394" i="19"/>
  <c r="I5395" i="19"/>
  <c r="I5396" i="19"/>
  <c r="I5397" i="19"/>
  <c r="I5398" i="19"/>
  <c r="I5399" i="19"/>
  <c r="I5400" i="19"/>
  <c r="I5401" i="19"/>
  <c r="I5402" i="19"/>
  <c r="I5403" i="19"/>
  <c r="I5404" i="19"/>
  <c r="I5405" i="19"/>
  <c r="I5406" i="19"/>
  <c r="I5407" i="19"/>
  <c r="I5408" i="19"/>
  <c r="I5409" i="19"/>
  <c r="I5410" i="19"/>
  <c r="I5411" i="19"/>
  <c r="I5412" i="19"/>
  <c r="I5413" i="19"/>
  <c r="I5414" i="19"/>
  <c r="I5415" i="19"/>
  <c r="I5416" i="19"/>
  <c r="I5417" i="19"/>
  <c r="I5418" i="19"/>
  <c r="I5419" i="19"/>
  <c r="I5420" i="19"/>
  <c r="I5421" i="19"/>
  <c r="I5422" i="19"/>
  <c r="I5423" i="19"/>
  <c r="I5424" i="19"/>
  <c r="I5425" i="19"/>
  <c r="I5426" i="19"/>
  <c r="I5427" i="19"/>
  <c r="I5428" i="19"/>
  <c r="I5429" i="19"/>
  <c r="I5430" i="19"/>
  <c r="I5431" i="19"/>
  <c r="I5432" i="19"/>
  <c r="I5433" i="19"/>
  <c r="I5434" i="19"/>
  <c r="I5435" i="19"/>
  <c r="I5436" i="19"/>
  <c r="I5437" i="19"/>
  <c r="I5438" i="19"/>
  <c r="I5439" i="19"/>
  <c r="I5440" i="19"/>
  <c r="I5441" i="19"/>
  <c r="I5442" i="19"/>
  <c r="I5443" i="19"/>
  <c r="I5444" i="19"/>
  <c r="I5445" i="19"/>
  <c r="I5446" i="19"/>
  <c r="I5447" i="19"/>
  <c r="I5448" i="19"/>
  <c r="I5449" i="19"/>
  <c r="I5450" i="19"/>
  <c r="I5451" i="19"/>
  <c r="I5452" i="19"/>
  <c r="I5453" i="19"/>
  <c r="I5454" i="19"/>
  <c r="I5455" i="19"/>
  <c r="I5456" i="19"/>
  <c r="I5457" i="19"/>
  <c r="I5458" i="19"/>
  <c r="I5459" i="19"/>
  <c r="I5460" i="19"/>
  <c r="I5461" i="19"/>
  <c r="I5462" i="19"/>
  <c r="I5463" i="19"/>
  <c r="I5464" i="19"/>
  <c r="I5465" i="19"/>
  <c r="I5466" i="19"/>
  <c r="I5467" i="19"/>
  <c r="I5468" i="19"/>
  <c r="I5469" i="19"/>
  <c r="I5470" i="19"/>
  <c r="I5471" i="19"/>
  <c r="I5472" i="19"/>
  <c r="I5473" i="19"/>
  <c r="I5474" i="19"/>
  <c r="I5475" i="19"/>
  <c r="I5476" i="19"/>
  <c r="I5477" i="19"/>
  <c r="I5478" i="19"/>
  <c r="I5479" i="19"/>
  <c r="I5480" i="19"/>
  <c r="I5481" i="19"/>
  <c r="I5482" i="19"/>
  <c r="I5483" i="19"/>
  <c r="I5484" i="19"/>
  <c r="I5485" i="19"/>
  <c r="I5486" i="19"/>
  <c r="I5487" i="19"/>
  <c r="I5488" i="19"/>
  <c r="I5489" i="19"/>
  <c r="I5490" i="19"/>
  <c r="I5491" i="19"/>
  <c r="I5492" i="19"/>
  <c r="I5493" i="19"/>
  <c r="I5494" i="19"/>
  <c r="I5495" i="19"/>
  <c r="I5496" i="19"/>
  <c r="I5497" i="19"/>
  <c r="I5498" i="19"/>
  <c r="I5499" i="19"/>
  <c r="I5500" i="19"/>
  <c r="I5501" i="19"/>
  <c r="I5502" i="19"/>
  <c r="I5503" i="19"/>
  <c r="I5504" i="19"/>
  <c r="I5505" i="19"/>
  <c r="I5506" i="19"/>
  <c r="I5507" i="19"/>
  <c r="I5508" i="19"/>
  <c r="I5509" i="19"/>
  <c r="I5510" i="19"/>
  <c r="I5511" i="19"/>
  <c r="I5512" i="19"/>
  <c r="I5513" i="19"/>
  <c r="I5514" i="19"/>
  <c r="I5515" i="19"/>
  <c r="I5516" i="19"/>
  <c r="I5517" i="19"/>
  <c r="I5518" i="19"/>
  <c r="I5519" i="19"/>
  <c r="I5520" i="19"/>
  <c r="I5521" i="19"/>
  <c r="I5522" i="19"/>
  <c r="I5523" i="19"/>
  <c r="I5524" i="19"/>
  <c r="I5525" i="19"/>
  <c r="I5526" i="19"/>
  <c r="I5527" i="19"/>
  <c r="I5528" i="19"/>
  <c r="I5529" i="19"/>
  <c r="I5530" i="19"/>
  <c r="I5531" i="19"/>
  <c r="I5532" i="19"/>
  <c r="I5533" i="19"/>
  <c r="I5534" i="19"/>
  <c r="I5535" i="19"/>
  <c r="I5536" i="19"/>
  <c r="I5537" i="19"/>
  <c r="I5538" i="19"/>
  <c r="I5539" i="19"/>
  <c r="I5540" i="19"/>
  <c r="I5541" i="19"/>
  <c r="I5542" i="19"/>
  <c r="I5543" i="19"/>
  <c r="I5544" i="19"/>
  <c r="I5545" i="19"/>
  <c r="I5546" i="19"/>
  <c r="I5547" i="19"/>
  <c r="I5548" i="19"/>
  <c r="I5549" i="19"/>
  <c r="I5550" i="19"/>
  <c r="I5551" i="19"/>
  <c r="I5552" i="19"/>
  <c r="I5553" i="19"/>
  <c r="I5554" i="19"/>
  <c r="I5555" i="19"/>
  <c r="I5556" i="19"/>
  <c r="I5557" i="19"/>
  <c r="I5558" i="19"/>
  <c r="I5559" i="19"/>
  <c r="I5560" i="19"/>
  <c r="I5561" i="19"/>
  <c r="I5562" i="19"/>
  <c r="I5563" i="19"/>
  <c r="I5564" i="19"/>
  <c r="I5565" i="19"/>
  <c r="I5566" i="19"/>
  <c r="I5567" i="19"/>
  <c r="I5568" i="19"/>
  <c r="I5569" i="19"/>
  <c r="I5570" i="19"/>
  <c r="I5571" i="19"/>
  <c r="I5572" i="19"/>
  <c r="I5573" i="19"/>
  <c r="I5574" i="19"/>
  <c r="I5575" i="19"/>
  <c r="I5576" i="19"/>
  <c r="I5577" i="19"/>
  <c r="I5578" i="19"/>
  <c r="I5579" i="19"/>
  <c r="I5580" i="19"/>
  <c r="I5581" i="19"/>
  <c r="I5582" i="19"/>
  <c r="I5583" i="19"/>
  <c r="I5584" i="19"/>
  <c r="I5585" i="19"/>
  <c r="I5586" i="19"/>
  <c r="I5587" i="19"/>
  <c r="I5588" i="19"/>
  <c r="I5589" i="19"/>
  <c r="I5590" i="19"/>
  <c r="I5591" i="19"/>
  <c r="I5592" i="19"/>
  <c r="I5593" i="19"/>
  <c r="I5594" i="19"/>
  <c r="I5595" i="19"/>
  <c r="I5596" i="19"/>
  <c r="I5597" i="19"/>
  <c r="I5598" i="19"/>
  <c r="I5599" i="19"/>
  <c r="I5600" i="19"/>
  <c r="I5601" i="19"/>
  <c r="I5602" i="19"/>
  <c r="I5603" i="19"/>
  <c r="I5604" i="19"/>
  <c r="I5605" i="19"/>
  <c r="I5606" i="19"/>
  <c r="I5607" i="19"/>
  <c r="I5608" i="19"/>
  <c r="I5609" i="19"/>
  <c r="I5610" i="19"/>
  <c r="I5611" i="19"/>
  <c r="I5612" i="19"/>
  <c r="I5613" i="19"/>
  <c r="I5614" i="19"/>
  <c r="I5615" i="19"/>
  <c r="I5616" i="19"/>
  <c r="I5617" i="19"/>
  <c r="I5618" i="19"/>
  <c r="I5619" i="19"/>
  <c r="I5620" i="19"/>
  <c r="I5621" i="19"/>
  <c r="I5622" i="19"/>
  <c r="I5623" i="19"/>
  <c r="I5624" i="19"/>
  <c r="I5625" i="19"/>
  <c r="I5626" i="19"/>
  <c r="I5627" i="19"/>
  <c r="I5628" i="19"/>
  <c r="I5629" i="19"/>
  <c r="I5630" i="19"/>
  <c r="I5631" i="19"/>
  <c r="I5632" i="19"/>
  <c r="I5633" i="19"/>
  <c r="I5634" i="19"/>
  <c r="I5635" i="19"/>
  <c r="I5636" i="19"/>
  <c r="I5637" i="19"/>
  <c r="I5638" i="19"/>
  <c r="I5639" i="19"/>
  <c r="I5640" i="19"/>
  <c r="I5641" i="19"/>
  <c r="I5642" i="19"/>
  <c r="I5643" i="19"/>
  <c r="I5644" i="19"/>
  <c r="I5645" i="19"/>
  <c r="I5646" i="19"/>
  <c r="I5647" i="19"/>
  <c r="I5648" i="19"/>
  <c r="I5649" i="19"/>
  <c r="I5650" i="19"/>
  <c r="I5651" i="19"/>
  <c r="I5652" i="19"/>
  <c r="I5653" i="19"/>
  <c r="I5654" i="19"/>
  <c r="I5655" i="19"/>
  <c r="I5656" i="19"/>
  <c r="I5657" i="19"/>
  <c r="I5658" i="19"/>
  <c r="I5659" i="19"/>
  <c r="I5660" i="19"/>
  <c r="I5661" i="19"/>
  <c r="I5662" i="19"/>
  <c r="I5663" i="19"/>
  <c r="I5664" i="19"/>
  <c r="I5665" i="19"/>
  <c r="I5666" i="19"/>
  <c r="I5667" i="19"/>
  <c r="I5668" i="19"/>
  <c r="I5669" i="19"/>
  <c r="I5670" i="19"/>
  <c r="I5671" i="19"/>
  <c r="I5672" i="19"/>
  <c r="I5673" i="19"/>
  <c r="I5674" i="19"/>
  <c r="I5675" i="19"/>
  <c r="I5676" i="19"/>
  <c r="I5677" i="19"/>
  <c r="I5678" i="19"/>
  <c r="I5679" i="19"/>
  <c r="I5680" i="19"/>
  <c r="I5681" i="19"/>
  <c r="I5682" i="19"/>
  <c r="I5683" i="19"/>
  <c r="I5684" i="19"/>
  <c r="I5685" i="19"/>
  <c r="I5686" i="19"/>
  <c r="I5687" i="19"/>
  <c r="I5688" i="19"/>
  <c r="I5689" i="19"/>
  <c r="I5690" i="19"/>
  <c r="I5691" i="19"/>
  <c r="I5692" i="19"/>
  <c r="I5693" i="19"/>
  <c r="I5694" i="19"/>
  <c r="I5695" i="19"/>
  <c r="I5696" i="19"/>
  <c r="I5697" i="19"/>
  <c r="I5698" i="19"/>
  <c r="I5699" i="19"/>
  <c r="I5700" i="19"/>
  <c r="I5701" i="19"/>
  <c r="I5702" i="19"/>
  <c r="I5703" i="19"/>
  <c r="I5704" i="19"/>
  <c r="I5705" i="19"/>
  <c r="I5706" i="19"/>
  <c r="I5707" i="19"/>
  <c r="I5708" i="19"/>
  <c r="I5709" i="19"/>
  <c r="I5710" i="19"/>
  <c r="I5711" i="19"/>
  <c r="I5712" i="19"/>
  <c r="I5713" i="19"/>
  <c r="I5714" i="19"/>
  <c r="I5715" i="19"/>
  <c r="I5716" i="19"/>
  <c r="I5717" i="19"/>
  <c r="I5718" i="19"/>
  <c r="I5719" i="19"/>
  <c r="I5720" i="19"/>
  <c r="I5721" i="19"/>
  <c r="I5722" i="19"/>
  <c r="I5723" i="19"/>
  <c r="I5724" i="19"/>
  <c r="I5725" i="19"/>
  <c r="I5726" i="19"/>
  <c r="I5727" i="19"/>
  <c r="I5728" i="19"/>
  <c r="I5729" i="19"/>
  <c r="I5730" i="19"/>
  <c r="I5731" i="19"/>
  <c r="I5732" i="19"/>
  <c r="I5733" i="19"/>
  <c r="I5734" i="19"/>
  <c r="I5735" i="19"/>
  <c r="I5736" i="19"/>
  <c r="I5737" i="19"/>
  <c r="I5738" i="19"/>
  <c r="I5739" i="19"/>
  <c r="I5740" i="19"/>
  <c r="I5741" i="19"/>
  <c r="I5742" i="19"/>
  <c r="I5743" i="19"/>
  <c r="I5744" i="19"/>
  <c r="I5745" i="19"/>
  <c r="I5746" i="19"/>
  <c r="I5747" i="19"/>
  <c r="I5748" i="19"/>
  <c r="I5749" i="19"/>
  <c r="I5750" i="19"/>
  <c r="I5751" i="19"/>
  <c r="I5752" i="19"/>
  <c r="I5753" i="19"/>
  <c r="I5754" i="19"/>
  <c r="I5755" i="19"/>
  <c r="I5756" i="19"/>
  <c r="I5757" i="19"/>
  <c r="I5758" i="19"/>
  <c r="I5759" i="19"/>
  <c r="I5760" i="19"/>
  <c r="I5761" i="19"/>
  <c r="I5762" i="19"/>
  <c r="I5763" i="19"/>
  <c r="I5764" i="19"/>
  <c r="I5765" i="19"/>
  <c r="I5766" i="19"/>
  <c r="I5767" i="19"/>
  <c r="I5768" i="19"/>
  <c r="I5769" i="19"/>
  <c r="I5770" i="19"/>
  <c r="I5771" i="19"/>
  <c r="I5772" i="19"/>
  <c r="I5773" i="19"/>
  <c r="I5774" i="19"/>
  <c r="I5775" i="19"/>
  <c r="I5776" i="19"/>
  <c r="I5777" i="19"/>
  <c r="I5778" i="19"/>
  <c r="I5779" i="19"/>
  <c r="I5780" i="19"/>
  <c r="I5781" i="19"/>
  <c r="I5782" i="19"/>
  <c r="I5783" i="19"/>
  <c r="I5784" i="19"/>
  <c r="I5785" i="19"/>
  <c r="I5786" i="19"/>
  <c r="I5787" i="19"/>
  <c r="I5788" i="19"/>
  <c r="I5789" i="19"/>
  <c r="I5790" i="19"/>
  <c r="I5791" i="19"/>
  <c r="I5792" i="19"/>
  <c r="I5793" i="19"/>
  <c r="I5794" i="19"/>
  <c r="I5795" i="19"/>
  <c r="I5796" i="19"/>
  <c r="I5797" i="19"/>
  <c r="I5798" i="19"/>
  <c r="I5799" i="19"/>
  <c r="I5800" i="19"/>
  <c r="I5801" i="19"/>
  <c r="I5802" i="19"/>
  <c r="I5803" i="19"/>
  <c r="I5804" i="19"/>
  <c r="I5805" i="19"/>
  <c r="I5806" i="19"/>
  <c r="I5807" i="19"/>
  <c r="I5808" i="19"/>
  <c r="I5809" i="19"/>
  <c r="I5810" i="19"/>
  <c r="I5811" i="19"/>
  <c r="I5812" i="19"/>
  <c r="I5813" i="19"/>
  <c r="I5814" i="19"/>
  <c r="I5815" i="19"/>
  <c r="I5816" i="19"/>
  <c r="I5817" i="19"/>
  <c r="I5818" i="19"/>
  <c r="I5819" i="19"/>
  <c r="I5820" i="19"/>
  <c r="I5821" i="19"/>
  <c r="I5822" i="19"/>
  <c r="I5823" i="19"/>
  <c r="I5824" i="19"/>
  <c r="I5825" i="19"/>
  <c r="I5826" i="19"/>
  <c r="I5827" i="19"/>
  <c r="I5828" i="19"/>
  <c r="I5829" i="19"/>
  <c r="I5830" i="19"/>
  <c r="I5831" i="19"/>
  <c r="I5832" i="19"/>
  <c r="I5833" i="19"/>
  <c r="I5834" i="19"/>
  <c r="I5835" i="19"/>
  <c r="I5836" i="19"/>
  <c r="I5837" i="19"/>
  <c r="I5838" i="19"/>
  <c r="I5839" i="19"/>
  <c r="I5840" i="19"/>
  <c r="I5841" i="19"/>
  <c r="I5842" i="19"/>
  <c r="I5843" i="19"/>
  <c r="I5844" i="19"/>
  <c r="I5845" i="19"/>
  <c r="I5846" i="19"/>
  <c r="I5847" i="19"/>
  <c r="I5848" i="19"/>
  <c r="I5849" i="19"/>
  <c r="I5850" i="19"/>
  <c r="I5851" i="19"/>
  <c r="I5852" i="19"/>
  <c r="I5853" i="19"/>
  <c r="I5854" i="19"/>
  <c r="I5855" i="19"/>
  <c r="I5856" i="19"/>
  <c r="I5857" i="19"/>
  <c r="I5858" i="19"/>
  <c r="I5859" i="19"/>
  <c r="I5860" i="19"/>
  <c r="I5861" i="19"/>
  <c r="I5862" i="19"/>
  <c r="I5863" i="19"/>
  <c r="I5864" i="19"/>
  <c r="I5865" i="19"/>
  <c r="I5866" i="19"/>
  <c r="I5867" i="19"/>
  <c r="I5868" i="19"/>
  <c r="I5869" i="19"/>
  <c r="I5870" i="19"/>
  <c r="I5871" i="19"/>
  <c r="I5872" i="19"/>
  <c r="I5873" i="19"/>
  <c r="I5874" i="19"/>
  <c r="I5875" i="19"/>
  <c r="I5876" i="19"/>
  <c r="I5877" i="19"/>
  <c r="I5878" i="19"/>
  <c r="I5879" i="19"/>
  <c r="I5880" i="19"/>
  <c r="I5881" i="19"/>
  <c r="I5882" i="19"/>
  <c r="I5883" i="19"/>
  <c r="I5884" i="19"/>
  <c r="I5885" i="19"/>
  <c r="I5886" i="19"/>
  <c r="I5887" i="19"/>
  <c r="I5888" i="19"/>
  <c r="I5889" i="19"/>
  <c r="I5890" i="19"/>
  <c r="I5891" i="19"/>
  <c r="I5892" i="19"/>
  <c r="I5893" i="19"/>
  <c r="I5894" i="19"/>
  <c r="I5895" i="19"/>
  <c r="I5896" i="19"/>
  <c r="I5897" i="19"/>
  <c r="I5898" i="19"/>
  <c r="I5899" i="19"/>
  <c r="I5900" i="19"/>
  <c r="I5901" i="19"/>
  <c r="I5902" i="19"/>
  <c r="I5903" i="19"/>
  <c r="I5904" i="19"/>
  <c r="I5905" i="19"/>
  <c r="I5906" i="19"/>
  <c r="I5907" i="19"/>
  <c r="I5908" i="19"/>
  <c r="I5909" i="19"/>
  <c r="I5910" i="19"/>
  <c r="I5911" i="19"/>
  <c r="I5912" i="19"/>
  <c r="I5913" i="19"/>
  <c r="I5914" i="19"/>
  <c r="I5915" i="19"/>
  <c r="I5916" i="19"/>
  <c r="I5917" i="19"/>
  <c r="I5918" i="19"/>
  <c r="I5919" i="19"/>
  <c r="I5920" i="19"/>
  <c r="I5921" i="19"/>
  <c r="I5922" i="19"/>
  <c r="I5923" i="19"/>
  <c r="I5924" i="19"/>
  <c r="I5925" i="19"/>
  <c r="I5926" i="19"/>
  <c r="I5927" i="19"/>
  <c r="I5928" i="19"/>
  <c r="I5929" i="19"/>
  <c r="I5930" i="19"/>
  <c r="I5931" i="19"/>
  <c r="I5932" i="19"/>
  <c r="I5933" i="19"/>
  <c r="I5934" i="19"/>
  <c r="I5935" i="19"/>
  <c r="I5936" i="19"/>
  <c r="I5937" i="19"/>
  <c r="I5938" i="19"/>
  <c r="I5939" i="19"/>
  <c r="I5940" i="19"/>
  <c r="I5941" i="19"/>
  <c r="I5942" i="19"/>
  <c r="I5943" i="19"/>
  <c r="I5944" i="19"/>
  <c r="I5945" i="19"/>
  <c r="I5946" i="19"/>
  <c r="I5947" i="19"/>
  <c r="I5948" i="19"/>
  <c r="I5949" i="19"/>
  <c r="I5950" i="19"/>
  <c r="I5951" i="19"/>
  <c r="I5952" i="19"/>
  <c r="I5953" i="19"/>
  <c r="I5954" i="19"/>
  <c r="I5955" i="19"/>
  <c r="I5956" i="19"/>
  <c r="I5957" i="19"/>
  <c r="I5958" i="19"/>
  <c r="I5959" i="19"/>
  <c r="I5960" i="19"/>
  <c r="I5961" i="19"/>
  <c r="I5962" i="19"/>
  <c r="I5963" i="19"/>
  <c r="I5964" i="19"/>
  <c r="I5965" i="19"/>
  <c r="I5966" i="19"/>
  <c r="I5967" i="19"/>
  <c r="I5968" i="19"/>
  <c r="I5969" i="19"/>
  <c r="I5970" i="19"/>
  <c r="I5971" i="19"/>
  <c r="I5972" i="19"/>
  <c r="I5973" i="19"/>
  <c r="I5974" i="19"/>
  <c r="I5975" i="19"/>
  <c r="I5976" i="19"/>
  <c r="I5977" i="19"/>
  <c r="I5978" i="19"/>
  <c r="I5979" i="19"/>
  <c r="I5980" i="19"/>
  <c r="I5981" i="19"/>
  <c r="I5982" i="19"/>
  <c r="I5983" i="19"/>
  <c r="I5984" i="19"/>
  <c r="I5985" i="19"/>
  <c r="I5986" i="19"/>
  <c r="I5987" i="19"/>
  <c r="I5988" i="19"/>
  <c r="I5989" i="19"/>
  <c r="I5990" i="19"/>
  <c r="I5991" i="19"/>
  <c r="I5992" i="19"/>
  <c r="I5993" i="19"/>
  <c r="I5994" i="19"/>
  <c r="I5995" i="19"/>
  <c r="I5996" i="19"/>
  <c r="I5997" i="19"/>
  <c r="I5998" i="19"/>
  <c r="I5999" i="19"/>
  <c r="I6000" i="19"/>
  <c r="I6001" i="19"/>
  <c r="I6002" i="19"/>
  <c r="I6003" i="19"/>
  <c r="I6004" i="19"/>
  <c r="I6005" i="19"/>
  <c r="I6006" i="19"/>
  <c r="I6007" i="19"/>
  <c r="I6008" i="19"/>
  <c r="I6009" i="19"/>
  <c r="I6010" i="19"/>
  <c r="I6011" i="19"/>
  <c r="I6012" i="19"/>
  <c r="I6013" i="19"/>
  <c r="I6014" i="19"/>
  <c r="I6015" i="19"/>
  <c r="I6016" i="19"/>
  <c r="AZ5" i="18"/>
  <c r="AZ6" i="18"/>
  <c r="AZ7" i="18"/>
  <c r="AZ8" i="18"/>
  <c r="AZ4" i="18"/>
  <c r="AJ17" i="18"/>
  <c r="AK17" i="18"/>
  <c r="AL17" i="18"/>
  <c r="AM17" i="18"/>
  <c r="AN17" i="18"/>
  <c r="AO17" i="18"/>
  <c r="AP17" i="18"/>
  <c r="AJ18" i="18"/>
  <c r="AK18" i="18"/>
  <c r="AL18" i="18"/>
  <c r="AM18" i="18"/>
  <c r="AN18" i="18"/>
  <c r="AO18" i="18"/>
  <c r="AP18" i="18"/>
  <c r="AK16" i="18"/>
  <c r="AL16" i="18"/>
  <c r="AM16" i="18"/>
  <c r="AN16" i="18"/>
  <c r="AO16" i="18"/>
  <c r="AP16" i="18"/>
  <c r="AJ16" i="18"/>
  <c r="S12" i="18"/>
  <c r="V20" i="18"/>
  <c r="U21" i="18"/>
  <c r="V21" i="18"/>
  <c r="W21" i="18"/>
  <c r="S22" i="18"/>
  <c r="S32" i="18"/>
  <c r="Q5" i="18"/>
  <c r="W5" i="18" s="1"/>
  <c r="Q6" i="18"/>
  <c r="W6" i="18" s="1"/>
  <c r="Q7" i="18"/>
  <c r="S7" i="18" s="1"/>
  <c r="Q8" i="18"/>
  <c r="U8" i="18" s="1"/>
  <c r="Q9" i="18"/>
  <c r="S9" i="18" s="1"/>
  <c r="Q10" i="18"/>
  <c r="W10" i="18" s="1"/>
  <c r="Q11" i="18"/>
  <c r="S11" i="18" s="1"/>
  <c r="Q12" i="18"/>
  <c r="T12" i="18" s="1"/>
  <c r="Q13" i="18"/>
  <c r="S13" i="18" s="1"/>
  <c r="Q14" i="18"/>
  <c r="W14" i="18" s="1"/>
  <c r="Q15" i="18"/>
  <c r="S15" i="18" s="1"/>
  <c r="Q16" i="18"/>
  <c r="T16" i="18" s="1"/>
  <c r="Q17" i="18"/>
  <c r="S17" i="18" s="1"/>
  <c r="Q18" i="18"/>
  <c r="W18" i="18" s="1"/>
  <c r="Q19" i="18"/>
  <c r="S19" i="18" s="1"/>
  <c r="Q20" i="18"/>
  <c r="T20" i="18" s="1"/>
  <c r="Q21" i="18"/>
  <c r="T21" i="18" s="1"/>
  <c r="Q22" i="18"/>
  <c r="W22" i="18" s="1"/>
  <c r="Q23" i="18"/>
  <c r="S23" i="18" s="1"/>
  <c r="Q24" i="18"/>
  <c r="S24" i="18" s="1"/>
  <c r="Q25" i="18"/>
  <c r="W25" i="18" s="1"/>
  <c r="Q26" i="18"/>
  <c r="W26" i="18" s="1"/>
  <c r="Q27" i="18"/>
  <c r="S27" i="18" s="1"/>
  <c r="Q28" i="18"/>
  <c r="S28" i="18" s="1"/>
  <c r="Q29" i="18"/>
  <c r="S29" i="18" s="1"/>
  <c r="Q30" i="18"/>
  <c r="W30" i="18" s="1"/>
  <c r="Q31" i="18"/>
  <c r="S31" i="18" s="1"/>
  <c r="Q32" i="18"/>
  <c r="T32" i="18" s="1"/>
  <c r="Q33" i="18"/>
  <c r="V33" i="18" s="1"/>
  <c r="Q34" i="18"/>
  <c r="W34" i="18" s="1"/>
  <c r="Q35" i="18"/>
  <c r="S35" i="18" s="1"/>
  <c r="Q36" i="18"/>
  <c r="T36" i="18" s="1"/>
  <c r="Q37" i="18"/>
  <c r="S37" i="18" s="1"/>
  <c r="Q38" i="18"/>
  <c r="W38" i="18" s="1"/>
  <c r="Q39" i="18"/>
  <c r="S39" i="18" s="1"/>
  <c r="Q40" i="18"/>
  <c r="T40" i="18" s="1"/>
  <c r="Q41" i="18"/>
  <c r="S41" i="18" s="1"/>
  <c r="Q42" i="18"/>
  <c r="W42" i="18" s="1"/>
  <c r="Q43" i="18"/>
  <c r="S43" i="18" s="1"/>
  <c r="Q44" i="18"/>
  <c r="U44" i="18" s="1"/>
  <c r="Q4" i="18"/>
  <c r="W4" i="18" s="1"/>
  <c r="C37" i="18"/>
  <c r="B37" i="18"/>
  <c r="D4" i="18"/>
  <c r="E4" i="18" s="1"/>
  <c r="D5" i="18"/>
  <c r="E5" i="18" s="1"/>
  <c r="D6" i="18"/>
  <c r="E6" i="18" s="1"/>
  <c r="D7" i="18"/>
  <c r="E7" i="18" s="1"/>
  <c r="D8" i="18"/>
  <c r="E8" i="18" s="1"/>
  <c r="D9" i="18"/>
  <c r="E9" i="18" s="1"/>
  <c r="D10" i="18"/>
  <c r="E10" i="18" s="1"/>
  <c r="D11" i="18"/>
  <c r="E11" i="18" s="1"/>
  <c r="D12" i="18"/>
  <c r="E12" i="18" s="1"/>
  <c r="D13" i="18"/>
  <c r="E13" i="18" s="1"/>
  <c r="D14" i="18"/>
  <c r="E14" i="18" s="1"/>
  <c r="D15" i="18"/>
  <c r="E15" i="18" s="1"/>
  <c r="D16" i="18"/>
  <c r="E16" i="18" s="1"/>
  <c r="D17" i="18"/>
  <c r="E17" i="18" s="1"/>
  <c r="D18" i="18"/>
  <c r="E18" i="18" s="1"/>
  <c r="D19" i="18"/>
  <c r="E19" i="18" s="1"/>
  <c r="D20" i="18"/>
  <c r="E20" i="18" s="1"/>
  <c r="D21" i="18"/>
  <c r="E21" i="18" s="1"/>
  <c r="D22" i="18"/>
  <c r="E22" i="18" s="1"/>
  <c r="D23" i="18"/>
  <c r="E23" i="18" s="1"/>
  <c r="D24" i="18"/>
  <c r="E24" i="18" s="1"/>
  <c r="D25" i="18"/>
  <c r="E25" i="18" s="1"/>
  <c r="D26" i="18"/>
  <c r="E26" i="18" s="1"/>
  <c r="D27" i="18"/>
  <c r="E27" i="18" s="1"/>
  <c r="D28" i="18"/>
  <c r="E28" i="18" s="1"/>
  <c r="D29" i="18"/>
  <c r="E29" i="18" s="1"/>
  <c r="D30" i="18"/>
  <c r="E30" i="18" s="1"/>
  <c r="D31" i="18"/>
  <c r="E31" i="18" s="1"/>
  <c r="D32" i="18"/>
  <c r="E32" i="18" s="1"/>
  <c r="D3" i="18"/>
  <c r="E3" i="18" s="1"/>
  <c r="I3" i="11"/>
  <c r="J3" i="11"/>
  <c r="K3" i="11"/>
  <c r="L3" i="11"/>
  <c r="I4" i="11"/>
  <c r="J4" i="11"/>
  <c r="K4" i="11"/>
  <c r="L4" i="11"/>
  <c r="I5" i="11"/>
  <c r="J5" i="11"/>
  <c r="K5" i="11"/>
  <c r="L5" i="11"/>
  <c r="I6" i="11"/>
  <c r="J6" i="11"/>
  <c r="K6" i="11"/>
  <c r="L6" i="11"/>
  <c r="I7" i="11"/>
  <c r="J7" i="11"/>
  <c r="K7" i="11"/>
  <c r="L7" i="11"/>
  <c r="I8" i="11"/>
  <c r="J8" i="11"/>
  <c r="K8" i="11"/>
  <c r="L8" i="11"/>
  <c r="I9" i="11"/>
  <c r="J9" i="11"/>
  <c r="K9" i="11"/>
  <c r="L9" i="11"/>
  <c r="I10" i="11"/>
  <c r="J10" i="11"/>
  <c r="K10" i="11"/>
  <c r="L10" i="11"/>
  <c r="I11" i="11"/>
  <c r="J11" i="11"/>
  <c r="K11" i="11"/>
  <c r="L11" i="11"/>
  <c r="I12" i="11"/>
  <c r="J12" i="11"/>
  <c r="K12" i="11"/>
  <c r="L12" i="11"/>
  <c r="I13" i="11"/>
  <c r="J13" i="11"/>
  <c r="K13" i="11"/>
  <c r="L13" i="11"/>
  <c r="I14" i="11"/>
  <c r="J14" i="11"/>
  <c r="K14" i="11"/>
  <c r="L14" i="11"/>
  <c r="I15" i="11"/>
  <c r="J15" i="11"/>
  <c r="K15" i="11"/>
  <c r="L15" i="11"/>
  <c r="I16" i="11"/>
  <c r="J16" i="11"/>
  <c r="K16" i="11"/>
  <c r="L16" i="11"/>
  <c r="I17" i="11"/>
  <c r="J17" i="11"/>
  <c r="K17" i="11"/>
  <c r="L17" i="11"/>
  <c r="I18" i="11"/>
  <c r="J18" i="11"/>
  <c r="K18" i="11"/>
  <c r="L18" i="11"/>
  <c r="I19" i="11"/>
  <c r="J19" i="11"/>
  <c r="K19" i="11"/>
  <c r="L19" i="11"/>
  <c r="I20" i="11"/>
  <c r="J20" i="11"/>
  <c r="K20" i="11"/>
  <c r="L20" i="11"/>
  <c r="I21" i="11"/>
  <c r="J21" i="11"/>
  <c r="K21" i="11"/>
  <c r="L21" i="11"/>
  <c r="I22" i="11"/>
  <c r="J22" i="11"/>
  <c r="K22" i="11"/>
  <c r="L22" i="11"/>
  <c r="I23" i="11"/>
  <c r="J23" i="11"/>
  <c r="K23" i="11"/>
  <c r="L23" i="11"/>
  <c r="I24" i="11"/>
  <c r="J24" i="11"/>
  <c r="K24" i="11"/>
  <c r="L24" i="11"/>
  <c r="I25" i="11"/>
  <c r="J25" i="11"/>
  <c r="K25" i="11"/>
  <c r="L25" i="11"/>
  <c r="I26" i="11"/>
  <c r="J26" i="11"/>
  <c r="K26" i="11"/>
  <c r="L26" i="11"/>
  <c r="I27" i="11"/>
  <c r="J27" i="11"/>
  <c r="K27" i="11"/>
  <c r="L27" i="11"/>
  <c r="I28" i="11"/>
  <c r="J28" i="11"/>
  <c r="K28" i="11"/>
  <c r="L28" i="11"/>
  <c r="I29" i="11"/>
  <c r="J29" i="11"/>
  <c r="K29" i="11"/>
  <c r="L29" i="11"/>
  <c r="I30" i="11"/>
  <c r="J30" i="11"/>
  <c r="K30" i="11"/>
  <c r="L30" i="11"/>
  <c r="I31" i="11"/>
  <c r="J31" i="11"/>
  <c r="K31" i="11"/>
  <c r="L31" i="11"/>
  <c r="I32" i="11"/>
  <c r="J32" i="11"/>
  <c r="K32" i="11"/>
  <c r="L32" i="11"/>
  <c r="I33" i="11"/>
  <c r="J33" i="11"/>
  <c r="K33" i="11"/>
  <c r="L33" i="11"/>
  <c r="I34" i="11"/>
  <c r="J34" i="11"/>
  <c r="K34" i="11"/>
  <c r="L34" i="11"/>
  <c r="I35" i="11"/>
  <c r="J35" i="11"/>
  <c r="K35" i="11"/>
  <c r="L35" i="11"/>
  <c r="I36" i="11"/>
  <c r="J36" i="11"/>
  <c r="K36" i="11"/>
  <c r="L36" i="11"/>
  <c r="I37" i="11"/>
  <c r="J37" i="11"/>
  <c r="K37" i="11"/>
  <c r="L37" i="11"/>
  <c r="I38" i="11"/>
  <c r="J38" i="11"/>
  <c r="K38" i="11"/>
  <c r="L38" i="11"/>
  <c r="I39" i="11"/>
  <c r="J39" i="11"/>
  <c r="K39" i="11"/>
  <c r="L39" i="11"/>
  <c r="I40" i="11"/>
  <c r="J40" i="11"/>
  <c r="K40" i="11"/>
  <c r="L40" i="11"/>
  <c r="I41" i="11"/>
  <c r="J41" i="11"/>
  <c r="K41" i="11"/>
  <c r="L41" i="11"/>
  <c r="I42" i="11"/>
  <c r="J42" i="11"/>
  <c r="K42" i="11"/>
  <c r="L42" i="11"/>
  <c r="I43" i="11"/>
  <c r="J43" i="11"/>
  <c r="K43" i="11"/>
  <c r="L43" i="11"/>
  <c r="I44" i="11"/>
  <c r="J44" i="11"/>
  <c r="K44" i="11"/>
  <c r="L44" i="11"/>
  <c r="I45" i="11"/>
  <c r="J45" i="11"/>
  <c r="K45" i="11"/>
  <c r="L45" i="11"/>
  <c r="I46" i="11"/>
  <c r="J46" i="11"/>
  <c r="K46" i="11"/>
  <c r="L46" i="11"/>
  <c r="I47" i="11"/>
  <c r="J47" i="11"/>
  <c r="K47" i="11"/>
  <c r="L47" i="11"/>
  <c r="I48" i="11"/>
  <c r="J48" i="11"/>
  <c r="K48" i="11"/>
  <c r="L48" i="11"/>
  <c r="I49" i="11"/>
  <c r="J49" i="11"/>
  <c r="K49" i="11"/>
  <c r="L49" i="11"/>
  <c r="I50" i="11"/>
  <c r="J50" i="11"/>
  <c r="K50" i="11"/>
  <c r="L50" i="11"/>
  <c r="I51" i="11"/>
  <c r="J51" i="11"/>
  <c r="K51" i="11"/>
  <c r="L51" i="11"/>
  <c r="I52" i="11"/>
  <c r="J52" i="11"/>
  <c r="K52" i="11"/>
  <c r="L52" i="11"/>
  <c r="I53" i="11"/>
  <c r="J53" i="11"/>
  <c r="K53" i="11"/>
  <c r="L53" i="11"/>
  <c r="I54" i="11"/>
  <c r="J54" i="11"/>
  <c r="K54" i="11"/>
  <c r="L54" i="11"/>
  <c r="I55" i="11"/>
  <c r="J55" i="11"/>
  <c r="K55" i="11"/>
  <c r="L55" i="11"/>
  <c r="I56" i="11"/>
  <c r="J56" i="11"/>
  <c r="K56" i="11"/>
  <c r="L56" i="11"/>
  <c r="I57" i="11"/>
  <c r="J57" i="11"/>
  <c r="K57" i="11"/>
  <c r="L57" i="11"/>
  <c r="I58" i="11"/>
  <c r="J58" i="11"/>
  <c r="K58" i="11"/>
  <c r="L58" i="11"/>
  <c r="I59" i="11"/>
  <c r="J59" i="11"/>
  <c r="K59" i="11"/>
  <c r="L59" i="11"/>
  <c r="I60" i="11"/>
  <c r="J60" i="11"/>
  <c r="K60" i="11"/>
  <c r="L60" i="11"/>
  <c r="I61" i="11"/>
  <c r="J61" i="11"/>
  <c r="K61" i="11"/>
  <c r="L61" i="11"/>
  <c r="I62" i="11"/>
  <c r="J62" i="11"/>
  <c r="K62" i="11"/>
  <c r="L62" i="11"/>
  <c r="I63" i="11"/>
  <c r="J63" i="11"/>
  <c r="K63" i="11"/>
  <c r="L63" i="11"/>
  <c r="I64" i="11"/>
  <c r="J64" i="11"/>
  <c r="K64" i="11"/>
  <c r="L64" i="11"/>
  <c r="I65" i="11"/>
  <c r="J65" i="11"/>
  <c r="K65" i="11"/>
  <c r="L65" i="11"/>
  <c r="I66" i="11"/>
  <c r="J66" i="11"/>
  <c r="K66" i="11"/>
  <c r="L66" i="11"/>
  <c r="I67" i="11"/>
  <c r="J67" i="11"/>
  <c r="K67" i="11"/>
  <c r="L67" i="11"/>
  <c r="I68" i="11"/>
  <c r="J68" i="11"/>
  <c r="K68" i="11"/>
  <c r="L68" i="11"/>
  <c r="I69" i="11"/>
  <c r="J69" i="11"/>
  <c r="K69" i="11"/>
  <c r="L69" i="11"/>
  <c r="I70" i="11"/>
  <c r="J70" i="11"/>
  <c r="K70" i="11"/>
  <c r="L70" i="11"/>
  <c r="I71" i="11"/>
  <c r="J71" i="11"/>
  <c r="K71" i="11"/>
  <c r="L71" i="11"/>
  <c r="I72" i="11"/>
  <c r="J72" i="11"/>
  <c r="K72" i="11"/>
  <c r="L72" i="11"/>
  <c r="L2" i="11"/>
  <c r="K2" i="11"/>
  <c r="J2" i="11"/>
  <c r="I2" i="11"/>
  <c r="W6" i="10"/>
  <c r="X6" i="10"/>
  <c r="Y6" i="10"/>
  <c r="Z6" i="10"/>
  <c r="W7" i="10"/>
  <c r="X7" i="10"/>
  <c r="Y7" i="10"/>
  <c r="Z7" i="10"/>
  <c r="W8" i="10"/>
  <c r="X8" i="10"/>
  <c r="Y8" i="10"/>
  <c r="Z8" i="10"/>
  <c r="W9" i="10"/>
  <c r="X9" i="10"/>
  <c r="Y9" i="10"/>
  <c r="Z9" i="10"/>
  <c r="W10" i="10"/>
  <c r="X10" i="10"/>
  <c r="Y10" i="10"/>
  <c r="Z10" i="10"/>
  <c r="W11" i="10"/>
  <c r="X11" i="10"/>
  <c r="Y11" i="10"/>
  <c r="Z11" i="10"/>
  <c r="W12" i="10"/>
  <c r="X12" i="10"/>
  <c r="Y12" i="10"/>
  <c r="Z12" i="10"/>
  <c r="W13" i="10"/>
  <c r="X13" i="10"/>
  <c r="Y13" i="10"/>
  <c r="Z13" i="10"/>
  <c r="W14" i="10"/>
  <c r="X14" i="10"/>
  <c r="Y14" i="10"/>
  <c r="Z14" i="10"/>
  <c r="W15" i="10"/>
  <c r="X15" i="10"/>
  <c r="Y15" i="10"/>
  <c r="Z15" i="10"/>
  <c r="W16" i="10"/>
  <c r="X16" i="10"/>
  <c r="Y16" i="10"/>
  <c r="Z16" i="10"/>
  <c r="W17" i="10"/>
  <c r="X17" i="10"/>
  <c r="Y17" i="10"/>
  <c r="Z17" i="10"/>
  <c r="W18" i="10"/>
  <c r="X18" i="10"/>
  <c r="Y18" i="10"/>
  <c r="Z18" i="10"/>
  <c r="W19" i="10"/>
  <c r="X19" i="10"/>
  <c r="Y19" i="10"/>
  <c r="Z19" i="10"/>
  <c r="W20" i="10"/>
  <c r="X20" i="10"/>
  <c r="Y20" i="10"/>
  <c r="Z20" i="10"/>
  <c r="W21" i="10"/>
  <c r="X21" i="10"/>
  <c r="Y21" i="10"/>
  <c r="Z21" i="10"/>
  <c r="W22" i="10"/>
  <c r="X22" i="10"/>
  <c r="Y22" i="10"/>
  <c r="Z22" i="10"/>
  <c r="W23" i="10"/>
  <c r="X23" i="10"/>
  <c r="Y23" i="10"/>
  <c r="Z23" i="10"/>
  <c r="W24" i="10"/>
  <c r="X24" i="10"/>
  <c r="Y24" i="10"/>
  <c r="Z24" i="10"/>
  <c r="W25" i="10"/>
  <c r="X25" i="10"/>
  <c r="Y25" i="10"/>
  <c r="Z25" i="10"/>
  <c r="W26" i="10"/>
  <c r="X26" i="10"/>
  <c r="Y26" i="10"/>
  <c r="Z26" i="10"/>
  <c r="W27" i="10"/>
  <c r="X27" i="10"/>
  <c r="Y27" i="10"/>
  <c r="Z27" i="10"/>
  <c r="W28" i="10"/>
  <c r="X28" i="10"/>
  <c r="Y28" i="10"/>
  <c r="Z28" i="10"/>
  <c r="W29" i="10"/>
  <c r="X29" i="10"/>
  <c r="Y29" i="10"/>
  <c r="Z29" i="10"/>
  <c r="W30" i="10"/>
  <c r="X30" i="10"/>
  <c r="Y30" i="10"/>
  <c r="Z30" i="10"/>
  <c r="W31" i="10"/>
  <c r="X31" i="10"/>
  <c r="Y31" i="10"/>
  <c r="Z31" i="10"/>
  <c r="W32" i="10"/>
  <c r="X32" i="10"/>
  <c r="Y32" i="10"/>
  <c r="Z32" i="10"/>
  <c r="W33" i="10"/>
  <c r="X33" i="10"/>
  <c r="Y33" i="10"/>
  <c r="Z33" i="10"/>
  <c r="W34" i="10"/>
  <c r="X34" i="10"/>
  <c r="Y34" i="10"/>
  <c r="Z34" i="10"/>
  <c r="W35" i="10"/>
  <c r="X35" i="10"/>
  <c r="Y35" i="10"/>
  <c r="Z35" i="10"/>
  <c r="W36" i="10"/>
  <c r="X36" i="10"/>
  <c r="Y36" i="10"/>
  <c r="Z36" i="10"/>
  <c r="W37" i="10"/>
  <c r="X37" i="10"/>
  <c r="Y37" i="10"/>
  <c r="Z37" i="10"/>
  <c r="W38" i="10"/>
  <c r="X38" i="10"/>
  <c r="Y38" i="10"/>
  <c r="Z38" i="10"/>
  <c r="W39" i="10"/>
  <c r="X39" i="10"/>
  <c r="Y39" i="10"/>
  <c r="Z39" i="10"/>
  <c r="W40" i="10"/>
  <c r="X40" i="10"/>
  <c r="Y40" i="10"/>
  <c r="Z40" i="10"/>
  <c r="W41" i="10"/>
  <c r="X41" i="10"/>
  <c r="Y41" i="10"/>
  <c r="Z41" i="10"/>
  <c r="W42" i="10"/>
  <c r="X42" i="10"/>
  <c r="Y42" i="10"/>
  <c r="Z42" i="10"/>
  <c r="W43" i="10"/>
  <c r="X43" i="10"/>
  <c r="Y43" i="10"/>
  <c r="Z43" i="10"/>
  <c r="W44" i="10"/>
  <c r="X44" i="10"/>
  <c r="Y44" i="10"/>
  <c r="Z44" i="10"/>
  <c r="W45" i="10"/>
  <c r="X45" i="10"/>
  <c r="Y45" i="10"/>
  <c r="Z45" i="10"/>
  <c r="W46" i="10"/>
  <c r="X46" i="10"/>
  <c r="Y46" i="10"/>
  <c r="Z46" i="10"/>
  <c r="W47" i="10"/>
  <c r="X47" i="10"/>
  <c r="Y47" i="10"/>
  <c r="Z47" i="10"/>
  <c r="W48" i="10"/>
  <c r="X48" i="10"/>
  <c r="Y48" i="10"/>
  <c r="Z48" i="10"/>
  <c r="W49" i="10"/>
  <c r="X49" i="10"/>
  <c r="Y49" i="10"/>
  <c r="Z49" i="10"/>
  <c r="W50" i="10"/>
  <c r="X50" i="10"/>
  <c r="Y50" i="10"/>
  <c r="Z50" i="10"/>
  <c r="W51" i="10"/>
  <c r="X51" i="10"/>
  <c r="Y51" i="10"/>
  <c r="Z51" i="10"/>
  <c r="W52" i="10"/>
  <c r="X52" i="10"/>
  <c r="Y52" i="10"/>
  <c r="Z52" i="10"/>
  <c r="W53" i="10"/>
  <c r="X53" i="10"/>
  <c r="Y53" i="10"/>
  <c r="Z53" i="10"/>
  <c r="W54" i="10"/>
  <c r="X54" i="10"/>
  <c r="Y54" i="10"/>
  <c r="Z54" i="10"/>
  <c r="W55" i="10"/>
  <c r="X55" i="10"/>
  <c r="Y55" i="10"/>
  <c r="Z55" i="10"/>
  <c r="W56" i="10"/>
  <c r="X56" i="10"/>
  <c r="Y56" i="10"/>
  <c r="Z56" i="10"/>
  <c r="W57" i="10"/>
  <c r="X57" i="10"/>
  <c r="Y57" i="10"/>
  <c r="Z57" i="10"/>
  <c r="W58" i="10"/>
  <c r="X58" i="10"/>
  <c r="Y58" i="10"/>
  <c r="Z58" i="10"/>
  <c r="W59" i="10"/>
  <c r="X59" i="10"/>
  <c r="Y59" i="10"/>
  <c r="Z59" i="10"/>
  <c r="W60" i="10"/>
  <c r="X60" i="10"/>
  <c r="Y60" i="10"/>
  <c r="Z60" i="10"/>
  <c r="W61" i="10"/>
  <c r="X61" i="10"/>
  <c r="Y61" i="10"/>
  <c r="Z61" i="10"/>
  <c r="W62" i="10"/>
  <c r="X62" i="10"/>
  <c r="Y62" i="10"/>
  <c r="Z62" i="10"/>
  <c r="W63" i="10"/>
  <c r="X63" i="10"/>
  <c r="Y63" i="10"/>
  <c r="Z63" i="10"/>
  <c r="W64" i="10"/>
  <c r="X64" i="10"/>
  <c r="Y64" i="10"/>
  <c r="Z64" i="10"/>
  <c r="W65" i="10"/>
  <c r="X65" i="10"/>
  <c r="Y65" i="10"/>
  <c r="Z65" i="10"/>
  <c r="W66" i="10"/>
  <c r="X66" i="10"/>
  <c r="Y66" i="10"/>
  <c r="Z66" i="10"/>
  <c r="W67" i="10"/>
  <c r="X67" i="10"/>
  <c r="Y67" i="10"/>
  <c r="Z67" i="10"/>
  <c r="W68" i="10"/>
  <c r="X68" i="10"/>
  <c r="Y68" i="10"/>
  <c r="Z68" i="10"/>
  <c r="W69" i="10"/>
  <c r="X69" i="10"/>
  <c r="Y69" i="10"/>
  <c r="Z69" i="10"/>
  <c r="W70" i="10"/>
  <c r="X70" i="10"/>
  <c r="Y70" i="10"/>
  <c r="Z70" i="10"/>
  <c r="W71" i="10"/>
  <c r="X71" i="10"/>
  <c r="Y71" i="10"/>
  <c r="Z71" i="10"/>
  <c r="W72" i="10"/>
  <c r="X72" i="10"/>
  <c r="Y72" i="10"/>
  <c r="Z72" i="10"/>
  <c r="W73" i="10"/>
  <c r="X73" i="10"/>
  <c r="Y73" i="10"/>
  <c r="Z73" i="10"/>
  <c r="W74" i="10"/>
  <c r="X74" i="10"/>
  <c r="Y74" i="10"/>
  <c r="Z74" i="10"/>
  <c r="W75" i="10"/>
  <c r="X75" i="10"/>
  <c r="Y75" i="10"/>
  <c r="Z75" i="10"/>
  <c r="Z5" i="10"/>
  <c r="Y5" i="10"/>
  <c r="X5" i="10"/>
  <c r="W5" i="10"/>
  <c r="P75" i="10"/>
  <c r="B72" i="11" s="1"/>
  <c r="Q75" i="10"/>
  <c r="C72" i="11" s="1"/>
  <c r="R75" i="10"/>
  <c r="D72" i="11" s="1"/>
  <c r="S75" i="10"/>
  <c r="E72" i="11" s="1"/>
  <c r="T75" i="10"/>
  <c r="F72" i="11" s="1"/>
  <c r="U75" i="10"/>
  <c r="G72" i="11" s="1"/>
  <c r="V75" i="10"/>
  <c r="H72" i="11" s="1"/>
  <c r="AA75" i="10"/>
  <c r="M72" i="11" s="1"/>
  <c r="AB75" i="10"/>
  <c r="N72" i="11" s="1"/>
  <c r="AC75" i="10"/>
  <c r="O72" i="11" s="1"/>
  <c r="Y1" i="2"/>
  <c r="Q17" i="2"/>
  <c r="Q1" i="2"/>
  <c r="I17" i="2"/>
  <c r="I1" i="2"/>
  <c r="A17" i="2"/>
  <c r="A1" i="2"/>
  <c r="B15" i="13"/>
  <c r="B14" i="13"/>
  <c r="B13" i="13"/>
  <c r="B10" i="13"/>
  <c r="B11" i="13"/>
  <c r="B12" i="13"/>
  <c r="B9" i="13"/>
  <c r="B8" i="13"/>
  <c r="B5" i="13"/>
  <c r="B6" i="13"/>
  <c r="B7" i="13"/>
  <c r="B4" i="13"/>
  <c r="B3" i="13"/>
  <c r="B2" i="13"/>
  <c r="F23" i="13"/>
  <c r="G23" i="13"/>
  <c r="H23" i="13"/>
  <c r="I23" i="13"/>
  <c r="J23" i="13"/>
  <c r="K23" i="13"/>
  <c r="E23" i="13"/>
  <c r="E10" i="13"/>
  <c r="F10" i="13"/>
  <c r="G10" i="13"/>
  <c r="H10" i="13"/>
  <c r="I10" i="13"/>
  <c r="J10" i="13"/>
  <c r="K10" i="13"/>
  <c r="E11" i="13"/>
  <c r="F11" i="13"/>
  <c r="G11" i="13"/>
  <c r="H11" i="13"/>
  <c r="I11" i="13"/>
  <c r="J11" i="13"/>
  <c r="K11" i="13"/>
  <c r="E12" i="13"/>
  <c r="F12" i="13"/>
  <c r="G12" i="13"/>
  <c r="H12" i="13"/>
  <c r="I12" i="13"/>
  <c r="J12" i="13"/>
  <c r="K12" i="13"/>
  <c r="E13" i="13"/>
  <c r="F13" i="13"/>
  <c r="G13" i="13"/>
  <c r="H13" i="13"/>
  <c r="I13" i="13"/>
  <c r="J13" i="13"/>
  <c r="K13" i="13"/>
  <c r="E14" i="13"/>
  <c r="F14" i="13"/>
  <c r="G14" i="13"/>
  <c r="H14" i="13"/>
  <c r="I14" i="13"/>
  <c r="J14" i="13"/>
  <c r="K14" i="13"/>
  <c r="E15" i="13"/>
  <c r="F15" i="13"/>
  <c r="G15" i="13"/>
  <c r="H15" i="13"/>
  <c r="I15" i="13"/>
  <c r="J15" i="13"/>
  <c r="K15" i="13"/>
  <c r="E16" i="13"/>
  <c r="F16" i="13"/>
  <c r="G16" i="13"/>
  <c r="H16" i="13"/>
  <c r="I16" i="13"/>
  <c r="J16" i="13"/>
  <c r="K16" i="13"/>
  <c r="E17" i="13"/>
  <c r="F17" i="13"/>
  <c r="G17" i="13"/>
  <c r="H17" i="13"/>
  <c r="I17" i="13"/>
  <c r="J17" i="13"/>
  <c r="K17" i="13"/>
  <c r="E18" i="13"/>
  <c r="F18" i="13"/>
  <c r="G18" i="13"/>
  <c r="H18" i="13"/>
  <c r="I18" i="13"/>
  <c r="J18" i="13"/>
  <c r="K18" i="13"/>
  <c r="E19" i="13"/>
  <c r="F19" i="13"/>
  <c r="G19" i="13"/>
  <c r="H19" i="13"/>
  <c r="I19" i="13"/>
  <c r="J19" i="13"/>
  <c r="K19" i="13"/>
  <c r="E20" i="13"/>
  <c r="F20" i="13"/>
  <c r="G20" i="13"/>
  <c r="H20" i="13"/>
  <c r="I20" i="13"/>
  <c r="J20" i="13"/>
  <c r="K20" i="13"/>
  <c r="E21" i="13"/>
  <c r="F21" i="13"/>
  <c r="G21" i="13"/>
  <c r="H21" i="13"/>
  <c r="I21" i="13"/>
  <c r="J21" i="13"/>
  <c r="K21" i="13"/>
  <c r="E22" i="13"/>
  <c r="F22" i="13"/>
  <c r="G22" i="13"/>
  <c r="H22" i="13"/>
  <c r="I22" i="13"/>
  <c r="J22" i="13"/>
  <c r="K22" i="13"/>
  <c r="F9" i="13"/>
  <c r="G9" i="13"/>
  <c r="H9" i="13"/>
  <c r="I9" i="13"/>
  <c r="J9" i="13"/>
  <c r="K9" i="13"/>
  <c r="E9" i="13"/>
  <c r="D3" i="13"/>
  <c r="D4" i="13"/>
  <c r="D5" i="13"/>
  <c r="D6" i="13"/>
  <c r="D7" i="13"/>
  <c r="D8" i="13"/>
  <c r="D9" i="13"/>
  <c r="D10" i="13"/>
  <c r="D11" i="13"/>
  <c r="D12" i="13"/>
  <c r="D13" i="13"/>
  <c r="D14" i="13"/>
  <c r="D15" i="13"/>
  <c r="D16" i="13"/>
  <c r="D17" i="13"/>
  <c r="D18" i="13"/>
  <c r="D19" i="13"/>
  <c r="D20" i="13"/>
  <c r="D21" i="13"/>
  <c r="D22" i="13"/>
  <c r="D23" i="13"/>
  <c r="V17" i="13"/>
  <c r="V18" i="13"/>
  <c r="V19" i="13"/>
  <c r="V20" i="13"/>
  <c r="V21" i="13"/>
  <c r="V22" i="13"/>
  <c r="V23" i="13"/>
  <c r="V24" i="13"/>
  <c r="D24" i="13" s="1"/>
  <c r="B3" i="17"/>
  <c r="B4" i="17"/>
  <c r="B5" i="17"/>
  <c r="B6" i="17"/>
  <c r="B7" i="17"/>
  <c r="B8" i="17"/>
  <c r="B9" i="17"/>
  <c r="B10" i="17"/>
  <c r="B11" i="17"/>
  <c r="B12" i="17"/>
  <c r="B13" i="17"/>
  <c r="B14" i="17"/>
  <c r="B15" i="17"/>
  <c r="B2" i="17"/>
  <c r="N6" i="1"/>
  <c r="N7" i="1"/>
  <c r="N8" i="1"/>
  <c r="N9" i="1"/>
  <c r="N10" i="1"/>
  <c r="N11" i="1"/>
  <c r="N12" i="1"/>
  <c r="M6" i="1"/>
  <c r="M7" i="1"/>
  <c r="M8" i="1"/>
  <c r="M9" i="1"/>
  <c r="M10" i="1"/>
  <c r="M11" i="1"/>
  <c r="M12" i="1"/>
  <c r="L6" i="1"/>
  <c r="L7" i="1"/>
  <c r="L8" i="1"/>
  <c r="L9" i="1"/>
  <c r="L10" i="1"/>
  <c r="L11" i="1"/>
  <c r="L12" i="1"/>
  <c r="K6" i="1"/>
  <c r="K7" i="1"/>
  <c r="K8" i="1"/>
  <c r="K9" i="1"/>
  <c r="K10" i="1"/>
  <c r="K11" i="1"/>
  <c r="K12" i="1"/>
  <c r="K5" i="1"/>
  <c r="B8" i="9"/>
  <c r="L5" i="5"/>
  <c r="M5" i="5"/>
  <c r="N5" i="5"/>
  <c r="R5" i="10" l="1"/>
  <c r="D2" i="11" s="1"/>
  <c r="Q39" i="10"/>
  <c r="C36" i="11" s="1"/>
  <c r="AC6" i="10"/>
  <c r="O3" i="11" s="1"/>
  <c r="AC5" i="10"/>
  <c r="O2" i="11" s="1"/>
  <c r="Q5" i="10"/>
  <c r="C2" i="11" s="1"/>
  <c r="Q6" i="10"/>
  <c r="C3" i="11" s="1"/>
  <c r="J4722" i="19"/>
  <c r="J5681" i="19"/>
  <c r="J5481" i="19"/>
  <c r="J5381" i="19"/>
  <c r="J5081" i="19"/>
  <c r="J4981" i="19"/>
  <c r="J4721" i="19"/>
  <c r="J5480" i="19"/>
  <c r="J5280" i="19"/>
  <c r="J2640" i="19"/>
  <c r="J5639" i="19"/>
  <c r="J5279" i="19"/>
  <c r="J4979" i="19"/>
  <c r="J5838" i="19"/>
  <c r="J5278" i="19"/>
  <c r="J4978" i="19"/>
  <c r="J5617" i="19"/>
  <c r="J5337" i="19"/>
  <c r="J5277" i="19"/>
  <c r="J5836" i="19"/>
  <c r="J5336" i="19"/>
  <c r="J5995" i="19"/>
  <c r="J5835" i="19"/>
  <c r="J5512" i="19"/>
  <c r="J4932" i="19"/>
  <c r="J5351" i="19"/>
  <c r="J2631" i="19"/>
  <c r="J5790" i="19"/>
  <c r="J5770" i="19"/>
  <c r="J5350" i="19"/>
  <c r="J2630" i="19"/>
  <c r="J5789" i="19"/>
  <c r="J5769" i="19"/>
  <c r="J5649" i="19"/>
  <c r="J5309" i="19"/>
  <c r="J4789" i="19"/>
  <c r="J4629" i="19"/>
  <c r="J4309" i="19"/>
  <c r="J4268" i="19"/>
  <c r="J3708" i="19"/>
  <c r="J5727" i="19"/>
  <c r="J5726" i="19"/>
  <c r="J3905" i="19"/>
  <c r="J6004" i="19"/>
  <c r="J4863" i="19"/>
  <c r="J5684" i="19"/>
  <c r="J5064" i="19"/>
  <c r="J5024" i="19"/>
  <c r="J4744" i="19"/>
  <c r="J4404" i="19"/>
  <c r="J4344" i="19"/>
  <c r="J2804" i="19"/>
  <c r="J2684" i="19"/>
  <c r="J2664" i="19"/>
  <c r="J2604" i="19"/>
  <c r="J2584" i="19"/>
  <c r="J1824" i="19"/>
  <c r="J1784" i="19"/>
  <c r="J1744" i="19"/>
  <c r="J1704" i="19"/>
  <c r="J1524" i="19"/>
  <c r="J1284" i="19"/>
  <c r="J1044" i="19"/>
  <c r="J924" i="19"/>
  <c r="J724" i="19"/>
  <c r="J644" i="19"/>
  <c r="J484" i="19"/>
  <c r="J5683" i="19"/>
  <c r="J4743" i="19"/>
  <c r="J4403" i="19"/>
  <c r="J4383" i="19"/>
  <c r="J3623" i="19"/>
  <c r="J3203" i="19"/>
  <c r="J2803" i="19"/>
  <c r="J2423" i="19"/>
  <c r="J1823" i="19"/>
  <c r="J1523" i="19"/>
  <c r="J1283" i="19"/>
  <c r="J1043" i="19"/>
  <c r="J923" i="19"/>
  <c r="J643" i="19"/>
  <c r="J623" i="19"/>
  <c r="J5682" i="19"/>
  <c r="J5382" i="19"/>
  <c r="J5082" i="19"/>
  <c r="J4982" i="19"/>
  <c r="J4382" i="19"/>
  <c r="J4322" i="19"/>
  <c r="J3622" i="19"/>
  <c r="J3202" i="19"/>
  <c r="J2842" i="19"/>
  <c r="J2802" i="19"/>
  <c r="J2722" i="19"/>
  <c r="J2562" i="19"/>
  <c r="J2422" i="19"/>
  <c r="J1782" i="19"/>
  <c r="J1662" i="19"/>
  <c r="J1522" i="19"/>
  <c r="J1302" i="19"/>
  <c r="J442" i="19"/>
  <c r="J362" i="19"/>
  <c r="J4621" i="19"/>
  <c r="J4501" i="19"/>
  <c r="J4321" i="19"/>
  <c r="J4221" i="19"/>
  <c r="J3861" i="19"/>
  <c r="J3501" i="19"/>
  <c r="J2821" i="19"/>
  <c r="J1781" i="19"/>
  <c r="J1301" i="19"/>
  <c r="J1041" i="19"/>
  <c r="J981" i="19"/>
  <c r="J641" i="19"/>
  <c r="J441" i="19"/>
  <c r="J361" i="19"/>
  <c r="J301" i="19"/>
  <c r="J121" i="19"/>
  <c r="J4540" i="19"/>
  <c r="J4500" i="19"/>
  <c r="J3860" i="19"/>
  <c r="J3500" i="19"/>
  <c r="J3240" i="19"/>
  <c r="J3200" i="19"/>
  <c r="J3100" i="19"/>
  <c r="J2780" i="19"/>
  <c r="J2620" i="19"/>
  <c r="J2240" i="19"/>
  <c r="J1940" i="19"/>
  <c r="J1720" i="19"/>
  <c r="J1660" i="19"/>
  <c r="J1420" i="19"/>
  <c r="J1040" i="19"/>
  <c r="J980" i="19"/>
  <c r="J640" i="19"/>
  <c r="J120" i="19"/>
  <c r="J4539" i="19"/>
  <c r="J4419" i="19"/>
  <c r="J3239" i="19"/>
  <c r="J3199" i="19"/>
  <c r="J2999" i="19"/>
  <c r="J2639" i="19"/>
  <c r="J2319" i="19"/>
  <c r="J2239" i="19"/>
  <c r="J1939" i="19"/>
  <c r="J1519" i="19"/>
  <c r="J1359" i="19"/>
  <c r="J1199" i="19"/>
  <c r="J1019" i="19"/>
  <c r="J2238" i="19"/>
  <c r="J2178" i="19"/>
  <c r="J1738" i="19"/>
  <c r="J1678" i="19"/>
  <c r="J1358" i="19"/>
  <c r="J1238" i="19"/>
  <c r="J1198" i="19"/>
  <c r="J1018" i="19"/>
  <c r="J598" i="19"/>
  <c r="J98" i="19"/>
  <c r="J3317" i="19"/>
  <c r="J3097" i="19"/>
  <c r="J2937" i="19"/>
  <c r="J2677" i="19"/>
  <c r="J2177" i="19"/>
  <c r="J1677" i="19"/>
  <c r="J1237" i="19"/>
  <c r="J857" i="19"/>
  <c r="J597" i="19"/>
  <c r="J577" i="19"/>
  <c r="J97" i="19"/>
  <c r="J4016" i="19"/>
  <c r="J3316" i="19"/>
  <c r="J2696" i="19"/>
  <c r="J2676" i="19"/>
  <c r="J2196" i="19"/>
  <c r="J1996" i="19"/>
  <c r="J1096" i="19"/>
  <c r="J856" i="19"/>
  <c r="J676" i="19"/>
  <c r="J576" i="19"/>
  <c r="J396" i="19"/>
  <c r="J316" i="19"/>
  <c r="J296" i="19"/>
  <c r="J4675" i="19"/>
  <c r="J4475" i="19"/>
  <c r="J4015" i="19"/>
  <c r="J3575" i="19"/>
  <c r="J3555" i="19"/>
  <c r="J2835" i="19"/>
  <c r="J2695" i="19"/>
  <c r="J2675" i="19"/>
  <c r="J2195" i="19"/>
  <c r="J1715" i="19"/>
  <c r="J1695" i="19"/>
  <c r="J1195" i="19"/>
  <c r="J1095" i="19"/>
  <c r="J935" i="19"/>
  <c r="J675" i="19"/>
  <c r="J575" i="19"/>
  <c r="J315" i="19"/>
  <c r="J4674" i="19"/>
  <c r="J4634" i="19"/>
  <c r="J4474" i="19"/>
  <c r="J3574" i="19"/>
  <c r="J3554" i="19"/>
  <c r="J3274" i="19"/>
  <c r="J2974" i="19"/>
  <c r="J2854" i="19"/>
  <c r="J1694" i="19"/>
  <c r="J1194" i="19"/>
  <c r="J934" i="19"/>
  <c r="J414" i="19"/>
  <c r="J314" i="19"/>
  <c r="J54" i="19"/>
  <c r="J4633" i="19"/>
  <c r="J4473" i="19"/>
  <c r="J3273" i="19"/>
  <c r="J2973" i="19"/>
  <c r="J2853" i="19"/>
  <c r="J2533" i="19"/>
  <c r="J933" i="19"/>
  <c r="J833" i="19"/>
  <c r="J413" i="19"/>
  <c r="J313" i="19"/>
  <c r="J53" i="19"/>
  <c r="J4472" i="19"/>
  <c r="J2952" i="19"/>
  <c r="J2572" i="19"/>
  <c r="J2532" i="19"/>
  <c r="J1772" i="19"/>
  <c r="J1632" i="19"/>
  <c r="J1192" i="19"/>
  <c r="J1152" i="19"/>
  <c r="J932" i="19"/>
  <c r="J832" i="19"/>
  <c r="J532" i="19"/>
  <c r="J412" i="19"/>
  <c r="J172" i="19"/>
  <c r="J12" i="19"/>
  <c r="J3451" i="19"/>
  <c r="J2571" i="19"/>
  <c r="J2531" i="19"/>
  <c r="J2131" i="19"/>
  <c r="J1751" i="19"/>
  <c r="J1631" i="19"/>
  <c r="J1571" i="19"/>
  <c r="J1371" i="19"/>
  <c r="J1191" i="19"/>
  <c r="J1151" i="19"/>
  <c r="J1111" i="19"/>
  <c r="J871" i="19"/>
  <c r="J831" i="19"/>
  <c r="J771" i="19"/>
  <c r="J531" i="19"/>
  <c r="J411" i="19"/>
  <c r="J171" i="19"/>
  <c r="J11" i="19"/>
  <c r="J4790" i="19"/>
  <c r="J3970" i="19"/>
  <c r="J3950" i="19"/>
  <c r="J3450" i="19"/>
  <c r="J2530" i="19"/>
  <c r="J2130" i="19"/>
  <c r="J1690" i="19"/>
  <c r="J1570" i="19"/>
  <c r="J1370" i="19"/>
  <c r="J1110" i="19"/>
  <c r="J1070" i="19"/>
  <c r="J950" i="19"/>
  <c r="J870" i="19"/>
  <c r="J770" i="19"/>
  <c r="J330" i="19"/>
  <c r="J3969" i="19"/>
  <c r="J3949" i="19"/>
  <c r="J3289" i="19"/>
  <c r="J2969" i="19"/>
  <c r="J2089" i="19"/>
  <c r="J2049" i="19"/>
  <c r="J1949" i="19"/>
  <c r="J1069" i="19"/>
  <c r="J949" i="19"/>
  <c r="J469" i="19"/>
  <c r="J289" i="19"/>
  <c r="J5308" i="19"/>
  <c r="J4628" i="19"/>
  <c r="J4528" i="19"/>
  <c r="J4428" i="19"/>
  <c r="J3288" i="19"/>
  <c r="J2968" i="19"/>
  <c r="J2088" i="19"/>
  <c r="J1788" i="19"/>
  <c r="J1728" i="19"/>
  <c r="J888" i="19"/>
  <c r="J708" i="19"/>
  <c r="J468" i="19"/>
  <c r="J348" i="19"/>
  <c r="J288" i="19"/>
  <c r="J8" i="19"/>
  <c r="J5567" i="19"/>
  <c r="J5127" i="19"/>
  <c r="J4527" i="19"/>
  <c r="J4427" i="19"/>
  <c r="J4267" i="19"/>
  <c r="J4227" i="19"/>
  <c r="J3447" i="19"/>
  <c r="J1887" i="19"/>
  <c r="J1867" i="19"/>
  <c r="J887" i="19"/>
  <c r="J707" i="19"/>
  <c r="J587" i="19"/>
  <c r="J347" i="19"/>
  <c r="J7" i="19"/>
  <c r="J5126" i="19"/>
  <c r="J4566" i="19"/>
  <c r="J4286" i="19"/>
  <c r="J4266" i="19"/>
  <c r="J4226" i="19"/>
  <c r="J3906" i="19"/>
  <c r="J3866" i="19"/>
  <c r="J3446" i="19"/>
  <c r="J2086" i="19"/>
  <c r="J1886" i="19"/>
  <c r="J1866" i="19"/>
  <c r="J1586" i="19"/>
  <c r="J1546" i="19"/>
  <c r="J966" i="19"/>
  <c r="J586" i="19"/>
  <c r="J5065" i="19"/>
  <c r="J5025" i="19"/>
  <c r="J4565" i="19"/>
  <c r="J4285" i="19"/>
  <c r="J4265" i="19"/>
  <c r="J3865" i="19"/>
  <c r="J2665" i="19"/>
  <c r="J2605" i="19"/>
  <c r="J2585" i="19"/>
  <c r="J2085" i="19"/>
  <c r="J1785" i="19"/>
  <c r="J1705" i="19"/>
  <c r="J1585" i="19"/>
  <c r="J1545" i="19"/>
  <c r="J1525" i="19"/>
  <c r="J965" i="19"/>
  <c r="J725" i="19"/>
  <c r="J605" i="19"/>
  <c r="J485" i="19"/>
  <c r="U20" i="18"/>
  <c r="S33" i="18"/>
  <c r="W32" i="18"/>
  <c r="V32" i="18"/>
  <c r="U32" i="18"/>
  <c r="U30" i="18"/>
  <c r="W13" i="18"/>
  <c r="V41" i="18"/>
  <c r="V13" i="18"/>
  <c r="U41" i="18"/>
  <c r="U13" i="18"/>
  <c r="V40" i="18"/>
  <c r="T13" i="18"/>
  <c r="U40" i="18"/>
  <c r="U33" i="18"/>
  <c r="W12" i="18"/>
  <c r="T33" i="18"/>
  <c r="V12" i="18"/>
  <c r="V18" i="18"/>
  <c r="S38" i="18"/>
  <c r="U18" i="18"/>
  <c r="U12" i="18"/>
  <c r="W37" i="18"/>
  <c r="V30" i="18"/>
  <c r="T18" i="18"/>
  <c r="T30" i="18"/>
  <c r="D37" i="18"/>
  <c r="E37" i="18" s="1"/>
  <c r="U36" i="18"/>
  <c r="V29" i="18"/>
  <c r="T17" i="18"/>
  <c r="S10" i="18"/>
  <c r="W17" i="18"/>
  <c r="V34" i="18"/>
  <c r="U29" i="18"/>
  <c r="V16" i="18"/>
  <c r="W9" i="18"/>
  <c r="T38" i="18"/>
  <c r="V37" i="18"/>
  <c r="V10" i="18"/>
  <c r="S30" i="18"/>
  <c r="W29" i="18"/>
  <c r="V42" i="18"/>
  <c r="U34" i="18"/>
  <c r="T29" i="18"/>
  <c r="U16" i="18"/>
  <c r="V9" i="18"/>
  <c r="V38" i="18"/>
  <c r="U38" i="18"/>
  <c r="U10" i="18"/>
  <c r="U42" i="18"/>
  <c r="T34" i="18"/>
  <c r="V14" i="18"/>
  <c r="U9" i="18"/>
  <c r="V17" i="18"/>
  <c r="V36" i="18"/>
  <c r="T42" i="18"/>
  <c r="S34" i="18"/>
  <c r="U26" i="18"/>
  <c r="U14" i="18"/>
  <c r="T9" i="18"/>
  <c r="S18" i="18"/>
  <c r="T10" i="18"/>
  <c r="S42" i="18"/>
  <c r="W33" i="18"/>
  <c r="U22" i="18"/>
  <c r="T14" i="18"/>
  <c r="U37" i="18"/>
  <c r="T37" i="18"/>
  <c r="U17" i="18"/>
  <c r="W41" i="18"/>
  <c r="T22" i="18"/>
  <c r="S14" i="18"/>
  <c r="U6" i="18"/>
  <c r="V26" i="18"/>
  <c r="V22" i="18"/>
  <c r="V6" i="18"/>
  <c r="U4" i="18"/>
  <c r="T41" i="18"/>
  <c r="T5" i="18"/>
  <c r="T4" i="18"/>
  <c r="S25" i="18"/>
  <c r="S21" i="18"/>
  <c r="S5" i="18"/>
  <c r="W44" i="18"/>
  <c r="W40" i="18"/>
  <c r="W36" i="18"/>
  <c r="W28" i="18"/>
  <c r="W24" i="18"/>
  <c r="W20" i="18"/>
  <c r="W16" i="18"/>
  <c r="W8" i="18"/>
  <c r="S44" i="18"/>
  <c r="S40" i="18"/>
  <c r="S20" i="18"/>
  <c r="S8" i="18"/>
  <c r="T26" i="18"/>
  <c r="T25" i="18"/>
  <c r="V44" i="18"/>
  <c r="V24" i="18"/>
  <c r="T24" i="18"/>
  <c r="S16" i="18"/>
  <c r="W43" i="18"/>
  <c r="W39" i="18"/>
  <c r="W35" i="18"/>
  <c r="W31" i="18"/>
  <c r="W27" i="18"/>
  <c r="W23" i="18"/>
  <c r="W19" i="18"/>
  <c r="W15" i="18"/>
  <c r="W11" i="18"/>
  <c r="W7" i="18"/>
  <c r="S4" i="18"/>
  <c r="U25" i="18"/>
  <c r="U5" i="18"/>
  <c r="U24" i="18"/>
  <c r="V43" i="18"/>
  <c r="V39" i="18"/>
  <c r="V35" i="18"/>
  <c r="V31" i="18"/>
  <c r="V27" i="18"/>
  <c r="V23" i="18"/>
  <c r="V19" i="18"/>
  <c r="V15" i="18"/>
  <c r="V11" i="18"/>
  <c r="V7" i="18"/>
  <c r="V25" i="18"/>
  <c r="T44" i="18"/>
  <c r="T28" i="18"/>
  <c r="T8" i="18"/>
  <c r="U43" i="18"/>
  <c r="U39" i="18"/>
  <c r="U35" i="18"/>
  <c r="U31" i="18"/>
  <c r="U27" i="18"/>
  <c r="U23" i="18"/>
  <c r="U19" i="18"/>
  <c r="U15" i="18"/>
  <c r="U11" i="18"/>
  <c r="U7" i="18"/>
  <c r="T6" i="18"/>
  <c r="S26" i="18"/>
  <c r="V28" i="18"/>
  <c r="V8" i="18"/>
  <c r="U28" i="18"/>
  <c r="T43" i="18"/>
  <c r="T39" i="18"/>
  <c r="T35" i="18"/>
  <c r="T31" i="18"/>
  <c r="T27" i="18"/>
  <c r="T23" i="18"/>
  <c r="T19" i="18"/>
  <c r="T15" i="18"/>
  <c r="T11" i="18"/>
  <c r="T7" i="18"/>
  <c r="Z2" i="18" s="1"/>
  <c r="V5" i="18"/>
  <c r="V4" i="18"/>
  <c r="S36" i="18"/>
  <c r="S6" i="18"/>
  <c r="V5" i="10"/>
  <c r="H2" i="11" s="1"/>
  <c r="P5" i="10"/>
  <c r="B2" i="11" s="1"/>
  <c r="U5" i="10"/>
  <c r="G2" i="11" s="1"/>
  <c r="T5" i="10"/>
  <c r="F2" i="11" s="1"/>
  <c r="S5" i="10"/>
  <c r="E2" i="11" s="1"/>
  <c r="AB5" i="10"/>
  <c r="N2" i="11" s="1"/>
  <c r="AA5" i="10"/>
  <c r="M2" i="11" s="1"/>
  <c r="AD75" i="10"/>
  <c r="T4" i="15"/>
  <c r="U4" i="15" s="1"/>
  <c r="C4" i="15"/>
  <c r="G4" i="15"/>
  <c r="H4" i="15" s="1"/>
  <c r="F4" i="15"/>
  <c r="D4" i="15"/>
  <c r="E4" i="15" s="1"/>
  <c r="J4" i="15"/>
  <c r="M4" i="15"/>
  <c r="N4" i="15" s="1"/>
  <c r="O4" i="15" s="1"/>
  <c r="P4" i="15" s="1"/>
  <c r="Q4" i="15" s="1"/>
  <c r="R4" i="15" s="1"/>
  <c r="K4" i="15"/>
  <c r="L4" i="15" s="1"/>
  <c r="I4" i="15"/>
  <c r="S4" i="15"/>
  <c r="B4" i="15"/>
  <c r="AB2" i="17"/>
  <c r="X4" i="15" s="1"/>
  <c r="AA2" i="17"/>
  <c r="W4" i="15" s="1"/>
  <c r="Z2" i="17"/>
  <c r="V4" i="15" s="1"/>
  <c r="Y2" i="17"/>
  <c r="R2" i="17"/>
  <c r="S2" i="17" s="1"/>
  <c r="T2" i="17" s="1"/>
  <c r="U2" i="17" s="1"/>
  <c r="V2" i="17" s="1"/>
  <c r="P2" i="17"/>
  <c r="L2" i="17"/>
  <c r="I2" i="17"/>
  <c r="C3" i="15"/>
  <c r="F7" i="16"/>
  <c r="F3" i="16"/>
  <c r="B3" i="15" s="1"/>
  <c r="B2" i="15"/>
  <c r="I12" i="14"/>
  <c r="B15" i="14" s="1"/>
  <c r="C2" i="15" s="1"/>
  <c r="I11" i="14"/>
  <c r="B14" i="14" s="1"/>
  <c r="G2" i="15" s="1"/>
  <c r="H2" i="15" s="1"/>
  <c r="I10" i="14"/>
  <c r="B13" i="14" s="1"/>
  <c r="F2" i="15" s="1"/>
  <c r="I9" i="14"/>
  <c r="B8" i="14" s="1"/>
  <c r="D2" i="15" s="1"/>
  <c r="E2" i="15" s="1"/>
  <c r="I8" i="14"/>
  <c r="B12" i="14" s="1"/>
  <c r="W2" i="15" s="1"/>
  <c r="I6" i="14"/>
  <c r="I5" i="14"/>
  <c r="B3" i="14" s="1"/>
  <c r="U6" i="10" l="1"/>
  <c r="G3" i="11" s="1"/>
  <c r="Q40" i="10"/>
  <c r="C37" i="11" s="1"/>
  <c r="Z9" i="18"/>
  <c r="Z29" i="18"/>
  <c r="Z43" i="18"/>
  <c r="Z12" i="18"/>
  <c r="Z32" i="18"/>
  <c r="Z13" i="18"/>
  <c r="Z36" i="18"/>
  <c r="Z15" i="18"/>
  <c r="Z35" i="18"/>
  <c r="Z11" i="18"/>
  <c r="Z23" i="18"/>
  <c r="Z18" i="18"/>
  <c r="Z38" i="18"/>
  <c r="Z16" i="18"/>
  <c r="Z28" i="18"/>
  <c r="Z31" i="18"/>
  <c r="Z34" i="18"/>
  <c r="Z21" i="18"/>
  <c r="Z41" i="18"/>
  <c r="Z20" i="18"/>
  <c r="Z24" i="18"/>
  <c r="Z44" i="18"/>
  <c r="Z14" i="18"/>
  <c r="Z27" i="18"/>
  <c r="Z10" i="18"/>
  <c r="Z30" i="18"/>
  <c r="Z33" i="18"/>
  <c r="Z37" i="18"/>
  <c r="Z19" i="18"/>
  <c r="Z39" i="18"/>
  <c r="Z22" i="18"/>
  <c r="Z42" i="18"/>
  <c r="Z25" i="18"/>
  <c r="Z17" i="18"/>
  <c r="Z40" i="18"/>
  <c r="Z8" i="18"/>
  <c r="Z26" i="18"/>
  <c r="AC2" i="18"/>
  <c r="AD2" i="18"/>
  <c r="AE2" i="18"/>
  <c r="AF2" i="18"/>
  <c r="AA2" i="18"/>
  <c r="AB2" i="18"/>
  <c r="AD5" i="10"/>
  <c r="Q8" i="10"/>
  <c r="C5" i="11" s="1"/>
  <c r="Q7" i="10"/>
  <c r="C4" i="11" s="1"/>
  <c r="Q41" i="10"/>
  <c r="C38" i="11" s="1"/>
  <c r="AA6" i="10"/>
  <c r="M3" i="11" s="1"/>
  <c r="AB6" i="10"/>
  <c r="N3" i="11" s="1"/>
  <c r="R7" i="10"/>
  <c r="D4" i="11" s="1"/>
  <c r="R6" i="10"/>
  <c r="D3" i="11" s="1"/>
  <c r="S6" i="10"/>
  <c r="E3" i="11" s="1"/>
  <c r="T6" i="10"/>
  <c r="F3" i="11" s="1"/>
  <c r="P6" i="10"/>
  <c r="B3" i="11" s="1"/>
  <c r="V6" i="10"/>
  <c r="H3" i="11" s="1"/>
  <c r="B2" i="14"/>
  <c r="S2" i="15" s="1"/>
  <c r="B5" i="14"/>
  <c r="K2" i="15" s="1"/>
  <c r="L2" i="15" s="1"/>
  <c r="B4" i="14"/>
  <c r="I2" i="15" s="1"/>
  <c r="B6" i="14"/>
  <c r="M2" i="15" s="1"/>
  <c r="N2" i="15" s="1"/>
  <c r="O2" i="15" s="1"/>
  <c r="P2" i="15" s="1"/>
  <c r="Q2" i="15" s="1"/>
  <c r="R2" i="15" s="1"/>
  <c r="B7" i="14"/>
  <c r="J2" i="15" s="1"/>
  <c r="B9" i="14"/>
  <c r="T2" i="15" s="1"/>
  <c r="U2" i="15" s="1"/>
  <c r="B10" i="14"/>
  <c r="V2" i="15" s="1"/>
  <c r="B11" i="14"/>
  <c r="X2" i="15" s="1"/>
  <c r="AC7" i="10" l="1"/>
  <c r="O4" i="11" s="1"/>
  <c r="Q9" i="10"/>
  <c r="C6" i="11" s="1"/>
  <c r="AD17" i="18"/>
  <c r="AD37" i="18"/>
  <c r="AD11" i="18"/>
  <c r="AD20" i="18"/>
  <c r="AD40" i="18"/>
  <c r="AD24" i="18"/>
  <c r="AD44" i="18"/>
  <c r="AD23" i="18"/>
  <c r="AD43" i="18"/>
  <c r="AD39" i="18"/>
  <c r="AD25" i="18"/>
  <c r="AD26" i="18"/>
  <c r="AD21" i="18"/>
  <c r="AD41" i="18"/>
  <c r="AD36" i="18"/>
  <c r="AD31" i="18"/>
  <c r="AD9" i="18"/>
  <c r="AD29" i="18"/>
  <c r="AD22" i="18"/>
  <c r="AD12" i="18"/>
  <c r="AD32" i="18"/>
  <c r="AD19" i="18"/>
  <c r="AD8" i="18"/>
  <c r="AD15" i="18"/>
  <c r="AD35" i="18"/>
  <c r="AD18" i="18"/>
  <c r="AD38" i="18"/>
  <c r="AD16" i="18"/>
  <c r="AD27" i="18"/>
  <c r="AD10" i="18"/>
  <c r="AD30" i="18"/>
  <c r="AD13" i="18"/>
  <c r="AD33" i="18"/>
  <c r="AD42" i="18"/>
  <c r="AD28" i="18"/>
  <c r="AD14" i="18"/>
  <c r="AD34" i="18"/>
  <c r="AC20" i="18"/>
  <c r="AC40" i="18"/>
  <c r="AC42" i="18"/>
  <c r="AC28" i="18"/>
  <c r="AC34" i="18"/>
  <c r="AC23" i="18"/>
  <c r="AC43" i="18"/>
  <c r="AC11" i="18"/>
  <c r="AC31" i="18"/>
  <c r="AC26" i="18"/>
  <c r="AC24" i="18"/>
  <c r="AC44" i="18"/>
  <c r="AC27" i="18"/>
  <c r="AC19" i="18"/>
  <c r="AC39" i="18"/>
  <c r="AC25" i="18"/>
  <c r="AC9" i="18"/>
  <c r="AC29" i="18"/>
  <c r="AC14" i="18"/>
  <c r="AC12" i="18"/>
  <c r="AC32" i="18"/>
  <c r="AC22" i="18"/>
  <c r="AC15" i="18"/>
  <c r="AC35" i="18"/>
  <c r="AC8" i="18"/>
  <c r="AC18" i="18"/>
  <c r="AC38" i="18"/>
  <c r="AC21" i="18"/>
  <c r="AC41" i="18"/>
  <c r="AC10" i="18"/>
  <c r="AC30" i="18"/>
  <c r="AC13" i="18"/>
  <c r="AC33" i="18"/>
  <c r="AC16" i="18"/>
  <c r="AC36" i="18"/>
  <c r="AC17" i="18"/>
  <c r="AC37" i="18"/>
  <c r="AE14" i="18"/>
  <c r="AE34" i="18"/>
  <c r="AE18" i="18"/>
  <c r="AE38" i="18"/>
  <c r="AE21" i="18"/>
  <c r="AE33" i="18"/>
  <c r="AE16" i="18"/>
  <c r="AE22" i="18"/>
  <c r="AE8" i="18"/>
  <c r="AE28" i="18"/>
  <c r="AE17" i="18"/>
  <c r="AE37" i="18"/>
  <c r="AE36" i="18"/>
  <c r="AE39" i="18"/>
  <c r="AE20" i="18"/>
  <c r="AE40" i="18"/>
  <c r="AE42" i="18"/>
  <c r="AE25" i="18"/>
  <c r="AE23" i="18"/>
  <c r="AE43" i="18"/>
  <c r="AE13" i="18"/>
  <c r="AE19" i="18"/>
  <c r="AE26" i="18"/>
  <c r="AE9" i="18"/>
  <c r="AE29" i="18"/>
  <c r="AE41" i="18"/>
  <c r="AE12" i="18"/>
  <c r="AE32" i="18"/>
  <c r="AE15" i="18"/>
  <c r="AE35" i="18"/>
  <c r="AE24" i="18"/>
  <c r="AE44" i="18"/>
  <c r="AE27" i="18"/>
  <c r="AE10" i="18"/>
  <c r="AE30" i="18"/>
  <c r="AE11" i="18"/>
  <c r="AE31" i="18"/>
  <c r="AA26" i="18"/>
  <c r="AA11" i="18"/>
  <c r="AA34" i="18"/>
  <c r="AA9" i="18"/>
  <c r="AA29" i="18"/>
  <c r="AA30" i="18"/>
  <c r="AA12" i="18"/>
  <c r="AA32" i="18"/>
  <c r="AA14" i="18"/>
  <c r="AA15" i="18"/>
  <c r="AA35" i="18"/>
  <c r="AA33" i="18"/>
  <c r="AA17" i="18"/>
  <c r="AA18" i="18"/>
  <c r="AA38" i="18"/>
  <c r="AA21" i="18"/>
  <c r="AA41" i="18"/>
  <c r="AA13" i="18"/>
  <c r="AA25" i="18"/>
  <c r="AA40" i="18"/>
  <c r="AA24" i="18"/>
  <c r="AA44" i="18"/>
  <c r="AA27" i="18"/>
  <c r="AA10" i="18"/>
  <c r="AA28" i="18"/>
  <c r="AA31" i="18"/>
  <c r="AA16" i="18"/>
  <c r="AA36" i="18"/>
  <c r="AA19" i="18"/>
  <c r="AA39" i="18"/>
  <c r="AA22" i="18"/>
  <c r="AA42" i="18"/>
  <c r="AA8" i="18"/>
  <c r="AA37" i="18"/>
  <c r="AA20" i="18"/>
  <c r="AA23" i="18"/>
  <c r="AA43" i="18"/>
  <c r="AB23" i="18"/>
  <c r="AB43" i="18"/>
  <c r="AB11" i="18"/>
  <c r="AB26" i="18"/>
  <c r="AB10" i="18"/>
  <c r="AB9" i="18"/>
  <c r="AB29" i="18"/>
  <c r="AB31" i="18"/>
  <c r="AB12" i="18"/>
  <c r="AB32" i="18"/>
  <c r="AB42" i="18"/>
  <c r="AB34" i="18"/>
  <c r="AB37" i="18"/>
  <c r="AB15" i="18"/>
  <c r="AB35" i="18"/>
  <c r="AB27" i="18"/>
  <c r="AB22" i="18"/>
  <c r="AB18" i="18"/>
  <c r="AB38" i="18"/>
  <c r="AB30" i="18"/>
  <c r="AB17" i="18"/>
  <c r="AB21" i="18"/>
  <c r="AB41" i="18"/>
  <c r="AB24" i="18"/>
  <c r="AB44" i="18"/>
  <c r="AB13" i="18"/>
  <c r="AB33" i="18"/>
  <c r="AB25" i="18"/>
  <c r="AB28" i="18"/>
  <c r="AB16" i="18"/>
  <c r="AB36" i="18"/>
  <c r="AB19" i="18"/>
  <c r="AB39" i="18"/>
  <c r="AB8" i="18"/>
  <c r="AB14" i="18"/>
  <c r="AB20" i="18"/>
  <c r="AB40" i="18"/>
  <c r="AF11" i="18"/>
  <c r="AF31" i="18"/>
  <c r="AF36" i="18"/>
  <c r="AF14" i="18"/>
  <c r="AF34" i="18"/>
  <c r="AF13" i="18"/>
  <c r="AF16" i="18"/>
  <c r="AF8" i="18"/>
  <c r="AF17" i="18"/>
  <c r="AF37" i="18"/>
  <c r="AF30" i="18"/>
  <c r="AF20" i="18"/>
  <c r="AF40" i="18"/>
  <c r="AF38" i="18"/>
  <c r="AF23" i="18"/>
  <c r="AF43" i="18"/>
  <c r="AF18" i="18"/>
  <c r="AF19" i="18"/>
  <c r="AF25" i="18"/>
  <c r="AF26" i="18"/>
  <c r="AF15" i="18"/>
  <c r="AF35" i="18"/>
  <c r="AF33" i="18"/>
  <c r="AF9" i="18"/>
  <c r="AF29" i="18"/>
  <c r="AF12" i="18"/>
  <c r="AF32" i="18"/>
  <c r="AF21" i="18"/>
  <c r="AF41" i="18"/>
  <c r="AF24" i="18"/>
  <c r="AF44" i="18"/>
  <c r="AF27" i="18"/>
  <c r="AF10" i="18"/>
  <c r="AF39" i="18"/>
  <c r="AF22" i="18"/>
  <c r="AF42" i="18"/>
  <c r="AF28" i="18"/>
  <c r="AD6" i="10"/>
  <c r="V7" i="10"/>
  <c r="H4" i="11" s="1"/>
  <c r="P7" i="10"/>
  <c r="B4" i="11" s="1"/>
  <c r="T8" i="10"/>
  <c r="F5" i="11" s="1"/>
  <c r="U7" i="10"/>
  <c r="G4" i="11" s="1"/>
  <c r="S7" i="10"/>
  <c r="E4" i="11" s="1"/>
  <c r="T7" i="10"/>
  <c r="F4" i="11" s="1"/>
  <c r="AA7" i="10"/>
  <c r="M4" i="11" s="1"/>
  <c r="AB7" i="10"/>
  <c r="N4" i="11" s="1"/>
  <c r="Q42" i="10"/>
  <c r="C39" i="11" s="1"/>
  <c r="AC8" i="10"/>
  <c r="O5" i="11" s="1"/>
  <c r="N5" i="1"/>
  <c r="M5" i="1"/>
  <c r="L5" i="1"/>
  <c r="S2" i="10"/>
  <c r="T2" i="10"/>
  <c r="U2" i="10"/>
  <c r="V2" i="10"/>
  <c r="AA2" i="10"/>
  <c r="AB2" i="10"/>
  <c r="R2" i="10"/>
  <c r="AC2" i="10"/>
  <c r="Q2" i="10"/>
  <c r="P2" i="10"/>
  <c r="AD7" i="10" l="1"/>
  <c r="AC9" i="10"/>
  <c r="O6" i="11" s="1"/>
  <c r="Q43" i="10"/>
  <c r="C40" i="11" s="1"/>
  <c r="AA8" i="10"/>
  <c r="M5" i="11" s="1"/>
  <c r="AB8" i="10"/>
  <c r="N5" i="11" s="1"/>
  <c r="R9" i="10"/>
  <c r="D6" i="11" s="1"/>
  <c r="R8" i="10"/>
  <c r="D5" i="11" s="1"/>
  <c r="U8" i="10"/>
  <c r="G5" i="11" s="1"/>
  <c r="S8" i="10"/>
  <c r="E5" i="11" s="1"/>
  <c r="P8" i="10"/>
  <c r="B5" i="11" s="1"/>
  <c r="V8" i="10"/>
  <c r="H5" i="11" s="1"/>
  <c r="B2" i="8"/>
  <c r="C2" i="8"/>
  <c r="B3" i="8"/>
  <c r="C3" i="8"/>
  <c r="B4" i="8"/>
  <c r="C4" i="8"/>
  <c r="B5" i="8"/>
  <c r="C5" i="8"/>
  <c r="B6" i="8"/>
  <c r="C6" i="8"/>
  <c r="B7" i="8"/>
  <c r="C7" i="8"/>
  <c r="B8" i="8"/>
  <c r="C8" i="8"/>
  <c r="B9" i="8"/>
  <c r="C9" i="8"/>
  <c r="B10" i="8"/>
  <c r="C10" i="8"/>
  <c r="B11" i="8"/>
  <c r="D11" i="8" s="1"/>
  <c r="C11" i="8"/>
  <c r="B12" i="8"/>
  <c r="C12" i="8"/>
  <c r="B13" i="8"/>
  <c r="C13" i="8"/>
  <c r="B14" i="8"/>
  <c r="C14" i="8"/>
  <c r="B15" i="8"/>
  <c r="C15" i="8"/>
  <c r="B16" i="8"/>
  <c r="C16" i="8"/>
  <c r="B17" i="8"/>
  <c r="C17" i="8"/>
  <c r="Q10" i="10" l="1"/>
  <c r="C7" i="11" s="1"/>
  <c r="AD8" i="10"/>
  <c r="V9" i="10"/>
  <c r="H6" i="11" s="1"/>
  <c r="P9" i="10"/>
  <c r="B6" i="11" s="1"/>
  <c r="T10" i="10"/>
  <c r="F7" i="11" s="1"/>
  <c r="U9" i="10"/>
  <c r="G6" i="11" s="1"/>
  <c r="S9" i="10"/>
  <c r="E6" i="11" s="1"/>
  <c r="T9" i="10"/>
  <c r="F6" i="11" s="1"/>
  <c r="AA9" i="10"/>
  <c r="M6" i="11" s="1"/>
  <c r="AB9" i="10"/>
  <c r="N6" i="11" s="1"/>
  <c r="Q44" i="10"/>
  <c r="C41" i="11" s="1"/>
  <c r="AC10" i="10"/>
  <c r="O7" i="11" s="1"/>
  <c r="D2" i="8"/>
  <c r="F3" i="15"/>
  <c r="G3" i="15"/>
  <c r="H3" i="15" s="1"/>
  <c r="X3" i="15"/>
  <c r="V3" i="15"/>
  <c r="T3" i="15"/>
  <c r="U3" i="15" s="1"/>
  <c r="W3" i="15"/>
  <c r="M3" i="15"/>
  <c r="N3" i="15" s="1"/>
  <c r="O3" i="15" s="1"/>
  <c r="P3" i="15" s="1"/>
  <c r="Q3" i="15" s="1"/>
  <c r="R3" i="15" s="1"/>
  <c r="J3" i="15"/>
  <c r="I3" i="15"/>
  <c r="K3" i="15"/>
  <c r="L3" i="15" s="1"/>
  <c r="D8" i="8"/>
  <c r="S3" i="15"/>
  <c r="D3" i="15"/>
  <c r="E3" i="15" s="1"/>
  <c r="D3" i="8"/>
  <c r="D15" i="8"/>
  <c r="D4" i="8"/>
  <c r="D5" i="8"/>
  <c r="D16" i="8"/>
  <c r="D14" i="8"/>
  <c r="D9" i="8"/>
  <c r="D7" i="8"/>
  <c r="D6" i="8"/>
  <c r="D10" i="8"/>
  <c r="D12" i="8"/>
  <c r="D17" i="8"/>
  <c r="D13" i="8"/>
  <c r="Q11" i="10" l="1"/>
  <c r="C8" i="11" s="1"/>
  <c r="AD9" i="10"/>
  <c r="AC11" i="10"/>
  <c r="O8" i="11" s="1"/>
  <c r="Q45" i="10"/>
  <c r="C42" i="11" s="1"/>
  <c r="AA10" i="10"/>
  <c r="M7" i="11" s="1"/>
  <c r="AB10" i="10"/>
  <c r="N7" i="11" s="1"/>
  <c r="R11" i="10"/>
  <c r="D8" i="11" s="1"/>
  <c r="R10" i="10"/>
  <c r="D7" i="11" s="1"/>
  <c r="U10" i="10"/>
  <c r="G7" i="11" s="1"/>
  <c r="S10" i="10"/>
  <c r="E7" i="11" s="1"/>
  <c r="P10" i="10"/>
  <c r="B7" i="11" s="1"/>
  <c r="V10" i="10"/>
  <c r="H7" i="11" s="1"/>
  <c r="K4" i="5"/>
  <c r="J4" i="5"/>
  <c r="I4" i="5"/>
  <c r="H4" i="5"/>
  <c r="G4" i="5"/>
  <c r="F4" i="5"/>
  <c r="E4" i="5"/>
  <c r="D4" i="5"/>
  <c r="C4" i="5"/>
  <c r="D5" i="5"/>
  <c r="E5" i="5"/>
  <c r="F5" i="5"/>
  <c r="G5" i="5"/>
  <c r="H5" i="5"/>
  <c r="I5" i="5"/>
  <c r="J5" i="5"/>
  <c r="K5" i="5"/>
  <c r="C5" i="5"/>
  <c r="Q12" i="10" l="1"/>
  <c r="C9" i="11" s="1"/>
  <c r="AD10" i="10"/>
  <c r="V11" i="10"/>
  <c r="H8" i="11" s="1"/>
  <c r="P11" i="10"/>
  <c r="B8" i="11" s="1"/>
  <c r="T12" i="10"/>
  <c r="F9" i="11" s="1"/>
  <c r="U11" i="10"/>
  <c r="G8" i="11" s="1"/>
  <c r="S11" i="10"/>
  <c r="E8" i="11" s="1"/>
  <c r="T11" i="10"/>
  <c r="F8" i="11" s="1"/>
  <c r="AA11" i="10"/>
  <c r="M8" i="11" s="1"/>
  <c r="AB11" i="10"/>
  <c r="N8" i="11" s="1"/>
  <c r="Q46" i="10"/>
  <c r="C43" i="11" s="1"/>
  <c r="AC12" i="10"/>
  <c r="O9" i="11" s="1"/>
  <c r="D28" i="3"/>
  <c r="D27" i="3"/>
  <c r="D26" i="3"/>
  <c r="AB3" i="10" s="1"/>
  <c r="D25" i="3"/>
  <c r="D24" i="3"/>
  <c r="D23" i="3"/>
  <c r="AA3" i="10" s="1"/>
  <c r="D22" i="3"/>
  <c r="D21" i="3"/>
  <c r="D20" i="3"/>
  <c r="D19" i="3"/>
  <c r="V3" i="10" s="1"/>
  <c r="D18" i="3"/>
  <c r="D17" i="3"/>
  <c r="D16" i="3"/>
  <c r="D15" i="3"/>
  <c r="D14" i="3"/>
  <c r="D13" i="3"/>
  <c r="D12" i="3"/>
  <c r="D11" i="3"/>
  <c r="D10" i="3"/>
  <c r="U3" i="10" s="1"/>
  <c r="D9" i="3"/>
  <c r="D8" i="3"/>
  <c r="D7" i="3"/>
  <c r="T3" i="10" s="1"/>
  <c r="D6" i="3"/>
  <c r="S3" i="10" s="1"/>
  <c r="D5" i="3"/>
  <c r="D4" i="3"/>
  <c r="D3" i="3"/>
  <c r="R3" i="10" s="1"/>
  <c r="D2" i="3"/>
  <c r="Q13" i="10" l="1"/>
  <c r="C10" i="11" s="1"/>
  <c r="AD11" i="10"/>
  <c r="AC13" i="10"/>
  <c r="O10" i="11" s="1"/>
  <c r="Q47" i="10"/>
  <c r="C44" i="11" s="1"/>
  <c r="AA12" i="10"/>
  <c r="M9" i="11" s="1"/>
  <c r="AB12" i="10"/>
  <c r="N9" i="11" s="1"/>
  <c r="R13" i="10"/>
  <c r="D10" i="11" s="1"/>
  <c r="R12" i="10"/>
  <c r="D9" i="11" s="1"/>
  <c r="U12" i="10"/>
  <c r="G9" i="11" s="1"/>
  <c r="S12" i="10"/>
  <c r="E9" i="11" s="1"/>
  <c r="P12" i="10"/>
  <c r="B9" i="11" s="1"/>
  <c r="V12" i="10"/>
  <c r="H9" i="11" s="1"/>
  <c r="Q14" i="10" l="1"/>
  <c r="C11" i="11" s="1"/>
  <c r="Q49" i="10"/>
  <c r="C46" i="11" s="1"/>
  <c r="Q48" i="10"/>
  <c r="C45" i="11" s="1"/>
  <c r="AD12" i="10"/>
  <c r="V13" i="10"/>
  <c r="H10" i="11" s="1"/>
  <c r="P13" i="10"/>
  <c r="B10" i="11" s="1"/>
  <c r="T14" i="10"/>
  <c r="F11" i="11" s="1"/>
  <c r="U13" i="10"/>
  <c r="G10" i="11" s="1"/>
  <c r="S13" i="10"/>
  <c r="E10" i="11" s="1"/>
  <c r="T13" i="10"/>
  <c r="F10" i="11" s="1"/>
  <c r="AA13" i="10"/>
  <c r="M10" i="11" s="1"/>
  <c r="AB13" i="10"/>
  <c r="N10" i="11" s="1"/>
  <c r="AC14" i="10"/>
  <c r="O11" i="11" s="1"/>
  <c r="Q15" i="10" l="1"/>
  <c r="C12" i="11" s="1"/>
  <c r="AD13" i="10"/>
  <c r="AC15" i="10"/>
  <c r="O12" i="11" s="1"/>
  <c r="AA14" i="10"/>
  <c r="M11" i="11" s="1"/>
  <c r="AB14" i="10"/>
  <c r="N11" i="11" s="1"/>
  <c r="R14" i="10"/>
  <c r="D11" i="11" s="1"/>
  <c r="U14" i="10"/>
  <c r="G11" i="11" s="1"/>
  <c r="S14" i="10"/>
  <c r="E11" i="11" s="1"/>
  <c r="P14" i="10"/>
  <c r="B11" i="11" s="1"/>
  <c r="V14" i="10"/>
  <c r="H11" i="11" s="1"/>
  <c r="Q16" i="10" l="1"/>
  <c r="C13" i="11" s="1"/>
  <c r="Q50" i="10"/>
  <c r="C47" i="11" s="1"/>
  <c r="AD14" i="10"/>
  <c r="P15" i="10"/>
  <c r="B12" i="11" s="1"/>
  <c r="V15" i="10"/>
  <c r="H12" i="11" s="1"/>
  <c r="S16" i="10"/>
  <c r="E13" i="11" s="1"/>
  <c r="T15" i="10"/>
  <c r="F12" i="11" s="1"/>
  <c r="U15" i="10"/>
  <c r="G12" i="11" s="1"/>
  <c r="R15" i="10"/>
  <c r="D12" i="11" s="1"/>
  <c r="S15" i="10"/>
  <c r="E12" i="11" s="1"/>
  <c r="AA15" i="10"/>
  <c r="M12" i="11" s="1"/>
  <c r="AB15" i="10"/>
  <c r="N12" i="11" s="1"/>
  <c r="AC16" i="10"/>
  <c r="O13" i="11" s="1"/>
  <c r="Q17" i="10" l="1"/>
  <c r="C14" i="11" s="1"/>
  <c r="P18" i="10"/>
  <c r="B15" i="11" s="1"/>
  <c r="P17" i="10"/>
  <c r="B14" i="11" s="1"/>
  <c r="P16" i="10"/>
  <c r="B13" i="11" s="1"/>
  <c r="AD15" i="10"/>
  <c r="Q51" i="10"/>
  <c r="C48" i="11" s="1"/>
  <c r="AC17" i="10"/>
  <c r="O14" i="11" s="1"/>
  <c r="AB16" i="10"/>
  <c r="N13" i="11" s="1"/>
  <c r="AA16" i="10"/>
  <c r="M13" i="11" s="1"/>
  <c r="T16" i="10"/>
  <c r="F13" i="11" s="1"/>
  <c r="U16" i="10"/>
  <c r="G13" i="11" s="1"/>
  <c r="R16" i="10"/>
  <c r="D13" i="11" s="1"/>
  <c r="V16" i="10"/>
  <c r="H13" i="11" s="1"/>
  <c r="P19" i="10" l="1"/>
  <c r="B16" i="11" s="1"/>
  <c r="Q18" i="10"/>
  <c r="C15" i="11" s="1"/>
  <c r="Q52" i="10"/>
  <c r="C49" i="11" s="1"/>
  <c r="P20" i="10"/>
  <c r="B17" i="11" s="1"/>
  <c r="AD16" i="10"/>
  <c r="V17" i="10"/>
  <c r="H14" i="11" s="1"/>
  <c r="S18" i="10"/>
  <c r="E15" i="11" s="1"/>
  <c r="T17" i="10"/>
  <c r="F14" i="11" s="1"/>
  <c r="U17" i="10"/>
  <c r="G14" i="11" s="1"/>
  <c r="R17" i="10"/>
  <c r="D14" i="11" s="1"/>
  <c r="S17" i="10"/>
  <c r="E14" i="11" s="1"/>
  <c r="AA17" i="10"/>
  <c r="M14" i="11" s="1"/>
  <c r="AB17" i="10"/>
  <c r="N14" i="11" s="1"/>
  <c r="AC18" i="10"/>
  <c r="O15" i="11" s="1"/>
  <c r="Q19" i="10" l="1"/>
  <c r="C16" i="11" s="1"/>
  <c r="AD17" i="10"/>
  <c r="Q53" i="10"/>
  <c r="C50" i="11" s="1"/>
  <c r="AC19" i="10"/>
  <c r="O16" i="11" s="1"/>
  <c r="AB18" i="10"/>
  <c r="N15" i="11" s="1"/>
  <c r="AA18" i="10"/>
  <c r="M15" i="11" s="1"/>
  <c r="T18" i="10"/>
  <c r="F15" i="11" s="1"/>
  <c r="U18" i="10"/>
  <c r="G15" i="11" s="1"/>
  <c r="R18" i="10"/>
  <c r="D15" i="11" s="1"/>
  <c r="V18" i="10"/>
  <c r="H15" i="11" s="1"/>
  <c r="Q20" i="10" l="1"/>
  <c r="C17" i="11" s="1"/>
  <c r="AC20" i="10"/>
  <c r="O17" i="11" s="1"/>
  <c r="Q54" i="10"/>
  <c r="C51" i="11" s="1"/>
  <c r="P21" i="10"/>
  <c r="B18" i="11" s="1"/>
  <c r="AD18" i="10"/>
  <c r="V19" i="10"/>
  <c r="H16" i="11" s="1"/>
  <c r="R20" i="10"/>
  <c r="D17" i="11" s="1"/>
  <c r="S19" i="10"/>
  <c r="E16" i="11" s="1"/>
  <c r="T19" i="10"/>
  <c r="F16" i="11" s="1"/>
  <c r="U19" i="10"/>
  <c r="G16" i="11" s="1"/>
  <c r="R19" i="10"/>
  <c r="D16" i="11" s="1"/>
  <c r="AA19" i="10"/>
  <c r="M16" i="11" s="1"/>
  <c r="AB19" i="10"/>
  <c r="N16" i="11" s="1"/>
  <c r="Q21" i="10" l="1"/>
  <c r="C18" i="11" s="1"/>
  <c r="AC23" i="10"/>
  <c r="O20" i="11" s="1"/>
  <c r="AC22" i="10"/>
  <c r="O19" i="11" s="1"/>
  <c r="AC21" i="10"/>
  <c r="O18" i="11" s="1"/>
  <c r="AD19" i="10"/>
  <c r="Q55" i="10"/>
  <c r="C52" i="11" s="1"/>
  <c r="P22" i="10"/>
  <c r="B19" i="11" s="1"/>
  <c r="AA20" i="10"/>
  <c r="M17" i="11" s="1"/>
  <c r="AB20" i="10"/>
  <c r="N17" i="11" s="1"/>
  <c r="S20" i="10"/>
  <c r="E17" i="11" s="1"/>
  <c r="T20" i="10"/>
  <c r="F17" i="11" s="1"/>
  <c r="U20" i="10"/>
  <c r="G17" i="11" s="1"/>
  <c r="V20" i="10"/>
  <c r="H17" i="11" s="1"/>
  <c r="AC24" i="10" l="1"/>
  <c r="O21" i="11" s="1"/>
  <c r="Q22" i="10"/>
  <c r="C19" i="11" s="1"/>
  <c r="P23" i="10"/>
  <c r="B20" i="11" s="1"/>
  <c r="AD20" i="10"/>
  <c r="Q56" i="10"/>
  <c r="C53" i="11" s="1"/>
  <c r="V21" i="10"/>
  <c r="H18" i="11" s="1"/>
  <c r="S21" i="10"/>
  <c r="E18" i="11" s="1"/>
  <c r="T21" i="10"/>
  <c r="F18" i="11" s="1"/>
  <c r="U21" i="10"/>
  <c r="G18" i="11" s="1"/>
  <c r="R21" i="10"/>
  <c r="D18" i="11" s="1"/>
  <c r="AB22" i="10"/>
  <c r="N19" i="11" s="1"/>
  <c r="AA21" i="10"/>
  <c r="M18" i="11" s="1"/>
  <c r="AB21" i="10"/>
  <c r="N18" i="11" s="1"/>
  <c r="Q23" i="10" l="1"/>
  <c r="C20" i="11" s="1"/>
  <c r="AD21" i="10"/>
  <c r="Q57" i="10"/>
  <c r="C54" i="11" s="1"/>
  <c r="P24" i="10"/>
  <c r="B21" i="11" s="1"/>
  <c r="AC25" i="10"/>
  <c r="O22" i="11" s="1"/>
  <c r="AA22" i="10"/>
  <c r="M19" i="11" s="1"/>
  <c r="R22" i="10"/>
  <c r="D19" i="11" s="1"/>
  <c r="U22" i="10"/>
  <c r="G19" i="11" s="1"/>
  <c r="S22" i="10"/>
  <c r="E19" i="11" s="1"/>
  <c r="T22" i="10"/>
  <c r="F19" i="11" s="1"/>
  <c r="V22" i="10"/>
  <c r="H19" i="11" s="1"/>
  <c r="Q24" i="10" l="1"/>
  <c r="C21" i="11" s="1"/>
  <c r="AD22" i="10"/>
  <c r="P25" i="10"/>
  <c r="B22" i="11" s="1"/>
  <c r="Q58" i="10"/>
  <c r="C55" i="11" s="1"/>
  <c r="V23" i="10"/>
  <c r="H20" i="11" s="1"/>
  <c r="R23" i="10"/>
  <c r="D20" i="11" s="1"/>
  <c r="S23" i="10"/>
  <c r="E20" i="11" s="1"/>
  <c r="T23" i="10"/>
  <c r="F20" i="11" s="1"/>
  <c r="U23" i="10"/>
  <c r="G20" i="11" s="1"/>
  <c r="AA23" i="10"/>
  <c r="M20" i="11" s="1"/>
  <c r="AB23" i="10"/>
  <c r="N20" i="11" s="1"/>
  <c r="AC26" i="10"/>
  <c r="O23" i="11" s="1"/>
  <c r="Q25" i="10" l="1"/>
  <c r="C22" i="11" s="1"/>
  <c r="AB24" i="10"/>
  <c r="N21" i="11" s="1"/>
  <c r="AA24" i="10"/>
  <c r="M21" i="11" s="1"/>
  <c r="AD23" i="10"/>
  <c r="Q59" i="10"/>
  <c r="C56" i="11" s="1"/>
  <c r="P26" i="10"/>
  <c r="B23" i="11" s="1"/>
  <c r="AC28" i="10"/>
  <c r="O25" i="11" s="1"/>
  <c r="AC27" i="10"/>
  <c r="O24" i="11" s="1"/>
  <c r="U24" i="10"/>
  <c r="G21" i="11" s="1"/>
  <c r="R24" i="10"/>
  <c r="D21" i="11" s="1"/>
  <c r="S24" i="10"/>
  <c r="E21" i="11" s="1"/>
  <c r="T24" i="10"/>
  <c r="F21" i="11" s="1"/>
  <c r="V24" i="10"/>
  <c r="H21" i="11" s="1"/>
  <c r="Q26" i="10" l="1"/>
  <c r="C23" i="11" s="1"/>
  <c r="AA27" i="10"/>
  <c r="M24" i="11" s="1"/>
  <c r="AB26" i="10"/>
  <c r="N23" i="11" s="1"/>
  <c r="AA26" i="10"/>
  <c r="M23" i="11" s="1"/>
  <c r="Q60" i="10"/>
  <c r="C57" i="11" s="1"/>
  <c r="P27" i="10"/>
  <c r="B24" i="11" s="1"/>
  <c r="AD24" i="10"/>
  <c r="AB25" i="10"/>
  <c r="N22" i="11" s="1"/>
  <c r="AA25" i="10"/>
  <c r="M22" i="11" s="1"/>
  <c r="V25" i="10"/>
  <c r="H22" i="11" s="1"/>
  <c r="R25" i="10"/>
  <c r="D22" i="11" s="1"/>
  <c r="S25" i="10"/>
  <c r="E22" i="11" s="1"/>
  <c r="T25" i="10"/>
  <c r="F22" i="11" s="1"/>
  <c r="U25" i="10"/>
  <c r="G22" i="11" s="1"/>
  <c r="Q27" i="10" l="1"/>
  <c r="C24" i="11" s="1"/>
  <c r="P28" i="10"/>
  <c r="B25" i="11" s="1"/>
  <c r="AB27" i="10"/>
  <c r="N24" i="11" s="1"/>
  <c r="AA28" i="10"/>
  <c r="M25" i="11" s="1"/>
  <c r="AC29" i="10"/>
  <c r="O26" i="11" s="1"/>
  <c r="Q61" i="10"/>
  <c r="C58" i="11" s="1"/>
  <c r="AD25" i="10"/>
  <c r="U26" i="10"/>
  <c r="G23" i="11" s="1"/>
  <c r="R26" i="10"/>
  <c r="D23" i="11" s="1"/>
  <c r="S26" i="10"/>
  <c r="E23" i="11" s="1"/>
  <c r="T26" i="10"/>
  <c r="F23" i="11" s="1"/>
  <c r="V26" i="10"/>
  <c r="H23" i="11" s="1"/>
  <c r="Q28" i="10" l="1"/>
  <c r="C25" i="11" s="1"/>
  <c r="P29" i="10"/>
  <c r="B26" i="11" s="1"/>
  <c r="AA29" i="10"/>
  <c r="M26" i="11" s="1"/>
  <c r="AC30" i="10"/>
  <c r="O27" i="11" s="1"/>
  <c r="AD26" i="10"/>
  <c r="AB28" i="10"/>
  <c r="N25" i="11" s="1"/>
  <c r="Q62" i="10"/>
  <c r="C59" i="11" s="1"/>
  <c r="V27" i="10"/>
  <c r="H24" i="11" s="1"/>
  <c r="R27" i="10"/>
  <c r="D24" i="11" s="1"/>
  <c r="S27" i="10"/>
  <c r="E24" i="11" s="1"/>
  <c r="T27" i="10"/>
  <c r="F24" i="11" s="1"/>
  <c r="U27" i="10"/>
  <c r="G24" i="11" s="1"/>
  <c r="AA30" i="10" l="1"/>
  <c r="M27" i="11" s="1"/>
  <c r="Q29" i="10"/>
  <c r="C26" i="11" s="1"/>
  <c r="Q63" i="10"/>
  <c r="C60" i="11" s="1"/>
  <c r="AD27" i="10"/>
  <c r="AB29" i="10"/>
  <c r="N26" i="11" s="1"/>
  <c r="V29" i="10"/>
  <c r="H26" i="11" s="1"/>
  <c r="V28" i="10"/>
  <c r="H25" i="11" s="1"/>
  <c r="AC31" i="10"/>
  <c r="O28" i="11" s="1"/>
  <c r="P30" i="10"/>
  <c r="B27" i="11" s="1"/>
  <c r="T28" i="10"/>
  <c r="F25" i="11" s="1"/>
  <c r="R28" i="10"/>
  <c r="D25" i="11" s="1"/>
  <c r="S28" i="10"/>
  <c r="E25" i="11" s="1"/>
  <c r="U28" i="10"/>
  <c r="G25" i="11" s="1"/>
  <c r="AB30" i="10" l="1"/>
  <c r="N27" i="11" s="1"/>
  <c r="AB31" i="10"/>
  <c r="N28" i="11" s="1"/>
  <c r="V30" i="10"/>
  <c r="H27" i="11" s="1"/>
  <c r="Q30" i="10"/>
  <c r="C27" i="11" s="1"/>
  <c r="P31" i="10"/>
  <c r="B28" i="11" s="1"/>
  <c r="AC32" i="10"/>
  <c r="O29" i="11" s="1"/>
  <c r="AD28" i="10"/>
  <c r="Q64" i="10"/>
  <c r="C61" i="11" s="1"/>
  <c r="R29" i="10"/>
  <c r="D26" i="11" s="1"/>
  <c r="S29" i="10"/>
  <c r="E26" i="11" s="1"/>
  <c r="T29" i="10"/>
  <c r="F26" i="11" s="1"/>
  <c r="U29" i="10"/>
  <c r="G26" i="11" s="1"/>
  <c r="AA31" i="10" l="1"/>
  <c r="M28" i="11" s="1"/>
  <c r="V31" i="10"/>
  <c r="H28" i="11" s="1"/>
  <c r="Q31" i="10"/>
  <c r="C28" i="11" s="1"/>
  <c r="AA32" i="10"/>
  <c r="M29" i="11" s="1"/>
  <c r="AD29" i="10"/>
  <c r="Q65" i="10"/>
  <c r="C62" i="11" s="1"/>
  <c r="AC33" i="10"/>
  <c r="O30" i="11" s="1"/>
  <c r="P32" i="10"/>
  <c r="B29" i="11" s="1"/>
  <c r="S30" i="10"/>
  <c r="E27" i="11" s="1"/>
  <c r="T30" i="10"/>
  <c r="F27" i="11" s="1"/>
  <c r="R30" i="10"/>
  <c r="D27" i="11" s="1"/>
  <c r="U30" i="10"/>
  <c r="G27" i="11" s="1"/>
  <c r="AB32" i="10" l="1"/>
  <c r="N29" i="11" s="1"/>
  <c r="AB33" i="10"/>
  <c r="N30" i="11" s="1"/>
  <c r="Q32" i="10"/>
  <c r="C29" i="11" s="1"/>
  <c r="P33" i="10"/>
  <c r="B30" i="11" s="1"/>
  <c r="Q66" i="10"/>
  <c r="C63" i="11" s="1"/>
  <c r="AC34" i="10"/>
  <c r="O31" i="11" s="1"/>
  <c r="AD30" i="10"/>
  <c r="R31" i="10"/>
  <c r="D28" i="11" s="1"/>
  <c r="S31" i="10"/>
  <c r="E28" i="11" s="1"/>
  <c r="T31" i="10"/>
  <c r="F28" i="11" s="1"/>
  <c r="U31" i="10"/>
  <c r="G28" i="11" s="1"/>
  <c r="V32" i="10" l="1"/>
  <c r="H29" i="11" s="1"/>
  <c r="Q33" i="10"/>
  <c r="C30" i="11" s="1"/>
  <c r="AA33" i="10"/>
  <c r="M30" i="11" s="1"/>
  <c r="AD31" i="10"/>
  <c r="AC35" i="10"/>
  <c r="O32" i="11" s="1"/>
  <c r="V33" i="10"/>
  <c r="H30" i="11" s="1"/>
  <c r="Q67" i="10"/>
  <c r="C64" i="11" s="1"/>
  <c r="P34" i="10"/>
  <c r="B31" i="11" s="1"/>
  <c r="T32" i="10"/>
  <c r="F29" i="11" s="1"/>
  <c r="R32" i="10"/>
  <c r="D29" i="11" s="1"/>
  <c r="S32" i="10"/>
  <c r="E29" i="11" s="1"/>
  <c r="U32" i="10"/>
  <c r="G29" i="11" s="1"/>
  <c r="AB34" i="10" l="1"/>
  <c r="N31" i="11" s="1"/>
  <c r="AA34" i="10"/>
  <c r="M31" i="11" s="1"/>
  <c r="Q34" i="10"/>
  <c r="C31" i="11" s="1"/>
  <c r="Q35" i="10"/>
  <c r="C32" i="11" s="1"/>
  <c r="V34" i="10"/>
  <c r="H31" i="11" s="1"/>
  <c r="AD32" i="10"/>
  <c r="AB35" i="10"/>
  <c r="N32" i="11" s="1"/>
  <c r="AA35" i="10"/>
  <c r="M32" i="11" s="1"/>
  <c r="AC36" i="10"/>
  <c r="O33" i="11" s="1"/>
  <c r="P35" i="10"/>
  <c r="B32" i="11" s="1"/>
  <c r="Q68" i="10"/>
  <c r="C65" i="11" s="1"/>
  <c r="U34" i="10"/>
  <c r="G31" i="11" s="1"/>
  <c r="R33" i="10"/>
  <c r="D30" i="11" s="1"/>
  <c r="S33" i="10"/>
  <c r="E30" i="11" s="1"/>
  <c r="T33" i="10"/>
  <c r="F30" i="11" s="1"/>
  <c r="U33" i="10"/>
  <c r="G30" i="11" s="1"/>
  <c r="AA38" i="10" l="1"/>
  <c r="M35" i="11" s="1"/>
  <c r="AB37" i="10"/>
  <c r="N34" i="11" s="1"/>
  <c r="AA37" i="10"/>
  <c r="M34" i="11" s="1"/>
  <c r="Q69" i="10"/>
  <c r="C66" i="11" s="1"/>
  <c r="AD33" i="10"/>
  <c r="P36" i="10"/>
  <c r="B33" i="11" s="1"/>
  <c r="AB36" i="10"/>
  <c r="N33" i="11" s="1"/>
  <c r="AA36" i="10"/>
  <c r="M33" i="11" s="1"/>
  <c r="AC37" i="10"/>
  <c r="O34" i="11" s="1"/>
  <c r="V35" i="10"/>
  <c r="H32" i="11" s="1"/>
  <c r="S34" i="10"/>
  <c r="E31" i="11" s="1"/>
  <c r="R34" i="10"/>
  <c r="D31" i="11" s="1"/>
  <c r="T34" i="10"/>
  <c r="F31" i="11" s="1"/>
  <c r="AB38" i="10" l="1"/>
  <c r="N35" i="11" s="1"/>
  <c r="AA39" i="10"/>
  <c r="M36" i="11" s="1"/>
  <c r="AC38" i="10"/>
  <c r="O35" i="11" s="1"/>
  <c r="P37" i="10"/>
  <c r="B34" i="11" s="1"/>
  <c r="V36" i="10"/>
  <c r="H33" i="11" s="1"/>
  <c r="AD34" i="10"/>
  <c r="Q70" i="10"/>
  <c r="C67" i="11" s="1"/>
  <c r="U36" i="10"/>
  <c r="G33" i="11" s="1"/>
  <c r="R35" i="10"/>
  <c r="D32" i="11" s="1"/>
  <c r="S35" i="10"/>
  <c r="E32" i="11" s="1"/>
  <c r="T35" i="10"/>
  <c r="F32" i="11" s="1"/>
  <c r="U35" i="10"/>
  <c r="G32" i="11" s="1"/>
  <c r="AD35" i="10" l="1"/>
  <c r="AA41" i="10"/>
  <c r="M38" i="11" s="1"/>
  <c r="Q71" i="10"/>
  <c r="C68" i="11" s="1"/>
  <c r="P38" i="10"/>
  <c r="B35" i="11" s="1"/>
  <c r="AB39" i="10"/>
  <c r="N36" i="11" s="1"/>
  <c r="V37" i="10"/>
  <c r="H34" i="11" s="1"/>
  <c r="AC39" i="10"/>
  <c r="O36" i="11" s="1"/>
  <c r="R36" i="10"/>
  <c r="D33" i="11" s="1"/>
  <c r="S36" i="10"/>
  <c r="E33" i="11" s="1"/>
  <c r="T36" i="10"/>
  <c r="F33" i="11" s="1"/>
  <c r="AA40" i="10" l="1"/>
  <c r="M37" i="11" s="1"/>
  <c r="AB40" i="10"/>
  <c r="N37" i="11" s="1"/>
  <c r="AC40" i="10"/>
  <c r="O37" i="11" s="1"/>
  <c r="V38" i="10"/>
  <c r="H35" i="11" s="1"/>
  <c r="P39" i="10"/>
  <c r="B36" i="11" s="1"/>
  <c r="Q72" i="10"/>
  <c r="C69" i="11" s="1"/>
  <c r="AD36" i="10"/>
  <c r="R37" i="10"/>
  <c r="D34" i="11" s="1"/>
  <c r="S37" i="10"/>
  <c r="E34" i="11" s="1"/>
  <c r="T37" i="10"/>
  <c r="F34" i="11" s="1"/>
  <c r="U37" i="10"/>
  <c r="G34" i="11" s="1"/>
  <c r="AB41" i="10"/>
  <c r="N38" i="11" s="1"/>
  <c r="Q74" i="10" l="1"/>
  <c r="C71" i="11" s="1"/>
  <c r="Q73" i="10"/>
  <c r="C70" i="11" s="1"/>
  <c r="AD37" i="10"/>
  <c r="V39" i="10"/>
  <c r="H36" i="11" s="1"/>
  <c r="P40" i="10"/>
  <c r="B37" i="11" s="1"/>
  <c r="T38" i="10"/>
  <c r="F35" i="11" s="1"/>
  <c r="U38" i="10"/>
  <c r="G35" i="11" s="1"/>
  <c r="AC41" i="10"/>
  <c r="O38" i="11" s="1"/>
  <c r="AA42" i="10"/>
  <c r="M39" i="11" s="1"/>
  <c r="AB42" i="10"/>
  <c r="N39" i="11" s="1"/>
  <c r="R38" i="10"/>
  <c r="D35" i="11" s="1"/>
  <c r="S38" i="10"/>
  <c r="E35" i="11" s="1"/>
  <c r="AD38" i="10" l="1"/>
  <c r="AC42" i="10"/>
  <c r="O39" i="11" s="1"/>
  <c r="P41" i="10"/>
  <c r="B38" i="11" s="1"/>
  <c r="V40" i="10"/>
  <c r="H37" i="11" s="1"/>
  <c r="R39" i="10"/>
  <c r="D36" i="11" s="1"/>
  <c r="S39" i="10"/>
  <c r="E36" i="11" s="1"/>
  <c r="T39" i="10"/>
  <c r="F36" i="11" s="1"/>
  <c r="U39" i="10"/>
  <c r="G36" i="11" s="1"/>
  <c r="AA43" i="10"/>
  <c r="M40" i="11" s="1"/>
  <c r="AB43" i="10"/>
  <c r="N40" i="11" s="1"/>
  <c r="T40" i="10" l="1"/>
  <c r="F37" i="11" s="1"/>
  <c r="U40" i="10"/>
  <c r="G37" i="11" s="1"/>
  <c r="AD39" i="10"/>
  <c r="P42" i="10"/>
  <c r="B39" i="11" s="1"/>
  <c r="AC43" i="10"/>
  <c r="O40" i="11" s="1"/>
  <c r="V41" i="10"/>
  <c r="H38" i="11" s="1"/>
  <c r="AA44" i="10"/>
  <c r="M41" i="11" s="1"/>
  <c r="AB44" i="10"/>
  <c r="N41" i="11" s="1"/>
  <c r="R40" i="10"/>
  <c r="D37" i="11" s="1"/>
  <c r="S40" i="10"/>
  <c r="E37" i="11" s="1"/>
  <c r="P43" i="10" l="1"/>
  <c r="B40" i="11" s="1"/>
  <c r="V42" i="10"/>
  <c r="H39" i="11" s="1"/>
  <c r="AC44" i="10"/>
  <c r="O41" i="11" s="1"/>
  <c r="AD40" i="10"/>
  <c r="R41" i="10"/>
  <c r="D38" i="11" s="1"/>
  <c r="S41" i="10"/>
  <c r="E38" i="11" s="1"/>
  <c r="T41" i="10"/>
  <c r="F38" i="11" s="1"/>
  <c r="U41" i="10"/>
  <c r="G38" i="11" s="1"/>
  <c r="AA45" i="10"/>
  <c r="M42" i="11" s="1"/>
  <c r="AB45" i="10"/>
  <c r="N42" i="11" s="1"/>
  <c r="S42" i="10" l="1"/>
  <c r="E39" i="11" s="1"/>
  <c r="T42" i="10"/>
  <c r="F39" i="11" s="1"/>
  <c r="AC45" i="10"/>
  <c r="O42" i="11" s="1"/>
  <c r="AD41" i="10"/>
  <c r="V43" i="10"/>
  <c r="H40" i="11" s="1"/>
  <c r="P44" i="10"/>
  <c r="B41" i="11" s="1"/>
  <c r="AA46" i="10"/>
  <c r="M43" i="11" s="1"/>
  <c r="AB46" i="10"/>
  <c r="N43" i="11" s="1"/>
  <c r="R42" i="10"/>
  <c r="D39" i="11" s="1"/>
  <c r="U42" i="10"/>
  <c r="G39" i="11" s="1"/>
  <c r="AD42" i="10" l="1"/>
  <c r="AC46" i="10"/>
  <c r="O43" i="11" s="1"/>
  <c r="T43" i="10"/>
  <c r="F40" i="11" s="1"/>
  <c r="U43" i="10"/>
  <c r="G40" i="11" s="1"/>
  <c r="V44" i="10"/>
  <c r="H41" i="11" s="1"/>
  <c r="P45" i="10"/>
  <c r="B42" i="11" s="1"/>
  <c r="R43" i="10"/>
  <c r="D40" i="11" s="1"/>
  <c r="S43" i="10"/>
  <c r="E40" i="11" s="1"/>
  <c r="AA47" i="10"/>
  <c r="M44" i="11" s="1"/>
  <c r="AB47" i="10"/>
  <c r="N44" i="11" s="1"/>
  <c r="S44" i="10" l="1"/>
  <c r="E41" i="11" s="1"/>
  <c r="R44" i="10"/>
  <c r="D41" i="11" s="1"/>
  <c r="V45" i="10"/>
  <c r="H42" i="11" s="1"/>
  <c r="AD43" i="10"/>
  <c r="AC47" i="10"/>
  <c r="O44" i="11" s="1"/>
  <c r="P46" i="10"/>
  <c r="B43" i="11" s="1"/>
  <c r="AA48" i="10"/>
  <c r="M45" i="11" s="1"/>
  <c r="AB48" i="10"/>
  <c r="N45" i="11" s="1"/>
  <c r="T44" i="10"/>
  <c r="F41" i="11" s="1"/>
  <c r="U44" i="10"/>
  <c r="G41" i="11" s="1"/>
  <c r="P47" i="10" l="1"/>
  <c r="B44" i="11" s="1"/>
  <c r="AC48" i="10"/>
  <c r="O45" i="11" s="1"/>
  <c r="T45" i="10"/>
  <c r="F42" i="11" s="1"/>
  <c r="U45" i="10"/>
  <c r="G42" i="11" s="1"/>
  <c r="V46" i="10"/>
  <c r="H43" i="11" s="1"/>
  <c r="AD44" i="10"/>
  <c r="R45" i="10"/>
  <c r="D42" i="11" s="1"/>
  <c r="S45" i="10"/>
  <c r="E42" i="11" s="1"/>
  <c r="AA49" i="10"/>
  <c r="M46" i="11" s="1"/>
  <c r="AB49" i="10"/>
  <c r="N46" i="11" s="1"/>
  <c r="AD45" i="10" l="1"/>
  <c r="R46" i="10"/>
  <c r="D43" i="11" s="1"/>
  <c r="S46" i="10"/>
  <c r="E43" i="11" s="1"/>
  <c r="V47" i="10"/>
  <c r="H44" i="11" s="1"/>
  <c r="AC49" i="10"/>
  <c r="O46" i="11" s="1"/>
  <c r="P48" i="10"/>
  <c r="B45" i="11" s="1"/>
  <c r="AA50" i="10"/>
  <c r="M47" i="11" s="1"/>
  <c r="AB50" i="10"/>
  <c r="N47" i="11" s="1"/>
  <c r="T46" i="10"/>
  <c r="F43" i="11" s="1"/>
  <c r="U46" i="10"/>
  <c r="G43" i="11" s="1"/>
  <c r="AC50" i="10" l="1"/>
  <c r="O47" i="11" s="1"/>
  <c r="V48" i="10"/>
  <c r="H45" i="11" s="1"/>
  <c r="T47" i="10"/>
  <c r="F44" i="11" s="1"/>
  <c r="S47" i="10"/>
  <c r="E44" i="11" s="1"/>
  <c r="P49" i="10"/>
  <c r="B46" i="11" s="1"/>
  <c r="AD46" i="10"/>
  <c r="R48" i="10"/>
  <c r="D45" i="11" s="1"/>
  <c r="R47" i="10"/>
  <c r="D44" i="11" s="1"/>
  <c r="U47" i="10"/>
  <c r="G44" i="11" s="1"/>
  <c r="AB51" i="10"/>
  <c r="N48" i="11" s="1"/>
  <c r="AA51" i="10"/>
  <c r="M48" i="11" s="1"/>
  <c r="AD47" i="10" l="1"/>
  <c r="P50" i="10"/>
  <c r="B47" i="11" s="1"/>
  <c r="AC51" i="10"/>
  <c r="O48" i="11" s="1"/>
  <c r="V49" i="10"/>
  <c r="H46" i="11" s="1"/>
  <c r="AA52" i="10"/>
  <c r="M49" i="11" s="1"/>
  <c r="AB52" i="10"/>
  <c r="N49" i="11" s="1"/>
  <c r="U48" i="10"/>
  <c r="G45" i="11" s="1"/>
  <c r="S48" i="10"/>
  <c r="E45" i="11" s="1"/>
  <c r="T48" i="10"/>
  <c r="F45" i="11" s="1"/>
  <c r="S49" i="10" l="1"/>
  <c r="E46" i="11" s="1"/>
  <c r="T49" i="10"/>
  <c r="F46" i="11" s="1"/>
  <c r="AD48" i="10"/>
  <c r="V50" i="10"/>
  <c r="H47" i="11" s="1"/>
  <c r="AC52" i="10"/>
  <c r="O49" i="11" s="1"/>
  <c r="P51" i="10"/>
  <c r="B48" i="11" s="1"/>
  <c r="R50" i="10"/>
  <c r="D47" i="11" s="1"/>
  <c r="R49" i="10"/>
  <c r="D46" i="11" s="1"/>
  <c r="U49" i="10"/>
  <c r="G46" i="11" s="1"/>
  <c r="AA53" i="10"/>
  <c r="M50" i="11" s="1"/>
  <c r="AB53" i="10"/>
  <c r="N50" i="11" s="1"/>
  <c r="AD49" i="10" l="1"/>
  <c r="AC53" i="10"/>
  <c r="O50" i="11" s="1"/>
  <c r="V51" i="10"/>
  <c r="H48" i="11" s="1"/>
  <c r="P52" i="10"/>
  <c r="B49" i="11" s="1"/>
  <c r="AA54" i="10"/>
  <c r="M51" i="11" s="1"/>
  <c r="AB54" i="10"/>
  <c r="N51" i="11" s="1"/>
  <c r="U50" i="10"/>
  <c r="G47" i="11" s="1"/>
  <c r="S50" i="10"/>
  <c r="E47" i="11" s="1"/>
  <c r="T50" i="10"/>
  <c r="F47" i="11" s="1"/>
  <c r="P53" i="10" l="1"/>
  <c r="B50" i="11" s="1"/>
  <c r="V52" i="10"/>
  <c r="H49" i="11" s="1"/>
  <c r="S51" i="10"/>
  <c r="E48" i="11" s="1"/>
  <c r="T51" i="10"/>
  <c r="F48" i="11" s="1"/>
  <c r="AD50" i="10"/>
  <c r="AC54" i="10"/>
  <c r="O51" i="11" s="1"/>
  <c r="R52" i="10"/>
  <c r="D49" i="11" s="1"/>
  <c r="R51" i="10"/>
  <c r="D48" i="11" s="1"/>
  <c r="U51" i="10"/>
  <c r="G48" i="11" s="1"/>
  <c r="AB55" i="10"/>
  <c r="N52" i="11" s="1"/>
  <c r="AA55" i="10"/>
  <c r="M52" i="11" s="1"/>
  <c r="AD51" i="10" l="1"/>
  <c r="AC55" i="10"/>
  <c r="O52" i="11" s="1"/>
  <c r="V53" i="10"/>
  <c r="H50" i="11" s="1"/>
  <c r="P54" i="10"/>
  <c r="B51" i="11" s="1"/>
  <c r="AA56" i="10"/>
  <c r="M53" i="11" s="1"/>
  <c r="AB56" i="10"/>
  <c r="N53" i="11" s="1"/>
  <c r="U52" i="10"/>
  <c r="G49" i="11" s="1"/>
  <c r="S52" i="10"/>
  <c r="E49" i="11" s="1"/>
  <c r="T52" i="10"/>
  <c r="F49" i="11" s="1"/>
  <c r="T53" i="10" l="1"/>
  <c r="F50" i="11" s="1"/>
  <c r="S53" i="10"/>
  <c r="E50" i="11" s="1"/>
  <c r="AD52" i="10"/>
  <c r="P55" i="10"/>
  <c r="B52" i="11" s="1"/>
  <c r="V54" i="10"/>
  <c r="H51" i="11" s="1"/>
  <c r="AC56" i="10"/>
  <c r="O53" i="11" s="1"/>
  <c r="R54" i="10"/>
  <c r="D51" i="11" s="1"/>
  <c r="R53" i="10"/>
  <c r="D50" i="11" s="1"/>
  <c r="U53" i="10"/>
  <c r="G50" i="11" s="1"/>
  <c r="AA57" i="10"/>
  <c r="M54" i="11" s="1"/>
  <c r="AB57" i="10"/>
  <c r="N54" i="11" s="1"/>
  <c r="AD53" i="10" l="1"/>
  <c r="V55" i="10"/>
  <c r="H52" i="11" s="1"/>
  <c r="P56" i="10"/>
  <c r="B53" i="11" s="1"/>
  <c r="AC57" i="10"/>
  <c r="O54" i="11" s="1"/>
  <c r="AB59" i="10"/>
  <c r="N56" i="11" s="1"/>
  <c r="AA58" i="10"/>
  <c r="M55" i="11" s="1"/>
  <c r="AB58" i="10"/>
  <c r="N55" i="11" s="1"/>
  <c r="U54" i="10"/>
  <c r="G51" i="11" s="1"/>
  <c r="S54" i="10"/>
  <c r="E51" i="11" s="1"/>
  <c r="T54" i="10"/>
  <c r="F51" i="11" s="1"/>
  <c r="S55" i="10" l="1"/>
  <c r="E52" i="11" s="1"/>
  <c r="R55" i="10"/>
  <c r="D52" i="11" s="1"/>
  <c r="AC58" i="10"/>
  <c r="O55" i="11" s="1"/>
  <c r="AD54" i="10"/>
  <c r="P57" i="10"/>
  <c r="B54" i="11" s="1"/>
  <c r="V56" i="10"/>
  <c r="H53" i="11" s="1"/>
  <c r="T55" i="10"/>
  <c r="F52" i="11" s="1"/>
  <c r="U55" i="10"/>
  <c r="G52" i="11" s="1"/>
  <c r="AA59" i="10"/>
  <c r="M56" i="11" s="1"/>
  <c r="V57" i="10" l="1"/>
  <c r="H54" i="11" s="1"/>
  <c r="P58" i="10"/>
  <c r="B55" i="11" s="1"/>
  <c r="AC59" i="10"/>
  <c r="O56" i="11" s="1"/>
  <c r="AD55" i="10"/>
  <c r="AB61" i="10"/>
  <c r="N58" i="11" s="1"/>
  <c r="AA60" i="10"/>
  <c r="M57" i="11" s="1"/>
  <c r="AB60" i="10"/>
  <c r="N57" i="11" s="1"/>
  <c r="T56" i="10"/>
  <c r="F53" i="11" s="1"/>
  <c r="U56" i="10"/>
  <c r="G53" i="11" s="1"/>
  <c r="R56" i="10"/>
  <c r="D53" i="11" s="1"/>
  <c r="S56" i="10"/>
  <c r="E53" i="11" s="1"/>
  <c r="V58" i="10" l="1"/>
  <c r="H55" i="11" s="1"/>
  <c r="AD56" i="10"/>
  <c r="S57" i="10"/>
  <c r="E54" i="11" s="1"/>
  <c r="R57" i="10"/>
  <c r="D54" i="11" s="1"/>
  <c r="AC60" i="10"/>
  <c r="O57" i="11" s="1"/>
  <c r="P59" i="10"/>
  <c r="B56" i="11" s="1"/>
  <c r="T57" i="10"/>
  <c r="F54" i="11" s="1"/>
  <c r="U57" i="10"/>
  <c r="G54" i="11" s="1"/>
  <c r="AA61" i="10"/>
  <c r="M58" i="11" s="1"/>
  <c r="P60" i="10" l="1"/>
  <c r="B57" i="11" s="1"/>
  <c r="AD57" i="10"/>
  <c r="AC61" i="10"/>
  <c r="O58" i="11" s="1"/>
  <c r="V59" i="10"/>
  <c r="H56" i="11" s="1"/>
  <c r="AA62" i="10"/>
  <c r="M59" i="11" s="1"/>
  <c r="AB62" i="10"/>
  <c r="N59" i="11" s="1"/>
  <c r="R59" i="10"/>
  <c r="D56" i="11" s="1"/>
  <c r="T58" i="10"/>
  <c r="F55" i="11" s="1"/>
  <c r="U58" i="10"/>
  <c r="G55" i="11" s="1"/>
  <c r="R58" i="10"/>
  <c r="D55" i="11" s="1"/>
  <c r="S58" i="10"/>
  <c r="E55" i="11" s="1"/>
  <c r="AD58" i="10" l="1"/>
  <c r="AA63" i="10"/>
  <c r="M60" i="11" s="1"/>
  <c r="AB63" i="10"/>
  <c r="N60" i="11" s="1"/>
  <c r="V60" i="10"/>
  <c r="H57" i="11" s="1"/>
  <c r="AC62" i="10"/>
  <c r="O59" i="11" s="1"/>
  <c r="P61" i="10"/>
  <c r="B58" i="11" s="1"/>
  <c r="S59" i="10"/>
  <c r="E56" i="11" s="1"/>
  <c r="T59" i="10"/>
  <c r="F56" i="11" s="1"/>
  <c r="U59" i="10"/>
  <c r="G56" i="11" s="1"/>
  <c r="AA66" i="10" l="1"/>
  <c r="M63" i="11" s="1"/>
  <c r="AA65" i="10"/>
  <c r="M62" i="11" s="1"/>
  <c r="AB65" i="10"/>
  <c r="N62" i="11" s="1"/>
  <c r="P62" i="10"/>
  <c r="B59" i="11" s="1"/>
  <c r="AD59" i="10"/>
  <c r="V61" i="10"/>
  <c r="H58" i="11" s="1"/>
  <c r="AC63" i="10"/>
  <c r="O60" i="11" s="1"/>
  <c r="AB64" i="10"/>
  <c r="N61" i="11" s="1"/>
  <c r="AA64" i="10"/>
  <c r="M61" i="11" s="1"/>
  <c r="R61" i="10"/>
  <c r="D58" i="11" s="1"/>
  <c r="S60" i="10"/>
  <c r="E57" i="11" s="1"/>
  <c r="T60" i="10"/>
  <c r="F57" i="11" s="1"/>
  <c r="U60" i="10"/>
  <c r="G57" i="11" s="1"/>
  <c r="R60" i="10"/>
  <c r="D57" i="11" s="1"/>
  <c r="AC64" i="10" l="1"/>
  <c r="O61" i="11" s="1"/>
  <c r="AA67" i="10"/>
  <c r="M64" i="11" s="1"/>
  <c r="V62" i="10"/>
  <c r="H59" i="11" s="1"/>
  <c r="AB66" i="10"/>
  <c r="N63" i="11" s="1"/>
  <c r="P63" i="10"/>
  <c r="B60" i="11" s="1"/>
  <c r="AD60" i="10"/>
  <c r="S61" i="10"/>
  <c r="E58" i="11" s="1"/>
  <c r="T61" i="10"/>
  <c r="F58" i="11" s="1"/>
  <c r="U61" i="10"/>
  <c r="G58" i="11" s="1"/>
  <c r="AB67" i="10" l="1"/>
  <c r="N64" i="11" s="1"/>
  <c r="P64" i="10"/>
  <c r="B61" i="11" s="1"/>
  <c r="AB68" i="10"/>
  <c r="N65" i="11" s="1"/>
  <c r="V63" i="10"/>
  <c r="H60" i="11" s="1"/>
  <c r="AD61" i="10"/>
  <c r="AC65" i="10"/>
  <c r="O62" i="11" s="1"/>
  <c r="R62" i="10"/>
  <c r="D59" i="11" s="1"/>
  <c r="S62" i="10"/>
  <c r="E59" i="11" s="1"/>
  <c r="T62" i="10"/>
  <c r="F59" i="11" s="1"/>
  <c r="U62" i="10"/>
  <c r="G59" i="11" s="1"/>
  <c r="AD62" i="10" l="1"/>
  <c r="AA68" i="10"/>
  <c r="M65" i="11" s="1"/>
  <c r="AA69" i="10"/>
  <c r="M66" i="11" s="1"/>
  <c r="AC66" i="10"/>
  <c r="O63" i="11" s="1"/>
  <c r="V64" i="10"/>
  <c r="H61" i="11" s="1"/>
  <c r="P65" i="10"/>
  <c r="B62" i="11" s="1"/>
  <c r="U63" i="10"/>
  <c r="G60" i="11" s="1"/>
  <c r="R63" i="10"/>
  <c r="D60" i="11" s="1"/>
  <c r="S63" i="10"/>
  <c r="E60" i="11" s="1"/>
  <c r="T63" i="10"/>
  <c r="F60" i="11" s="1"/>
  <c r="AB69" i="10" l="1"/>
  <c r="N66" i="11" s="1"/>
  <c r="AD63" i="10"/>
  <c r="AB70" i="10"/>
  <c r="N67" i="11" s="1"/>
  <c r="P66" i="10"/>
  <c r="B63" i="11" s="1"/>
  <c r="V65" i="10"/>
  <c r="H62" i="11" s="1"/>
  <c r="AC67" i="10"/>
  <c r="O64" i="11" s="1"/>
  <c r="R64" i="10"/>
  <c r="D61" i="11" s="1"/>
  <c r="S64" i="10"/>
  <c r="E61" i="11" s="1"/>
  <c r="T64" i="10"/>
  <c r="F61" i="11" s="1"/>
  <c r="U64" i="10"/>
  <c r="G61" i="11" s="1"/>
  <c r="AC68" i="10" l="1"/>
  <c r="O65" i="11" s="1"/>
  <c r="AD64" i="10"/>
  <c r="AA70" i="10"/>
  <c r="M67" i="11" s="1"/>
  <c r="V66" i="10"/>
  <c r="H63" i="11" s="1"/>
  <c r="P67" i="10"/>
  <c r="B64" i="11" s="1"/>
  <c r="AA71" i="10"/>
  <c r="M68" i="11" s="1"/>
  <c r="U65" i="10"/>
  <c r="G62" i="11" s="1"/>
  <c r="R65" i="10"/>
  <c r="D62" i="11" s="1"/>
  <c r="S65" i="10"/>
  <c r="E62" i="11" s="1"/>
  <c r="T65" i="10"/>
  <c r="F62" i="11" s="1"/>
  <c r="AB72" i="10" l="1"/>
  <c r="N69" i="11" s="1"/>
  <c r="V67" i="10"/>
  <c r="H64" i="11" s="1"/>
  <c r="AB71" i="10"/>
  <c r="N68" i="11" s="1"/>
  <c r="P68" i="10"/>
  <c r="B65" i="11" s="1"/>
  <c r="AD65" i="10"/>
  <c r="AC69" i="10"/>
  <c r="O66" i="11" s="1"/>
  <c r="U67" i="10"/>
  <c r="G64" i="11" s="1"/>
  <c r="R66" i="10"/>
  <c r="D63" i="11" s="1"/>
  <c r="S66" i="10"/>
  <c r="E63" i="11" s="1"/>
  <c r="T66" i="10"/>
  <c r="F63" i="11" s="1"/>
  <c r="U66" i="10"/>
  <c r="G63" i="11" s="1"/>
  <c r="AA73" i="10" l="1"/>
  <c r="M70" i="11" s="1"/>
  <c r="AD66" i="10"/>
  <c r="AA72" i="10"/>
  <c r="M69" i="11" s="1"/>
  <c r="AC70" i="10"/>
  <c r="O67" i="11" s="1"/>
  <c r="P69" i="10"/>
  <c r="B66" i="11" s="1"/>
  <c r="V68" i="10"/>
  <c r="H65" i="11" s="1"/>
  <c r="S67" i="10"/>
  <c r="E64" i="11" s="1"/>
  <c r="T67" i="10"/>
  <c r="F64" i="11" s="1"/>
  <c r="R67" i="10"/>
  <c r="AD67" i="10" l="1"/>
  <c r="D64" i="11"/>
  <c r="AB73" i="10"/>
  <c r="N70" i="11" s="1"/>
  <c r="V69" i="10"/>
  <c r="H66" i="11" s="1"/>
  <c r="P70" i="10"/>
  <c r="B67" i="11" s="1"/>
  <c r="AC71" i="10"/>
  <c r="O68" i="11" s="1"/>
  <c r="U69" i="10"/>
  <c r="G66" i="11" s="1"/>
  <c r="R68" i="10"/>
  <c r="S68" i="10"/>
  <c r="E65" i="11" s="1"/>
  <c r="T68" i="10"/>
  <c r="F65" i="11" s="1"/>
  <c r="U68" i="10"/>
  <c r="G65" i="11" s="1"/>
  <c r="AD68" i="10" l="1"/>
  <c r="D65" i="11"/>
  <c r="AC72" i="10"/>
  <c r="O69" i="11" s="1"/>
  <c r="P71" i="10"/>
  <c r="B68" i="11" s="1"/>
  <c r="V70" i="10"/>
  <c r="H67" i="11" s="1"/>
  <c r="AA74" i="10"/>
  <c r="M71" i="11" s="1"/>
  <c r="AB74" i="10"/>
  <c r="N71" i="11" s="1"/>
  <c r="T69" i="10"/>
  <c r="F66" i="11" s="1"/>
  <c r="R69" i="10"/>
  <c r="D66" i="11" s="1"/>
  <c r="S69" i="10"/>
  <c r="E66" i="11" s="1"/>
  <c r="V71" i="10" l="1"/>
  <c r="H68" i="11" s="1"/>
  <c r="AD69" i="10"/>
  <c r="P72" i="10"/>
  <c r="B69" i="11" s="1"/>
  <c r="AC74" i="10"/>
  <c r="O71" i="11" s="1"/>
  <c r="AC73" i="10"/>
  <c r="O70" i="11" s="1"/>
  <c r="U71" i="10"/>
  <c r="G68" i="11" s="1"/>
  <c r="R70" i="10"/>
  <c r="D67" i="11" s="1"/>
  <c r="S70" i="10"/>
  <c r="E67" i="11" s="1"/>
  <c r="T70" i="10"/>
  <c r="F67" i="11" s="1"/>
  <c r="U70" i="10"/>
  <c r="G67" i="11" s="1"/>
  <c r="AD70" i="10" l="1"/>
  <c r="P74" i="10"/>
  <c r="B71" i="11" s="1"/>
  <c r="P73" i="10"/>
  <c r="B70" i="11" s="1"/>
  <c r="V72" i="10"/>
  <c r="H69" i="11" s="1"/>
  <c r="R71" i="10"/>
  <c r="D68" i="11" s="1"/>
  <c r="S71" i="10"/>
  <c r="E68" i="11" s="1"/>
  <c r="T71" i="10"/>
  <c r="F68" i="11" s="1"/>
  <c r="AD71" i="10" l="1"/>
  <c r="V74" i="10"/>
  <c r="H71" i="11" s="1"/>
  <c r="V73" i="10"/>
  <c r="H70" i="11" s="1"/>
  <c r="U73" i="10"/>
  <c r="G70" i="11" s="1"/>
  <c r="R72" i="10"/>
  <c r="D69" i="11" s="1"/>
  <c r="S72" i="10"/>
  <c r="E69" i="11" s="1"/>
  <c r="T72" i="10"/>
  <c r="F69" i="11" s="1"/>
  <c r="U72" i="10"/>
  <c r="G69" i="11" s="1"/>
  <c r="AD72" i="10" l="1"/>
  <c r="S73" i="10"/>
  <c r="E70" i="11" s="1"/>
  <c r="T73" i="10"/>
  <c r="F70" i="11" s="1"/>
  <c r="R73" i="10"/>
  <c r="AD73" i="10" l="1"/>
  <c r="D70" i="11"/>
  <c r="R74" i="10"/>
  <c r="D71" i="11" s="1"/>
  <c r="S74" i="10"/>
  <c r="E71" i="11" s="1"/>
  <c r="T74" i="10"/>
  <c r="F71" i="11" s="1"/>
  <c r="U74" i="10"/>
  <c r="G71" i="11" s="1"/>
  <c r="AD74" i="10" l="1"/>
  <c r="AH6" i="18"/>
  <c r="AH5" i="18"/>
  <c r="AH4" i="18"/>
  <c r="AL22" i="18" l="1"/>
  <c r="AL19" i="18"/>
  <c r="AL21" i="18"/>
  <c r="AL24" i="18"/>
  <c r="AL20" i="18"/>
  <c r="AL23" i="18"/>
  <c r="AP21" i="18"/>
  <c r="AP22" i="18"/>
  <c r="AP24" i="18"/>
  <c r="AP19" i="18"/>
  <c r="AP20" i="18"/>
  <c r="AP23" i="18"/>
  <c r="AO24" i="18"/>
  <c r="AO19" i="18"/>
  <c r="AO22" i="18"/>
  <c r="AO21" i="18"/>
  <c r="AO20" i="18"/>
  <c r="AO23" i="18"/>
  <c r="AK22" i="18"/>
  <c r="AK20" i="18"/>
  <c r="AK19" i="18"/>
  <c r="AK23" i="18"/>
  <c r="AK21" i="18"/>
  <c r="AK24" i="18"/>
  <c r="AM19" i="18"/>
  <c r="AM22" i="18"/>
  <c r="AM21" i="18"/>
  <c r="AM24" i="18"/>
  <c r="AM20" i="18"/>
  <c r="AM23" i="18"/>
  <c r="AN19" i="18"/>
  <c r="AN22" i="18"/>
  <c r="AN21" i="18"/>
  <c r="AN24" i="18"/>
  <c r="AN23" i="18"/>
  <c r="AN20" i="18"/>
  <c r="AJ19" i="18" l="1"/>
  <c r="AH7" i="18"/>
  <c r="AH24" i="18"/>
  <c r="AH19" i="18"/>
  <c r="AJ24" i="18"/>
  <c r="AH12" i="18"/>
  <c r="AH35" i="18"/>
  <c r="AH36" i="18"/>
  <c r="AH20" i="18"/>
  <c r="AH9" i="18"/>
  <c r="AJ21" i="18"/>
  <c r="AJ23" i="18"/>
  <c r="AJ22" i="18"/>
  <c r="AH38" i="18"/>
  <c r="AH26" i="18"/>
  <c r="AH28" i="18"/>
  <c r="AH13" i="18"/>
  <c r="AH29" i="18"/>
  <c r="AH25" i="18"/>
  <c r="AH32" i="18"/>
  <c r="AH18" i="18"/>
  <c r="AH31" i="18"/>
  <c r="AH23" i="18"/>
  <c r="AH42" i="18"/>
  <c r="AH33" i="18"/>
  <c r="AH16" i="18"/>
  <c r="AH40" i="18"/>
  <c r="AH43" i="18"/>
  <c r="AH15" i="18"/>
  <c r="AH17" i="18"/>
  <c r="AH21" i="18"/>
  <c r="AH37" i="18"/>
  <c r="AH44" i="18"/>
  <c r="AH46" i="18" s="1"/>
  <c r="AH47" i="18" s="1"/>
  <c r="AH30" i="18"/>
  <c r="AH34" i="18"/>
  <c r="AH41" i="18"/>
  <c r="AH39" i="18"/>
  <c r="AH14" i="18"/>
  <c r="AH22" i="18"/>
  <c r="AH27" i="18"/>
  <c r="AJ20" i="18"/>
  <c r="AH8" i="18" l="1"/>
  <c r="AH11" i="18"/>
  <c r="AH10"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Pukar Bhandari</author>
  </authors>
  <commentList>
    <comment ref="S2" authorId="0" shapeId="0" xr:uid="{A3E338FC-B183-4123-AE1E-50098380A887}">
      <text>
        <r>
          <rPr>
            <b/>
            <sz val="9"/>
            <color indexed="81"/>
            <rFont val="Tahoma"/>
            <family val="2"/>
          </rPr>
          <t>Pukar Bhandari:</t>
        </r>
        <r>
          <rPr>
            <sz val="9"/>
            <color indexed="81"/>
            <rFont val="Tahoma"/>
            <family val="2"/>
          </rPr>
          <t xml:space="preserve">
Start_Pop + (End_Pop - Start_Pop) * Ratio</t>
        </r>
      </text>
    </comment>
    <comment ref="Q3" authorId="0" shapeId="0" xr:uid="{7A034CE9-0042-4A12-802C-5880BEB09CBD}">
      <text>
        <r>
          <rPr>
            <b/>
            <sz val="9"/>
            <color indexed="81"/>
            <rFont val="Tahoma"/>
            <family val="2"/>
          </rPr>
          <t>Pukar Bhandari:</t>
        </r>
        <r>
          <rPr>
            <sz val="9"/>
            <color indexed="81"/>
            <rFont val="Tahoma"/>
            <family val="2"/>
          </rPr>
          <t xml:space="preserve">
(Current Year Pop - Start Pop) / (End Pop - Start Pop)</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<sst xmlns="http://schemas.openxmlformats.org/spreadsheetml/2006/main" count="20598" uniqueCount="658">
  <si>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</si>
  <si>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</si>
  <si>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</si>
  <si>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</si>
  <si>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</si>
  <si>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</si>
  <si>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</si>
  <si>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</si>
  <si>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</si>
  <si>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</si>
  <si>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</si>
  <si>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</si>
  <si>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</si>
  <si>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</si>
  <si>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</si>
  <si>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</si>
  <si>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</si>
  <si>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</si>
  <si>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</si>
  <si>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</si>
  <si>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</si>
  <si>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</si>
  <si>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</si>
  <si>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</si>
  <si>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</si>
  <si>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</si>
  <si>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</si>
  <si>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</si>
  <si>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</si>
  <si>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</si>
  <si>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</si>
  <si>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</si>
  <si>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</si>
  <si>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</si>
  <si>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</si>
  <si>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</si>
  <si>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</si>
  <si>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</si>
  <si>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</si>
  <si>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</si>
  <si>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</si>
  <si>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</si>
  <si>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</si>
  <si>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</si>
  <si>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</si>
  <si>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</si>
  <si>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</si>
  <si>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</si>
  <si>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</si>
  <si>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</si>
  <si>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</si>
  <si>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</si>
  <si>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</si>
  <si>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</si>
  <si>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</si>
  <si>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</si>
  <si>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</si>
  <si>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</si>
  <si>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</si>
  <si>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</si>
  <si>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</si>
  <si>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</si>
  <si>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</si>
  <si>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</si>
  <si>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</si>
  <si>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</si>
  <si>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</si>
  <si>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</si>
  <si>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</si>
  <si>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</si>
  <si>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</si>
  <si>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</si>
  <si>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</si>
  <si>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</si>
  <si>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</si>
  <si>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</si>
  <si>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</si>
  <si>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</si>
  <si>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</si>
  <si>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</si>
  <si>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</si>
  <si>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</si>
  <si>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</si>
  <si>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</si>
  <si>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</si>
  <si>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</si>
  <si>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</si>
  <si>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</si>
  <si>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</si>
  <si>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</si>
  <si>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</si>
  <si>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</si>
  <si>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</si>
  <si>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</si>
  <si>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</si>
  <si>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</si>
  <si>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https://westminstercollege.edu/about/institutional-research/common-data-set.html</t>
  </si>
  <si>
    <t>PT</t>
  </si>
  <si>
    <t>FT</t>
  </si>
  <si>
    <t>UOFU_Main</t>
  </si>
  <si>
    <t>UVU_Main</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</si>
  <si>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</si>
  <si>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</si>
  <si>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</si>
  <si>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</si>
  <si>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</si>
  <si>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</si>
  <si>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</si>
  <si>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</si>
  <si>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</si>
  <si>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</si>
  <si>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</si>
  <si>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</si>
  <si>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</si>
  <si>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</si>
  <si>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</si>
  <si>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</si>
  <si>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</si>
  <si>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</si>
  <si>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</si>
  <si>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</si>
  <si>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</si>
  <si>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</si>
  <si>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</si>
  <si>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</si>
  <si>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</si>
  <si>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</si>
  <si>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</si>
  <si>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</si>
  <si>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</si>
  <si>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</si>
  <si>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</si>
  <si>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</si>
  <si>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</si>
  <si>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</si>
  <si>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</si>
  <si>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</si>
  <si>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</si>
  <si>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</si>
  <si>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</si>
  <si>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</si>
  <si>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</si>
  <si>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</si>
  <si>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</si>
  <si>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</si>
  <si>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</si>
  <si>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</si>
  <si>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</si>
  <si>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</si>
  <si>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</si>
  <si>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</si>
  <si>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</si>
  <si>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</si>
  <si>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</si>
  <si>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</si>
  <si>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</si>
  <si>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</si>
  <si>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</si>
  <si>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</si>
  <si>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</si>
  <si>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</si>
  <si>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</si>
  <si>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</si>
  <si>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</si>
  <si>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</si>
  <si>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</si>
  <si>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</si>
  <si>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</si>
  <si>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</si>
  <si>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</si>
  <si>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</si>
  <si>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</si>
  <si>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</si>
  <si>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</si>
  <si>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</si>
  <si>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</si>
  <si>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</si>
  <si>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</si>
  <si>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</si>
  <si>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</si>
  <si>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</si>
  <si>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</si>
  <si>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</si>
  <si>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</si>
  <si>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</si>
  <si>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</si>
  <si>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</si>
  <si>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</si>
  <si>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Probably from College Survey</t>
  </si>
  <si>
    <t>Brigham Young University</t>
  </si>
  <si>
    <t>UofU</t>
  </si>
  <si>
    <t>Salt Lake Community College</t>
  </si>
  <si>
    <t>Ensign College</t>
  </si>
  <si>
    <t>Source: USHE Enrollment data by Zip (Base Distribution: 2-Public Enrollment Data 2020 by Zip Code.ipynb)</t>
  </si>
  <si>
    <t>Source: IPEDS as Calculated in 5-CollegeEnrollmentIPEDS.qmd (intermediate/Fall_Enrollment_1997_2023.csv), old data (&lt;2000 from 2019 RTP)</t>
  </si>
  <si>
    <t>Old Data from 2019 RTP:</t>
  </si>
  <si>
    <t>(Data Last Updated: 2026/01/02)</t>
  </si>
  <si>
    <t>Headcount (Source: IPEDS/5-CollegeEnrollmentIPEDS.qmd)</t>
  </si>
  <si>
    <t>FTE (Source: IPEDS/5-CollegeEnrollmentIPEDS.qmd)</t>
  </si>
  <si>
    <t>Source: from 2019 RTP (Not used in calculation)</t>
  </si>
  <si>
    <t>Old</t>
  </si>
  <si>
    <t>USHE Projections</t>
  </si>
  <si>
    <t>Interpolation to Target</t>
  </si>
  <si>
    <t>MAG Forecast</t>
  </si>
  <si>
    <t>RTP 2027</t>
  </si>
  <si>
    <t>RTP 2023</t>
  </si>
  <si>
    <t>RTP 2019</t>
  </si>
  <si>
    <t>Historical (IPEDS)</t>
  </si>
  <si>
    <t>Historical (USHE)</t>
  </si>
  <si>
    <t>MAG</t>
  </si>
  <si>
    <t>AJ</t>
  </si>
  <si>
    <t>AK</t>
  </si>
  <si>
    <t>AL</t>
  </si>
  <si>
    <t>AM</t>
  </si>
  <si>
    <t>AN</t>
  </si>
  <si>
    <t>AO</t>
  </si>
  <si>
    <t>AP</t>
  </si>
  <si>
    <t>Historical (Corrected - ENSIGN)</t>
  </si>
  <si>
    <t>ABB</t>
  </si>
  <si>
    <t>NAME</t>
  </si>
  <si>
    <t>IPEDS ID</t>
  </si>
  <si>
    <t>Table 3: College-Age Population with Change by County, 2020 and 2060</t>
  </si>
  <si>
    <r>
      <rPr>
        <b/>
        <sz val="8"/>
        <color rgb="FFFFFFFF"/>
        <rFont val="Myriad Pro"/>
        <family val="2"/>
      </rPr>
      <t>County</t>
    </r>
  </si>
  <si>
    <r>
      <rPr>
        <b/>
        <sz val="8"/>
        <color rgb="FF010202"/>
        <rFont val="Myriad Pro"/>
        <family val="2"/>
      </rPr>
      <t>State of Utah</t>
    </r>
  </si>
  <si>
    <r>
      <rPr>
        <sz val="8"/>
        <color rgb="FF010202"/>
        <rFont val="Myriad Pro"/>
        <family val="2"/>
      </rPr>
      <t>Beaver County</t>
    </r>
  </si>
  <si>
    <r>
      <rPr>
        <sz val="8"/>
        <color rgb="FF010202"/>
        <rFont val="Myriad Pro"/>
        <family val="2"/>
      </rPr>
      <t>Box Elder County</t>
    </r>
  </si>
  <si>
    <r>
      <rPr>
        <sz val="8"/>
        <color rgb="FF010202"/>
        <rFont val="Myriad Pro"/>
        <family val="2"/>
      </rPr>
      <t>Cache County</t>
    </r>
  </si>
  <si>
    <r>
      <rPr>
        <sz val="8"/>
        <color rgb="FF010202"/>
        <rFont val="Myriad Pro"/>
        <family val="2"/>
      </rPr>
      <t>Carbon County</t>
    </r>
  </si>
  <si>
    <r>
      <rPr>
        <sz val="8"/>
        <color rgb="FF010202"/>
        <rFont val="Myriad Pro"/>
        <family val="2"/>
      </rPr>
      <t>Daggett County</t>
    </r>
  </si>
  <si>
    <r>
      <rPr>
        <sz val="8"/>
        <color rgb="FF010202"/>
        <rFont val="Myriad Pro"/>
        <family val="2"/>
      </rPr>
      <t>Davis County</t>
    </r>
  </si>
  <si>
    <r>
      <rPr>
        <sz val="8"/>
        <color rgb="FF010202"/>
        <rFont val="Myriad Pro"/>
        <family val="2"/>
      </rPr>
      <t>Duchesne County</t>
    </r>
  </si>
  <si>
    <r>
      <rPr>
        <sz val="8"/>
        <color rgb="FF010202"/>
        <rFont val="Myriad Pro"/>
        <family val="2"/>
      </rPr>
      <t>Emery County</t>
    </r>
  </si>
  <si>
    <r>
      <rPr>
        <sz val="8"/>
        <color rgb="FF010202"/>
        <rFont val="Myriad Pro"/>
        <family val="2"/>
      </rPr>
      <t>Garfield County</t>
    </r>
  </si>
  <si>
    <r>
      <rPr>
        <sz val="8"/>
        <color rgb="FF010202"/>
        <rFont val="Myriad Pro"/>
        <family val="2"/>
      </rPr>
      <t>Grand County</t>
    </r>
  </si>
  <si>
    <r>
      <rPr>
        <sz val="8"/>
        <color rgb="FF010202"/>
        <rFont val="Myriad Pro"/>
        <family val="2"/>
      </rPr>
      <t>Iron County</t>
    </r>
  </si>
  <si>
    <r>
      <rPr>
        <sz val="8"/>
        <color rgb="FF010202"/>
        <rFont val="Myriad Pro"/>
        <family val="2"/>
      </rPr>
      <t>Juab County</t>
    </r>
  </si>
  <si>
    <r>
      <rPr>
        <sz val="8"/>
        <color rgb="FF010202"/>
        <rFont val="Myriad Pro"/>
        <family val="2"/>
      </rPr>
      <t>Kane County</t>
    </r>
  </si>
  <si>
    <r>
      <rPr>
        <sz val="8"/>
        <color rgb="FF010202"/>
        <rFont val="Myriad Pro"/>
        <family val="2"/>
      </rPr>
      <t>Millard County</t>
    </r>
  </si>
  <si>
    <r>
      <rPr>
        <sz val="8"/>
        <color rgb="FF010202"/>
        <rFont val="Myriad Pro"/>
        <family val="2"/>
      </rPr>
      <t>Morgan County</t>
    </r>
  </si>
  <si>
    <r>
      <rPr>
        <sz val="8"/>
        <color rgb="FF010202"/>
        <rFont val="Myriad Pro"/>
        <family val="2"/>
      </rPr>
      <t>Piute County</t>
    </r>
  </si>
  <si>
    <r>
      <rPr>
        <sz val="8"/>
        <color rgb="FF010202"/>
        <rFont val="Myriad Pro"/>
        <family val="2"/>
      </rPr>
      <t>Rich County</t>
    </r>
  </si>
  <si>
    <r>
      <rPr>
        <sz val="8"/>
        <color rgb="FF010202"/>
        <rFont val="Myriad Pro"/>
        <family val="2"/>
      </rPr>
      <t>Salt Lake County</t>
    </r>
  </si>
  <si>
    <r>
      <rPr>
        <sz val="8"/>
        <color rgb="FF010202"/>
        <rFont val="Myriad Pro"/>
        <family val="2"/>
      </rPr>
      <t>San Juan County</t>
    </r>
  </si>
  <si>
    <r>
      <rPr>
        <sz val="8"/>
        <color rgb="FF010202"/>
        <rFont val="Myriad Pro"/>
        <family val="2"/>
      </rPr>
      <t>Sanpete County</t>
    </r>
  </si>
  <si>
    <r>
      <rPr>
        <sz val="8"/>
        <color rgb="FF010202"/>
        <rFont val="Myriad Pro"/>
        <family val="2"/>
      </rPr>
      <t>Sevier County</t>
    </r>
  </si>
  <si>
    <r>
      <rPr>
        <sz val="8"/>
        <color rgb="FF010202"/>
        <rFont val="Myriad Pro"/>
        <family val="2"/>
      </rPr>
      <t>Summit County</t>
    </r>
  </si>
  <si>
    <r>
      <rPr>
        <sz val="8"/>
        <color rgb="FF010202"/>
        <rFont val="Myriad Pro"/>
        <family val="2"/>
      </rPr>
      <t>Tooele County</t>
    </r>
  </si>
  <si>
    <r>
      <rPr>
        <sz val="8"/>
        <color rgb="FF010202"/>
        <rFont val="Myriad Pro"/>
        <family val="2"/>
      </rPr>
      <t>Uintah County</t>
    </r>
  </si>
  <si>
    <r>
      <rPr>
        <sz val="8"/>
        <color rgb="FF010202"/>
        <rFont val="Myriad Pro"/>
        <family val="2"/>
      </rPr>
      <t>Utah County</t>
    </r>
  </si>
  <si>
    <r>
      <rPr>
        <sz val="8"/>
        <color rgb="FF010202"/>
        <rFont val="Myriad Pro"/>
        <family val="2"/>
      </rPr>
      <t>Wasatch County</t>
    </r>
  </si>
  <si>
    <r>
      <rPr>
        <sz val="8"/>
        <color rgb="FF010202"/>
        <rFont val="Myriad Pro"/>
        <family val="2"/>
      </rPr>
      <t>Washington County</t>
    </r>
  </si>
  <si>
    <r>
      <rPr>
        <sz val="8"/>
        <color rgb="FF010202"/>
        <rFont val="Myriad Pro"/>
        <family val="2"/>
      </rPr>
      <t>Wayne County</t>
    </r>
  </si>
  <si>
    <r>
      <rPr>
        <sz val="8"/>
        <color rgb="FF010202"/>
        <rFont val="Myriad Pro"/>
        <family val="2"/>
      </rPr>
      <t>Weber County</t>
    </r>
  </si>
  <si>
    <t>https://d36oiwf74r1rap.cloudfront.net/wp-content/uploads/SchColAgeFS-Dec2022.pdf</t>
  </si>
  <si>
    <t>Absolute Change
2020-2060</t>
  </si>
  <si>
    <t>Percent Change
2020-2060</t>
  </si>
  <si>
    <r>
      <rPr>
        <b/>
        <sz val="8"/>
        <color rgb="FFFFFFFF"/>
        <rFont val="Myriad Pro"/>
        <family val="2"/>
      </rPr>
      <t>Year</t>
    </r>
  </si>
  <si>
    <r>
      <rPr>
        <b/>
        <sz val="8"/>
        <color rgb="FFFFFFFF"/>
        <rFont val="Myriad Pro"/>
        <family val="2"/>
      </rPr>
      <t>Total Population</t>
    </r>
  </si>
  <si>
    <r>
      <rPr>
        <b/>
        <sz val="8"/>
        <color rgb="FFFFFFFF"/>
        <rFont val="Myriad Pro"/>
        <family val="2"/>
      </rPr>
      <t>School-Age Population (5-17)</t>
    </r>
  </si>
  <si>
    <r>
      <rPr>
        <b/>
        <sz val="8"/>
        <color rgb="FFFFFFFF"/>
        <rFont val="Myriad Pro"/>
        <family val="2"/>
      </rPr>
      <t>College-Age Population (18-24)</t>
    </r>
  </si>
  <si>
    <r>
      <rPr>
        <b/>
        <sz val="8"/>
        <color rgb="FFFFFFFF"/>
        <rFont val="Myriad Pro"/>
        <family val="2"/>
      </rPr>
      <t>Total</t>
    </r>
  </si>
  <si>
    <r>
      <rPr>
        <b/>
        <sz val="8"/>
        <color rgb="FFFFFFFF"/>
        <rFont val="Myriad Pro"/>
        <family val="2"/>
      </rPr>
      <t>Absolute Growth</t>
    </r>
  </si>
  <si>
    <r>
      <rPr>
        <b/>
        <sz val="8"/>
        <color rgb="FFFFFFFF"/>
        <rFont val="Myriad Pro"/>
        <family val="2"/>
      </rPr>
      <t>Growth Rate</t>
    </r>
  </si>
  <si>
    <r>
      <rPr>
        <b/>
        <sz val="8"/>
        <color rgb="FFFFFFFF"/>
        <rFont val="Myriad Pro"/>
        <family val="2"/>
      </rPr>
      <t>Share of Total Pop.</t>
    </r>
  </si>
  <si>
    <t>Note: College-age reflects population ages 18 to 24.</t>
  </si>
  <si>
    <t>Source: Kem C. Gardner Policy Institute, 2020–2060 Projections</t>
  </si>
  <si>
    <t xml:space="preserve">Note: School-age reflects population ages 5 to 17. College-age reflects population ages 18 to 24.									</t>
  </si>
  <si>
    <t>WF-TDM Counties</t>
  </si>
  <si>
    <t>Growth_Ratio</t>
  </si>
  <si>
    <t>Salt Lake</t>
  </si>
  <si>
    <t>Utah</t>
  </si>
  <si>
    <t>Weber</t>
  </si>
  <si>
    <t>Box Elder</t>
  </si>
  <si>
    <t>County Level Trend of College-Age Population</t>
  </si>
  <si>
    <t>Salt Lake, Davis, Utah</t>
  </si>
  <si>
    <t>Salt Lake, Utah</t>
  </si>
  <si>
    <t>Weber, Davis, Box Elder</t>
  </si>
  <si>
    <t>Absolute Change</t>
  </si>
  <si>
    <t>Percent Change</t>
  </si>
  <si>
    <t>Observed</t>
  </si>
  <si>
    <t>Difference</t>
  </si>
  <si>
    <t>Suggested</t>
  </si>
  <si>
    <t xml:space="preserve">Table 1: Utah School-Age and College-Age Population, 2020-2060																																							</t>
  </si>
  <si>
    <t>UPDATE BASED ON ENROLLMENT BY ZIPCODE</t>
  </si>
  <si>
    <t>Institution</t>
  </si>
  <si>
    <t>Site</t>
  </si>
  <si>
    <t>Academic Year</t>
  </si>
  <si>
    <t>Term</t>
  </si>
  <si>
    <t>ZIPCODE</t>
  </si>
  <si>
    <t>Full_or_Part_Time</t>
  </si>
  <si>
    <t>Full-Time</t>
  </si>
  <si>
    <t>Part-Time</t>
  </si>
  <si>
    <t>SLCC - West Valley City</t>
  </si>
  <si>
    <t>SLCC - West Point Center</t>
  </si>
  <si>
    <t>SLCC - South City Center</t>
  </si>
  <si>
    <t>SLCC - Airport Center</t>
  </si>
  <si>
    <t>SLCC - Jordan Campus</t>
  </si>
  <si>
    <t>SLCC - Larry H. Miller Campus</t>
  </si>
  <si>
    <t>SLCC-UU Juniper building at Herriman Campus</t>
  </si>
  <si>
    <t>Correctional Facility--West Valley City</t>
  </si>
  <si>
    <t>Course is taught at Other site, not Owned or Leased   (eg:. Healthcare Clinic, local bowling alley, ect)</t>
  </si>
  <si>
    <t>University Of Utah</t>
  </si>
  <si>
    <t>UU - Sandy Center</t>
  </si>
  <si>
    <t>UU - St. George Center</t>
  </si>
  <si>
    <t>Course taught from other leased site</t>
  </si>
  <si>
    <t>Course taught from an out of country site</t>
  </si>
  <si>
    <t>USU - Brigham Center</t>
  </si>
  <si>
    <t>USU - Tremonton Center</t>
  </si>
  <si>
    <t>USU - Ogden Center</t>
  </si>
  <si>
    <t>USU - Salt Lake Center</t>
  </si>
  <si>
    <t>USU - Delta Center</t>
  </si>
  <si>
    <t>USU - Tooele Center</t>
  </si>
  <si>
    <t>USU - Moab Center</t>
  </si>
  <si>
    <t>USU - Blanding Center</t>
  </si>
  <si>
    <t>USU - Roosevelt Center</t>
  </si>
  <si>
    <t>USU - Vernal Center</t>
  </si>
  <si>
    <t>USU - Orem Center</t>
  </si>
  <si>
    <t>USUE - Price</t>
  </si>
  <si>
    <t>USUE - Workforce Education</t>
  </si>
  <si>
    <t>Course taught from Public Education Site (i.e. High School)</t>
  </si>
  <si>
    <t>Technical College Campus--Uintah Basin</t>
  </si>
  <si>
    <t>Course taught from other owned site</t>
  </si>
  <si>
    <t>This portion of the course is taught online</t>
  </si>
  <si>
    <t>UVU - Heber City Center</t>
  </si>
  <si>
    <t>WSU - Davis Center</t>
  </si>
  <si>
    <t>WSU - Farmington Station</t>
  </si>
  <si>
    <t>University Center--SLCC</t>
  </si>
  <si>
    <t>Technical College Campus--Davis</t>
  </si>
  <si>
    <t>Technical College Campus--Ogden-Weber</t>
  </si>
  <si>
    <t>Technical College Campus--Bridgerland</t>
  </si>
  <si>
    <t>Course taught from an out of state site</t>
  </si>
  <si>
    <t>Source: USHE 2025 Enrollment Data</t>
  </si>
  <si>
    <t>Source: https://secure.utah.gov/datarequest/zipcodes.html</t>
  </si>
  <si>
    <t>County</t>
  </si>
  <si>
    <t>Zip Code</t>
  </si>
  <si>
    <t>City</t>
  </si>
  <si>
    <t>Beaver</t>
  </si>
  <si>
    <t>Beaver City</t>
  </si>
  <si>
    <t>Greenville</t>
  </si>
  <si>
    <t>Milford</t>
  </si>
  <si>
    <t>Minersville</t>
  </si>
  <si>
    <t>Bear River</t>
  </si>
  <si>
    <t>Brigham City</t>
  </si>
  <si>
    <t>Collinston</t>
  </si>
  <si>
    <t>Corinne</t>
  </si>
  <si>
    <t>Deweyville</t>
  </si>
  <si>
    <t>Fielding</t>
  </si>
  <si>
    <t>Garland</t>
  </si>
  <si>
    <t>Grouse Creek</t>
  </si>
  <si>
    <t>Howell</t>
  </si>
  <si>
    <t>Honeyville</t>
  </si>
  <si>
    <t>Mantua</t>
  </si>
  <si>
    <t>Park Valley</t>
  </si>
  <si>
    <t>Plymouth</t>
  </si>
  <si>
    <t>Portage</t>
  </si>
  <si>
    <t>Snowville</t>
  </si>
  <si>
    <t>Tremonton</t>
  </si>
  <si>
    <t>Willard</t>
  </si>
  <si>
    <t>Cache</t>
  </si>
  <si>
    <t>Cache Junction</t>
  </si>
  <si>
    <t>Clarkston</t>
  </si>
  <si>
    <t>Cornish</t>
  </si>
  <si>
    <t>Hyde Park</t>
  </si>
  <si>
    <t>Hyrum</t>
  </si>
  <si>
    <t>Lewiston</t>
  </si>
  <si>
    <t>Mendon</t>
  </si>
  <si>
    <t>Millville</t>
  </si>
  <si>
    <t>Newton</t>
  </si>
  <si>
    <t>Paradise</t>
  </si>
  <si>
    <t>Providence</t>
  </si>
  <si>
    <t>Richmond</t>
  </si>
  <si>
    <t>Riverside</t>
  </si>
  <si>
    <t>Smithfield</t>
  </si>
  <si>
    <t>Trenton</t>
  </si>
  <si>
    <t>Wellsville</t>
  </si>
  <si>
    <t>Carbon</t>
  </si>
  <si>
    <t>East Carbon</t>
  </si>
  <si>
    <t>Helper</t>
  </si>
  <si>
    <t>Hiawatha</t>
  </si>
  <si>
    <t>Kenilworth</t>
  </si>
  <si>
    <t>Price</t>
  </si>
  <si>
    <t>Sunnyside</t>
  </si>
  <si>
    <t>Wellington</t>
  </si>
  <si>
    <t>Daggett</t>
  </si>
  <si>
    <t>Dutch John</t>
  </si>
  <si>
    <t>Manilla</t>
  </si>
  <si>
    <t>Bountiful</t>
  </si>
  <si>
    <t>Centerville</t>
  </si>
  <si>
    <t>Clearfield</t>
  </si>
  <si>
    <t>Farmington</t>
  </si>
  <si>
    <t>Kaysville</t>
  </si>
  <si>
    <t>Layton</t>
  </si>
  <si>
    <t>North Salt Lake</t>
  </si>
  <si>
    <t>Syracuse</t>
  </si>
  <si>
    <t>Woods Cross</t>
  </si>
  <si>
    <t>Duchesne</t>
  </si>
  <si>
    <t>Altamont</t>
  </si>
  <si>
    <t>Altonah</t>
  </si>
  <si>
    <t>Bluebell</t>
  </si>
  <si>
    <t>Fruitland</t>
  </si>
  <si>
    <t>Hanna</t>
  </si>
  <si>
    <t>Mountain Home</t>
  </si>
  <si>
    <t>Myton</t>
  </si>
  <si>
    <t>Neola</t>
  </si>
  <si>
    <t>Roosevelt</t>
  </si>
  <si>
    <t>Tabiona</t>
  </si>
  <si>
    <t>Talmage</t>
  </si>
  <si>
    <t>Emery</t>
  </si>
  <si>
    <t>Castle Dale</t>
  </si>
  <si>
    <t>Clawson</t>
  </si>
  <si>
    <t>Cleveland</t>
  </si>
  <si>
    <t>Elmo</t>
  </si>
  <si>
    <t>Ferron</t>
  </si>
  <si>
    <t>Green River</t>
  </si>
  <si>
    <t>Huntington</t>
  </si>
  <si>
    <t>Orangeville</t>
  </si>
  <si>
    <t>Garfield</t>
  </si>
  <si>
    <t>Antimony</t>
  </si>
  <si>
    <t>Boulder</t>
  </si>
  <si>
    <t>Bryce</t>
  </si>
  <si>
    <t>Bryce Canyon</t>
  </si>
  <si>
    <t>Cannonville</t>
  </si>
  <si>
    <t>Escalante</t>
  </si>
  <si>
    <t>Hatch</t>
  </si>
  <si>
    <t>Henrieville</t>
  </si>
  <si>
    <t>Panguitch</t>
  </si>
  <si>
    <t>Tropic</t>
  </si>
  <si>
    <t>Grand</t>
  </si>
  <si>
    <t>Cisco</t>
  </si>
  <si>
    <t>Moab</t>
  </si>
  <si>
    <t>Thompson</t>
  </si>
  <si>
    <t>Iron</t>
  </si>
  <si>
    <t>Beryl</t>
  </si>
  <si>
    <t>Brian Head</t>
  </si>
  <si>
    <t>Cedar City</t>
  </si>
  <si>
    <t>Kanarraville</t>
  </si>
  <si>
    <t>Modena</t>
  </si>
  <si>
    <t>Newcastle</t>
  </si>
  <si>
    <t>Paragonah</t>
  </si>
  <si>
    <t>Parowan</t>
  </si>
  <si>
    <t>Summit</t>
  </si>
  <si>
    <t>Juab</t>
  </si>
  <si>
    <t>Eureka</t>
  </si>
  <si>
    <t>Levan</t>
  </si>
  <si>
    <t>Mona</t>
  </si>
  <si>
    <t>Nephi</t>
  </si>
  <si>
    <t>Kane</t>
  </si>
  <si>
    <t>Alton</t>
  </si>
  <si>
    <t>Duck Creek Village</t>
  </si>
  <si>
    <t>Glendale</t>
  </si>
  <si>
    <t>Kanab</t>
  </si>
  <si>
    <t>Mount Carmel</t>
  </si>
  <si>
    <t>Orderville</t>
  </si>
  <si>
    <t>Millard</t>
  </si>
  <si>
    <t>Delta</t>
  </si>
  <si>
    <t>Fillmore</t>
  </si>
  <si>
    <t>Garrison</t>
  </si>
  <si>
    <t>Hinckley</t>
  </si>
  <si>
    <t>Holden</t>
  </si>
  <si>
    <t>Kanosh</t>
  </si>
  <si>
    <t>Leamington</t>
  </si>
  <si>
    <t>Lynndyl</t>
  </si>
  <si>
    <t>Meadow</t>
  </si>
  <si>
    <t>Oak City</t>
  </si>
  <si>
    <t>Oasis</t>
  </si>
  <si>
    <t>Scipio</t>
  </si>
  <si>
    <t>Morgan</t>
  </si>
  <si>
    <t>Croydon</t>
  </si>
  <si>
    <t>Piute</t>
  </si>
  <si>
    <t>Circleville</t>
  </si>
  <si>
    <t>Greenwich</t>
  </si>
  <si>
    <t>Junction</t>
  </si>
  <si>
    <t>Kingston</t>
  </si>
  <si>
    <t>Marysvale</t>
  </si>
  <si>
    <t>Rich</t>
  </si>
  <si>
    <t>Garden City</t>
  </si>
  <si>
    <t>Laketown</t>
  </si>
  <si>
    <t>Randolph</t>
  </si>
  <si>
    <t>Woodruff</t>
  </si>
  <si>
    <t>Bingham Canyon</t>
  </si>
  <si>
    <t>Holladay (SLC)</t>
  </si>
  <si>
    <t>Magna</t>
  </si>
  <si>
    <t>Midvale</t>
  </si>
  <si>
    <t>Murray (SLC)</t>
  </si>
  <si>
    <t>Riverton</t>
  </si>
  <si>
    <t>Salt Lake City</t>
  </si>
  <si>
    <t>Sandy</t>
  </si>
  <si>
    <t>South Jordan</t>
  </si>
  <si>
    <t>South SL (SLC)</t>
  </si>
  <si>
    <t>Taylorsville (SLC)</t>
  </si>
  <si>
    <t>West Jordan</t>
  </si>
  <si>
    <t>West Valley (SLC)</t>
  </si>
  <si>
    <t>San Juan</t>
  </si>
  <si>
    <t>Aneth</t>
  </si>
  <si>
    <t>Blanding</t>
  </si>
  <si>
    <t>Bluff</t>
  </si>
  <si>
    <t>Lake Powell</t>
  </si>
  <si>
    <t>La Sal</t>
  </si>
  <si>
    <t>Mexican Hat</t>
  </si>
  <si>
    <t>Montezuma Creek</t>
  </si>
  <si>
    <t>Monticello</t>
  </si>
  <si>
    <t>Monument Valley</t>
  </si>
  <si>
    <t>Sanpete</t>
  </si>
  <si>
    <t>Axtell</t>
  </si>
  <si>
    <t>Centerfield</t>
  </si>
  <si>
    <t>Chester</t>
  </si>
  <si>
    <t>Ephraim</t>
  </si>
  <si>
    <t>Fairview</t>
  </si>
  <si>
    <t>Fayette</t>
  </si>
  <si>
    <t>Fountain Green</t>
  </si>
  <si>
    <t>Gunnison</t>
  </si>
  <si>
    <t>Manti</t>
  </si>
  <si>
    <t>Mayfield</t>
  </si>
  <si>
    <t>Moroni</t>
  </si>
  <si>
    <t>Mount Pleasant</t>
  </si>
  <si>
    <t>Spring City</t>
  </si>
  <si>
    <t>Sterling</t>
  </si>
  <si>
    <t>Wales</t>
  </si>
  <si>
    <t>Sevier</t>
  </si>
  <si>
    <t>Annabella</t>
  </si>
  <si>
    <t>Aurora</t>
  </si>
  <si>
    <t>Elsinore</t>
  </si>
  <si>
    <t>Glenwood</t>
  </si>
  <si>
    <t>Joseph</t>
  </si>
  <si>
    <t>Koosharem</t>
  </si>
  <si>
    <t>Monroe</t>
  </si>
  <si>
    <t>Redmond</t>
  </si>
  <si>
    <t>Richfield</t>
  </si>
  <si>
    <t>Salina</t>
  </si>
  <si>
    <t>Sigurd</t>
  </si>
  <si>
    <t>Coalville</t>
  </si>
  <si>
    <t>Echo</t>
  </si>
  <si>
    <t>Henefer</t>
  </si>
  <si>
    <t>Kamas</t>
  </si>
  <si>
    <t>Oakley</t>
  </si>
  <si>
    <t>Park City</t>
  </si>
  <si>
    <t>Peoa</t>
  </si>
  <si>
    <t>Tooele</t>
  </si>
  <si>
    <t>Dugway</t>
  </si>
  <si>
    <t>Grantsville</t>
  </si>
  <si>
    <t>Ibapah</t>
  </si>
  <si>
    <t>Rush Valley</t>
  </si>
  <si>
    <t>Stockton</t>
  </si>
  <si>
    <t>Vernon</t>
  </si>
  <si>
    <t>Wendover</t>
  </si>
  <si>
    <t>Uintah</t>
  </si>
  <si>
    <t>Bonanza</t>
  </si>
  <si>
    <t>Fort Duchesne</t>
  </si>
  <si>
    <t>Gusher</t>
  </si>
  <si>
    <t>Jensen</t>
  </si>
  <si>
    <t>Lapoint</t>
  </si>
  <si>
    <t>Randlett</t>
  </si>
  <si>
    <t>Tridell</t>
  </si>
  <si>
    <t>Vernal</t>
  </si>
  <si>
    <t>Whiterocks</t>
  </si>
  <si>
    <t>Alpine</t>
  </si>
  <si>
    <t>American Fork</t>
  </si>
  <si>
    <t>Cedar Fort</t>
  </si>
  <si>
    <t>Elberta</t>
  </si>
  <si>
    <t>Goshen</t>
  </si>
  <si>
    <t>Lehi</t>
  </si>
  <si>
    <t>Lindon</t>
  </si>
  <si>
    <t>Mapleton</t>
  </si>
  <si>
    <t>Payson</t>
  </si>
  <si>
    <t>Pleasant Grove</t>
  </si>
  <si>
    <t>Provo</t>
  </si>
  <si>
    <t>Salem</t>
  </si>
  <si>
    <t>Santaquin</t>
  </si>
  <si>
    <t>Spanish Fork</t>
  </si>
  <si>
    <t>Springville</t>
  </si>
  <si>
    <t>Wasatch</t>
  </si>
  <si>
    <t>Heber City</t>
  </si>
  <si>
    <t>Midway</t>
  </si>
  <si>
    <t>Wallsburg</t>
  </si>
  <si>
    <t>Washington</t>
  </si>
  <si>
    <t>Central</t>
  </si>
  <si>
    <t>Dammeron Valley</t>
  </si>
  <si>
    <t>Enterprise</t>
  </si>
  <si>
    <t>Gunlock</t>
  </si>
  <si>
    <t>Hildale</t>
  </si>
  <si>
    <t>Hurricane</t>
  </si>
  <si>
    <t>Ivins</t>
  </si>
  <si>
    <t>La Verkin</t>
  </si>
  <si>
    <t>Leeds</t>
  </si>
  <si>
    <t>New Harmony</t>
  </si>
  <si>
    <t>Pine Valley</t>
  </si>
  <si>
    <t>Rockville</t>
  </si>
  <si>
    <t>Saint George</t>
  </si>
  <si>
    <t>Santa Clara</t>
  </si>
  <si>
    <t>Springdale</t>
  </si>
  <si>
    <t>Toquerville</t>
  </si>
  <si>
    <t>Veyo</t>
  </si>
  <si>
    <t>Virgin</t>
  </si>
  <si>
    <t>Wayne</t>
  </si>
  <si>
    <t>Bicknell</t>
  </si>
  <si>
    <t>Hanksville</t>
  </si>
  <si>
    <t>Loa</t>
  </si>
  <si>
    <t>Lyman</t>
  </si>
  <si>
    <t>Teasdale</t>
  </si>
  <si>
    <t>Torrey</t>
  </si>
  <si>
    <t>Eden</t>
  </si>
  <si>
    <t>Hill AFB</t>
  </si>
  <si>
    <t>Hooper</t>
  </si>
  <si>
    <t>Huntsville</t>
  </si>
  <si>
    <t>Roy</t>
  </si>
  <si>
    <t>zip</t>
  </si>
  <si>
    <t>city</t>
  </si>
  <si>
    <t>county</t>
  </si>
  <si>
    <t>stateCode</t>
  </si>
  <si>
    <t>population</t>
  </si>
  <si>
    <t>state</t>
  </si>
  <si>
    <t>Utah County</t>
  </si>
  <si>
    <t>UT</t>
  </si>
  <si>
    <t>Herriman</t>
  </si>
  <si>
    <t>Salt Lake County</t>
  </si>
  <si>
    <t>Davis County</t>
  </si>
  <si>
    <t>Weber County</t>
  </si>
  <si>
    <t>Tooele County</t>
  </si>
  <si>
    <t>Washington County</t>
  </si>
  <si>
    <t>West Valley City</t>
  </si>
  <si>
    <t>Cache County</t>
  </si>
  <si>
    <t>Eagle Mountain</t>
  </si>
  <si>
    <t>Saratoga Springs</t>
  </si>
  <si>
    <t>Uintah County</t>
  </si>
  <si>
    <t>Iron County</t>
  </si>
  <si>
    <t>Box Elder County</t>
  </si>
  <si>
    <t>Wasatch County</t>
  </si>
  <si>
    <t>Summit County</t>
  </si>
  <si>
    <t>Vineyard</t>
  </si>
  <si>
    <t>Duchesne County</t>
  </si>
  <si>
    <t>Carbon County</t>
  </si>
  <si>
    <t>Morgan County</t>
  </si>
  <si>
    <t>Grand County</t>
  </si>
  <si>
    <t>Sevier County</t>
  </si>
  <si>
    <t>Juab County</t>
  </si>
  <si>
    <t>Sanpete County</t>
  </si>
  <si>
    <t>Kane County</t>
  </si>
  <si>
    <t>Millard County</t>
  </si>
  <si>
    <t>Beaver County</t>
  </si>
  <si>
    <t>San Juan County</t>
  </si>
  <si>
    <t>Hill Afb</t>
  </si>
  <si>
    <t>Emery County</t>
  </si>
  <si>
    <t>Garfield County</t>
  </si>
  <si>
    <t>Monument Valley New</t>
  </si>
  <si>
    <t>Rich County</t>
  </si>
  <si>
    <t>Bear River City</t>
  </si>
  <si>
    <t>Wayne County</t>
  </si>
  <si>
    <t>Cedar Valley</t>
  </si>
  <si>
    <t>Manila</t>
  </si>
  <si>
    <t>Daggett County</t>
  </si>
  <si>
    <t>Piute County</t>
  </si>
  <si>
    <t>Source: https://worldpopulationreview.com/zips/utah</t>
  </si>
  <si>
    <t>County (WPR)</t>
  </si>
  <si>
    <t>County (Utah.gov)</t>
  </si>
  <si>
    <t>Row Labels</t>
  </si>
  <si>
    <t>Grand Total</t>
  </si>
  <si>
    <t>Column Labels</t>
  </si>
  <si>
    <t>Sum of Headcount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</si>
</sst>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_(* #,##0_);_(* \(#,##0\);_(* &quot;-&quot;??_);_(@_)"/>
    <numFmt numFmtId="167" formatCode="0.000"/>
    <numFmt numFmtId="168" formatCode="#,##0;\-#,##0;\-"/>
    <numFmt numFmtId="169" formatCode="0.0000"/>
    <numFmt numFmtId="170" formatCode="_(* #,##0.0000_);_(* \(#,##0.0000\);_(* &quot;-&quot;??_);_(@_)"/>
  </numFmts>
  <fonts count="34">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
      <sz val="11"/>
      <color theme="5" tint="-0.249977111117893"/>
      <name val="Calibri"/>
      <family val="2"/>
      <scheme val="minor"/>
    </font>
    <font>
      <b/>
      <sz val="11"/>
      <color theme="0"/>
      <name val="Calibri"/>
      <family val="2"/>
      <scheme val="minor"/>
    </font>
    <font>
      <sz val="11"/>
      <color theme="0"/>
      <name val="Calibri"/>
      <family val="2"/>
      <scheme val="minor"/>
    </font>
    <font>
      <sz val="10"/>
      <color rgb="FF000000"/>
      <name val="Times New Roman"/>
      <family val="1"/>
    </font>
    <font>
      <sz val="8"/>
      <name val="Myriad Pro"/>
    </font>
    <font>
      <b/>
      <sz val="8"/>
      <name val="Myriad Pro"/>
    </font>
    <font>
      <sz val="8"/>
      <color rgb="FF231F20"/>
      <name val="Myriad Pro"/>
      <family val="2"/>
    </font>
    <font>
      <b/>
      <sz val="8"/>
      <color rgb="FFFFFFFF"/>
      <name val="Myriad Pro"/>
      <family val="2"/>
    </font>
    <font>
      <b/>
      <sz val="8"/>
      <color rgb="FF010202"/>
      <name val="Myriad Pro"/>
      <family val="2"/>
    </font>
    <font>
      <sz val="8"/>
      <color rgb="FF010202"/>
      <name val="Myriad Pro"/>
      <family val="2"/>
    </font>
    <font>
      <sz val="10"/>
      <color rgb="FF000000"/>
      <name val="Times New Roman"/>
      <charset val="204"/>
    </font>
    <font>
      <b/>
      <sz val="11"/>
      <color rgb="FFFF0000"/>
      <name val="Calibri"/>
      <family val="2"/>
      <scheme val="minor"/>
    </font>
    <font>
      <b/>
      <sz val="8"/>
      <color theme="0"/>
      <name val="Myriad Pro"/>
    </font>
    <font>
      <sz val="9"/>
      <color indexed="81"/>
      <name val="Tahoma"/>
      <family val="2"/>
    </font>
    <font>
      <b/>
      <sz val="9"/>
      <color indexed="81"/>
      <name val="Tahoma"/>
      <family val="2"/>
    </font>
    <font>
      <b/>
      <sz val="11"/>
      <color theme="1"/>
      <name val="Aptos"/>
      <family val="2"/>
    </font>
  </fonts>
  <fills count="1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4"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rgb="FFC4122F"/>
      </patternFill>
    </fill>
    <fill>
      <patternFill patternType="solid">
        <fgColor rgb="FFF1F2F2"/>
      </patternFill>
    </fill>
    <fill>
      <patternFill patternType="solid">
        <fgColor rgb="FFBF2026"/>
      </patternFill>
    </fill>
    <fill>
      <patternFill patternType="solid">
        <fgColor rgb="FFBFBFBF"/>
      </patternFill>
    </fill>
    <fill>
      <patternFill patternType="solid">
        <fgColor theme="2" tint="-9.9978637043366805E-2"/>
        <bgColor indexed="64"/>
      </patternFill>
    </fill>
  </fills>
  <borders count="27">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rgb="FF231F20"/>
      </left>
      <right/>
      <top style="thin">
        <color rgb="FF231F20"/>
      </top>
      <bottom/>
      <diagonal/>
    </border>
    <border>
      <left style="thin">
        <color rgb="FF231F20"/>
      </left>
      <right/>
      <top/>
      <bottom style="thin">
        <color rgb="FF231F20"/>
      </bottom>
      <diagonal/>
    </border>
    <border>
      <left style="thin">
        <color rgb="FF231F20"/>
      </left>
      <right/>
      <top style="thin">
        <color rgb="FF231F20"/>
      </top>
      <bottom style="thin">
        <color rgb="FF231F20"/>
      </bottom>
      <diagonal/>
    </border>
    <border>
      <left/>
      <right/>
      <top style="thin">
        <color rgb="FF231F20"/>
      </top>
      <bottom style="thin">
        <color rgb="FF231F20"/>
      </bottom>
      <diagonal/>
    </border>
    <border>
      <left style="thin">
        <color rgb="FF010202"/>
      </left>
      <right/>
      <top style="thin">
        <color rgb="FF010202"/>
      </top>
      <bottom style="thin">
        <color rgb="FF01020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10202"/>
      </bottom>
      <diagonal/>
    </border>
    <border>
      <left style="thin">
        <color rgb="FF010202"/>
      </left>
      <right/>
      <top style="thin">
        <color indexed="64"/>
      </top>
      <bottom style="thin">
        <color rgb="FF010202"/>
      </bottom>
      <diagonal/>
    </border>
    <border>
      <left style="thin">
        <color rgb="FF010202"/>
      </left>
      <right style="thin">
        <color indexed="64"/>
      </right>
      <top style="thin">
        <color indexed="64"/>
      </top>
      <bottom style="thin">
        <color rgb="FF010202"/>
      </bottom>
      <diagonal/>
    </border>
    <border>
      <left style="thin">
        <color indexed="64"/>
      </left>
      <right/>
      <top style="thin">
        <color rgb="FF010202"/>
      </top>
      <bottom style="thin">
        <color rgb="FF010202"/>
      </bottom>
      <diagonal/>
    </border>
    <border>
      <left style="thin">
        <color rgb="FF010202"/>
      </left>
      <right style="thin">
        <color indexed="64"/>
      </right>
      <top style="thin">
        <color rgb="FF010202"/>
      </top>
      <bottom style="thin">
        <color rgb="FF010202"/>
      </bottom>
      <diagonal/>
    </border>
    <border>
      <left style="thin">
        <color indexed="64"/>
      </left>
      <right/>
      <top style="thin">
        <color rgb="FF010202"/>
      </top>
      <bottom style="thin">
        <color indexed="64"/>
      </bottom>
      <diagonal/>
    </border>
    <border>
      <left style="thin">
        <color rgb="FF010202"/>
      </left>
      <right/>
      <top style="thin">
        <color rgb="FF010202"/>
      </top>
      <bottom style="thin">
        <color indexed="64"/>
      </bottom>
      <diagonal/>
    </border>
    <border>
      <left style="thin">
        <color rgb="FF010202"/>
      </left>
      <right style="thin">
        <color indexed="64"/>
      </right>
      <top style="thin">
        <color rgb="FF010202"/>
      </top>
      <bottom style="thin">
        <color indexed="64"/>
      </bottom>
      <diagonal/>
    </border>
    <border>
      <left style="thin">
        <color rgb="FF231F20"/>
      </left>
      <right/>
      <top/>
      <bottom/>
      <diagonal/>
    </border>
  </borders>
  <cellStyleXfs count="6">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xf numFmtId="0" fontId="21" fillId="0" borderId="0"/>
    <xf numFmtId="0" fontId="28" fillId="0" borderId="0"/>
  </cellStyleXfs>
  <cellXfs count="182">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0"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3" fontId="0" fillId="2" borderId="0" xfId="0" applyNumberFormat="1" applyFill="1"/>
    <xf numFmtId="0" fontId="10" fillId="2" borderId="0" xfId="0" applyFont="1" applyFill="1"/>
    <xf numFmtId="0" fontId="2" fillId="2" borderId="0" xfId="0" applyFont="1" applyFill="1" applyAlignment="1">
      <alignment horizontal="left"/>
    </xf>
    <xf numFmtId="0" fontId="3" fillId="0" borderId="0" xfId="0" applyFont="1"/>
    <xf numFmtId="0" fontId="18" fillId="2" borderId="0" xfId="0" applyFont="1" applyFill="1"/>
    <xf numFmtId="3" fontId="7" fillId="11" borderId="0" xfId="0" applyNumberFormat="1" applyFont="1" applyFill="1" applyAlignment="1">
      <alignment horizontal="center"/>
    </xf>
    <xf numFmtId="3" fontId="7" fillId="3" borderId="0" xfId="0" applyNumberFormat="1" applyFont="1" applyFill="1" applyAlignment="1">
      <alignment horizontal="left"/>
    </xf>
    <xf numFmtId="3" fontId="2" fillId="5" borderId="0" xfId="0" applyNumberFormat="1" applyFont="1" applyFill="1" applyAlignment="1">
      <alignment horizontal="left"/>
    </xf>
    <xf numFmtId="3" fontId="7" fillId="6" borderId="0" xfId="0" applyNumberFormat="1" applyFont="1" applyFill="1" applyAlignment="1">
      <alignment horizontal="left"/>
    </xf>
    <xf numFmtId="3" fontId="7" fillId="11" borderId="0" xfId="0" applyNumberFormat="1" applyFont="1" applyFill="1" applyAlignment="1">
      <alignment horizontal="left"/>
    </xf>
    <xf numFmtId="3" fontId="7" fillId="8" borderId="0" xfId="0" applyNumberFormat="1" applyFont="1" applyFill="1" applyAlignment="1">
      <alignment horizontal="left"/>
    </xf>
    <xf numFmtId="0" fontId="19" fillId="2" borderId="0" xfId="0" applyFont="1" applyFill="1"/>
    <xf numFmtId="3" fontId="7" fillId="12" borderId="0" xfId="0" applyNumberFormat="1" applyFont="1" applyFill="1" applyAlignment="1">
      <alignment horizontal="left"/>
    </xf>
    <xf numFmtId="3" fontId="7" fillId="12" borderId="0" xfId="0" applyNumberFormat="1" applyFont="1" applyFill="1" applyAlignment="1">
      <alignment horizontal="center"/>
    </xf>
    <xf numFmtId="3" fontId="7" fillId="13" borderId="0" xfId="0" applyNumberFormat="1" applyFont="1" applyFill="1" applyAlignment="1">
      <alignment horizontal="center"/>
    </xf>
    <xf numFmtId="166" fontId="7" fillId="3" borderId="0" xfId="3" applyNumberFormat="1" applyFont="1" applyFill="1" applyAlignment="1">
      <alignment horizontal="center"/>
    </xf>
    <xf numFmtId="166" fontId="7" fillId="8" borderId="0" xfId="3" applyNumberFormat="1" applyFont="1" applyFill="1" applyAlignment="1">
      <alignment horizontal="center"/>
    </xf>
    <xf numFmtId="166" fontId="0" fillId="3" borderId="0" xfId="3" applyNumberFormat="1" applyFont="1" applyFill="1" applyAlignment="1">
      <alignment horizontal="center"/>
    </xf>
    <xf numFmtId="166" fontId="8" fillId="3" borderId="0" xfId="3" applyNumberFormat="1" applyFont="1" applyFill="1" applyAlignment="1">
      <alignment horizontal="center"/>
    </xf>
    <xf numFmtId="0" fontId="19" fillId="2" borderId="0" xfId="0" applyFont="1" applyFill="1" applyAlignment="1">
      <alignment horizontal="center"/>
    </xf>
    <xf numFmtId="0" fontId="20" fillId="2" borderId="0" xfId="0" applyFont="1" applyFill="1" applyAlignment="1">
      <alignment horizontal="left"/>
    </xf>
    <xf numFmtId="0" fontId="20" fillId="2" borderId="0" xfId="0" applyFont="1" applyFill="1"/>
    <xf numFmtId="0" fontId="20" fillId="2" borderId="0" xfId="0" applyFont="1" applyFill="1" applyAlignment="1">
      <alignment horizontal="center"/>
    </xf>
    <xf numFmtId="3" fontId="26" fillId="17" borderId="16" xfId="4" applyNumberFormat="1" applyFont="1" applyFill="1" applyBorder="1" applyAlignment="1">
      <alignment horizontal="right" vertical="top" shrinkToFit="1"/>
    </xf>
    <xf numFmtId="1" fontId="27" fillId="15" borderId="16" xfId="4" applyNumberFormat="1" applyFont="1" applyFill="1" applyBorder="1" applyAlignment="1">
      <alignment horizontal="right" vertical="top" shrinkToFit="1"/>
    </xf>
    <xf numFmtId="3" fontId="27" fillId="0" borderId="16" xfId="4" applyNumberFormat="1" applyFont="1" applyBorder="1" applyAlignment="1">
      <alignment horizontal="right" vertical="top" shrinkToFit="1"/>
    </xf>
    <xf numFmtId="3" fontId="27" fillId="15" borderId="16" xfId="4" applyNumberFormat="1" applyFont="1" applyFill="1" applyBorder="1" applyAlignment="1">
      <alignment horizontal="right" vertical="top" shrinkToFit="1"/>
    </xf>
    <xf numFmtId="1" fontId="27" fillId="0" borderId="16" xfId="4" applyNumberFormat="1" applyFont="1" applyBorder="1" applyAlignment="1">
      <alignment horizontal="right" vertical="top" shrinkToFit="1"/>
    </xf>
    <xf numFmtId="0" fontId="23" fillId="16" borderId="18" xfId="4" applyFont="1" applyFill="1" applyBorder="1" applyAlignment="1">
      <alignment horizontal="left" vertical="center" wrapText="1"/>
    </xf>
    <xf numFmtId="1" fontId="25" fillId="16" borderId="19" xfId="4" applyNumberFormat="1" applyFont="1" applyFill="1" applyBorder="1" applyAlignment="1">
      <alignment horizontal="center" vertical="center" shrinkToFit="1"/>
    </xf>
    <xf numFmtId="0" fontId="23" fillId="17" borderId="21" xfId="4" applyFont="1" applyFill="1" applyBorder="1" applyAlignment="1">
      <alignment horizontal="left" vertical="top" wrapText="1"/>
    </xf>
    <xf numFmtId="0" fontId="22" fillId="15" borderId="21" xfId="4" applyFont="1" applyFill="1" applyBorder="1" applyAlignment="1">
      <alignment horizontal="left" vertical="top" wrapText="1"/>
    </xf>
    <xf numFmtId="0" fontId="22" fillId="0" borderId="21" xfId="4" applyFont="1" applyBorder="1" applyAlignment="1">
      <alignment horizontal="left" vertical="top" wrapText="1"/>
    </xf>
    <xf numFmtId="9" fontId="26" fillId="17" borderId="22" xfId="1" applyFont="1" applyFill="1" applyBorder="1" applyAlignment="1">
      <alignment horizontal="right" vertical="top" shrinkToFit="1"/>
    </xf>
    <xf numFmtId="9" fontId="27" fillId="15" borderId="22" xfId="1" applyFont="1" applyFill="1" applyBorder="1" applyAlignment="1">
      <alignment horizontal="right" vertical="top" shrinkToFit="1"/>
    </xf>
    <xf numFmtId="9" fontId="27" fillId="0" borderId="22" xfId="1" applyFont="1" applyBorder="1" applyAlignment="1">
      <alignment horizontal="right" vertical="top" shrinkToFit="1"/>
    </xf>
    <xf numFmtId="0" fontId="0" fillId="0" borderId="0" xfId="0" applyAlignment="1">
      <alignment wrapText="1"/>
    </xf>
    <xf numFmtId="0" fontId="4" fillId="0" borderId="0" xfId="2"/>
    <xf numFmtId="0" fontId="25" fillId="16" borderId="19" xfId="4" applyFont="1" applyFill="1" applyBorder="1" applyAlignment="1">
      <alignment horizontal="center" vertical="top" wrapText="1"/>
    </xf>
    <xf numFmtId="0" fontId="25" fillId="16" borderId="20" xfId="4" applyFont="1" applyFill="1" applyBorder="1" applyAlignment="1">
      <alignment horizontal="center" vertical="center" wrapText="1"/>
    </xf>
    <xf numFmtId="1" fontId="24" fillId="15" borderId="14" xfId="5" applyNumberFormat="1" applyFont="1" applyFill="1" applyBorder="1" applyAlignment="1">
      <alignment horizontal="left" vertical="top" shrinkToFit="1"/>
    </xf>
    <xf numFmtId="3" fontId="24" fillId="15" borderId="14" xfId="5" applyNumberFormat="1" applyFont="1" applyFill="1" applyBorder="1" applyAlignment="1">
      <alignment horizontal="right" vertical="top" shrinkToFit="1"/>
    </xf>
    <xf numFmtId="165" fontId="24" fillId="15" borderId="14" xfId="5" applyNumberFormat="1" applyFont="1" applyFill="1" applyBorder="1" applyAlignment="1">
      <alignment horizontal="right" vertical="top" shrinkToFit="1"/>
    </xf>
    <xf numFmtId="1" fontId="24" fillId="0" borderId="14" xfId="5" applyNumberFormat="1" applyFont="1" applyBorder="1" applyAlignment="1">
      <alignment horizontal="left" vertical="top" shrinkToFit="1"/>
    </xf>
    <xf numFmtId="3" fontId="24" fillId="0" borderId="14" xfId="5" applyNumberFormat="1" applyFont="1" applyBorder="1" applyAlignment="1">
      <alignment horizontal="right" vertical="top" shrinkToFit="1"/>
    </xf>
    <xf numFmtId="165" fontId="24" fillId="0" borderId="14" xfId="5" applyNumberFormat="1" applyFont="1" applyBorder="1" applyAlignment="1">
      <alignment horizontal="right" vertical="top" shrinkToFit="1"/>
    </xf>
    <xf numFmtId="1" fontId="24" fillId="0" borderId="14" xfId="5" applyNumberFormat="1" applyFont="1" applyBorder="1" applyAlignment="1">
      <alignment horizontal="right" vertical="top" shrinkToFit="1"/>
    </xf>
    <xf numFmtId="1" fontId="24" fillId="15" borderId="14" xfId="5" applyNumberFormat="1" applyFont="1" applyFill="1" applyBorder="1" applyAlignment="1">
      <alignment horizontal="right" vertical="top" shrinkToFit="1"/>
    </xf>
    <xf numFmtId="0" fontId="23" fillId="14" borderId="14" xfId="5" applyFont="1" applyFill="1" applyBorder="1" applyAlignment="1">
      <alignment horizontal="center" vertical="top" wrapText="1"/>
    </xf>
    <xf numFmtId="0" fontId="23" fillId="14" borderId="14" xfId="5" applyFont="1" applyFill="1" applyBorder="1" applyAlignment="1">
      <alignment horizontal="center" vertical="center" wrapText="1"/>
    </xf>
    <xf numFmtId="0" fontId="22" fillId="5" borderId="21" xfId="4" applyFont="1" applyFill="1" applyBorder="1" applyAlignment="1">
      <alignment horizontal="left" vertical="top" wrapText="1"/>
    </xf>
    <xf numFmtId="3" fontId="27" fillId="5" borderId="16" xfId="4" applyNumberFormat="1" applyFont="1" applyFill="1" applyBorder="1" applyAlignment="1">
      <alignment horizontal="right" vertical="top" shrinkToFit="1"/>
    </xf>
    <xf numFmtId="9" fontId="27" fillId="5" borderId="22" xfId="1" applyFont="1" applyFill="1" applyBorder="1" applyAlignment="1">
      <alignment horizontal="right" vertical="top" shrinkToFit="1"/>
    </xf>
    <xf numFmtId="0" fontId="22" fillId="5" borderId="23" xfId="4" applyFont="1" applyFill="1" applyBorder="1" applyAlignment="1">
      <alignment horizontal="left" vertical="top" wrapText="1"/>
    </xf>
    <xf numFmtId="3" fontId="27" fillId="5" borderId="24" xfId="4" applyNumberFormat="1" applyFont="1" applyFill="1" applyBorder="1" applyAlignment="1">
      <alignment horizontal="right" vertical="top" shrinkToFit="1"/>
    </xf>
    <xf numFmtId="9" fontId="27" fillId="5" borderId="25" xfId="1" applyFont="1" applyFill="1" applyBorder="1" applyAlignment="1">
      <alignment horizontal="right" vertical="top" shrinkToFit="1"/>
    </xf>
    <xf numFmtId="0" fontId="29" fillId="5" borderId="0" xfId="0" applyFont="1" applyFill="1"/>
    <xf numFmtId="3" fontId="29" fillId="5" borderId="0" xfId="0" applyNumberFormat="1" applyFont="1" applyFill="1"/>
    <xf numFmtId="9" fontId="29" fillId="5" borderId="0" xfId="1" applyFont="1" applyFill="1"/>
    <xf numFmtId="169" fontId="0" fillId="0" borderId="0" xfId="0" applyNumberFormat="1"/>
    <xf numFmtId="0" fontId="30" fillId="14" borderId="26" xfId="5" applyFont="1" applyFill="1" applyBorder="1" applyAlignment="1">
      <alignment horizontal="center" vertical="center" wrapText="1"/>
    </xf>
    <xf numFmtId="0" fontId="30" fillId="14" borderId="12" xfId="5" applyFont="1" applyFill="1" applyBorder="1" applyAlignment="1">
      <alignment horizontal="center" vertical="center" wrapText="1"/>
    </xf>
    <xf numFmtId="166" fontId="0" fillId="0" borderId="17" xfId="3" applyNumberFormat="1" applyFont="1" applyBorder="1"/>
    <xf numFmtId="170" fontId="16" fillId="5" borderId="0" xfId="3" applyNumberFormat="1" applyFont="1" applyFill="1"/>
    <xf numFmtId="0" fontId="30" fillId="14" borderId="0" xfId="5" applyFont="1" applyFill="1" applyAlignment="1">
      <alignment horizontal="center" vertical="center" wrapText="1"/>
    </xf>
    <xf numFmtId="166" fontId="0" fillId="0" borderId="0" xfId="0" applyNumberFormat="1"/>
    <xf numFmtId="165" fontId="0" fillId="0" borderId="0" xfId="1" applyNumberFormat="1" applyFont="1"/>
    <xf numFmtId="166" fontId="0" fillId="18" borderId="17" xfId="3" applyNumberFormat="1" applyFont="1" applyFill="1" applyBorder="1"/>
    <xf numFmtId="0" fontId="0" fillId="0" borderId="17" xfId="0" applyBorder="1"/>
    <xf numFmtId="0" fontId="30" fillId="14" borderId="17" xfId="5" applyFont="1" applyFill="1" applyBorder="1" applyAlignment="1">
      <alignment horizontal="center" vertical="center" wrapText="1"/>
    </xf>
    <xf numFmtId="166" fontId="0" fillId="4" borderId="17" xfId="3" applyNumberFormat="1" applyFont="1" applyFill="1" applyBorder="1"/>
    <xf numFmtId="0" fontId="2" fillId="5" borderId="0" xfId="0" applyFont="1" applyFill="1"/>
    <xf numFmtId="0" fontId="33" fillId="0" borderId="0" xfId="0" applyFont="1"/>
    <xf numFmtId="0" fontId="0" fillId="0" borderId="0" xfId="0" pivotButton="1"/>
    <xf numFmtId="0" fontId="0" fillId="0" borderId="0" xfId="0" applyAlignment="1">
      <alignment horizontal="left"/>
    </xf>
    <xf numFmtId="0" fontId="0" fillId="0" borderId="4" xfId="0" applyBorder="1" applyAlignment="1">
      <alignment horizontal="left" wrapText="1"/>
    </xf>
    <xf numFmtId="0" fontId="23" fillId="14" borderId="12" xfId="5" applyFont="1" applyFill="1" applyBorder="1" applyAlignment="1">
      <alignment horizontal="center" vertical="center" wrapText="1"/>
    </xf>
    <xf numFmtId="0" fontId="23" fillId="14" borderId="13" xfId="5" applyFont="1" applyFill="1" applyBorder="1" applyAlignment="1">
      <alignment horizontal="center" vertical="center" wrapText="1"/>
    </xf>
    <xf numFmtId="0" fontId="23" fillId="14" borderId="14" xfId="5" applyFont="1" applyFill="1" applyBorder="1" applyAlignment="1">
      <alignment horizontal="center" vertical="top" wrapText="1"/>
    </xf>
    <xf numFmtId="0" fontId="23" fillId="14" borderId="15" xfId="5" applyFont="1" applyFill="1" applyBorder="1" applyAlignment="1">
      <alignment horizontal="center" vertical="top" wrapText="1"/>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cellXfs>
  <cellStyles count="6">
    <cellStyle name="Comma" xfId="3" builtinId="3"/>
    <cellStyle name="Hyperlink" xfId="2" builtinId="8"/>
    <cellStyle name="Normal" xfId="0" builtinId="0"/>
    <cellStyle name="Normal 2" xfId="4" xr:uid="{21AF548D-AB7D-4AFA-B10B-24FFB34A5755}"/>
    <cellStyle name="Normal 3" xfId="5" xr:uid="{DFD537FB-29A8-435E-A068-0A9169B2F9EC}"/>
    <cellStyle name="Percent" xfId="1" builtinId="5"/>
  </cellStyles>
  <dxfs count="4">
    <dxf>
      <numFmt numFmtId="0" formatCode="General"/>
    </dxf>
    <dxf>
      <numFmt numFmtId="0" formatCode="General"/>
    </dxf>
    <dxf>
      <numFmt numFmtId="0" formatCode="General"/>
    </dxf>
    <dxf>
      <font>
        <b/>
        <i val="0"/>
        <strike val="0"/>
        <condense val="0"/>
        <extend val="0"/>
        <outline val="0"/>
        <shadow val="0"/>
        <u val="none"/>
        <vertAlign val="baseline"/>
        <sz val="11"/>
        <color theme="1"/>
        <name val="Aptos"/>
        <family val="2"/>
        <scheme val="none"/>
      </font>
    </dxf>
  </dxfs>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Disaggregation'!$P$5:$P$75</c:f>
              <c:numCache>
                <c:formatCode>_(* #,##0_);_(* \(#,##0\);_(* "-"??_);_(@_)</c:formatCode>
                <c:ptCount val="7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34350</c:v>
                </c:pt>
                <c:pt idx="15">
                  <c:v>34050</c:v>
                </c:pt>
                <c:pt idx="16">
                  <c:v>34200</c:v>
                </c:pt>
                <c:pt idx="17">
                  <c:v>34150</c:v>
                </c:pt>
                <c:pt idx="18">
                  <c:v>34250</c:v>
                </c:pt>
                <c:pt idx="19">
                  <c:v>34150</c:v>
                </c:pt>
                <c:pt idx="20">
                  <c:v>33850</c:v>
                </c:pt>
                <c:pt idx="21">
                  <c:v>34100</c:v>
                </c:pt>
                <c:pt idx="22">
                  <c:v>34400</c:v>
                </c:pt>
                <c:pt idx="23">
                  <c:v>31100</c:v>
                </c:pt>
                <c:pt idx="24">
                  <c:v>30500</c:v>
                </c:pt>
                <c:pt idx="25">
                  <c:v>33450</c:v>
                </c:pt>
                <c:pt idx="26">
                  <c:v>34250</c:v>
                </c:pt>
                <c:pt idx="27">
                  <c:v>34350</c:v>
                </c:pt>
                <c:pt idx="28">
                  <c:v>34500</c:v>
                </c:pt>
                <c:pt idx="29">
                  <c:v>34300</c:v>
                </c:pt>
                <c:pt idx="30">
                  <c:v>36450</c:v>
                </c:pt>
                <c:pt idx="31">
                  <c:v>34800</c:v>
                </c:pt>
                <c:pt idx="32">
                  <c:v>34450</c:v>
                </c:pt>
                <c:pt idx="33">
                  <c:v>35050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pt idx="61">
                  <c:v>39300</c:v>
                </c:pt>
                <c:pt idx="62">
                  <c:v>39300</c:v>
                </c:pt>
                <c:pt idx="63">
                  <c:v>39300</c:v>
                </c:pt>
                <c:pt idx="64">
                  <c:v>39300</c:v>
                </c:pt>
                <c:pt idx="65">
                  <c:v>39300</c:v>
                </c:pt>
                <c:pt idx="66">
                  <c:v>39300</c:v>
                </c:pt>
                <c:pt idx="67">
                  <c:v>39300</c:v>
                </c:pt>
                <c:pt idx="68">
                  <c:v>39300</c:v>
                </c:pt>
                <c:pt idx="69">
                  <c:v>39300</c:v>
                </c:pt>
                <c:pt idx="7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Disaggregation'!$Q$5:$Q$75</c:f>
              <c:numCache>
                <c:formatCode>_(* #,##0_);_(* \(#,##0\);_(* "-"??_);_(@_)</c:formatCode>
                <c:ptCount val="71"/>
                <c:pt idx="0">
                  <c:v>0</c:v>
                </c:pt>
                <c:pt idx="1">
                  <c:v>0</c:v>
                </c:pt>
                <c:pt idx="2">
                  <c:v>0</c:v>
                </c:pt>
                <c:pt idx="3">
                  <c:v>0</c:v>
                </c:pt>
                <c:pt idx="4">
                  <c:v>0</c:v>
                </c:pt>
                <c:pt idx="5">
                  <c:v>0</c:v>
                </c:pt>
                <c:pt idx="6">
                  <c:v>0</c:v>
                </c:pt>
                <c:pt idx="7">
                  <c:v>0</c:v>
                </c:pt>
                <c:pt idx="8">
                  <c:v>0</c:v>
                </c:pt>
                <c:pt idx="9">
                  <c:v>0</c:v>
                </c:pt>
                <c:pt idx="10">
                  <c:v>800</c:v>
                </c:pt>
                <c:pt idx="11">
                  <c:v>1050</c:v>
                </c:pt>
                <c:pt idx="12">
                  <c:v>1100</c:v>
                </c:pt>
                <c:pt idx="13">
                  <c:v>1250</c:v>
                </c:pt>
                <c:pt idx="14">
                  <c:v>1250</c:v>
                </c:pt>
                <c:pt idx="15">
                  <c:v>1250</c:v>
                </c:pt>
                <c:pt idx="16">
                  <c:v>1300</c:v>
                </c:pt>
                <c:pt idx="17">
                  <c:v>1300</c:v>
                </c:pt>
                <c:pt idx="18">
                  <c:v>1400</c:v>
                </c:pt>
                <c:pt idx="19">
                  <c:v>1600</c:v>
                </c:pt>
                <c:pt idx="20">
                  <c:v>1800</c:v>
                </c:pt>
                <c:pt idx="21">
                  <c:v>2000</c:v>
                </c:pt>
                <c:pt idx="22">
                  <c:v>2200</c:v>
                </c:pt>
                <c:pt idx="23">
                  <c:v>2050</c:v>
                </c:pt>
                <c:pt idx="24">
                  <c:v>2000</c:v>
                </c:pt>
                <c:pt idx="25">
                  <c:v>2150</c:v>
                </c:pt>
                <c:pt idx="26">
                  <c:v>2100</c:v>
                </c:pt>
                <c:pt idx="27">
                  <c:v>2050</c:v>
                </c:pt>
                <c:pt idx="28">
                  <c:v>2000</c:v>
                </c:pt>
                <c:pt idx="29">
                  <c:v>1950</c:v>
                </c:pt>
                <c:pt idx="30">
                  <c:v>1850</c:v>
                </c:pt>
                <c:pt idx="31">
                  <c:v>1750</c:v>
                </c:pt>
                <c:pt idx="32">
                  <c:v>1600</c:v>
                </c:pt>
                <c:pt idx="33">
                  <c:v>1850</c:v>
                </c:pt>
                <c:pt idx="34">
                  <c:v>1950</c:v>
                </c:pt>
                <c:pt idx="35">
                  <c:v>1950</c:v>
                </c:pt>
                <c:pt idx="36">
                  <c:v>2000</c:v>
                </c:pt>
                <c:pt idx="37">
                  <c:v>2050</c:v>
                </c:pt>
                <c:pt idx="38">
                  <c:v>2100</c:v>
                </c:pt>
                <c:pt idx="39">
                  <c:v>2100</c:v>
                </c:pt>
                <c:pt idx="40">
                  <c:v>2150</c:v>
                </c:pt>
                <c:pt idx="41">
                  <c:v>2200</c:v>
                </c:pt>
                <c:pt idx="42">
                  <c:v>2200</c:v>
                </c:pt>
                <c:pt idx="43">
                  <c:v>2250</c:v>
                </c:pt>
                <c:pt idx="44">
                  <c:v>2300</c:v>
                </c:pt>
                <c:pt idx="45">
                  <c:v>2300</c:v>
                </c:pt>
                <c:pt idx="46">
                  <c:v>2350</c:v>
                </c:pt>
                <c:pt idx="47">
                  <c:v>2400</c:v>
                </c:pt>
                <c:pt idx="48">
                  <c:v>2450</c:v>
                </c:pt>
                <c:pt idx="49">
                  <c:v>2450</c:v>
                </c:pt>
                <c:pt idx="50">
                  <c:v>2500</c:v>
                </c:pt>
                <c:pt idx="51">
                  <c:v>2550</c:v>
                </c:pt>
                <c:pt idx="52">
                  <c:v>2550</c:v>
                </c:pt>
                <c:pt idx="53">
                  <c:v>2600</c:v>
                </c:pt>
                <c:pt idx="54">
                  <c:v>2650</c:v>
                </c:pt>
                <c:pt idx="55">
                  <c:v>2650</c:v>
                </c:pt>
                <c:pt idx="56">
                  <c:v>2700</c:v>
                </c:pt>
                <c:pt idx="57">
                  <c:v>2750</c:v>
                </c:pt>
                <c:pt idx="58">
                  <c:v>2800</c:v>
                </c:pt>
                <c:pt idx="59">
                  <c:v>2800</c:v>
                </c:pt>
                <c:pt idx="60">
                  <c:v>2850</c:v>
                </c:pt>
                <c:pt idx="61">
                  <c:v>2900</c:v>
                </c:pt>
                <c:pt idx="62">
                  <c:v>2900</c:v>
                </c:pt>
                <c:pt idx="63">
                  <c:v>2950</c:v>
                </c:pt>
                <c:pt idx="64">
                  <c:v>3000</c:v>
                </c:pt>
                <c:pt idx="65">
                  <c:v>3000</c:v>
                </c:pt>
                <c:pt idx="66">
                  <c:v>3050</c:v>
                </c:pt>
                <c:pt idx="67">
                  <c:v>3100</c:v>
                </c:pt>
                <c:pt idx="68">
                  <c:v>3150</c:v>
                </c:pt>
                <c:pt idx="69">
                  <c:v>3150</c:v>
                </c:pt>
                <c:pt idx="70">
                  <c:v>3200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Disaggregation'!$R$5:$R$75</c:f>
              <c:numCache>
                <c:formatCode>_(* #,##0_);_(* \(#,##0\);_(* "-"??_);_(@_)</c:formatCode>
                <c:ptCount val="71"/>
                <c:pt idx="0">
                  <c:v>9150</c:v>
                </c:pt>
                <c:pt idx="1">
                  <c:v>10950</c:v>
                </c:pt>
                <c:pt idx="2">
                  <c:v>12150</c:v>
                </c:pt>
                <c:pt idx="3">
                  <c:v>12550</c:v>
                </c:pt>
                <c:pt idx="4">
                  <c:v>13300</c:v>
                </c:pt>
                <c:pt idx="5">
                  <c:v>14250</c:v>
                </c:pt>
                <c:pt idx="6">
                  <c:v>15300</c:v>
                </c:pt>
                <c:pt idx="7">
                  <c:v>16650</c:v>
                </c:pt>
                <c:pt idx="8">
                  <c:v>13500</c:v>
                </c:pt>
                <c:pt idx="9">
                  <c:v>14550</c:v>
                </c:pt>
                <c:pt idx="10">
                  <c:v>14750</c:v>
                </c:pt>
                <c:pt idx="11">
                  <c:v>16200</c:v>
                </c:pt>
                <c:pt idx="12">
                  <c:v>15950</c:v>
                </c:pt>
                <c:pt idx="13">
                  <c:v>16450</c:v>
                </c:pt>
                <c:pt idx="14">
                  <c:v>16900</c:v>
                </c:pt>
                <c:pt idx="15">
                  <c:v>16500</c:v>
                </c:pt>
                <c:pt idx="16">
                  <c:v>16600</c:v>
                </c:pt>
                <c:pt idx="17">
                  <c:v>17250</c:v>
                </c:pt>
                <c:pt idx="18">
                  <c:v>20100</c:v>
                </c:pt>
                <c:pt idx="19">
                  <c:v>23900</c:v>
                </c:pt>
                <c:pt idx="20">
                  <c:v>23700</c:v>
                </c:pt>
                <c:pt idx="21">
                  <c:v>22850</c:v>
                </c:pt>
                <c:pt idx="22">
                  <c:v>20500</c:v>
                </c:pt>
                <c:pt idx="23">
                  <c:v>21900</c:v>
                </c:pt>
                <c:pt idx="24">
                  <c:v>20700</c:v>
                </c:pt>
                <c:pt idx="25">
                  <c:v>20100</c:v>
                </c:pt>
                <c:pt idx="26">
                  <c:v>20450</c:v>
                </c:pt>
                <c:pt idx="27">
                  <c:v>20250</c:v>
                </c:pt>
                <c:pt idx="28">
                  <c:v>19950</c:v>
                </c:pt>
                <c:pt idx="29">
                  <c:v>20200</c:v>
                </c:pt>
                <c:pt idx="30">
                  <c:v>18650</c:v>
                </c:pt>
                <c:pt idx="31">
                  <c:v>18600</c:v>
                </c:pt>
                <c:pt idx="32">
                  <c:v>18000</c:v>
                </c:pt>
                <c:pt idx="33">
                  <c:v>18300</c:v>
                </c:pt>
                <c:pt idx="34">
                  <c:v>22250</c:v>
                </c:pt>
                <c:pt idx="35">
                  <c:v>22250</c:v>
                </c:pt>
                <c:pt idx="36">
                  <c:v>22250</c:v>
                </c:pt>
                <c:pt idx="37">
                  <c:v>22150</c:v>
                </c:pt>
                <c:pt idx="38">
                  <c:v>22050</c:v>
                </c:pt>
                <c:pt idx="39">
                  <c:v>22250</c:v>
                </c:pt>
                <c:pt idx="40">
                  <c:v>22500</c:v>
                </c:pt>
                <c:pt idx="41">
                  <c:v>22750</c:v>
                </c:pt>
                <c:pt idx="42">
                  <c:v>22950</c:v>
                </c:pt>
                <c:pt idx="43">
                  <c:v>23200</c:v>
                </c:pt>
                <c:pt idx="44">
                  <c:v>23400</c:v>
                </c:pt>
                <c:pt idx="45">
                  <c:v>23650</c:v>
                </c:pt>
                <c:pt idx="46">
                  <c:v>23900</c:v>
                </c:pt>
                <c:pt idx="47">
                  <c:v>24100</c:v>
                </c:pt>
                <c:pt idx="48">
                  <c:v>24350</c:v>
                </c:pt>
                <c:pt idx="49">
                  <c:v>24600</c:v>
                </c:pt>
                <c:pt idx="50">
                  <c:v>24800</c:v>
                </c:pt>
                <c:pt idx="51">
                  <c:v>25050</c:v>
                </c:pt>
                <c:pt idx="52">
                  <c:v>25250</c:v>
                </c:pt>
                <c:pt idx="53">
                  <c:v>25500</c:v>
                </c:pt>
                <c:pt idx="54">
                  <c:v>25750</c:v>
                </c:pt>
                <c:pt idx="55">
                  <c:v>25950</c:v>
                </c:pt>
                <c:pt idx="56">
                  <c:v>26200</c:v>
                </c:pt>
                <c:pt idx="57">
                  <c:v>26400</c:v>
                </c:pt>
                <c:pt idx="58">
                  <c:v>26650</c:v>
                </c:pt>
                <c:pt idx="59">
                  <c:v>26900</c:v>
                </c:pt>
                <c:pt idx="60">
                  <c:v>27100</c:v>
                </c:pt>
                <c:pt idx="61">
                  <c:v>27350</c:v>
                </c:pt>
                <c:pt idx="62">
                  <c:v>27550</c:v>
                </c:pt>
                <c:pt idx="63">
                  <c:v>27800</c:v>
                </c:pt>
                <c:pt idx="64">
                  <c:v>28050</c:v>
                </c:pt>
                <c:pt idx="65">
                  <c:v>28250</c:v>
                </c:pt>
                <c:pt idx="66">
                  <c:v>28500</c:v>
                </c:pt>
                <c:pt idx="67">
                  <c:v>28750</c:v>
                </c:pt>
                <c:pt idx="68">
                  <c:v>28950</c:v>
                </c:pt>
                <c:pt idx="69">
                  <c:v>29200</c:v>
                </c:pt>
                <c:pt idx="70">
                  <c:v>29400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Disaggregation'!$S$5:$S$75</c:f>
              <c:numCache>
                <c:formatCode>_(* #,##0_);_(* \(#,##0\);_(* "-"??_);_(@_)</c:formatCode>
                <c:ptCount val="71"/>
                <c:pt idx="0">
                  <c:v>1800</c:v>
                </c:pt>
                <c:pt idx="1">
                  <c:v>2150</c:v>
                </c:pt>
                <c:pt idx="2">
                  <c:v>2350</c:v>
                </c:pt>
                <c:pt idx="3">
                  <c:v>2450</c:v>
                </c:pt>
                <c:pt idx="4">
                  <c:v>2600</c:v>
                </c:pt>
                <c:pt idx="5">
                  <c:v>2800</c:v>
                </c:pt>
                <c:pt idx="6">
                  <c:v>3000</c:v>
                </c:pt>
                <c:pt idx="7">
                  <c:v>3250</c:v>
                </c:pt>
                <c:pt idx="8">
                  <c:v>2650</c:v>
                </c:pt>
                <c:pt idx="9">
                  <c:v>2850</c:v>
                </c:pt>
                <c:pt idx="10">
                  <c:v>2900</c:v>
                </c:pt>
                <c:pt idx="11">
                  <c:v>3150</c:v>
                </c:pt>
                <c:pt idx="12">
                  <c:v>3100</c:v>
                </c:pt>
                <c:pt idx="13">
                  <c:v>3200</c:v>
                </c:pt>
                <c:pt idx="14">
                  <c:v>3300</c:v>
                </c:pt>
                <c:pt idx="15">
                  <c:v>3200</c:v>
                </c:pt>
                <c:pt idx="16">
                  <c:v>3250</c:v>
                </c:pt>
                <c:pt idx="17">
                  <c:v>3350</c:v>
                </c:pt>
                <c:pt idx="18">
                  <c:v>3900</c:v>
                </c:pt>
                <c:pt idx="19">
                  <c:v>4650</c:v>
                </c:pt>
                <c:pt idx="20">
                  <c:v>4600</c:v>
                </c:pt>
                <c:pt idx="21">
                  <c:v>4450</c:v>
                </c:pt>
                <c:pt idx="22">
                  <c:v>4000</c:v>
                </c:pt>
                <c:pt idx="23">
                  <c:v>4250</c:v>
                </c:pt>
                <c:pt idx="24">
                  <c:v>4050</c:v>
                </c:pt>
                <c:pt idx="25">
                  <c:v>3900</c:v>
                </c:pt>
                <c:pt idx="26">
                  <c:v>4000</c:v>
                </c:pt>
                <c:pt idx="27">
                  <c:v>3950</c:v>
                </c:pt>
                <c:pt idx="28">
                  <c:v>3900</c:v>
                </c:pt>
                <c:pt idx="29">
                  <c:v>3950</c:v>
                </c:pt>
                <c:pt idx="30">
                  <c:v>3650</c:v>
                </c:pt>
                <c:pt idx="31">
                  <c:v>3650</c:v>
                </c:pt>
                <c:pt idx="32">
                  <c:v>3500</c:v>
                </c:pt>
                <c:pt idx="33">
                  <c:v>3550</c:v>
                </c:pt>
                <c:pt idx="34">
                  <c:v>4350</c:v>
                </c:pt>
                <c:pt idx="35">
                  <c:v>4350</c:v>
                </c:pt>
                <c:pt idx="36">
                  <c:v>4350</c:v>
                </c:pt>
                <c:pt idx="37">
                  <c:v>4300</c:v>
                </c:pt>
                <c:pt idx="38">
                  <c:v>4300</c:v>
                </c:pt>
                <c:pt idx="39">
                  <c:v>4350</c:v>
                </c:pt>
                <c:pt idx="40">
                  <c:v>4400</c:v>
                </c:pt>
                <c:pt idx="41">
                  <c:v>4450</c:v>
                </c:pt>
                <c:pt idx="42">
                  <c:v>4500</c:v>
                </c:pt>
                <c:pt idx="43">
                  <c:v>4500</c:v>
                </c:pt>
                <c:pt idx="44">
                  <c:v>4550</c:v>
                </c:pt>
                <c:pt idx="45">
                  <c:v>4600</c:v>
                </c:pt>
                <c:pt idx="46">
                  <c:v>4650</c:v>
                </c:pt>
                <c:pt idx="47">
                  <c:v>4700</c:v>
                </c:pt>
                <c:pt idx="48">
                  <c:v>4750</c:v>
                </c:pt>
                <c:pt idx="49">
                  <c:v>4800</c:v>
                </c:pt>
                <c:pt idx="50">
                  <c:v>4850</c:v>
                </c:pt>
                <c:pt idx="51">
                  <c:v>4900</c:v>
                </c:pt>
                <c:pt idx="52">
                  <c:v>4950</c:v>
                </c:pt>
                <c:pt idx="53">
                  <c:v>4950</c:v>
                </c:pt>
                <c:pt idx="54">
                  <c:v>5000</c:v>
                </c:pt>
                <c:pt idx="55">
                  <c:v>5050</c:v>
                </c:pt>
                <c:pt idx="56">
                  <c:v>5100</c:v>
                </c:pt>
                <c:pt idx="57">
                  <c:v>5150</c:v>
                </c:pt>
                <c:pt idx="58">
                  <c:v>5200</c:v>
                </c:pt>
                <c:pt idx="59">
                  <c:v>5250</c:v>
                </c:pt>
                <c:pt idx="60">
                  <c:v>5300</c:v>
                </c:pt>
                <c:pt idx="61">
                  <c:v>5350</c:v>
                </c:pt>
                <c:pt idx="62">
                  <c:v>5400</c:v>
                </c:pt>
                <c:pt idx="63">
                  <c:v>5400</c:v>
                </c:pt>
                <c:pt idx="64">
                  <c:v>5450</c:v>
                </c:pt>
                <c:pt idx="65">
                  <c:v>5500</c:v>
                </c:pt>
                <c:pt idx="66">
                  <c:v>5550</c:v>
                </c:pt>
                <c:pt idx="67">
                  <c:v>5600</c:v>
                </c:pt>
                <c:pt idx="68">
                  <c:v>5650</c:v>
                </c:pt>
                <c:pt idx="69">
                  <c:v>5700</c:v>
                </c:pt>
                <c:pt idx="70">
                  <c:v>5750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Disaggregation'!$T$5:$T$75</c:f>
              <c:numCache>
                <c:formatCode>_(* #,##0_);_(* \(#,##0\);_(* "-"??_);_(@_)</c:formatCode>
                <c:ptCount val="71"/>
                <c:pt idx="0">
                  <c:v>200</c:v>
                </c:pt>
                <c:pt idx="1">
                  <c:v>250</c:v>
                </c:pt>
                <c:pt idx="2">
                  <c:v>300</c:v>
                </c:pt>
                <c:pt idx="3">
                  <c:v>300</c:v>
                </c:pt>
                <c:pt idx="4">
                  <c:v>300</c:v>
                </c:pt>
                <c:pt idx="5">
                  <c:v>350</c:v>
                </c:pt>
                <c:pt idx="6">
                  <c:v>350</c:v>
                </c:pt>
                <c:pt idx="7">
                  <c:v>400</c:v>
                </c:pt>
                <c:pt idx="8">
                  <c:v>300</c:v>
                </c:pt>
                <c:pt idx="9">
                  <c:v>350</c:v>
                </c:pt>
                <c:pt idx="10">
                  <c:v>350</c:v>
                </c:pt>
                <c:pt idx="11">
                  <c:v>400</c:v>
                </c:pt>
                <c:pt idx="12">
                  <c:v>400</c:v>
                </c:pt>
                <c:pt idx="13">
                  <c:v>400</c:v>
                </c:pt>
                <c:pt idx="14">
                  <c:v>400</c:v>
                </c:pt>
                <c:pt idx="15">
                  <c:v>400</c:v>
                </c:pt>
                <c:pt idx="16">
                  <c:v>400</c:v>
                </c:pt>
                <c:pt idx="17">
                  <c:v>400</c:v>
                </c:pt>
                <c:pt idx="18">
                  <c:v>500</c:v>
                </c:pt>
                <c:pt idx="19">
                  <c:v>550</c:v>
                </c:pt>
                <c:pt idx="20">
                  <c:v>550</c:v>
                </c:pt>
                <c:pt idx="21">
                  <c:v>550</c:v>
                </c:pt>
                <c:pt idx="22">
                  <c:v>500</c:v>
                </c:pt>
                <c:pt idx="23">
                  <c:v>500</c:v>
                </c:pt>
                <c:pt idx="24">
                  <c:v>500</c:v>
                </c:pt>
                <c:pt idx="25">
                  <c:v>450</c:v>
                </c:pt>
                <c:pt idx="26">
                  <c:v>500</c:v>
                </c:pt>
                <c:pt idx="27">
                  <c:v>500</c:v>
                </c:pt>
                <c:pt idx="28">
                  <c:v>450</c:v>
                </c:pt>
                <c:pt idx="29">
                  <c:v>500</c:v>
                </c:pt>
                <c:pt idx="30">
                  <c:v>450</c:v>
                </c:pt>
                <c:pt idx="31">
                  <c:v>450</c:v>
                </c:pt>
                <c:pt idx="32">
                  <c:v>450</c:v>
                </c:pt>
                <c:pt idx="33">
                  <c:v>450</c:v>
                </c:pt>
                <c:pt idx="34">
                  <c:v>550</c:v>
                </c:pt>
                <c:pt idx="35">
                  <c:v>550</c:v>
                </c:pt>
                <c:pt idx="36">
                  <c:v>550</c:v>
                </c:pt>
                <c:pt idx="37">
                  <c:v>500</c:v>
                </c:pt>
                <c:pt idx="38">
                  <c:v>500</c:v>
                </c:pt>
                <c:pt idx="39">
                  <c:v>550</c:v>
                </c:pt>
                <c:pt idx="40">
                  <c:v>550</c:v>
                </c:pt>
                <c:pt idx="41">
                  <c:v>550</c:v>
                </c:pt>
                <c:pt idx="42">
                  <c:v>550</c:v>
                </c:pt>
                <c:pt idx="43">
                  <c:v>550</c:v>
                </c:pt>
                <c:pt idx="44">
                  <c:v>550</c:v>
                </c:pt>
                <c:pt idx="45">
                  <c:v>550</c:v>
                </c:pt>
                <c:pt idx="46">
                  <c:v>550</c:v>
                </c:pt>
                <c:pt idx="47">
                  <c:v>550</c:v>
                </c:pt>
                <c:pt idx="48">
                  <c:v>600</c:v>
                </c:pt>
                <c:pt idx="49">
                  <c:v>600</c:v>
                </c:pt>
                <c:pt idx="50">
                  <c:v>600</c:v>
                </c:pt>
                <c:pt idx="51">
                  <c:v>600</c:v>
                </c:pt>
                <c:pt idx="52">
                  <c:v>600</c:v>
                </c:pt>
                <c:pt idx="53">
                  <c:v>600</c:v>
                </c:pt>
                <c:pt idx="54">
                  <c:v>600</c:v>
                </c:pt>
                <c:pt idx="55">
                  <c:v>600</c:v>
                </c:pt>
                <c:pt idx="56">
                  <c:v>600</c:v>
                </c:pt>
                <c:pt idx="57">
                  <c:v>600</c:v>
                </c:pt>
                <c:pt idx="58">
                  <c:v>650</c:v>
                </c:pt>
                <c:pt idx="59">
                  <c:v>650</c:v>
                </c:pt>
                <c:pt idx="60">
                  <c:v>650</c:v>
                </c:pt>
                <c:pt idx="61">
                  <c:v>650</c:v>
                </c:pt>
                <c:pt idx="62">
                  <c:v>650</c:v>
                </c:pt>
                <c:pt idx="63">
                  <c:v>650</c:v>
                </c:pt>
                <c:pt idx="64">
                  <c:v>650</c:v>
                </c:pt>
                <c:pt idx="65">
                  <c:v>650</c:v>
                </c:pt>
                <c:pt idx="66">
                  <c:v>650</c:v>
                </c:pt>
                <c:pt idx="67">
                  <c:v>700</c:v>
                </c:pt>
                <c:pt idx="68">
                  <c:v>700</c:v>
                </c:pt>
                <c:pt idx="69">
                  <c:v>700</c:v>
                </c:pt>
                <c:pt idx="70">
                  <c:v>700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Disaggregation'!$U$5:$U$75</c:f>
              <c:numCache>
                <c:formatCode>_(* #,##0_);_(* \(#,##0\);_(* "-"??_);_(@_)</c:formatCode>
                <c:ptCount val="71"/>
                <c:pt idx="0">
                  <c:v>1350</c:v>
                </c:pt>
                <c:pt idx="1">
                  <c:v>1650</c:v>
                </c:pt>
                <c:pt idx="2">
                  <c:v>1800</c:v>
                </c:pt>
                <c:pt idx="3">
                  <c:v>1850</c:v>
                </c:pt>
                <c:pt idx="4">
                  <c:v>2000</c:v>
                </c:pt>
                <c:pt idx="5">
                  <c:v>2100</c:v>
                </c:pt>
                <c:pt idx="6">
                  <c:v>2300</c:v>
                </c:pt>
                <c:pt idx="7">
                  <c:v>2450</c:v>
                </c:pt>
                <c:pt idx="8">
                  <c:v>2000</c:v>
                </c:pt>
                <c:pt idx="9">
                  <c:v>2150</c:v>
                </c:pt>
                <c:pt idx="10">
                  <c:v>2200</c:v>
                </c:pt>
                <c:pt idx="11">
                  <c:v>2400</c:v>
                </c:pt>
                <c:pt idx="12">
                  <c:v>2400</c:v>
                </c:pt>
                <c:pt idx="13">
                  <c:v>2450</c:v>
                </c:pt>
                <c:pt idx="14">
                  <c:v>2500</c:v>
                </c:pt>
                <c:pt idx="15">
                  <c:v>2450</c:v>
                </c:pt>
                <c:pt idx="16">
                  <c:v>2450</c:v>
                </c:pt>
                <c:pt idx="17">
                  <c:v>2550</c:v>
                </c:pt>
                <c:pt idx="18">
                  <c:v>3000</c:v>
                </c:pt>
                <c:pt idx="19">
                  <c:v>3550</c:v>
                </c:pt>
                <c:pt idx="20">
                  <c:v>3550</c:v>
                </c:pt>
                <c:pt idx="21">
                  <c:v>3400</c:v>
                </c:pt>
                <c:pt idx="22">
                  <c:v>3050</c:v>
                </c:pt>
                <c:pt idx="23">
                  <c:v>3250</c:v>
                </c:pt>
                <c:pt idx="24">
                  <c:v>3100</c:v>
                </c:pt>
                <c:pt idx="25">
                  <c:v>3000</c:v>
                </c:pt>
                <c:pt idx="26">
                  <c:v>3050</c:v>
                </c:pt>
                <c:pt idx="27">
                  <c:v>3000</c:v>
                </c:pt>
                <c:pt idx="28">
                  <c:v>2950</c:v>
                </c:pt>
                <c:pt idx="29">
                  <c:v>3000</c:v>
                </c:pt>
                <c:pt idx="30">
                  <c:v>2800</c:v>
                </c:pt>
                <c:pt idx="31">
                  <c:v>2750</c:v>
                </c:pt>
                <c:pt idx="32">
                  <c:v>2700</c:v>
                </c:pt>
                <c:pt idx="33">
                  <c:v>2700</c:v>
                </c:pt>
                <c:pt idx="34">
                  <c:v>3300</c:v>
                </c:pt>
                <c:pt idx="35">
                  <c:v>3300</c:v>
                </c:pt>
                <c:pt idx="36">
                  <c:v>3300</c:v>
                </c:pt>
                <c:pt idx="37">
                  <c:v>3300</c:v>
                </c:pt>
                <c:pt idx="38">
                  <c:v>3300</c:v>
                </c:pt>
                <c:pt idx="39">
                  <c:v>3300</c:v>
                </c:pt>
                <c:pt idx="40">
                  <c:v>3350</c:v>
                </c:pt>
                <c:pt idx="41">
                  <c:v>3400</c:v>
                </c:pt>
                <c:pt idx="42">
                  <c:v>3400</c:v>
                </c:pt>
                <c:pt idx="43">
                  <c:v>3450</c:v>
                </c:pt>
                <c:pt idx="44">
                  <c:v>3500</c:v>
                </c:pt>
                <c:pt idx="45">
                  <c:v>3500</c:v>
                </c:pt>
                <c:pt idx="46">
                  <c:v>3550</c:v>
                </c:pt>
                <c:pt idx="47">
                  <c:v>3600</c:v>
                </c:pt>
                <c:pt idx="48">
                  <c:v>3600</c:v>
                </c:pt>
                <c:pt idx="49">
                  <c:v>3650</c:v>
                </c:pt>
                <c:pt idx="50">
                  <c:v>3700</c:v>
                </c:pt>
                <c:pt idx="51">
                  <c:v>3700</c:v>
                </c:pt>
                <c:pt idx="52">
                  <c:v>3750</c:v>
                </c:pt>
                <c:pt idx="53">
                  <c:v>3800</c:v>
                </c:pt>
                <c:pt idx="54">
                  <c:v>3850</c:v>
                </c:pt>
                <c:pt idx="55">
                  <c:v>3850</c:v>
                </c:pt>
                <c:pt idx="56">
                  <c:v>3900</c:v>
                </c:pt>
                <c:pt idx="57">
                  <c:v>3950</c:v>
                </c:pt>
                <c:pt idx="58">
                  <c:v>3950</c:v>
                </c:pt>
                <c:pt idx="59">
                  <c:v>4000</c:v>
                </c:pt>
                <c:pt idx="60">
                  <c:v>4050</c:v>
                </c:pt>
                <c:pt idx="61">
                  <c:v>4050</c:v>
                </c:pt>
                <c:pt idx="62">
                  <c:v>4100</c:v>
                </c:pt>
                <c:pt idx="63">
                  <c:v>4150</c:v>
                </c:pt>
                <c:pt idx="64">
                  <c:v>4150</c:v>
                </c:pt>
                <c:pt idx="65">
                  <c:v>4200</c:v>
                </c:pt>
                <c:pt idx="66">
                  <c:v>4250</c:v>
                </c:pt>
                <c:pt idx="67">
                  <c:v>4250</c:v>
                </c:pt>
                <c:pt idx="68">
                  <c:v>4300</c:v>
                </c:pt>
                <c:pt idx="69">
                  <c:v>4350</c:v>
                </c:pt>
                <c:pt idx="70">
                  <c:v>4400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Disaggregation'!$V$5:$V$75</c:f>
              <c:numCache>
                <c:formatCode>_(* #,##0_);_(* \(#,##0\);_(* "-"??_);_(@_)</c:formatCode>
                <c:ptCount val="71"/>
                <c:pt idx="0">
                  <c:v>23550</c:v>
                </c:pt>
                <c:pt idx="1">
                  <c:v>24750</c:v>
                </c:pt>
                <c:pt idx="2">
                  <c:v>25050</c:v>
                </c:pt>
                <c:pt idx="3">
                  <c:v>25150</c:v>
                </c:pt>
                <c:pt idx="4">
                  <c:v>24850</c:v>
                </c:pt>
                <c:pt idx="5">
                  <c:v>25950</c:v>
                </c:pt>
                <c:pt idx="6">
                  <c:v>25250</c:v>
                </c:pt>
                <c:pt idx="7">
                  <c:v>25050</c:v>
                </c:pt>
                <c:pt idx="8">
                  <c:v>24200</c:v>
                </c:pt>
                <c:pt idx="9">
                  <c:v>24950</c:v>
                </c:pt>
                <c:pt idx="10">
                  <c:v>24150</c:v>
                </c:pt>
                <c:pt idx="11">
                  <c:v>26800</c:v>
                </c:pt>
                <c:pt idx="12">
                  <c:v>27450</c:v>
                </c:pt>
                <c:pt idx="13">
                  <c:v>27550</c:v>
                </c:pt>
                <c:pt idx="14">
                  <c:v>28000</c:v>
                </c:pt>
                <c:pt idx="15">
                  <c:v>29600</c:v>
                </c:pt>
                <c:pt idx="16">
                  <c:v>29550</c:v>
                </c:pt>
                <c:pt idx="17">
                  <c:v>27150</c:v>
                </c:pt>
                <c:pt idx="18">
                  <c:v>27300</c:v>
                </c:pt>
                <c:pt idx="19">
                  <c:v>28350</c:v>
                </c:pt>
                <c:pt idx="20">
                  <c:v>29850</c:v>
                </c:pt>
                <c:pt idx="21">
                  <c:v>30650</c:v>
                </c:pt>
                <c:pt idx="22">
                  <c:v>31350</c:v>
                </c:pt>
                <c:pt idx="23">
                  <c:v>31050</c:v>
                </c:pt>
                <c:pt idx="24">
                  <c:v>30500</c:v>
                </c:pt>
                <c:pt idx="25">
                  <c:v>30600</c:v>
                </c:pt>
                <c:pt idx="26">
                  <c:v>30850</c:v>
                </c:pt>
                <c:pt idx="27">
                  <c:v>31750</c:v>
                </c:pt>
                <c:pt idx="28">
                  <c:v>31950</c:v>
                </c:pt>
                <c:pt idx="29">
                  <c:v>31800</c:v>
                </c:pt>
                <c:pt idx="30">
                  <c:v>32050</c:v>
                </c:pt>
                <c:pt idx="31">
                  <c:v>33350</c:v>
                </c:pt>
                <c:pt idx="32">
                  <c:v>33650</c:v>
                </c:pt>
                <c:pt idx="33">
                  <c:v>34150</c:v>
                </c:pt>
                <c:pt idx="34">
                  <c:v>35400</c:v>
                </c:pt>
                <c:pt idx="35">
                  <c:v>35700</c:v>
                </c:pt>
                <c:pt idx="36">
                  <c:v>35900</c:v>
                </c:pt>
                <c:pt idx="37">
                  <c:v>36100</c:v>
                </c:pt>
                <c:pt idx="38">
                  <c:v>36150</c:v>
                </c:pt>
                <c:pt idx="39">
                  <c:v>36450</c:v>
                </c:pt>
                <c:pt idx="40">
                  <c:v>36700</c:v>
                </c:pt>
                <c:pt idx="41">
                  <c:v>37000</c:v>
                </c:pt>
                <c:pt idx="42">
                  <c:v>37300</c:v>
                </c:pt>
                <c:pt idx="43">
                  <c:v>37600</c:v>
                </c:pt>
                <c:pt idx="44">
                  <c:v>37900</c:v>
                </c:pt>
                <c:pt idx="45">
                  <c:v>38200</c:v>
                </c:pt>
                <c:pt idx="46">
                  <c:v>38500</c:v>
                </c:pt>
                <c:pt idx="47">
                  <c:v>38750</c:v>
                </c:pt>
                <c:pt idx="48">
                  <c:v>39050</c:v>
                </c:pt>
                <c:pt idx="49">
                  <c:v>39350</c:v>
                </c:pt>
                <c:pt idx="50">
                  <c:v>39650</c:v>
                </c:pt>
                <c:pt idx="51">
                  <c:v>39950</c:v>
                </c:pt>
                <c:pt idx="52">
                  <c:v>40250</c:v>
                </c:pt>
                <c:pt idx="53">
                  <c:v>40550</c:v>
                </c:pt>
                <c:pt idx="54">
                  <c:v>40800</c:v>
                </c:pt>
                <c:pt idx="55">
                  <c:v>41100</c:v>
                </c:pt>
                <c:pt idx="56">
                  <c:v>41400</c:v>
                </c:pt>
                <c:pt idx="57">
                  <c:v>41700</c:v>
                </c:pt>
                <c:pt idx="58">
                  <c:v>42000</c:v>
                </c:pt>
                <c:pt idx="59">
                  <c:v>42300</c:v>
                </c:pt>
                <c:pt idx="60">
                  <c:v>42600</c:v>
                </c:pt>
                <c:pt idx="61">
                  <c:v>42850</c:v>
                </c:pt>
                <c:pt idx="62">
                  <c:v>43150</c:v>
                </c:pt>
                <c:pt idx="63">
                  <c:v>43450</c:v>
                </c:pt>
                <c:pt idx="64">
                  <c:v>43750</c:v>
                </c:pt>
                <c:pt idx="65">
                  <c:v>44050</c:v>
                </c:pt>
                <c:pt idx="66">
                  <c:v>44350</c:v>
                </c:pt>
                <c:pt idx="67">
                  <c:v>44650</c:v>
                </c:pt>
                <c:pt idx="68">
                  <c:v>44900</c:v>
                </c:pt>
                <c:pt idx="69">
                  <c:v>45200</c:v>
                </c:pt>
                <c:pt idx="70">
                  <c:v>45500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Disaggregation'!$W$5:$W$75</c:f>
              <c:numCache>
                <c:formatCode>_(* #,##0_);_(* \(#,##0\);_(* "-"??_);_(@_)</c:formatCode>
                <c:ptCount val="7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pt idx="61">
                  <c:v>68000</c:v>
                </c:pt>
                <c:pt idx="62">
                  <c:v>68000</c:v>
                </c:pt>
                <c:pt idx="63">
                  <c:v>68000</c:v>
                </c:pt>
                <c:pt idx="64">
                  <c:v>68000</c:v>
                </c:pt>
                <c:pt idx="65">
                  <c:v>68000</c:v>
                </c:pt>
                <c:pt idx="66">
                  <c:v>68000</c:v>
                </c:pt>
                <c:pt idx="67">
                  <c:v>68000</c:v>
                </c:pt>
                <c:pt idx="68">
                  <c:v>68000</c:v>
                </c:pt>
                <c:pt idx="69">
                  <c:v>68000</c:v>
                </c:pt>
                <c:pt idx="7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Disaggregation'!$X$5:$X$75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pt idx="61">
                  <c:v>2600</c:v>
                </c:pt>
                <c:pt idx="62">
                  <c:v>2600</c:v>
                </c:pt>
                <c:pt idx="63">
                  <c:v>2600</c:v>
                </c:pt>
                <c:pt idx="64">
                  <c:v>2600</c:v>
                </c:pt>
                <c:pt idx="65">
                  <c:v>2600</c:v>
                </c:pt>
                <c:pt idx="66">
                  <c:v>2600</c:v>
                </c:pt>
                <c:pt idx="67">
                  <c:v>2600</c:v>
                </c:pt>
                <c:pt idx="68">
                  <c:v>2600</c:v>
                </c:pt>
                <c:pt idx="69">
                  <c:v>2600</c:v>
                </c:pt>
                <c:pt idx="7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Disaggregation'!$Y$5:$Y$75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pt idx="61">
                  <c:v>3000</c:v>
                </c:pt>
                <c:pt idx="62">
                  <c:v>3000</c:v>
                </c:pt>
                <c:pt idx="63">
                  <c:v>3000</c:v>
                </c:pt>
                <c:pt idx="64">
                  <c:v>3000</c:v>
                </c:pt>
                <c:pt idx="65">
                  <c:v>3000</c:v>
                </c:pt>
                <c:pt idx="66">
                  <c:v>3000</c:v>
                </c:pt>
                <c:pt idx="67">
                  <c:v>3000</c:v>
                </c:pt>
                <c:pt idx="68">
                  <c:v>3000</c:v>
                </c:pt>
                <c:pt idx="69">
                  <c:v>3000</c:v>
                </c:pt>
                <c:pt idx="7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Disaggregation'!$Z$5:$Z$75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pt idx="61">
                  <c:v>4300</c:v>
                </c:pt>
                <c:pt idx="62">
                  <c:v>4300</c:v>
                </c:pt>
                <c:pt idx="63">
                  <c:v>4300</c:v>
                </c:pt>
                <c:pt idx="64">
                  <c:v>4300</c:v>
                </c:pt>
                <c:pt idx="65">
                  <c:v>4300</c:v>
                </c:pt>
                <c:pt idx="66">
                  <c:v>4300</c:v>
                </c:pt>
                <c:pt idx="67">
                  <c:v>4300</c:v>
                </c:pt>
                <c:pt idx="68">
                  <c:v>4300</c:v>
                </c:pt>
                <c:pt idx="69">
                  <c:v>4300</c:v>
                </c:pt>
                <c:pt idx="7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Disaggregation'!$AA$5:$AA$75</c:f>
              <c:numCache>
                <c:formatCode>_(* #,##0_);_(* \(#,##0\);_(* "-"??_);_(@_)</c:formatCode>
                <c:ptCount val="71"/>
                <c:pt idx="0">
                  <c:v>10900</c:v>
                </c:pt>
                <c:pt idx="1">
                  <c:v>11750</c:v>
                </c:pt>
                <c:pt idx="2">
                  <c:v>12150</c:v>
                </c:pt>
                <c:pt idx="3">
                  <c:v>11700</c:v>
                </c:pt>
                <c:pt idx="4">
                  <c:v>11550</c:v>
                </c:pt>
                <c:pt idx="5">
                  <c:v>11350</c:v>
                </c:pt>
                <c:pt idx="6">
                  <c:v>11300</c:v>
                </c:pt>
                <c:pt idx="7">
                  <c:v>11850</c:v>
                </c:pt>
                <c:pt idx="8">
                  <c:v>11300</c:v>
                </c:pt>
                <c:pt idx="9">
                  <c:v>12150</c:v>
                </c:pt>
                <c:pt idx="10">
                  <c:v>13000</c:v>
                </c:pt>
                <c:pt idx="11">
                  <c:v>13700</c:v>
                </c:pt>
                <c:pt idx="12">
                  <c:v>14650</c:v>
                </c:pt>
                <c:pt idx="13">
                  <c:v>15250</c:v>
                </c:pt>
                <c:pt idx="14">
                  <c:v>15000</c:v>
                </c:pt>
                <c:pt idx="15">
                  <c:v>14700</c:v>
                </c:pt>
                <c:pt idx="16">
                  <c:v>14850</c:v>
                </c:pt>
                <c:pt idx="17">
                  <c:v>14650</c:v>
                </c:pt>
                <c:pt idx="18">
                  <c:v>17350</c:v>
                </c:pt>
                <c:pt idx="19">
                  <c:v>18650</c:v>
                </c:pt>
                <c:pt idx="20">
                  <c:v>19500</c:v>
                </c:pt>
                <c:pt idx="21">
                  <c:v>20550</c:v>
                </c:pt>
                <c:pt idx="22">
                  <c:v>21550</c:v>
                </c:pt>
                <c:pt idx="23">
                  <c:v>20400</c:v>
                </c:pt>
                <c:pt idx="24">
                  <c:v>21050</c:v>
                </c:pt>
                <c:pt idx="25">
                  <c:v>21050</c:v>
                </c:pt>
                <c:pt idx="26">
                  <c:v>21750</c:v>
                </c:pt>
                <c:pt idx="27">
                  <c:v>22700</c:v>
                </c:pt>
                <c:pt idx="28">
                  <c:v>22900</c:v>
                </c:pt>
                <c:pt idx="29">
                  <c:v>24050</c:v>
                </c:pt>
                <c:pt idx="30">
                  <c:v>24000</c:v>
                </c:pt>
                <c:pt idx="31">
                  <c:v>24150</c:v>
                </c:pt>
                <c:pt idx="32">
                  <c:v>24250</c:v>
                </c:pt>
                <c:pt idx="33">
                  <c:v>24800</c:v>
                </c:pt>
                <c:pt idx="34">
                  <c:v>25800</c:v>
                </c:pt>
                <c:pt idx="35">
                  <c:v>26000</c:v>
                </c:pt>
                <c:pt idx="36">
                  <c:v>26250</c:v>
                </c:pt>
                <c:pt idx="37">
                  <c:v>26550</c:v>
                </c:pt>
                <c:pt idx="38">
                  <c:v>26850</c:v>
                </c:pt>
                <c:pt idx="39">
                  <c:v>27200</c:v>
                </c:pt>
                <c:pt idx="40">
                  <c:v>27600</c:v>
                </c:pt>
                <c:pt idx="41">
                  <c:v>27950</c:v>
                </c:pt>
                <c:pt idx="42">
                  <c:v>28350</c:v>
                </c:pt>
                <c:pt idx="43">
                  <c:v>28750</c:v>
                </c:pt>
                <c:pt idx="44">
                  <c:v>29100</c:v>
                </c:pt>
                <c:pt idx="45">
                  <c:v>29500</c:v>
                </c:pt>
                <c:pt idx="46">
                  <c:v>29850</c:v>
                </c:pt>
                <c:pt idx="47">
                  <c:v>30250</c:v>
                </c:pt>
                <c:pt idx="48">
                  <c:v>30600</c:v>
                </c:pt>
                <c:pt idx="49">
                  <c:v>31000</c:v>
                </c:pt>
                <c:pt idx="50">
                  <c:v>31400</c:v>
                </c:pt>
                <c:pt idx="51">
                  <c:v>31750</c:v>
                </c:pt>
                <c:pt idx="52">
                  <c:v>32150</c:v>
                </c:pt>
                <c:pt idx="53">
                  <c:v>32500</c:v>
                </c:pt>
                <c:pt idx="54">
                  <c:v>32900</c:v>
                </c:pt>
                <c:pt idx="55">
                  <c:v>33250</c:v>
                </c:pt>
                <c:pt idx="56">
                  <c:v>33650</c:v>
                </c:pt>
                <c:pt idx="57">
                  <c:v>34050</c:v>
                </c:pt>
                <c:pt idx="58">
                  <c:v>34400</c:v>
                </c:pt>
                <c:pt idx="59">
                  <c:v>34800</c:v>
                </c:pt>
                <c:pt idx="60">
                  <c:v>35150</c:v>
                </c:pt>
                <c:pt idx="61">
                  <c:v>35550</c:v>
                </c:pt>
                <c:pt idx="62">
                  <c:v>35900</c:v>
                </c:pt>
                <c:pt idx="63">
                  <c:v>36300</c:v>
                </c:pt>
                <c:pt idx="64">
                  <c:v>36700</c:v>
                </c:pt>
                <c:pt idx="65">
                  <c:v>37050</c:v>
                </c:pt>
                <c:pt idx="66">
                  <c:v>37450</c:v>
                </c:pt>
                <c:pt idx="67">
                  <c:v>37800</c:v>
                </c:pt>
                <c:pt idx="68">
                  <c:v>38200</c:v>
                </c:pt>
                <c:pt idx="69">
                  <c:v>38550</c:v>
                </c:pt>
                <c:pt idx="70">
                  <c:v>38950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Disaggregation'!$AB$5:$AB$75</c:f>
              <c:numCache>
                <c:formatCode>_(* #,##0_);_(* \(#,##0\);_(* "-"??_);_(@_)</c:formatCode>
                <c:ptCount val="71"/>
                <c:pt idx="0">
                  <c:v>2200</c:v>
                </c:pt>
                <c:pt idx="1">
                  <c:v>2350</c:v>
                </c:pt>
                <c:pt idx="2">
                  <c:v>2450</c:v>
                </c:pt>
                <c:pt idx="3">
                  <c:v>2350</c:v>
                </c:pt>
                <c:pt idx="4">
                  <c:v>2300</c:v>
                </c:pt>
                <c:pt idx="5">
                  <c:v>2300</c:v>
                </c:pt>
                <c:pt idx="6">
                  <c:v>2250</c:v>
                </c:pt>
                <c:pt idx="7">
                  <c:v>2400</c:v>
                </c:pt>
                <c:pt idx="8">
                  <c:v>2250</c:v>
                </c:pt>
                <c:pt idx="9">
                  <c:v>2450</c:v>
                </c:pt>
                <c:pt idx="10">
                  <c:v>2600</c:v>
                </c:pt>
                <c:pt idx="11">
                  <c:v>2750</c:v>
                </c:pt>
                <c:pt idx="12">
                  <c:v>2950</c:v>
                </c:pt>
                <c:pt idx="13">
                  <c:v>3050</c:v>
                </c:pt>
                <c:pt idx="14">
                  <c:v>3000</c:v>
                </c:pt>
                <c:pt idx="15">
                  <c:v>2950</c:v>
                </c:pt>
                <c:pt idx="16">
                  <c:v>3000</c:v>
                </c:pt>
                <c:pt idx="17">
                  <c:v>2950</c:v>
                </c:pt>
                <c:pt idx="18">
                  <c:v>3500</c:v>
                </c:pt>
                <c:pt idx="19">
                  <c:v>3750</c:v>
                </c:pt>
                <c:pt idx="20">
                  <c:v>3900</c:v>
                </c:pt>
                <c:pt idx="21">
                  <c:v>4100</c:v>
                </c:pt>
                <c:pt idx="22">
                  <c:v>4300</c:v>
                </c:pt>
                <c:pt idx="23">
                  <c:v>4100</c:v>
                </c:pt>
                <c:pt idx="24">
                  <c:v>4250</c:v>
                </c:pt>
                <c:pt idx="25">
                  <c:v>4250</c:v>
                </c:pt>
                <c:pt idx="26">
                  <c:v>4350</c:v>
                </c:pt>
                <c:pt idx="27">
                  <c:v>4550</c:v>
                </c:pt>
                <c:pt idx="28">
                  <c:v>4600</c:v>
                </c:pt>
                <c:pt idx="29">
                  <c:v>4850</c:v>
                </c:pt>
                <c:pt idx="30">
                  <c:v>4800</c:v>
                </c:pt>
                <c:pt idx="31">
                  <c:v>4850</c:v>
                </c:pt>
                <c:pt idx="32">
                  <c:v>4850</c:v>
                </c:pt>
                <c:pt idx="33">
                  <c:v>4950</c:v>
                </c:pt>
                <c:pt idx="34">
                  <c:v>5200</c:v>
                </c:pt>
                <c:pt idx="35">
                  <c:v>5200</c:v>
                </c:pt>
                <c:pt idx="36">
                  <c:v>5250</c:v>
                </c:pt>
                <c:pt idx="37">
                  <c:v>5350</c:v>
                </c:pt>
                <c:pt idx="38">
                  <c:v>5400</c:v>
                </c:pt>
                <c:pt idx="39">
                  <c:v>5450</c:v>
                </c:pt>
                <c:pt idx="40">
                  <c:v>5550</c:v>
                </c:pt>
                <c:pt idx="41">
                  <c:v>5600</c:v>
                </c:pt>
                <c:pt idx="42">
                  <c:v>5700</c:v>
                </c:pt>
                <c:pt idx="43">
                  <c:v>5750</c:v>
                </c:pt>
                <c:pt idx="44">
                  <c:v>5850</c:v>
                </c:pt>
                <c:pt idx="45">
                  <c:v>5900</c:v>
                </c:pt>
                <c:pt idx="46">
                  <c:v>6000</c:v>
                </c:pt>
                <c:pt idx="47">
                  <c:v>6050</c:v>
                </c:pt>
                <c:pt idx="48">
                  <c:v>6150</c:v>
                </c:pt>
                <c:pt idx="49">
                  <c:v>6200</c:v>
                </c:pt>
                <c:pt idx="50">
                  <c:v>6300</c:v>
                </c:pt>
                <c:pt idx="51">
                  <c:v>6350</c:v>
                </c:pt>
                <c:pt idx="52">
                  <c:v>6450</c:v>
                </c:pt>
                <c:pt idx="53">
                  <c:v>6500</c:v>
                </c:pt>
                <c:pt idx="54">
                  <c:v>6600</c:v>
                </c:pt>
                <c:pt idx="55">
                  <c:v>6700</c:v>
                </c:pt>
                <c:pt idx="56">
                  <c:v>6750</c:v>
                </c:pt>
                <c:pt idx="57">
                  <c:v>6850</c:v>
                </c:pt>
                <c:pt idx="58">
                  <c:v>6900</c:v>
                </c:pt>
                <c:pt idx="59">
                  <c:v>7000</c:v>
                </c:pt>
                <c:pt idx="60">
                  <c:v>7050</c:v>
                </c:pt>
                <c:pt idx="61">
                  <c:v>7150</c:v>
                </c:pt>
                <c:pt idx="62">
                  <c:v>7200</c:v>
                </c:pt>
                <c:pt idx="63">
                  <c:v>7300</c:v>
                </c:pt>
                <c:pt idx="64">
                  <c:v>7350</c:v>
                </c:pt>
                <c:pt idx="65">
                  <c:v>7450</c:v>
                </c:pt>
                <c:pt idx="66">
                  <c:v>7500</c:v>
                </c:pt>
                <c:pt idx="67">
                  <c:v>7600</c:v>
                </c:pt>
                <c:pt idx="68">
                  <c:v>7650</c:v>
                </c:pt>
                <c:pt idx="69">
                  <c:v>7750</c:v>
                </c:pt>
                <c:pt idx="70">
                  <c:v>7800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Disaggregation'!$AC$5:$AC$75</c:f>
              <c:numCache>
                <c:formatCode>_(* #,##0_);_(* \(#,##0\);_(* "-"??_);_(@_)</c:formatCode>
                <c:ptCount val="71"/>
                <c:pt idx="0">
                  <c:v>0</c:v>
                </c:pt>
                <c:pt idx="1">
                  <c:v>0</c:v>
                </c:pt>
                <c:pt idx="2">
                  <c:v>0</c:v>
                </c:pt>
                <c:pt idx="3">
                  <c:v>0</c:v>
                </c:pt>
                <c:pt idx="4">
                  <c:v>0</c:v>
                </c:pt>
                <c:pt idx="5">
                  <c:v>0</c:v>
                </c:pt>
                <c:pt idx="6">
                  <c:v>0</c:v>
                </c:pt>
                <c:pt idx="7">
                  <c:v>0</c:v>
                </c:pt>
                <c:pt idx="8">
                  <c:v>0</c:v>
                </c:pt>
                <c:pt idx="9">
                  <c:v>0</c:v>
                </c:pt>
                <c:pt idx="10">
                  <c:v>2400</c:v>
                </c:pt>
                <c:pt idx="11">
                  <c:v>2450</c:v>
                </c:pt>
                <c:pt idx="12">
                  <c:v>2350</c:v>
                </c:pt>
                <c:pt idx="13">
                  <c:v>2450</c:v>
                </c:pt>
                <c:pt idx="14">
                  <c:v>2400</c:v>
                </c:pt>
                <c:pt idx="15">
                  <c:v>2450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1300</c:v>
                </c:pt>
                <c:pt idx="33">
                  <c:v>1200</c:v>
                </c:pt>
                <c:pt idx="34">
                  <c:v>1300</c:v>
                </c:pt>
                <c:pt idx="35">
                  <c:v>1350</c:v>
                </c:pt>
                <c:pt idx="36">
                  <c:v>1400</c:v>
                </c:pt>
                <c:pt idx="37">
                  <c:v>1450</c:v>
                </c:pt>
                <c:pt idx="38">
                  <c:v>1500</c:v>
                </c:pt>
                <c:pt idx="39">
                  <c:v>1600</c:v>
                </c:pt>
                <c:pt idx="40">
                  <c:v>1650</c:v>
                </c:pt>
                <c:pt idx="41">
                  <c:v>1700</c:v>
                </c:pt>
                <c:pt idx="42">
                  <c:v>1750</c:v>
                </c:pt>
                <c:pt idx="43">
                  <c:v>1850</c:v>
                </c:pt>
                <c:pt idx="44">
                  <c:v>1900</c:v>
                </c:pt>
                <c:pt idx="45">
                  <c:v>1950</c:v>
                </c:pt>
                <c:pt idx="46">
                  <c:v>2000</c:v>
                </c:pt>
                <c:pt idx="47">
                  <c:v>2100</c:v>
                </c:pt>
                <c:pt idx="48">
                  <c:v>2150</c:v>
                </c:pt>
                <c:pt idx="49">
                  <c:v>2200</c:v>
                </c:pt>
                <c:pt idx="50">
                  <c:v>2250</c:v>
                </c:pt>
                <c:pt idx="51">
                  <c:v>2350</c:v>
                </c:pt>
                <c:pt idx="52">
                  <c:v>2400</c:v>
                </c:pt>
                <c:pt idx="53">
                  <c:v>2450</c:v>
                </c:pt>
                <c:pt idx="54">
                  <c:v>2500</c:v>
                </c:pt>
                <c:pt idx="55">
                  <c:v>2600</c:v>
                </c:pt>
                <c:pt idx="56">
                  <c:v>2650</c:v>
                </c:pt>
                <c:pt idx="57">
                  <c:v>2700</c:v>
                </c:pt>
                <c:pt idx="58">
                  <c:v>2750</c:v>
                </c:pt>
                <c:pt idx="59">
                  <c:v>2800</c:v>
                </c:pt>
                <c:pt idx="60">
                  <c:v>2900</c:v>
                </c:pt>
                <c:pt idx="61">
                  <c:v>2950</c:v>
                </c:pt>
                <c:pt idx="62">
                  <c:v>3000</c:v>
                </c:pt>
                <c:pt idx="63">
                  <c:v>3050</c:v>
                </c:pt>
                <c:pt idx="64">
                  <c:v>3150</c:v>
                </c:pt>
                <c:pt idx="65">
                  <c:v>3200</c:v>
                </c:pt>
                <c:pt idx="66">
                  <c:v>3250</c:v>
                </c:pt>
                <c:pt idx="67">
                  <c:v>3300</c:v>
                </c:pt>
                <c:pt idx="68">
                  <c:v>3400</c:v>
                </c:pt>
                <c:pt idx="69">
                  <c:v>3450</c:v>
                </c:pt>
                <c:pt idx="70">
                  <c:v>3500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Disaggregation'!$AD$5:$AD$75</c:f>
              <c:numCache>
                <c:formatCode>_(* #,##0_);_(* \(#,##0\);_(* "-"??_);_(@_)</c:formatCode>
                <c:ptCount val="71"/>
                <c:pt idx="0">
                  <c:v>87500</c:v>
                </c:pt>
                <c:pt idx="1">
                  <c:v>93750</c:v>
                </c:pt>
                <c:pt idx="2">
                  <c:v>96950</c:v>
                </c:pt>
                <c:pt idx="3">
                  <c:v>97400</c:v>
                </c:pt>
                <c:pt idx="4">
                  <c:v>100600</c:v>
                </c:pt>
                <c:pt idx="5">
                  <c:v>103600</c:v>
                </c:pt>
                <c:pt idx="6">
                  <c:v>105050</c:v>
                </c:pt>
                <c:pt idx="7">
                  <c:v>109300</c:v>
                </c:pt>
                <c:pt idx="8">
                  <c:v>106550</c:v>
                </c:pt>
                <c:pt idx="9">
                  <c:v>112250</c:v>
                </c:pt>
                <c:pt idx="10">
                  <c:v>116650</c:v>
                </c:pt>
                <c:pt idx="11">
                  <c:v>124250</c:v>
                </c:pt>
                <c:pt idx="12">
                  <c:v>126350</c:v>
                </c:pt>
                <c:pt idx="13">
                  <c:v>128850</c:v>
                </c:pt>
                <c:pt idx="14">
                  <c:v>131250</c:v>
                </c:pt>
                <c:pt idx="15">
                  <c:v>132050</c:v>
                </c:pt>
                <c:pt idx="16">
                  <c:v>131400</c:v>
                </c:pt>
                <c:pt idx="17">
                  <c:v>130250</c:v>
                </c:pt>
                <c:pt idx="18">
                  <c:v>141200</c:v>
                </c:pt>
                <c:pt idx="19">
                  <c:v>151250</c:v>
                </c:pt>
                <c:pt idx="20">
                  <c:v>156200</c:v>
                </c:pt>
                <c:pt idx="21">
                  <c:v>158750</c:v>
                </c:pt>
                <c:pt idx="22">
                  <c:v>156950</c:v>
                </c:pt>
                <c:pt idx="23">
                  <c:v>152600</c:v>
                </c:pt>
                <c:pt idx="24">
                  <c:v>151250</c:v>
                </c:pt>
                <c:pt idx="25">
                  <c:v>155300</c:v>
                </c:pt>
                <c:pt idx="26">
                  <c:v>159150</c:v>
                </c:pt>
                <c:pt idx="27">
                  <c:v>163450</c:v>
                </c:pt>
                <c:pt idx="28">
                  <c:v>165650</c:v>
                </c:pt>
                <c:pt idx="29">
                  <c:v>168400</c:v>
                </c:pt>
                <c:pt idx="30">
                  <c:v>167350</c:v>
                </c:pt>
                <c:pt idx="31">
                  <c:v>167000</c:v>
                </c:pt>
                <c:pt idx="32">
                  <c:v>167700</c:v>
                </c:pt>
                <c:pt idx="33">
                  <c:v>171550</c:v>
                </c:pt>
                <c:pt idx="34">
                  <c:v>183200</c:v>
                </c:pt>
                <c:pt idx="35">
                  <c:v>186100</c:v>
                </c:pt>
                <c:pt idx="36">
                  <c:v>188050</c:v>
                </c:pt>
                <c:pt idx="37">
                  <c:v>189800</c:v>
                </c:pt>
                <c:pt idx="38">
                  <c:v>191200</c:v>
                </c:pt>
                <c:pt idx="39">
                  <c:v>193150</c:v>
                </c:pt>
                <c:pt idx="40">
                  <c:v>195550</c:v>
                </c:pt>
                <c:pt idx="41">
                  <c:v>197950</c:v>
                </c:pt>
                <c:pt idx="42">
                  <c:v>200400</c:v>
                </c:pt>
                <c:pt idx="43">
                  <c:v>202800</c:v>
                </c:pt>
                <c:pt idx="44">
                  <c:v>205200</c:v>
                </c:pt>
                <c:pt idx="45">
                  <c:v>207500</c:v>
                </c:pt>
                <c:pt idx="46">
                  <c:v>210050</c:v>
                </c:pt>
                <c:pt idx="47">
                  <c:v>212400</c:v>
                </c:pt>
                <c:pt idx="48">
                  <c:v>214850</c:v>
                </c:pt>
                <c:pt idx="49">
                  <c:v>217300</c:v>
                </c:pt>
                <c:pt idx="50">
                  <c:v>219800</c:v>
                </c:pt>
                <c:pt idx="51">
                  <c:v>222150</c:v>
                </c:pt>
                <c:pt idx="52">
                  <c:v>224550</c:v>
                </c:pt>
                <c:pt idx="53">
                  <c:v>226900</c:v>
                </c:pt>
                <c:pt idx="54">
                  <c:v>229700</c:v>
                </c:pt>
                <c:pt idx="55">
                  <c:v>232450</c:v>
                </c:pt>
                <c:pt idx="56">
                  <c:v>235250</c:v>
                </c:pt>
                <c:pt idx="57">
                  <c:v>237600</c:v>
                </c:pt>
                <c:pt idx="58">
                  <c:v>240000</c:v>
                </c:pt>
                <c:pt idx="59">
                  <c:v>242400</c:v>
                </c:pt>
                <c:pt idx="60">
                  <c:v>244850</c:v>
                </c:pt>
                <c:pt idx="61">
                  <c:v>246000</c:v>
                </c:pt>
                <c:pt idx="62">
                  <c:v>247050</c:v>
                </c:pt>
                <c:pt idx="63">
                  <c:v>248250</c:v>
                </c:pt>
                <c:pt idx="64">
                  <c:v>249450</c:v>
                </c:pt>
                <c:pt idx="65">
                  <c:v>250550</c:v>
                </c:pt>
                <c:pt idx="66">
                  <c:v>251750</c:v>
                </c:pt>
                <c:pt idx="67">
                  <c:v>252950</c:v>
                </c:pt>
                <c:pt idx="68">
                  <c:v>254100</c:v>
                </c:pt>
                <c:pt idx="69">
                  <c:v>255250</c:v>
                </c:pt>
                <c:pt idx="70">
                  <c:v>256400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Disaggregation'!$O$35:$O$75</c:f>
              <c:numCache>
                <c:formatCode>General</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'Campus Enrol Disaggregation'!$AD$35:$AD$75</c:f>
              <c:numCache>
                <c:formatCode>_(* #,##0_);_(* \(#,##0\);_(* "-"??_);_(@_)</c:formatCode>
                <c:ptCount val="41"/>
                <c:pt idx="0">
                  <c:v>167350</c:v>
                </c:pt>
                <c:pt idx="1">
                  <c:v>167000</c:v>
                </c:pt>
                <c:pt idx="2">
                  <c:v>167700</c:v>
                </c:pt>
                <c:pt idx="3">
                  <c:v>171550</c:v>
                </c:pt>
                <c:pt idx="4">
                  <c:v>183200</c:v>
                </c:pt>
                <c:pt idx="5">
                  <c:v>186100</c:v>
                </c:pt>
                <c:pt idx="6">
                  <c:v>188050</c:v>
                </c:pt>
                <c:pt idx="7">
                  <c:v>189800</c:v>
                </c:pt>
                <c:pt idx="8">
                  <c:v>191200</c:v>
                </c:pt>
                <c:pt idx="9">
                  <c:v>193150</c:v>
                </c:pt>
                <c:pt idx="10">
                  <c:v>195550</c:v>
                </c:pt>
                <c:pt idx="11">
                  <c:v>197950</c:v>
                </c:pt>
                <c:pt idx="12">
                  <c:v>200400</c:v>
                </c:pt>
                <c:pt idx="13">
                  <c:v>202800</c:v>
                </c:pt>
                <c:pt idx="14">
                  <c:v>205200</c:v>
                </c:pt>
                <c:pt idx="15">
                  <c:v>207500</c:v>
                </c:pt>
                <c:pt idx="16">
                  <c:v>210050</c:v>
                </c:pt>
                <c:pt idx="17">
                  <c:v>212400</c:v>
                </c:pt>
                <c:pt idx="18">
                  <c:v>214850</c:v>
                </c:pt>
                <c:pt idx="19">
                  <c:v>217300</c:v>
                </c:pt>
                <c:pt idx="20">
                  <c:v>219800</c:v>
                </c:pt>
                <c:pt idx="21">
                  <c:v>222150</c:v>
                </c:pt>
                <c:pt idx="22">
                  <c:v>224550</c:v>
                </c:pt>
                <c:pt idx="23">
                  <c:v>226900</c:v>
                </c:pt>
                <c:pt idx="24">
                  <c:v>229700</c:v>
                </c:pt>
                <c:pt idx="25">
                  <c:v>232450</c:v>
                </c:pt>
                <c:pt idx="26">
                  <c:v>235250</c:v>
                </c:pt>
                <c:pt idx="27">
                  <c:v>237600</c:v>
                </c:pt>
                <c:pt idx="28">
                  <c:v>240000</c:v>
                </c:pt>
                <c:pt idx="29">
                  <c:v>242400</c:v>
                </c:pt>
                <c:pt idx="30">
                  <c:v>244850</c:v>
                </c:pt>
                <c:pt idx="31">
                  <c:v>246000</c:v>
                </c:pt>
                <c:pt idx="32">
                  <c:v>247050</c:v>
                </c:pt>
                <c:pt idx="33">
                  <c:v>248250</c:v>
                </c:pt>
                <c:pt idx="34">
                  <c:v>249450</c:v>
                </c:pt>
                <c:pt idx="35">
                  <c:v>250550</c:v>
                </c:pt>
                <c:pt idx="36">
                  <c:v>251750</c:v>
                </c:pt>
                <c:pt idx="37">
                  <c:v>252950</c:v>
                </c:pt>
                <c:pt idx="38">
                  <c:v>254100</c:v>
                </c:pt>
                <c:pt idx="39">
                  <c:v>255250</c:v>
                </c:pt>
                <c:pt idx="40">
                  <c:v>256400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Projections'!$AL$2:$AL$36</c:f>
              <c:numCache>
                <c:formatCode>#,##0</c:formatCode>
                <c:ptCount val="35"/>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24180</c:v>
                </c:pt>
                <c:pt idx="16">
                  <c:v>23305</c:v>
                </c:pt>
                <c:pt idx="17">
                  <c:v>23840</c:v>
                </c:pt>
                <c:pt idx="18">
                  <c:v>26696</c:v>
                </c:pt>
                <c:pt idx="19">
                  <c:v>28765</c:v>
                </c:pt>
                <c:pt idx="20">
                  <c:v>32670</c:v>
                </c:pt>
                <c:pt idx="21">
                  <c:v>33395</c:v>
                </c:pt>
                <c:pt idx="22">
                  <c:v>31562</c:v>
                </c:pt>
                <c:pt idx="23">
                  <c:v>30564</c:v>
                </c:pt>
                <c:pt idx="24">
                  <c:v>31332</c:v>
                </c:pt>
                <c:pt idx="25">
                  <c:v>33211</c:v>
                </c:pt>
                <c:pt idx="26">
                  <c:v>34978</c:v>
                </c:pt>
                <c:pt idx="27">
                  <c:v>37282</c:v>
                </c:pt>
                <c:pt idx="28">
                  <c:v>39931</c:v>
                </c:pt>
                <c:pt idx="29">
                  <c:v>41728</c:v>
                </c:pt>
                <c:pt idx="30">
                  <c:v>40936</c:v>
                </c:pt>
                <c:pt idx="31">
                  <c:v>41262</c:v>
                </c:pt>
                <c:pt idx="32">
                  <c:v>43099</c:v>
                </c:pt>
                <c:pt idx="33">
                  <c:v>44651</c:v>
                </c:pt>
                <c:pt idx="34">
                  <c:v>46230</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Projections'!$AL$37:$AL$40</c:f>
              <c:numCache>
                <c:formatCode>#,##0</c:formatCode>
                <c:ptCount val="4"/>
                <c:pt idx="0">
                  <c:v>47972</c:v>
                </c:pt>
                <c:pt idx="1">
                  <c:v>49367</c:v>
                </c:pt>
                <c:pt idx="2">
                  <c:v>50476</c:v>
                </c:pt>
                <c:pt idx="3">
                  <c:v>51457</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44651</c:v>
                </c:pt>
                <c:pt idx="5">
                  <c:v>46230</c:v>
                </c:pt>
                <c:pt idx="6">
                  <c:v>47972</c:v>
                </c:pt>
                <c:pt idx="7">
                  <c:v>49367</c:v>
                </c:pt>
                <c:pt idx="8">
                  <c:v>50476</c:v>
                </c:pt>
                <c:pt idx="9">
                  <c:v>51457</c:v>
                </c:pt>
              </c:numCache>
            </c:numRef>
          </c:yVal>
          <c:smooth val="0"/>
          <c:extLst>
            <c:ext xmlns:c16="http://schemas.microsoft.com/office/drawing/2014/chart" uri="{C3380CC4-5D6E-409C-BE32-E72D297353CC}">
              <c16:uniqueId val="{00000005-1282-4053-85BF-D36622F55D0B}"/>
            </c:ext>
          </c:extLst>
        </c:ser>
        <c:ser>
          <c:idx val="5"/>
          <c:order val="4"/>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Projections'!$AL$73</c:f>
              <c:numCache>
                <c:formatCode>#,##0</c:formatCode>
                <c:ptCount val="1"/>
                <c:pt idx="0">
                  <c:v>78431</c:v>
                </c:pt>
              </c:numCache>
            </c:numRef>
          </c:yVal>
          <c:smooth val="0"/>
          <c:extLst>
            <c:ext xmlns:c16="http://schemas.microsoft.com/office/drawing/2014/chart" uri="{C3380CC4-5D6E-409C-BE32-E72D297353CC}">
              <c16:uniqueId val="{00000003-90F2-4A09-9FF9-96BEBDE66B0C}"/>
            </c:ext>
          </c:extLst>
        </c:ser>
        <c:ser>
          <c:idx val="4"/>
          <c:order val="5"/>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Projections'!$AL$41:$AL$72</c:f>
              <c:numCache>
                <c:formatCode>#,##0</c:formatCode>
                <c:ptCount val="32"/>
                <c:pt idx="0">
                  <c:v>52307</c:v>
                </c:pt>
                <c:pt idx="1">
                  <c:v>53535</c:v>
                </c:pt>
                <c:pt idx="2">
                  <c:v>54763</c:v>
                </c:pt>
                <c:pt idx="3">
                  <c:v>55989</c:v>
                </c:pt>
                <c:pt idx="4">
                  <c:v>57217</c:v>
                </c:pt>
                <c:pt idx="5">
                  <c:v>58444</c:v>
                </c:pt>
                <c:pt idx="6">
                  <c:v>59672</c:v>
                </c:pt>
                <c:pt idx="7">
                  <c:v>60898</c:v>
                </c:pt>
                <c:pt idx="8">
                  <c:v>62126</c:v>
                </c:pt>
                <c:pt idx="9">
                  <c:v>63353</c:v>
                </c:pt>
                <c:pt idx="10">
                  <c:v>64581</c:v>
                </c:pt>
                <c:pt idx="11">
                  <c:v>65808</c:v>
                </c:pt>
                <c:pt idx="12">
                  <c:v>67035</c:v>
                </c:pt>
                <c:pt idx="13">
                  <c:v>68263</c:v>
                </c:pt>
                <c:pt idx="14">
                  <c:v>69490</c:v>
                </c:pt>
                <c:pt idx="15">
                  <c:v>70717</c:v>
                </c:pt>
                <c:pt idx="16">
                  <c:v>71944</c:v>
                </c:pt>
                <c:pt idx="17">
                  <c:v>73172</c:v>
                </c:pt>
                <c:pt idx="18">
                  <c:v>74399</c:v>
                </c:pt>
                <c:pt idx="19">
                  <c:v>75626</c:v>
                </c:pt>
                <c:pt idx="20">
                  <c:v>76853</c:v>
                </c:pt>
                <c:pt idx="21">
                  <c:v>78081</c:v>
                </c:pt>
                <c:pt idx="22">
                  <c:v>78081</c:v>
                </c:pt>
                <c:pt idx="23">
                  <c:v>78081</c:v>
                </c:pt>
                <c:pt idx="24">
                  <c:v>78081</c:v>
                </c:pt>
                <c:pt idx="25">
                  <c:v>78081</c:v>
                </c:pt>
                <c:pt idx="26">
                  <c:v>78081</c:v>
                </c:pt>
                <c:pt idx="27">
                  <c:v>78081</c:v>
                </c:pt>
                <c:pt idx="28">
                  <c:v>78081</c:v>
                </c:pt>
                <c:pt idx="29">
                  <c:v>78081</c:v>
                </c:pt>
                <c:pt idx="30">
                  <c:v>78081</c:v>
                </c:pt>
                <c:pt idx="3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extLst>
          <c:ext xmlns:c15="http://schemas.microsoft.com/office/drawing/2012/chart" uri="{02D57815-91ED-43cb-92C2-25804820EDAC}">
            <c15:filteredScatterSeries>
              <c15: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Projections'!$AL$74</c15:sqref>
                        </c15:formulaRef>
                      </c:ext>
                    </c:extLst>
                    <c:numCache>
                      <c:formatCode>#,##0</c:formatCode>
                      <c:ptCount val="1"/>
                      <c:pt idx="0">
                        <c:v>67000</c:v>
                      </c:pt>
                    </c:numCache>
                  </c:numRef>
                </c:yVal>
                <c:smooth val="0"/>
                <c:extLst>
                  <c:ext xmlns:c16="http://schemas.microsoft.com/office/drawing/2014/chart" uri="{C3380CC4-5D6E-409C-BE32-E72D297353CC}">
                    <c16:uniqueId val="{00000004-1282-4053-85BF-D36622F55D0B}"/>
                  </c:ext>
                </c:extLst>
              </c15:ser>
            </c15:filteredScatterSeries>
          </c:ext>
        </c:extLst>
      </c:scatterChart>
      <c:valAx>
        <c:axId val="19412052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8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Projections'!$AJ$2:$AJ$36</c:f>
              <c:numCache>
                <c:formatCode>#,##0</c:formatCode>
                <c:ptCount val="35"/>
                <c:pt idx="0">
                  <c:v>24311</c:v>
                </c:pt>
                <c:pt idx="1">
                  <c:v>25581</c:v>
                </c:pt>
                <c:pt idx="2">
                  <c:v>25868</c:v>
                </c:pt>
                <c:pt idx="3">
                  <c:v>25982</c:v>
                </c:pt>
                <c:pt idx="4">
                  <c:v>25645</c:v>
                </c:pt>
                <c:pt idx="5">
                  <c:v>26810</c:v>
                </c:pt>
                <c:pt idx="6">
                  <c:v>26079</c:v>
                </c:pt>
                <c:pt idx="7">
                  <c:v>25895</c:v>
                </c:pt>
                <c:pt idx="8">
                  <c:v>25018</c:v>
                </c:pt>
                <c:pt idx="9">
                  <c:v>25781</c:v>
                </c:pt>
                <c:pt idx="10">
                  <c:v>24948</c:v>
                </c:pt>
                <c:pt idx="11">
                  <c:v>27668</c:v>
                </c:pt>
                <c:pt idx="12">
                  <c:v>28369</c:v>
                </c:pt>
                <c:pt idx="13">
                  <c:v>28436</c:v>
                </c:pt>
                <c:pt idx="14">
                  <c:v>28933</c:v>
                </c:pt>
                <c:pt idx="15">
                  <c:v>30558</c:v>
                </c:pt>
                <c:pt idx="16">
                  <c:v>30511</c:v>
                </c:pt>
                <c:pt idx="17">
                  <c:v>28025</c:v>
                </c:pt>
                <c:pt idx="18">
                  <c:v>28211</c:v>
                </c:pt>
                <c:pt idx="19">
                  <c:v>29284</c:v>
                </c:pt>
                <c:pt idx="20">
                  <c:v>30819</c:v>
                </c:pt>
                <c:pt idx="21">
                  <c:v>31660</c:v>
                </c:pt>
                <c:pt idx="22">
                  <c:v>32388</c:v>
                </c:pt>
                <c:pt idx="23">
                  <c:v>32077</c:v>
                </c:pt>
                <c:pt idx="24">
                  <c:v>31515</c:v>
                </c:pt>
                <c:pt idx="25">
                  <c:v>31592</c:v>
                </c:pt>
                <c:pt idx="26">
                  <c:v>31860</c:v>
                </c:pt>
                <c:pt idx="27">
                  <c:v>32800</c:v>
                </c:pt>
                <c:pt idx="28">
                  <c:v>33023</c:v>
                </c:pt>
                <c:pt idx="29">
                  <c:v>32852</c:v>
                </c:pt>
                <c:pt idx="30">
                  <c:v>33081</c:v>
                </c:pt>
                <c:pt idx="31">
                  <c:v>34464</c:v>
                </c:pt>
                <c:pt idx="32">
                  <c:v>34734</c:v>
                </c:pt>
                <c:pt idx="33">
                  <c:v>35260</c:v>
                </c:pt>
                <c:pt idx="34">
                  <c:v>36571</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Projections'!$AJ$37:$AJ$40</c:f>
              <c:numCache>
                <c:formatCode>#,##0</c:formatCode>
                <c:ptCount val="4"/>
                <c:pt idx="0">
                  <c:v>36873</c:v>
                </c:pt>
                <c:pt idx="1">
                  <c:v>37086</c:v>
                </c:pt>
                <c:pt idx="2">
                  <c:v>37266</c:v>
                </c:pt>
                <c:pt idx="3">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33081</c:v>
                </c:pt>
                <c:pt idx="2">
                  <c:v>34464</c:v>
                </c:pt>
                <c:pt idx="3">
                  <c:v>34734</c:v>
                </c:pt>
                <c:pt idx="4">
                  <c:v>35260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5"/>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Projections'!$AJ$73</c:f>
              <c:numCache>
                <c:formatCode>#,##0</c:formatCode>
                <c:ptCount val="1"/>
                <c:pt idx="0">
                  <c:v>43000</c:v>
                </c:pt>
              </c:numCache>
            </c:numRef>
          </c:yVal>
          <c:smooth val="0"/>
          <c:extLst>
            <c:ext xmlns:c16="http://schemas.microsoft.com/office/drawing/2014/chart" uri="{C3380CC4-5D6E-409C-BE32-E72D297353CC}">
              <c16:uniqueId val="{00000004-CDF1-422C-A052-2192D1AF5A2B}"/>
            </c:ext>
          </c:extLst>
        </c:ser>
        <c:ser>
          <c:idx val="4"/>
          <c:order val="4"/>
          <c:tx>
            <c:v>2027 RTP</c:v>
          </c:tx>
          <c:spPr>
            <a:ln w="25400" cap="rnd">
              <a:noFill/>
              <a:round/>
            </a:ln>
            <a:effectLst/>
          </c:spPr>
          <c:marker>
            <c:symbol val="circle"/>
            <c:size val="5"/>
            <c:spPr>
              <a:solidFill>
                <a:srgbClr val="00B050"/>
              </a:solidFill>
              <a:ln w="9525">
                <a:no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Projections'!$AJ$41:$AJ$72</c:f>
              <c:numCache>
                <c:formatCode>#,##0</c:formatCode>
                <c:ptCount val="32"/>
                <c:pt idx="0">
                  <c:v>37626</c:v>
                </c:pt>
                <c:pt idx="1">
                  <c:v>37928</c:v>
                </c:pt>
                <c:pt idx="2">
                  <c:v>38230</c:v>
                </c:pt>
                <c:pt idx="3">
                  <c:v>38532</c:v>
                </c:pt>
                <c:pt idx="4">
                  <c:v>38834</c:v>
                </c:pt>
                <c:pt idx="5">
                  <c:v>39136</c:v>
                </c:pt>
                <c:pt idx="6">
                  <c:v>39438</c:v>
                </c:pt>
                <c:pt idx="7">
                  <c:v>39740</c:v>
                </c:pt>
                <c:pt idx="8">
                  <c:v>40043</c:v>
                </c:pt>
                <c:pt idx="9">
                  <c:v>40345</c:v>
                </c:pt>
                <c:pt idx="10">
                  <c:v>40648</c:v>
                </c:pt>
                <c:pt idx="11">
                  <c:v>40950</c:v>
                </c:pt>
                <c:pt idx="12">
                  <c:v>41253</c:v>
                </c:pt>
                <c:pt idx="13">
                  <c:v>41555</c:v>
                </c:pt>
                <c:pt idx="14">
                  <c:v>41858</c:v>
                </c:pt>
                <c:pt idx="15">
                  <c:v>42160</c:v>
                </c:pt>
                <c:pt idx="16">
                  <c:v>42463</c:v>
                </c:pt>
                <c:pt idx="17">
                  <c:v>42765</c:v>
                </c:pt>
                <c:pt idx="18">
                  <c:v>43068</c:v>
                </c:pt>
                <c:pt idx="19">
                  <c:v>43370</c:v>
                </c:pt>
                <c:pt idx="20">
                  <c:v>43673</c:v>
                </c:pt>
                <c:pt idx="21">
                  <c:v>43975</c:v>
                </c:pt>
                <c:pt idx="22">
                  <c:v>44278</c:v>
                </c:pt>
                <c:pt idx="23">
                  <c:v>44580</c:v>
                </c:pt>
                <c:pt idx="24">
                  <c:v>44883</c:v>
                </c:pt>
                <c:pt idx="25">
                  <c:v>45185</c:v>
                </c:pt>
                <c:pt idx="26">
                  <c:v>45488</c:v>
                </c:pt>
                <c:pt idx="27">
                  <c:v>45790</c:v>
                </c:pt>
                <c:pt idx="28">
                  <c:v>46093</c:v>
                </c:pt>
                <c:pt idx="29">
                  <c:v>46395</c:v>
                </c:pt>
                <c:pt idx="30">
                  <c:v>46698</c:v>
                </c:pt>
                <c:pt idx="31">
                  <c:v>47000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extLst>
          <c:ext xmlns:c15="http://schemas.microsoft.com/office/drawing/2012/chart" uri="{02D57815-91ED-43cb-92C2-25804820EDAC}">
            <c15:filteredScatterSeries>
              <c15:ser>
                <c:idx val="2"/>
                <c:order val="5"/>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Projections'!$AJ$74</c15:sqref>
                        </c15:formulaRef>
                      </c:ext>
                    </c:extLst>
                    <c:numCache>
                      <c:formatCode>#,##0</c:formatCode>
                      <c:ptCount val="1"/>
                      <c:pt idx="0">
                        <c:v>42000</c:v>
                      </c:pt>
                    </c:numCache>
                  </c:numRef>
                </c:yVal>
                <c:smooth val="0"/>
                <c:extLst>
                  <c:ext xmlns:c16="http://schemas.microsoft.com/office/drawing/2014/chart" uri="{C3380CC4-5D6E-409C-BE32-E72D297353CC}">
                    <c16:uniqueId val="{00000006-437D-441E-8CA1-A3C31C8FEFD5}"/>
                  </c:ext>
                </c:extLst>
              </c15:ser>
            </c15:filteredScatterSeries>
          </c:ext>
        </c:extLst>
      </c:scatterChart>
      <c:valAx>
        <c:axId val="52445748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Projections'!$AK$2:$AK$36</c:f>
              <c:numCache>
                <c:formatCode>#,##0</c:formatCode>
                <c:ptCount val="35"/>
                <c:pt idx="0">
                  <c:v>13449</c:v>
                </c:pt>
                <c:pt idx="1">
                  <c:v>14495</c:v>
                </c:pt>
                <c:pt idx="2">
                  <c:v>14993</c:v>
                </c:pt>
                <c:pt idx="3">
                  <c:v>14447</c:v>
                </c:pt>
                <c:pt idx="4">
                  <c:v>14230</c:v>
                </c:pt>
                <c:pt idx="5">
                  <c:v>13996</c:v>
                </c:pt>
                <c:pt idx="6">
                  <c:v>13906</c:v>
                </c:pt>
                <c:pt idx="7">
                  <c:v>14613</c:v>
                </c:pt>
                <c:pt idx="8">
                  <c:v>13900</c:v>
                </c:pt>
                <c:pt idx="9">
                  <c:v>14984</c:v>
                </c:pt>
                <c:pt idx="10">
                  <c:v>16050</c:v>
                </c:pt>
                <c:pt idx="11">
                  <c:v>16873</c:v>
                </c:pt>
                <c:pt idx="12">
                  <c:v>18059</c:v>
                </c:pt>
                <c:pt idx="13">
                  <c:v>18821</c:v>
                </c:pt>
                <c:pt idx="14">
                  <c:v>18498</c:v>
                </c:pt>
                <c:pt idx="15">
                  <c:v>18142</c:v>
                </c:pt>
                <c:pt idx="16">
                  <c:v>18303</c:v>
                </c:pt>
                <c:pt idx="17">
                  <c:v>18081</c:v>
                </c:pt>
                <c:pt idx="18">
                  <c:v>21388</c:v>
                </c:pt>
                <c:pt idx="19">
                  <c:v>23001</c:v>
                </c:pt>
                <c:pt idx="20">
                  <c:v>24048</c:v>
                </c:pt>
                <c:pt idx="21">
                  <c:v>25301</c:v>
                </c:pt>
                <c:pt idx="22">
                  <c:v>26532</c:v>
                </c:pt>
                <c:pt idx="23">
                  <c:v>25155</c:v>
                </c:pt>
                <c:pt idx="24">
                  <c:v>25954</c:v>
                </c:pt>
                <c:pt idx="25">
                  <c:v>25955</c:v>
                </c:pt>
                <c:pt idx="26">
                  <c:v>26809</c:v>
                </c:pt>
                <c:pt idx="27">
                  <c:v>27949</c:v>
                </c:pt>
                <c:pt idx="28">
                  <c:v>28247</c:v>
                </c:pt>
                <c:pt idx="29">
                  <c:v>29644</c:v>
                </c:pt>
                <c:pt idx="30">
                  <c:v>29596</c:v>
                </c:pt>
                <c:pt idx="31">
                  <c:v>29774</c:v>
                </c:pt>
                <c:pt idx="32">
                  <c:v>29914</c:v>
                </c:pt>
                <c:pt idx="33">
                  <c:v>30536</c:v>
                </c:pt>
                <c:pt idx="34">
                  <c:v>31784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Projections'!$AK$37:$AK$40</c:f>
              <c:numCache>
                <c:formatCode>#,##0</c:formatCode>
                <c:ptCount val="4"/>
                <c:pt idx="0">
                  <c:v>32055</c:v>
                </c:pt>
                <c:pt idx="1">
                  <c:v>32380</c:v>
                </c:pt>
                <c:pt idx="2">
                  <c:v>32709</c:v>
                </c:pt>
                <c:pt idx="3">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30536</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Projections'!$AK$73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2027 RTP</c:v>
          </c:tx>
          <c:spPr>
            <a:ln w="25400" cap="rnd">
              <a:noFill/>
              <a:round/>
            </a:ln>
            <a:effectLst/>
          </c:spPr>
          <c:marker>
            <c:symbol val="circle"/>
            <c:size val="5"/>
            <c:spPr>
              <a:solidFill>
                <a:srgbClr val="00B050"/>
              </a:solidFill>
              <a:ln w="9525">
                <a:solidFill>
                  <a:schemeClr val="accent5"/>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Projections'!$AK$41:$AK$72</c:f>
              <c:numCache>
                <c:formatCode>#,##0</c:formatCode>
                <c:ptCount val="32"/>
                <c:pt idx="0">
                  <c:v>33539</c:v>
                </c:pt>
                <c:pt idx="1">
                  <c:v>34005</c:v>
                </c:pt>
                <c:pt idx="2">
                  <c:v>34472</c:v>
                </c:pt>
                <c:pt idx="3">
                  <c:v>34938</c:v>
                </c:pt>
                <c:pt idx="4">
                  <c:v>35405</c:v>
                </c:pt>
                <c:pt idx="5">
                  <c:v>35871</c:v>
                </c:pt>
                <c:pt idx="6">
                  <c:v>36338</c:v>
                </c:pt>
                <c:pt idx="7">
                  <c:v>36804</c:v>
                </c:pt>
                <c:pt idx="8">
                  <c:v>37271</c:v>
                </c:pt>
                <c:pt idx="9">
                  <c:v>37737</c:v>
                </c:pt>
                <c:pt idx="10">
                  <c:v>38204</c:v>
                </c:pt>
                <c:pt idx="11">
                  <c:v>38670</c:v>
                </c:pt>
                <c:pt idx="12">
                  <c:v>39137</c:v>
                </c:pt>
                <c:pt idx="13">
                  <c:v>39603</c:v>
                </c:pt>
                <c:pt idx="14">
                  <c:v>40070</c:v>
                </c:pt>
                <c:pt idx="15">
                  <c:v>40536</c:v>
                </c:pt>
                <c:pt idx="16">
                  <c:v>41003</c:v>
                </c:pt>
                <c:pt idx="17">
                  <c:v>41469</c:v>
                </c:pt>
                <c:pt idx="18">
                  <c:v>41936</c:v>
                </c:pt>
                <c:pt idx="19">
                  <c:v>42402</c:v>
                </c:pt>
                <c:pt idx="20">
                  <c:v>42869</c:v>
                </c:pt>
                <c:pt idx="21">
                  <c:v>43335</c:v>
                </c:pt>
                <c:pt idx="22">
                  <c:v>43802</c:v>
                </c:pt>
                <c:pt idx="23">
                  <c:v>44268</c:v>
                </c:pt>
                <c:pt idx="24">
                  <c:v>44735</c:v>
                </c:pt>
                <c:pt idx="25">
                  <c:v>45201</c:v>
                </c:pt>
                <c:pt idx="26">
                  <c:v>45668</c:v>
                </c:pt>
                <c:pt idx="27">
                  <c:v>46134</c:v>
                </c:pt>
                <c:pt idx="28">
                  <c:v>46601</c:v>
                </c:pt>
                <c:pt idx="29">
                  <c:v>47067</c:v>
                </c:pt>
                <c:pt idx="30">
                  <c:v>47534</c:v>
                </c:pt>
                <c:pt idx="31">
                  <c:v>48000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Projections'!$AM$2:$AM$36</c:f>
              <c:numCache>
                <c:formatCode>#,##0</c:formatCode>
                <c:ptCount val="35"/>
                <c:pt idx="0">
                  <c:v>13344</c:v>
                </c:pt>
                <c:pt idx="1">
                  <c:v>15972</c:v>
                </c:pt>
                <c:pt idx="2">
                  <c:v>17766</c:v>
                </c:pt>
                <c:pt idx="3">
                  <c:v>18311</c:v>
                </c:pt>
                <c:pt idx="4">
                  <c:v>19440</c:v>
                </c:pt>
                <c:pt idx="5">
                  <c:v>20834</c:v>
                </c:pt>
                <c:pt idx="6">
                  <c:v>22394</c:v>
                </c:pt>
                <c:pt idx="7">
                  <c:v>24307</c:v>
                </c:pt>
                <c:pt idx="8">
                  <c:v>19754</c:v>
                </c:pt>
                <c:pt idx="9">
                  <c:v>21273</c:v>
                </c:pt>
                <c:pt idx="10">
                  <c:v>21596</c:v>
                </c:pt>
                <c:pt idx="11">
                  <c:v>23701</c:v>
                </c:pt>
                <c:pt idx="12">
                  <c:v>23347</c:v>
                </c:pt>
                <c:pt idx="13">
                  <c:v>24056</c:v>
                </c:pt>
                <c:pt idx="14">
                  <c:v>24725</c:v>
                </c:pt>
                <c:pt idx="15">
                  <c:v>24111</c:v>
                </c:pt>
                <c:pt idx="16">
                  <c:v>24241</c:v>
                </c:pt>
                <c:pt idx="17">
                  <c:v>25235</c:v>
                </c:pt>
                <c:pt idx="18">
                  <c:v>29396</c:v>
                </c:pt>
                <c:pt idx="19">
                  <c:v>34966</c:v>
                </c:pt>
                <c:pt idx="20">
                  <c:v>34654</c:v>
                </c:pt>
                <c:pt idx="21">
                  <c:v>33420</c:v>
                </c:pt>
                <c:pt idx="22">
                  <c:v>29997</c:v>
                </c:pt>
                <c:pt idx="23">
                  <c:v>32003</c:v>
                </c:pt>
                <c:pt idx="24">
                  <c:v>30248</c:v>
                </c:pt>
                <c:pt idx="25">
                  <c:v>29350</c:v>
                </c:pt>
                <c:pt idx="26">
                  <c:v>29901</c:v>
                </c:pt>
                <c:pt idx="27">
                  <c:v>29620</c:v>
                </c:pt>
                <c:pt idx="28">
                  <c:v>29156</c:v>
                </c:pt>
                <c:pt idx="29">
                  <c:v>29517</c:v>
                </c:pt>
                <c:pt idx="30">
                  <c:v>27293</c:v>
                </c:pt>
                <c:pt idx="31">
                  <c:v>27225</c:v>
                </c:pt>
                <c:pt idx="32">
                  <c:v>26300</c:v>
                </c:pt>
                <c:pt idx="33">
                  <c:v>26764</c:v>
                </c:pt>
                <c:pt idx="34">
                  <c:v>32552</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Projections'!$AM$37:$AM$40</c:f>
              <c:numCache>
                <c:formatCode>#,##0</c:formatCode>
                <c:ptCount val="4"/>
                <c:pt idx="0">
                  <c:v>32557</c:v>
                </c:pt>
                <c:pt idx="1">
                  <c:v>32490</c:v>
                </c:pt>
                <c:pt idx="2">
                  <c:v>32395</c:v>
                </c:pt>
                <c:pt idx="3">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26300</c:v>
                </c:pt>
                <c:pt idx="4">
                  <c:v>26764</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Projections'!$AM$73</c:f>
              <c:numCache>
                <c:formatCode>#,##0</c:formatCode>
                <c:ptCount val="1"/>
                <c:pt idx="0">
                  <c:v>40000</c:v>
                </c:pt>
              </c:numCache>
            </c:numRef>
          </c:yVal>
          <c:smooth val="0"/>
          <c:extLst>
            <c:ext xmlns:c16="http://schemas.microsoft.com/office/drawing/2014/chart" uri="{C3380CC4-5D6E-409C-BE32-E72D297353CC}">
              <c16:uniqueId val="{00000006-B831-4F91-A79F-255456EFB6C8}"/>
            </c:ext>
          </c:extLst>
        </c:ser>
        <c:ser>
          <c:idx val="4"/>
          <c:order val="4"/>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Projections'!$AM$41:$AM$72</c:f>
              <c:numCache>
                <c:formatCode>#,##0</c:formatCode>
                <c:ptCount val="32"/>
                <c:pt idx="0">
                  <c:v>32556</c:v>
                </c:pt>
                <c:pt idx="1">
                  <c:v>32893</c:v>
                </c:pt>
                <c:pt idx="2">
                  <c:v>33230</c:v>
                </c:pt>
                <c:pt idx="3">
                  <c:v>33567</c:v>
                </c:pt>
                <c:pt idx="4">
                  <c:v>33904</c:v>
                </c:pt>
                <c:pt idx="5">
                  <c:v>34241</c:v>
                </c:pt>
                <c:pt idx="6">
                  <c:v>34578</c:v>
                </c:pt>
                <c:pt idx="7">
                  <c:v>34915</c:v>
                </c:pt>
                <c:pt idx="8">
                  <c:v>35252</c:v>
                </c:pt>
                <c:pt idx="9">
                  <c:v>35589</c:v>
                </c:pt>
                <c:pt idx="10">
                  <c:v>35926</c:v>
                </c:pt>
                <c:pt idx="11">
                  <c:v>36263</c:v>
                </c:pt>
                <c:pt idx="12">
                  <c:v>36600</c:v>
                </c:pt>
                <c:pt idx="13">
                  <c:v>36937</c:v>
                </c:pt>
                <c:pt idx="14">
                  <c:v>37274</c:v>
                </c:pt>
                <c:pt idx="15">
                  <c:v>37611</c:v>
                </c:pt>
                <c:pt idx="16">
                  <c:v>37948</c:v>
                </c:pt>
                <c:pt idx="17">
                  <c:v>38285</c:v>
                </c:pt>
                <c:pt idx="18">
                  <c:v>38622</c:v>
                </c:pt>
                <c:pt idx="19">
                  <c:v>38959</c:v>
                </c:pt>
                <c:pt idx="20">
                  <c:v>39296</c:v>
                </c:pt>
                <c:pt idx="21">
                  <c:v>39633</c:v>
                </c:pt>
                <c:pt idx="22">
                  <c:v>39970</c:v>
                </c:pt>
                <c:pt idx="23">
                  <c:v>40307</c:v>
                </c:pt>
                <c:pt idx="24">
                  <c:v>40644</c:v>
                </c:pt>
                <c:pt idx="25">
                  <c:v>40981</c:v>
                </c:pt>
                <c:pt idx="26">
                  <c:v>41318</c:v>
                </c:pt>
                <c:pt idx="27">
                  <c:v>41654</c:v>
                </c:pt>
                <c:pt idx="28">
                  <c:v>41991</c:v>
                </c:pt>
                <c:pt idx="29">
                  <c:v>42327</c:v>
                </c:pt>
                <c:pt idx="30">
                  <c:v>42664</c:v>
                </c:pt>
                <c:pt idx="31">
                  <c:v>43000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34347</c:v>
                </c:pt>
                <c:pt idx="15">
                  <c:v>34067</c:v>
                </c:pt>
                <c:pt idx="16">
                  <c:v>34185</c:v>
                </c:pt>
                <c:pt idx="17">
                  <c:v>34174</c:v>
                </c:pt>
                <c:pt idx="18">
                  <c:v>34244</c:v>
                </c:pt>
                <c:pt idx="19">
                  <c:v>34130</c:v>
                </c:pt>
                <c:pt idx="20">
                  <c:v>33841</c:v>
                </c:pt>
                <c:pt idx="21">
                  <c:v>34101</c:v>
                </c:pt>
                <c:pt idx="22">
                  <c:v>34409</c:v>
                </c:pt>
                <c:pt idx="23">
                  <c:v>31123</c:v>
                </c:pt>
                <c:pt idx="24">
                  <c:v>30484</c:v>
                </c:pt>
                <c:pt idx="25">
                  <c:v>33469</c:v>
                </c:pt>
                <c:pt idx="26">
                  <c:v>34240</c:v>
                </c:pt>
                <c:pt idx="27">
                  <c:v>34334</c:v>
                </c:pt>
                <c:pt idx="28">
                  <c:v>34499</c:v>
                </c:pt>
                <c:pt idx="29">
                  <c:v>34318</c:v>
                </c:pt>
                <c:pt idx="30">
                  <c:v>36461</c:v>
                </c:pt>
                <c:pt idx="31">
                  <c:v>34811</c:v>
                </c:pt>
                <c:pt idx="32">
                  <c:v>34464</c:v>
                </c:pt>
                <c:pt idx="33">
                  <c:v>35074</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Projections'!$AN$31:$AN$40</c:f>
              <c:numCache>
                <c:formatCode>#,##0</c:formatCode>
                <c:ptCount val="10"/>
                <c:pt idx="0">
                  <c:v>34318</c:v>
                </c:pt>
                <c:pt idx="1">
                  <c:v>36461</c:v>
                </c:pt>
                <c:pt idx="2">
                  <c:v>34811</c:v>
                </c:pt>
                <c:pt idx="3">
                  <c:v>34464</c:v>
                </c:pt>
                <c:pt idx="4">
                  <c:v>35074</c:v>
                </c:pt>
                <c:pt idx="5">
                  <c:v>36921</c:v>
                </c:pt>
                <c:pt idx="6">
                  <c:v>37477</c:v>
                </c:pt>
                <c:pt idx="7">
                  <c:v>37514</c:v>
                </c:pt>
                <c:pt idx="8">
                  <c:v>37551</c:v>
                </c:pt>
                <c:pt idx="9">
                  <c:v>37588</c:v>
                </c:pt>
              </c:numCache>
            </c:numRef>
          </c:yVal>
          <c:smooth val="0"/>
          <c:extLst>
            <c:ext xmlns:c16="http://schemas.microsoft.com/office/drawing/2014/chart" uri="{C3380CC4-5D6E-409C-BE32-E72D297353CC}">
              <c16:uniqueId val="{00000005-3A74-4781-ACED-B1A98497F406}"/>
            </c:ext>
          </c:extLst>
        </c:ser>
        <c:ser>
          <c:idx val="4"/>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Projections'!$AN$73</c:f>
              <c:numCache>
                <c:formatCode>#,##0</c:formatCode>
                <c:ptCount val="1"/>
                <c:pt idx="0">
                  <c:v>39315</c:v>
                </c:pt>
              </c:numCache>
            </c:numRef>
          </c:yVal>
          <c:smooth val="0"/>
          <c:extLst>
            <c:ext xmlns:c16="http://schemas.microsoft.com/office/drawing/2014/chart" uri="{C3380CC4-5D6E-409C-BE32-E72D297353CC}">
              <c16:uniqueId val="{00000002-4482-4E6F-BE3A-CE1DA51CB1BD}"/>
            </c:ext>
          </c:extLst>
        </c:ser>
        <c:ser>
          <c:idx val="1"/>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Projections'!$AN$41:$AN$72</c:f>
              <c:numCache>
                <c:formatCode>#,##0</c:formatCode>
                <c:ptCount val="3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pt idx="22">
                  <c:v>39315</c:v>
                </c:pt>
                <c:pt idx="23">
                  <c:v>39315</c:v>
                </c:pt>
                <c:pt idx="24">
                  <c:v>39315</c:v>
                </c:pt>
                <c:pt idx="25">
                  <c:v>39315</c:v>
                </c:pt>
                <c:pt idx="26">
                  <c:v>39315</c:v>
                </c:pt>
                <c:pt idx="27">
                  <c:v>39315</c:v>
                </c:pt>
                <c:pt idx="28">
                  <c:v>39315</c:v>
                </c:pt>
                <c:pt idx="29">
                  <c:v>39315</c:v>
                </c:pt>
                <c:pt idx="30">
                  <c:v>39315</c:v>
                </c:pt>
                <c:pt idx="3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extLst>
          <c:ext xmlns:c15="http://schemas.microsoft.com/office/drawing/2012/chart" uri="{02D57815-91ED-43cb-92C2-25804820EDAC}">
            <c15:filteredScatterSeries>
              <c15:ser>
                <c:idx val="2"/>
                <c:order val="4"/>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Projections'!$AN$74</c15:sqref>
                        </c15:formulaRef>
                      </c:ext>
                    </c:extLst>
                    <c:numCache>
                      <c:formatCode>#,##0</c:formatCode>
                      <c:ptCount val="1"/>
                      <c:pt idx="0">
                        <c:v>34000</c:v>
                      </c:pt>
                    </c:numCache>
                  </c:numRef>
                </c:yVal>
                <c:smooth val="0"/>
                <c:extLst>
                  <c:ext xmlns:c16="http://schemas.microsoft.com/office/drawing/2014/chart" uri="{C3380CC4-5D6E-409C-BE32-E72D297353CC}">
                    <c16:uniqueId val="{00000006-3A74-4781-ACED-B1A98497F406}"/>
                  </c:ext>
                </c:extLst>
              </c15:ser>
            </c15:filteredScatterSeries>
          </c:ext>
        </c:extLst>
      </c:scatterChart>
      <c:valAx>
        <c:axId val="52445513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Projections'!$AO$12:$AO$36</c:f>
              <c:numCache>
                <c:formatCode>#,##0</c:formatCode>
                <c:ptCount val="25"/>
                <c:pt idx="0">
                  <c:v>824</c:v>
                </c:pt>
                <c:pt idx="1">
                  <c:v>1025</c:v>
                </c:pt>
                <c:pt idx="2">
                  <c:v>1124</c:v>
                </c:pt>
                <c:pt idx="3">
                  <c:v>1258</c:v>
                </c:pt>
                <c:pt idx="4">
                  <c:v>1248</c:v>
                </c:pt>
                <c:pt idx="5">
                  <c:v>1235</c:v>
                </c:pt>
                <c:pt idx="6">
                  <c:v>1317</c:v>
                </c:pt>
                <c:pt idx="7">
                  <c:v>1316</c:v>
                </c:pt>
                <c:pt idx="8">
                  <c:v>1377</c:v>
                </c:pt>
                <c:pt idx="9">
                  <c:v>1589</c:v>
                </c:pt>
                <c:pt idx="10">
                  <c:v>1809</c:v>
                </c:pt>
                <c:pt idx="11">
                  <c:v>1987</c:v>
                </c:pt>
                <c:pt idx="12">
                  <c:v>2191</c:v>
                </c:pt>
                <c:pt idx="13">
                  <c:v>2036</c:v>
                </c:pt>
                <c:pt idx="14">
                  <c:v>2006</c:v>
                </c:pt>
                <c:pt idx="15">
                  <c:v>2153</c:v>
                </c:pt>
                <c:pt idx="16">
                  <c:v>2119</c:v>
                </c:pt>
                <c:pt idx="17">
                  <c:v>2045</c:v>
                </c:pt>
                <c:pt idx="18">
                  <c:v>1996</c:v>
                </c:pt>
                <c:pt idx="19">
                  <c:v>1929</c:v>
                </c:pt>
                <c:pt idx="20">
                  <c:v>1829</c:v>
                </c:pt>
                <c:pt idx="21">
                  <c:v>1731</c:v>
                </c:pt>
                <c:pt idx="22">
                  <c:v>1618</c:v>
                </c:pt>
                <c:pt idx="23">
                  <c:v>1831</c:v>
                </c:pt>
                <c:pt idx="24">
                  <c:v>1937</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Projections'!$AI$24:$AI$34</c:f>
              <c:numCache>
                <c:formatCode>General</c:formatCode>
                <c:ptCount val="11"/>
                <c:pt idx="0">
                  <c:v>2012</c:v>
                </c:pt>
                <c:pt idx="1">
                  <c:v>2013</c:v>
                </c:pt>
                <c:pt idx="2">
                  <c:v>2014</c:v>
                </c:pt>
                <c:pt idx="3">
                  <c:v>2015</c:v>
                </c:pt>
                <c:pt idx="4">
                  <c:v>2016</c:v>
                </c:pt>
                <c:pt idx="5">
                  <c:v>2017</c:v>
                </c:pt>
                <c:pt idx="6">
                  <c:v>2018</c:v>
                </c:pt>
                <c:pt idx="7">
                  <c:v>2019</c:v>
                </c:pt>
                <c:pt idx="8">
                  <c:v>2020</c:v>
                </c:pt>
                <c:pt idx="9">
                  <c:v>2021</c:v>
                </c:pt>
                <c:pt idx="10">
                  <c:v>2022</c:v>
                </c:pt>
              </c:numCache>
            </c:numRef>
          </c:xVal>
          <c:yVal>
            <c:numRef>
              <c:f>'College Enrollment Projections'!$AO$24:$AO$34</c:f>
              <c:numCache>
                <c:formatCode>#,##0</c:formatCode>
                <c:ptCount val="11"/>
                <c:pt idx="0">
                  <c:v>2191</c:v>
                </c:pt>
                <c:pt idx="1">
                  <c:v>2036</c:v>
                </c:pt>
                <c:pt idx="2">
                  <c:v>2006</c:v>
                </c:pt>
                <c:pt idx="3">
                  <c:v>2153</c:v>
                </c:pt>
                <c:pt idx="4">
                  <c:v>2119</c:v>
                </c:pt>
                <c:pt idx="5">
                  <c:v>2045</c:v>
                </c:pt>
                <c:pt idx="6">
                  <c:v>1996</c:v>
                </c:pt>
                <c:pt idx="7">
                  <c:v>1929</c:v>
                </c:pt>
                <c:pt idx="8">
                  <c:v>1829</c:v>
                </c:pt>
                <c:pt idx="9">
                  <c:v>1731</c:v>
                </c:pt>
                <c:pt idx="10">
                  <c:v>1618</c:v>
                </c:pt>
              </c:numCache>
            </c:numRef>
          </c:yVal>
          <c:smooth val="0"/>
          <c:extLst>
            <c:ext xmlns:c16="http://schemas.microsoft.com/office/drawing/2014/chart" uri="{C3380CC4-5D6E-409C-BE32-E72D297353CC}">
              <c16:uniqueId val="{00000007-BC61-47BB-8BCF-8D1D611131B5}"/>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Projections'!$AO$73</c:f>
              <c:numCache>
                <c:formatCode>#,##0</c:formatCode>
                <c:ptCount val="1"/>
                <c:pt idx="0">
                  <c:v>2000</c:v>
                </c:pt>
              </c:numCache>
            </c:numRef>
          </c:yVal>
          <c:smooth val="0"/>
          <c:extLst>
            <c:ext xmlns:c16="http://schemas.microsoft.com/office/drawing/2014/chart" uri="{C3380CC4-5D6E-409C-BE32-E72D297353CC}">
              <c16:uniqueId val="{00000006-BC61-47BB-8BCF-8D1D611131B5}"/>
            </c:ext>
          </c:extLst>
        </c:ser>
        <c:ser>
          <c:idx val="4"/>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Projections'!$AI$35:$AI$72</c:f>
              <c:numCache>
                <c:formatCode>General</c:formatCode>
                <c:ptCount val="3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pt idx="32">
                  <c:v>2055</c:v>
                </c:pt>
                <c:pt idx="33">
                  <c:v>2056</c:v>
                </c:pt>
                <c:pt idx="34">
                  <c:v>2057</c:v>
                </c:pt>
                <c:pt idx="35">
                  <c:v>2058</c:v>
                </c:pt>
                <c:pt idx="36">
                  <c:v>2059</c:v>
                </c:pt>
                <c:pt idx="37">
                  <c:v>2060</c:v>
                </c:pt>
              </c:numCache>
            </c:numRef>
          </c:xVal>
          <c:yVal>
            <c:numRef>
              <c:f>'College Enrollment Projections'!$AO$35:$AO$72</c:f>
              <c:numCache>
                <c:formatCode>#,##0</c:formatCode>
                <c:ptCount val="38"/>
                <c:pt idx="0">
                  <c:v>1831</c:v>
                </c:pt>
                <c:pt idx="1">
                  <c:v>1937</c:v>
                </c:pt>
                <c:pt idx="2">
                  <c:v>1972</c:v>
                </c:pt>
                <c:pt idx="3">
                  <c:v>2007</c:v>
                </c:pt>
                <c:pt idx="4">
                  <c:v>2042</c:v>
                </c:pt>
                <c:pt idx="5">
                  <c:v>2077</c:v>
                </c:pt>
                <c:pt idx="6">
                  <c:v>2112</c:v>
                </c:pt>
                <c:pt idx="7">
                  <c:v>2147</c:v>
                </c:pt>
                <c:pt idx="8">
                  <c:v>2182</c:v>
                </c:pt>
                <c:pt idx="9">
                  <c:v>2217</c:v>
                </c:pt>
                <c:pt idx="10">
                  <c:v>2252</c:v>
                </c:pt>
                <c:pt idx="11">
                  <c:v>2287</c:v>
                </c:pt>
                <c:pt idx="12">
                  <c:v>2322</c:v>
                </c:pt>
                <c:pt idx="13">
                  <c:v>2357</c:v>
                </c:pt>
                <c:pt idx="14">
                  <c:v>2392</c:v>
                </c:pt>
                <c:pt idx="15">
                  <c:v>2427</c:v>
                </c:pt>
                <c:pt idx="16">
                  <c:v>2462</c:v>
                </c:pt>
                <c:pt idx="17">
                  <c:v>2497</c:v>
                </c:pt>
                <c:pt idx="18">
                  <c:v>2532</c:v>
                </c:pt>
                <c:pt idx="19">
                  <c:v>2567</c:v>
                </c:pt>
                <c:pt idx="20">
                  <c:v>2602</c:v>
                </c:pt>
                <c:pt idx="21">
                  <c:v>2637</c:v>
                </c:pt>
                <c:pt idx="22">
                  <c:v>2672</c:v>
                </c:pt>
                <c:pt idx="23">
                  <c:v>2707</c:v>
                </c:pt>
                <c:pt idx="24">
                  <c:v>2742</c:v>
                </c:pt>
                <c:pt idx="25">
                  <c:v>2777</c:v>
                </c:pt>
                <c:pt idx="26">
                  <c:v>2812</c:v>
                </c:pt>
                <c:pt idx="27">
                  <c:v>2847</c:v>
                </c:pt>
                <c:pt idx="28">
                  <c:v>2882</c:v>
                </c:pt>
                <c:pt idx="29">
                  <c:v>2917</c:v>
                </c:pt>
                <c:pt idx="30">
                  <c:v>2952</c:v>
                </c:pt>
                <c:pt idx="31">
                  <c:v>2987</c:v>
                </c:pt>
                <c:pt idx="32">
                  <c:v>3023</c:v>
                </c:pt>
                <c:pt idx="33">
                  <c:v>3058</c:v>
                </c:pt>
                <c:pt idx="34">
                  <c:v>3094</c:v>
                </c:pt>
                <c:pt idx="35">
                  <c:v>3129</c:v>
                </c:pt>
                <c:pt idx="36">
                  <c:v>3165</c:v>
                </c:pt>
                <c:pt idx="37">
                  <c:v>3200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Projections'!$AP$12:$AP$36</c:f>
              <c:numCache>
                <c:formatCode>#,##0</c:formatCode>
                <c:ptCount val="25"/>
                <c:pt idx="0">
                  <c:v>2403</c:v>
                </c:pt>
                <c:pt idx="1">
                  <c:v>2474</c:v>
                </c:pt>
                <c:pt idx="2">
                  <c:v>2353</c:v>
                </c:pt>
                <c:pt idx="3">
                  <c:v>2471</c:v>
                </c:pt>
                <c:pt idx="4">
                  <c:v>2417</c:v>
                </c:pt>
                <c:pt idx="5">
                  <c:v>2455</c:v>
                </c:pt>
                <c:pt idx="6">
                  <c:v>2479</c:v>
                </c:pt>
                <c:pt idx="7">
                  <c:v>2661</c:v>
                </c:pt>
                <c:pt idx="8">
                  <c:v>2859</c:v>
                </c:pt>
                <c:pt idx="9">
                  <c:v>3037</c:v>
                </c:pt>
                <c:pt idx="10">
                  <c:v>3163</c:v>
                </c:pt>
                <c:pt idx="11">
                  <c:v>3358</c:v>
                </c:pt>
                <c:pt idx="12">
                  <c:v>3301</c:v>
                </c:pt>
                <c:pt idx="13">
                  <c:v>3108</c:v>
                </c:pt>
                <c:pt idx="14">
                  <c:v>2991</c:v>
                </c:pt>
                <c:pt idx="15">
                  <c:v>2821</c:v>
                </c:pt>
                <c:pt idx="16">
                  <c:v>2694</c:v>
                </c:pt>
                <c:pt idx="17">
                  <c:v>2570</c:v>
                </c:pt>
                <c:pt idx="18">
                  <c:v>2477</c:v>
                </c:pt>
                <c:pt idx="19">
                  <c:v>2215</c:v>
                </c:pt>
                <c:pt idx="20">
                  <c:v>1849</c:v>
                </c:pt>
                <c:pt idx="21">
                  <c:v>1535</c:v>
                </c:pt>
                <c:pt idx="22">
                  <c:v>1280</c:v>
                </c:pt>
                <c:pt idx="23">
                  <c:v>1214</c:v>
                </c:pt>
                <c:pt idx="24">
                  <c:v>1276</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Projections'!$AI$27:$AI$36</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xVal>
          <c:yVal>
            <c:numRef>
              <c:f>'College Enrollment Projections'!$AP$27:$AP$36</c:f>
              <c:numCache>
                <c:formatCode>#,##0</c:formatCode>
                <c:ptCount val="10"/>
                <c:pt idx="0">
                  <c:v>2821</c:v>
                </c:pt>
                <c:pt idx="1">
                  <c:v>2694</c:v>
                </c:pt>
                <c:pt idx="2">
                  <c:v>2570</c:v>
                </c:pt>
                <c:pt idx="3">
                  <c:v>2477</c:v>
                </c:pt>
                <c:pt idx="4">
                  <c:v>2215</c:v>
                </c:pt>
                <c:pt idx="5">
                  <c:v>1849</c:v>
                </c:pt>
                <c:pt idx="6">
                  <c:v>1535</c:v>
                </c:pt>
                <c:pt idx="7">
                  <c:v>1280</c:v>
                </c:pt>
                <c:pt idx="8">
                  <c:v>1214</c:v>
                </c:pt>
                <c:pt idx="9">
                  <c:v>1276</c:v>
                </c:pt>
              </c:numCache>
            </c:numRef>
          </c:yVal>
          <c:smooth val="0"/>
          <c:extLst>
            <c:ext xmlns:c16="http://schemas.microsoft.com/office/drawing/2014/chart" uri="{C3380CC4-5D6E-409C-BE32-E72D297353CC}">
              <c16:uniqueId val="{00000005-F488-4F6F-B8FC-239954948267}"/>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Projections'!$AP$73</c:f>
              <c:numCache>
                <c:formatCode>#,##0</c:formatCode>
                <c:ptCount val="1"/>
                <c:pt idx="0">
                  <c:v>3000</c:v>
                </c:pt>
              </c:numCache>
            </c:numRef>
          </c:yVal>
          <c:smooth val="0"/>
          <c:extLst>
            <c:ext xmlns:c16="http://schemas.microsoft.com/office/drawing/2014/chart" uri="{C3380CC4-5D6E-409C-BE32-E72D297353CC}">
              <c16:uniqueId val="{00000006-F488-4F6F-B8FC-239954948267}"/>
            </c:ext>
          </c:extLst>
        </c:ser>
        <c:ser>
          <c:idx val="1"/>
          <c:order val="3"/>
          <c:tx>
            <c:v>2027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Projections'!$AI$37:$AI$72</c:f>
              <c:numCache>
                <c:formatCode>General</c:formatCode>
                <c:ptCount val="3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pt idx="31">
                  <c:v>2056</c:v>
                </c:pt>
                <c:pt idx="32">
                  <c:v>2057</c:v>
                </c:pt>
                <c:pt idx="33">
                  <c:v>2058</c:v>
                </c:pt>
                <c:pt idx="34">
                  <c:v>2059</c:v>
                </c:pt>
                <c:pt idx="35">
                  <c:v>2060</c:v>
                </c:pt>
              </c:numCache>
            </c:numRef>
          </c:xVal>
          <c:yVal>
            <c:numRef>
              <c:f>'College Enrollment Projections'!$AP$37:$AP$72</c:f>
              <c:numCache>
                <c:formatCode>#,##0</c:formatCode>
                <c:ptCount val="36"/>
                <c:pt idx="0">
                  <c:v>1338</c:v>
                </c:pt>
                <c:pt idx="1">
                  <c:v>1400</c:v>
                </c:pt>
                <c:pt idx="2">
                  <c:v>1462</c:v>
                </c:pt>
                <c:pt idx="3">
                  <c:v>1524</c:v>
                </c:pt>
                <c:pt idx="4">
                  <c:v>1586</c:v>
                </c:pt>
                <c:pt idx="5">
                  <c:v>1648</c:v>
                </c:pt>
                <c:pt idx="6">
                  <c:v>1710</c:v>
                </c:pt>
                <c:pt idx="7">
                  <c:v>1772</c:v>
                </c:pt>
                <c:pt idx="8">
                  <c:v>1834</c:v>
                </c:pt>
                <c:pt idx="9">
                  <c:v>1896</c:v>
                </c:pt>
                <c:pt idx="10">
                  <c:v>1958</c:v>
                </c:pt>
                <c:pt idx="11">
                  <c:v>2020</c:v>
                </c:pt>
                <c:pt idx="12">
                  <c:v>2082</c:v>
                </c:pt>
                <c:pt idx="13">
                  <c:v>2144</c:v>
                </c:pt>
                <c:pt idx="14">
                  <c:v>2206</c:v>
                </c:pt>
                <c:pt idx="15">
                  <c:v>2268</c:v>
                </c:pt>
                <c:pt idx="16">
                  <c:v>2330</c:v>
                </c:pt>
                <c:pt idx="17">
                  <c:v>2392</c:v>
                </c:pt>
                <c:pt idx="18">
                  <c:v>2454</c:v>
                </c:pt>
                <c:pt idx="19">
                  <c:v>2516</c:v>
                </c:pt>
                <c:pt idx="20">
                  <c:v>2578</c:v>
                </c:pt>
                <c:pt idx="21">
                  <c:v>2639</c:v>
                </c:pt>
                <c:pt idx="22">
                  <c:v>2701</c:v>
                </c:pt>
                <c:pt idx="23">
                  <c:v>2762</c:v>
                </c:pt>
                <c:pt idx="24">
                  <c:v>2824</c:v>
                </c:pt>
                <c:pt idx="25">
                  <c:v>2885</c:v>
                </c:pt>
                <c:pt idx="26">
                  <c:v>2947</c:v>
                </c:pt>
                <c:pt idx="27">
                  <c:v>3008</c:v>
                </c:pt>
                <c:pt idx="28">
                  <c:v>3070</c:v>
                </c:pt>
                <c:pt idx="29">
                  <c:v>3131</c:v>
                </c:pt>
                <c:pt idx="30">
                  <c:v>3193</c:v>
                </c:pt>
                <c:pt idx="31">
                  <c:v>3254</c:v>
                </c:pt>
                <c:pt idx="32">
                  <c:v>3316</c:v>
                </c:pt>
                <c:pt idx="33">
                  <c:v>3377</c:v>
                </c:pt>
                <c:pt idx="34">
                  <c:v>3439</c:v>
                </c:pt>
                <c:pt idx="35">
                  <c:v>3500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Enrollment Trend (2020-2060)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'GPI College-Age Population'!$Z$3</c:f>
              <c:strCache>
                <c:ptCount val="1"/>
                <c:pt idx="0">
                  <c:v>UOFU</c:v>
                </c:pt>
              </c:strCache>
            </c:strRef>
          </c:tx>
          <c:spPr>
            <a:ln w="28575" cap="rnd">
              <a:solidFill>
                <a:schemeClr val="accent1"/>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Population'!$Z$4:$Z$44</c:f>
              <c:numCache>
                <c:formatCode>_(* #,##0_);_(* \(#,##0\);_(* "-"??_);_(@_)</c:formatCode>
                <c:ptCount val="41"/>
                <c:pt idx="0">
                  <c:v>33081</c:v>
                </c:pt>
                <c:pt idx="1">
                  <c:v>34464</c:v>
                </c:pt>
                <c:pt idx="2">
                  <c:v>34734</c:v>
                </c:pt>
                <c:pt idx="3">
                  <c:v>35260</c:v>
                </c:pt>
                <c:pt idx="4">
                  <c:v>36648</c:v>
                </c:pt>
                <c:pt idx="5">
                  <c:v>37963</c:v>
                </c:pt>
                <c:pt idx="6">
                  <c:v>39519</c:v>
                </c:pt>
                <c:pt idx="7">
                  <c:v>40746</c:v>
                </c:pt>
                <c:pt idx="8">
                  <c:v>41282</c:v>
                </c:pt>
                <c:pt idx="9">
                  <c:v>41589</c:v>
                </c:pt>
                <c:pt idx="10">
                  <c:v>41699</c:v>
                </c:pt>
                <c:pt idx="11">
                  <c:v>41731</c:v>
                </c:pt>
                <c:pt idx="12">
                  <c:v>41639</c:v>
                </c:pt>
                <c:pt idx="13">
                  <c:v>41499</c:v>
                </c:pt>
                <c:pt idx="14">
                  <c:v>41318</c:v>
                </c:pt>
                <c:pt idx="15">
                  <c:v>41071</c:v>
                </c:pt>
                <c:pt idx="16">
                  <c:v>40741</c:v>
                </c:pt>
                <c:pt idx="17">
                  <c:v>40443</c:v>
                </c:pt>
                <c:pt idx="18">
                  <c:v>40044</c:v>
                </c:pt>
                <c:pt idx="19">
                  <c:v>39596</c:v>
                </c:pt>
                <c:pt idx="20">
                  <c:v>39094</c:v>
                </c:pt>
                <c:pt idx="21">
                  <c:v>38595</c:v>
                </c:pt>
                <c:pt idx="22">
                  <c:v>38182</c:v>
                </c:pt>
                <c:pt idx="23">
                  <c:v>37953</c:v>
                </c:pt>
                <c:pt idx="24">
                  <c:v>37860</c:v>
                </c:pt>
                <c:pt idx="25">
                  <c:v>37891</c:v>
                </c:pt>
                <c:pt idx="26">
                  <c:v>38042</c:v>
                </c:pt>
                <c:pt idx="27">
                  <c:v>38322</c:v>
                </c:pt>
                <c:pt idx="28">
                  <c:v>38729</c:v>
                </c:pt>
                <c:pt idx="29">
                  <c:v>39225</c:v>
                </c:pt>
                <c:pt idx="30">
                  <c:v>39788</c:v>
                </c:pt>
                <c:pt idx="31">
                  <c:v>40403</c:v>
                </c:pt>
                <c:pt idx="32">
                  <c:v>41048</c:v>
                </c:pt>
                <c:pt idx="33">
                  <c:v>41699</c:v>
                </c:pt>
                <c:pt idx="34">
                  <c:v>42333</c:v>
                </c:pt>
                <c:pt idx="35">
                  <c:v>42931</c:v>
                </c:pt>
                <c:pt idx="36">
                  <c:v>43481</c:v>
                </c:pt>
                <c:pt idx="37">
                  <c:v>43968</c:v>
                </c:pt>
                <c:pt idx="38">
                  <c:v>44392</c:v>
                </c:pt>
                <c:pt idx="39">
                  <c:v>44742</c:v>
                </c:pt>
                <c:pt idx="40">
                  <c:v>45009</c:v>
                </c:pt>
              </c:numCache>
            </c:numRef>
          </c:val>
          <c:smooth val="0"/>
          <c:extLst>
            <c:ext xmlns:c16="http://schemas.microsoft.com/office/drawing/2014/chart" uri="{C3380CC4-5D6E-409C-BE32-E72D297353CC}">
              <c16:uniqueId val="{00000000-F95A-4BCB-AEEB-E9DED50B9672}"/>
            </c:ext>
          </c:extLst>
        </c:ser>
        <c:ser>
          <c:idx val="1"/>
          <c:order val="1"/>
          <c:tx>
            <c:strRef>
              <c:f>'GPI College-Age Population'!$AA$3</c:f>
              <c:strCache>
                <c:ptCount val="1"/>
                <c:pt idx="0">
                  <c:v>WSU</c:v>
                </c:pt>
              </c:strCache>
            </c:strRef>
          </c:tx>
          <c:spPr>
            <a:ln w="28575" cap="rnd">
              <a:solidFill>
                <a:schemeClr val="accent2"/>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Population'!$AA$4:$AA$44</c:f>
              <c:numCache>
                <c:formatCode>_(* #,##0_);_(* \(#,##0\);_(* "-"??_);_(@_)</c:formatCode>
                <c:ptCount val="41"/>
                <c:pt idx="0">
                  <c:v>29596</c:v>
                </c:pt>
                <c:pt idx="1">
                  <c:v>29774</c:v>
                </c:pt>
                <c:pt idx="2">
                  <c:v>29914</c:v>
                </c:pt>
                <c:pt idx="3">
                  <c:v>30536</c:v>
                </c:pt>
                <c:pt idx="4">
                  <c:v>32076</c:v>
                </c:pt>
                <c:pt idx="5">
                  <c:v>33535</c:v>
                </c:pt>
                <c:pt idx="6">
                  <c:v>35261</c:v>
                </c:pt>
                <c:pt idx="7">
                  <c:v>36623</c:v>
                </c:pt>
                <c:pt idx="8">
                  <c:v>37218</c:v>
                </c:pt>
                <c:pt idx="9">
                  <c:v>37559</c:v>
                </c:pt>
                <c:pt idx="10">
                  <c:v>37681</c:v>
                </c:pt>
                <c:pt idx="11">
                  <c:v>37716</c:v>
                </c:pt>
                <c:pt idx="12">
                  <c:v>37614</c:v>
                </c:pt>
                <c:pt idx="13">
                  <c:v>37458</c:v>
                </c:pt>
                <c:pt idx="14">
                  <c:v>37258</c:v>
                </c:pt>
                <c:pt idx="15">
                  <c:v>36983</c:v>
                </c:pt>
                <c:pt idx="16">
                  <c:v>36618</c:v>
                </c:pt>
                <c:pt idx="17">
                  <c:v>36287</c:v>
                </c:pt>
                <c:pt idx="18">
                  <c:v>35845</c:v>
                </c:pt>
                <c:pt idx="19">
                  <c:v>35347</c:v>
                </c:pt>
                <c:pt idx="20">
                  <c:v>34790</c:v>
                </c:pt>
                <c:pt idx="21">
                  <c:v>34236</c:v>
                </c:pt>
                <c:pt idx="22">
                  <c:v>33778</c:v>
                </c:pt>
                <c:pt idx="23">
                  <c:v>33524</c:v>
                </c:pt>
                <c:pt idx="24">
                  <c:v>33421</c:v>
                </c:pt>
                <c:pt idx="25">
                  <c:v>33455</c:v>
                </c:pt>
                <c:pt idx="26">
                  <c:v>33623</c:v>
                </c:pt>
                <c:pt idx="27">
                  <c:v>33934</c:v>
                </c:pt>
                <c:pt idx="28">
                  <c:v>34385</c:v>
                </c:pt>
                <c:pt idx="29">
                  <c:v>34935</c:v>
                </c:pt>
                <c:pt idx="30">
                  <c:v>35560</c:v>
                </c:pt>
                <c:pt idx="31">
                  <c:v>36243</c:v>
                </c:pt>
                <c:pt idx="32">
                  <c:v>36958</c:v>
                </c:pt>
                <c:pt idx="33">
                  <c:v>37681</c:v>
                </c:pt>
                <c:pt idx="34">
                  <c:v>38384</c:v>
                </c:pt>
                <c:pt idx="35">
                  <c:v>39048</c:v>
                </c:pt>
                <c:pt idx="36">
                  <c:v>39658</c:v>
                </c:pt>
                <c:pt idx="37">
                  <c:v>40199</c:v>
                </c:pt>
                <c:pt idx="38">
                  <c:v>40669</c:v>
                </c:pt>
                <c:pt idx="39">
                  <c:v>41057</c:v>
                </c:pt>
                <c:pt idx="40">
                  <c:v>41354</c:v>
                </c:pt>
              </c:numCache>
            </c:numRef>
          </c:val>
          <c:smooth val="0"/>
          <c:extLst>
            <c:ext xmlns:c16="http://schemas.microsoft.com/office/drawing/2014/chart" uri="{C3380CC4-5D6E-409C-BE32-E72D297353CC}">
              <c16:uniqueId val="{00000001-F95A-4BCB-AEEB-E9DED50B9672}"/>
            </c:ext>
          </c:extLst>
        </c:ser>
        <c:ser>
          <c:idx val="2"/>
          <c:order val="2"/>
          <c:tx>
            <c:strRef>
              <c:f>'GPI College-Age Population'!$AB$3</c:f>
              <c:strCache>
                <c:ptCount val="1"/>
                <c:pt idx="0">
                  <c:v>UVU</c:v>
                </c:pt>
              </c:strCache>
            </c:strRef>
          </c:tx>
          <c:spPr>
            <a:ln w="28575" cap="rnd">
              <a:solidFill>
                <a:schemeClr val="accent3"/>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Population'!$AB$4:$AB$44</c:f>
              <c:numCache>
                <c:formatCode>_(* #,##0_);_(* \(#,##0\);_(* "-"??_);_(@_)</c:formatCode>
                <c:ptCount val="41"/>
                <c:pt idx="0">
                  <c:v>40936</c:v>
                </c:pt>
                <c:pt idx="1">
                  <c:v>41262</c:v>
                </c:pt>
                <c:pt idx="2">
                  <c:v>43099</c:v>
                </c:pt>
                <c:pt idx="3">
                  <c:v>44651</c:v>
                </c:pt>
                <c:pt idx="4">
                  <c:v>47047</c:v>
                </c:pt>
                <c:pt idx="5">
                  <c:v>49316</c:v>
                </c:pt>
                <c:pt idx="6">
                  <c:v>52001</c:v>
                </c:pt>
                <c:pt idx="7">
                  <c:v>54118</c:v>
                </c:pt>
                <c:pt idx="8">
                  <c:v>55044</c:v>
                </c:pt>
                <c:pt idx="9">
                  <c:v>55574</c:v>
                </c:pt>
                <c:pt idx="10">
                  <c:v>55763</c:v>
                </c:pt>
                <c:pt idx="11">
                  <c:v>55818</c:v>
                </c:pt>
                <c:pt idx="12">
                  <c:v>55660</c:v>
                </c:pt>
                <c:pt idx="13">
                  <c:v>55418</c:v>
                </c:pt>
                <c:pt idx="14">
                  <c:v>55106</c:v>
                </c:pt>
                <c:pt idx="15">
                  <c:v>54679</c:v>
                </c:pt>
                <c:pt idx="16">
                  <c:v>54111</c:v>
                </c:pt>
                <c:pt idx="17">
                  <c:v>53597</c:v>
                </c:pt>
                <c:pt idx="18">
                  <c:v>52908</c:v>
                </c:pt>
                <c:pt idx="19">
                  <c:v>52134</c:v>
                </c:pt>
                <c:pt idx="20">
                  <c:v>51268</c:v>
                </c:pt>
                <c:pt idx="21">
                  <c:v>50406</c:v>
                </c:pt>
                <c:pt idx="22">
                  <c:v>49693</c:v>
                </c:pt>
                <c:pt idx="23">
                  <c:v>49298</c:v>
                </c:pt>
                <c:pt idx="24">
                  <c:v>49138</c:v>
                </c:pt>
                <c:pt idx="25">
                  <c:v>49191</c:v>
                </c:pt>
                <c:pt idx="26">
                  <c:v>49453</c:v>
                </c:pt>
                <c:pt idx="27">
                  <c:v>49936</c:v>
                </c:pt>
                <c:pt idx="28">
                  <c:v>50637</c:v>
                </c:pt>
                <c:pt idx="29">
                  <c:v>51493</c:v>
                </c:pt>
                <c:pt idx="30">
                  <c:v>52465</c:v>
                </c:pt>
                <c:pt idx="31">
                  <c:v>53527</c:v>
                </c:pt>
                <c:pt idx="32">
                  <c:v>54640</c:v>
                </c:pt>
                <c:pt idx="33">
                  <c:v>55763</c:v>
                </c:pt>
                <c:pt idx="34">
                  <c:v>56857</c:v>
                </c:pt>
                <c:pt idx="35">
                  <c:v>57890</c:v>
                </c:pt>
                <c:pt idx="36">
                  <c:v>58839</c:v>
                </c:pt>
                <c:pt idx="37">
                  <c:v>59680</c:v>
                </c:pt>
                <c:pt idx="38">
                  <c:v>60411</c:v>
                </c:pt>
                <c:pt idx="39">
                  <c:v>61015</c:v>
                </c:pt>
                <c:pt idx="40">
                  <c:v>61476</c:v>
                </c:pt>
              </c:numCache>
            </c:numRef>
          </c:val>
          <c:smooth val="0"/>
          <c:extLst>
            <c:ext xmlns:c16="http://schemas.microsoft.com/office/drawing/2014/chart" uri="{C3380CC4-5D6E-409C-BE32-E72D297353CC}">
              <c16:uniqueId val="{00000002-F95A-4BCB-AEEB-E9DED50B9672}"/>
            </c:ext>
          </c:extLst>
        </c:ser>
        <c:ser>
          <c:idx val="3"/>
          <c:order val="3"/>
          <c:tx>
            <c:strRef>
              <c:f>'GPI College-Age Population'!$AC$3</c:f>
              <c:strCache>
                <c:ptCount val="1"/>
                <c:pt idx="0">
                  <c:v>SLCC</c:v>
                </c:pt>
              </c:strCache>
            </c:strRef>
          </c:tx>
          <c:spPr>
            <a:ln w="28575" cap="rnd">
              <a:solidFill>
                <a:schemeClr val="accent4"/>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Population'!$AC$4:$AC$44</c:f>
              <c:numCache>
                <c:formatCode>_(* #,##0_);_(* \(#,##0\);_(* "-"??_);_(@_)</c:formatCode>
                <c:ptCount val="41"/>
                <c:pt idx="0">
                  <c:v>27293</c:v>
                </c:pt>
                <c:pt idx="1">
                  <c:v>27225</c:v>
                </c:pt>
                <c:pt idx="2">
                  <c:v>26300</c:v>
                </c:pt>
                <c:pt idx="3">
                  <c:v>26764</c:v>
                </c:pt>
                <c:pt idx="4">
                  <c:v>27795</c:v>
                </c:pt>
                <c:pt idx="5">
                  <c:v>28772</c:v>
                </c:pt>
                <c:pt idx="6">
                  <c:v>29928</c:v>
                </c:pt>
                <c:pt idx="7">
                  <c:v>30840</c:v>
                </c:pt>
                <c:pt idx="8">
                  <c:v>31238</c:v>
                </c:pt>
                <c:pt idx="9">
                  <c:v>31466</c:v>
                </c:pt>
                <c:pt idx="10">
                  <c:v>31548</c:v>
                </c:pt>
                <c:pt idx="11">
                  <c:v>31571</c:v>
                </c:pt>
                <c:pt idx="12">
                  <c:v>31503</c:v>
                </c:pt>
                <c:pt idx="13">
                  <c:v>31399</c:v>
                </c:pt>
                <c:pt idx="14">
                  <c:v>31265</c:v>
                </c:pt>
                <c:pt idx="15">
                  <c:v>31081</c:v>
                </c:pt>
                <c:pt idx="16">
                  <c:v>30836</c:v>
                </c:pt>
                <c:pt idx="17">
                  <c:v>30615</c:v>
                </c:pt>
                <c:pt idx="18">
                  <c:v>30318</c:v>
                </c:pt>
                <c:pt idx="19">
                  <c:v>29985</c:v>
                </c:pt>
                <c:pt idx="20">
                  <c:v>29612</c:v>
                </c:pt>
                <c:pt idx="21">
                  <c:v>29241</c:v>
                </c:pt>
                <c:pt idx="22">
                  <c:v>28935</c:v>
                </c:pt>
                <c:pt idx="23">
                  <c:v>28764</c:v>
                </c:pt>
                <c:pt idx="24">
                  <c:v>28696</c:v>
                </c:pt>
                <c:pt idx="25">
                  <c:v>28719</c:v>
                </c:pt>
                <c:pt idx="26">
                  <c:v>28831</c:v>
                </c:pt>
                <c:pt idx="27">
                  <c:v>29039</c:v>
                </c:pt>
                <c:pt idx="28">
                  <c:v>29341</c:v>
                </c:pt>
                <c:pt idx="29">
                  <c:v>29709</c:v>
                </c:pt>
                <c:pt idx="30">
                  <c:v>30128</c:v>
                </c:pt>
                <c:pt idx="31">
                  <c:v>30585</c:v>
                </c:pt>
                <c:pt idx="32">
                  <c:v>31064</c:v>
                </c:pt>
                <c:pt idx="33">
                  <c:v>31548</c:v>
                </c:pt>
                <c:pt idx="34">
                  <c:v>32019</c:v>
                </c:pt>
                <c:pt idx="35">
                  <c:v>32463</c:v>
                </c:pt>
                <c:pt idx="36">
                  <c:v>32872</c:v>
                </c:pt>
                <c:pt idx="37">
                  <c:v>33234</c:v>
                </c:pt>
                <c:pt idx="38">
                  <c:v>33548</c:v>
                </c:pt>
                <c:pt idx="39">
                  <c:v>33809</c:v>
                </c:pt>
                <c:pt idx="40">
                  <c:v>34007</c:v>
                </c:pt>
              </c:numCache>
            </c:numRef>
          </c:val>
          <c:smooth val="0"/>
          <c:extLst>
            <c:ext xmlns:c16="http://schemas.microsoft.com/office/drawing/2014/chart" uri="{C3380CC4-5D6E-409C-BE32-E72D297353CC}">
              <c16:uniqueId val="{00000003-F95A-4BCB-AEEB-E9DED50B9672}"/>
            </c:ext>
          </c:extLst>
        </c:ser>
        <c:ser>
          <c:idx val="4"/>
          <c:order val="4"/>
          <c:tx>
            <c:strRef>
              <c:f>'GPI College-Age Population'!$AD$3</c:f>
              <c:strCache>
                <c:ptCount val="1"/>
                <c:pt idx="0">
                  <c:v>BYU</c:v>
                </c:pt>
              </c:strCache>
            </c:strRef>
          </c:tx>
          <c:spPr>
            <a:ln w="28575" cap="rnd">
              <a:solidFill>
                <a:schemeClr val="accent5"/>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Population'!$AD$4:$AD$44</c:f>
              <c:numCache>
                <c:formatCode>_(* #,##0_);_(* \(#,##0\);_(* "-"??_);_(@_)</c:formatCode>
                <c:ptCount val="41"/>
                <c:pt idx="0">
                  <c:v>36461</c:v>
                </c:pt>
                <c:pt idx="1">
                  <c:v>34811</c:v>
                </c:pt>
                <c:pt idx="2">
                  <c:v>34464</c:v>
                </c:pt>
                <c:pt idx="3">
                  <c:v>35074</c:v>
                </c:pt>
                <c:pt idx="4">
                  <c:v>36958</c:v>
                </c:pt>
                <c:pt idx="5">
                  <c:v>38743</c:v>
                </c:pt>
                <c:pt idx="6">
                  <c:v>40854</c:v>
                </c:pt>
                <c:pt idx="7">
                  <c:v>42520</c:v>
                </c:pt>
                <c:pt idx="8">
                  <c:v>43248</c:v>
                </c:pt>
                <c:pt idx="9">
                  <c:v>43665</c:v>
                </c:pt>
                <c:pt idx="10">
                  <c:v>43814</c:v>
                </c:pt>
                <c:pt idx="11">
                  <c:v>43857</c:v>
                </c:pt>
                <c:pt idx="12">
                  <c:v>43732</c:v>
                </c:pt>
                <c:pt idx="13">
                  <c:v>43542</c:v>
                </c:pt>
                <c:pt idx="14">
                  <c:v>43297</c:v>
                </c:pt>
                <c:pt idx="15">
                  <c:v>42961</c:v>
                </c:pt>
                <c:pt idx="16">
                  <c:v>42514</c:v>
                </c:pt>
                <c:pt idx="17">
                  <c:v>42109</c:v>
                </c:pt>
                <c:pt idx="18">
                  <c:v>41568</c:v>
                </c:pt>
                <c:pt idx="19">
                  <c:v>40959</c:v>
                </c:pt>
                <c:pt idx="20">
                  <c:v>40278</c:v>
                </c:pt>
                <c:pt idx="21">
                  <c:v>39600</c:v>
                </c:pt>
                <c:pt idx="22">
                  <c:v>39040</c:v>
                </c:pt>
                <c:pt idx="23">
                  <c:v>38729</c:v>
                </c:pt>
                <c:pt idx="24">
                  <c:v>38603</c:v>
                </c:pt>
                <c:pt idx="25">
                  <c:v>38645</c:v>
                </c:pt>
                <c:pt idx="26">
                  <c:v>38851</c:v>
                </c:pt>
                <c:pt idx="27">
                  <c:v>39230</c:v>
                </c:pt>
                <c:pt idx="28">
                  <c:v>39782</c:v>
                </c:pt>
                <c:pt idx="29">
                  <c:v>40455</c:v>
                </c:pt>
                <c:pt idx="30">
                  <c:v>41219</c:v>
                </c:pt>
                <c:pt idx="31">
                  <c:v>42055</c:v>
                </c:pt>
                <c:pt idx="32">
                  <c:v>42930</c:v>
                </c:pt>
                <c:pt idx="33">
                  <c:v>43813</c:v>
                </c:pt>
                <c:pt idx="34">
                  <c:v>44674</c:v>
                </c:pt>
                <c:pt idx="35">
                  <c:v>45486</c:v>
                </c:pt>
                <c:pt idx="36">
                  <c:v>46232</c:v>
                </c:pt>
                <c:pt idx="37">
                  <c:v>46894</c:v>
                </c:pt>
                <c:pt idx="38">
                  <c:v>47469</c:v>
                </c:pt>
                <c:pt idx="39">
                  <c:v>47944</c:v>
                </c:pt>
                <c:pt idx="40">
                  <c:v>48307</c:v>
                </c:pt>
              </c:numCache>
            </c:numRef>
          </c:val>
          <c:smooth val="0"/>
          <c:extLst>
            <c:ext xmlns:c16="http://schemas.microsoft.com/office/drawing/2014/chart" uri="{C3380CC4-5D6E-409C-BE32-E72D297353CC}">
              <c16:uniqueId val="{00000004-F95A-4BCB-AEEB-E9DED50B9672}"/>
            </c:ext>
          </c:extLst>
        </c:ser>
        <c:ser>
          <c:idx val="5"/>
          <c:order val="5"/>
          <c:tx>
            <c:strRef>
              <c:f>'GPI College-Age Population'!$AE$3</c:f>
              <c:strCache>
                <c:ptCount val="1"/>
                <c:pt idx="0">
                  <c:v>ENSIGN</c:v>
                </c:pt>
              </c:strCache>
            </c:strRef>
          </c:tx>
          <c:spPr>
            <a:ln w="28575" cap="rnd">
              <a:solidFill>
                <a:schemeClr val="accent6"/>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Population'!$AE$4:$AE$44</c:f>
              <c:numCache>
                <c:formatCode>_(* #,##0_);_(* \(#,##0\);_(* "-"??_);_(@_)</c:formatCode>
                <c:ptCount val="41"/>
                <c:pt idx="0">
                  <c:v>1829</c:v>
                </c:pt>
                <c:pt idx="1">
                  <c:v>1731</c:v>
                </c:pt>
                <c:pt idx="2">
                  <c:v>1618</c:v>
                </c:pt>
                <c:pt idx="3">
                  <c:v>1831</c:v>
                </c:pt>
                <c:pt idx="4">
                  <c:v>1910</c:v>
                </c:pt>
                <c:pt idx="5">
                  <c:v>1986</c:v>
                </c:pt>
                <c:pt idx="6">
                  <c:v>2075</c:v>
                </c:pt>
                <c:pt idx="7">
                  <c:v>2145</c:v>
                </c:pt>
                <c:pt idx="8">
                  <c:v>2175</c:v>
                </c:pt>
                <c:pt idx="9">
                  <c:v>2193</c:v>
                </c:pt>
                <c:pt idx="10">
                  <c:v>2199</c:v>
                </c:pt>
                <c:pt idx="11">
                  <c:v>2201</c:v>
                </c:pt>
                <c:pt idx="12">
                  <c:v>2196</c:v>
                </c:pt>
                <c:pt idx="13">
                  <c:v>2188</c:v>
                </c:pt>
                <c:pt idx="14">
                  <c:v>2177</c:v>
                </c:pt>
                <c:pt idx="15">
                  <c:v>2163</c:v>
                </c:pt>
                <c:pt idx="16">
                  <c:v>2144</c:v>
                </c:pt>
                <c:pt idx="17">
                  <c:v>2127</c:v>
                </c:pt>
                <c:pt idx="18">
                  <c:v>2105</c:v>
                </c:pt>
                <c:pt idx="19">
                  <c:v>2079</c:v>
                </c:pt>
                <c:pt idx="20">
                  <c:v>2050</c:v>
                </c:pt>
                <c:pt idx="21">
                  <c:v>2022</c:v>
                </c:pt>
                <c:pt idx="22">
                  <c:v>1998</c:v>
                </c:pt>
                <c:pt idx="23">
                  <c:v>1985</c:v>
                </c:pt>
                <c:pt idx="24">
                  <c:v>1980</c:v>
                </c:pt>
                <c:pt idx="25">
                  <c:v>1981</c:v>
                </c:pt>
                <c:pt idx="26">
                  <c:v>1990</c:v>
                </c:pt>
                <c:pt idx="27">
                  <c:v>2006</c:v>
                </c:pt>
                <c:pt idx="28">
                  <c:v>2029</c:v>
                </c:pt>
                <c:pt idx="29">
                  <c:v>2058</c:v>
                </c:pt>
                <c:pt idx="30">
                  <c:v>2090</c:v>
                </c:pt>
                <c:pt idx="31">
                  <c:v>2125</c:v>
                </c:pt>
                <c:pt idx="32">
                  <c:v>2162</c:v>
                </c:pt>
                <c:pt idx="33">
                  <c:v>2199</c:v>
                </c:pt>
                <c:pt idx="34">
                  <c:v>2235</c:v>
                </c:pt>
                <c:pt idx="35">
                  <c:v>2270</c:v>
                </c:pt>
                <c:pt idx="36">
                  <c:v>2301</c:v>
                </c:pt>
                <c:pt idx="37">
                  <c:v>2329</c:v>
                </c:pt>
                <c:pt idx="38">
                  <c:v>2353</c:v>
                </c:pt>
                <c:pt idx="39">
                  <c:v>2373</c:v>
                </c:pt>
                <c:pt idx="40">
                  <c:v>2388</c:v>
                </c:pt>
              </c:numCache>
            </c:numRef>
          </c:val>
          <c:smooth val="0"/>
          <c:extLst>
            <c:ext xmlns:c16="http://schemas.microsoft.com/office/drawing/2014/chart" uri="{C3380CC4-5D6E-409C-BE32-E72D297353CC}">
              <c16:uniqueId val="{00000005-F95A-4BCB-AEEB-E9DED50B9672}"/>
            </c:ext>
          </c:extLst>
        </c:ser>
        <c:ser>
          <c:idx val="6"/>
          <c:order val="6"/>
          <c:tx>
            <c:strRef>
              <c:f>'GPI College-Age Population'!$AF$3</c:f>
              <c:strCache>
                <c:ptCount val="1"/>
                <c:pt idx="0">
                  <c:v>WESTMIN</c:v>
                </c:pt>
              </c:strCache>
            </c:strRef>
          </c:tx>
          <c:spPr>
            <a:ln w="28575" cap="rnd">
              <a:solidFill>
                <a:schemeClr val="accent1">
                  <a:lumMod val="60000"/>
                </a:schemeClr>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Population'!$AF$4:$AF$44</c:f>
              <c:numCache>
                <c:formatCode>_(* #,##0_);_(* \(#,##0\);_(* "-"??_);_(@_)</c:formatCode>
                <c:ptCount val="41"/>
                <c:pt idx="0">
                  <c:v>1849</c:v>
                </c:pt>
                <c:pt idx="1">
                  <c:v>1535</c:v>
                </c:pt>
                <c:pt idx="2">
                  <c:v>1280</c:v>
                </c:pt>
                <c:pt idx="3">
                  <c:v>1214</c:v>
                </c:pt>
                <c:pt idx="4">
                  <c:v>1254</c:v>
                </c:pt>
                <c:pt idx="5">
                  <c:v>1293</c:v>
                </c:pt>
                <c:pt idx="6">
                  <c:v>1338</c:v>
                </c:pt>
                <c:pt idx="7">
                  <c:v>1374</c:v>
                </c:pt>
                <c:pt idx="8">
                  <c:v>1389</c:v>
                </c:pt>
                <c:pt idx="9">
                  <c:v>1398</c:v>
                </c:pt>
                <c:pt idx="10">
                  <c:v>1402</c:v>
                </c:pt>
                <c:pt idx="11">
                  <c:v>1403</c:v>
                </c:pt>
                <c:pt idx="12">
                  <c:v>1400</c:v>
                </c:pt>
                <c:pt idx="13">
                  <c:v>1396</c:v>
                </c:pt>
                <c:pt idx="14">
                  <c:v>1391</c:v>
                </c:pt>
                <c:pt idx="15">
                  <c:v>1383</c:v>
                </c:pt>
                <c:pt idx="16">
                  <c:v>1374</c:v>
                </c:pt>
                <c:pt idx="17">
                  <c:v>1365</c:v>
                </c:pt>
                <c:pt idx="18">
                  <c:v>1353</c:v>
                </c:pt>
                <c:pt idx="19">
                  <c:v>1340</c:v>
                </c:pt>
                <c:pt idx="20">
                  <c:v>1326</c:v>
                </c:pt>
                <c:pt idx="21">
                  <c:v>1311</c:v>
                </c:pt>
                <c:pt idx="22">
                  <c:v>1299</c:v>
                </c:pt>
                <c:pt idx="23">
                  <c:v>1292</c:v>
                </c:pt>
                <c:pt idx="24">
                  <c:v>1290</c:v>
                </c:pt>
                <c:pt idx="25">
                  <c:v>1291</c:v>
                </c:pt>
                <c:pt idx="26">
                  <c:v>1295</c:v>
                </c:pt>
                <c:pt idx="27">
                  <c:v>1303</c:v>
                </c:pt>
                <c:pt idx="28">
                  <c:v>1315</c:v>
                </c:pt>
                <c:pt idx="29">
                  <c:v>1330</c:v>
                </c:pt>
                <c:pt idx="30">
                  <c:v>1346</c:v>
                </c:pt>
                <c:pt idx="31">
                  <c:v>1364</c:v>
                </c:pt>
                <c:pt idx="32">
                  <c:v>1383</c:v>
                </c:pt>
                <c:pt idx="33">
                  <c:v>1402</c:v>
                </c:pt>
                <c:pt idx="34">
                  <c:v>1420</c:v>
                </c:pt>
                <c:pt idx="35">
                  <c:v>1438</c:v>
                </c:pt>
                <c:pt idx="36">
                  <c:v>1454</c:v>
                </c:pt>
                <c:pt idx="37">
                  <c:v>1468</c:v>
                </c:pt>
                <c:pt idx="38">
                  <c:v>1480</c:v>
                </c:pt>
                <c:pt idx="39">
                  <c:v>1490</c:v>
                </c:pt>
                <c:pt idx="40">
                  <c:v>1498</c:v>
                </c:pt>
              </c:numCache>
            </c:numRef>
          </c:val>
          <c:smooth val="0"/>
          <c:extLst>
            <c:ext xmlns:c16="http://schemas.microsoft.com/office/drawing/2014/chart" uri="{C3380CC4-5D6E-409C-BE32-E72D297353CC}">
              <c16:uniqueId val="{00000006-F95A-4BCB-AEEB-E9DED50B9672}"/>
            </c:ext>
          </c:extLst>
        </c:ser>
        <c:dLbls>
          <c:showLegendKey val="0"/>
          <c:showVal val="0"/>
          <c:showCatName val="0"/>
          <c:showSerName val="0"/>
          <c:showPercent val="0"/>
          <c:showBubbleSize val="0"/>
        </c:dLbls>
        <c:smooth val="0"/>
        <c:axId val="1704293759"/>
        <c:axId val="1704296639"/>
      </c:lineChart>
      <c:catAx>
        <c:axId val="1704293759"/>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296639"/>
        <c:crosses val="autoZero"/>
        <c:auto val="1"/>
        <c:lblAlgn val="ctr"/>
        <c:lblOffset val="100"/>
        <c:noMultiLvlLbl val="0"/>
      </c:catAx>
      <c:valAx>
        <c:axId val="170429663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293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'Historic (IPEDS &amp; 2019 RTP)'!$B$1</c:f>
              <c:strCache>
                <c:ptCount val="1"/>
                <c:pt idx="0">
                  <c:v>UOFU</c:v>
                </c:pt>
              </c:strCache>
            </c:strRef>
          </c:tx>
          <c:spPr>
            <a:ln w="28575" cap="rnd">
              <a:solidFill>
                <a:schemeClr val="accent1"/>
              </a:solidFill>
              <a:round/>
            </a:ln>
            <a:effectLst/>
          </c:spPr>
          <c:marker>
            <c:symbol val="none"/>
          </c:marker>
          <c:cat>
            <c:numRef>
              <c:f>'Historic (IPEDS &amp; 2019 RTP)'!$A$2:$A$35</c:f>
              <c:numCache>
                <c:formatCode>General</c:formatCode>
                <c:ptCount val="34"/>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'Historic (IPEDS &amp; 2019 RTP)'!$B$2:$B$35</c:f>
              <c:numCache>
                <c:formatCode>#,##0</c:formatCode>
                <c:ptCount val="34"/>
                <c:pt idx="0">
                  <c:v>24311</c:v>
                </c:pt>
                <c:pt idx="1">
                  <c:v>25581</c:v>
                </c:pt>
                <c:pt idx="2">
                  <c:v>25868</c:v>
                </c:pt>
                <c:pt idx="3">
                  <c:v>25982</c:v>
                </c:pt>
                <c:pt idx="4">
                  <c:v>25645</c:v>
                </c:pt>
                <c:pt idx="5">
                  <c:v>26810</c:v>
                </c:pt>
                <c:pt idx="6">
                  <c:v>26079</c:v>
                </c:pt>
                <c:pt idx="7">
                  <c:v>25895</c:v>
                </c:pt>
                <c:pt idx="8">
                  <c:v>25018</c:v>
                </c:pt>
                <c:pt idx="9">
                  <c:v>25781</c:v>
                </c:pt>
                <c:pt idx="10">
                  <c:v>24948</c:v>
                </c:pt>
                <c:pt idx="11">
                  <c:v>27668</c:v>
                </c:pt>
                <c:pt idx="12">
                  <c:v>28369</c:v>
                </c:pt>
                <c:pt idx="13">
                  <c:v>28436</c:v>
                </c:pt>
                <c:pt idx="14">
                  <c:v>28933</c:v>
                </c:pt>
                <c:pt idx="15">
                  <c:v>30558</c:v>
                </c:pt>
                <c:pt idx="16">
                  <c:v>30511</c:v>
                </c:pt>
                <c:pt idx="17">
                  <c:v>28025</c:v>
                </c:pt>
                <c:pt idx="18">
                  <c:v>28211</c:v>
                </c:pt>
                <c:pt idx="19">
                  <c:v>29284</c:v>
                </c:pt>
                <c:pt idx="20">
                  <c:v>30819</c:v>
                </c:pt>
                <c:pt idx="21">
                  <c:v>31660</c:v>
                </c:pt>
                <c:pt idx="22">
                  <c:v>32388</c:v>
                </c:pt>
                <c:pt idx="23">
                  <c:v>32077</c:v>
                </c:pt>
                <c:pt idx="24">
                  <c:v>31515</c:v>
                </c:pt>
                <c:pt idx="25">
                  <c:v>31592</c:v>
                </c:pt>
                <c:pt idx="26">
                  <c:v>31860</c:v>
                </c:pt>
                <c:pt idx="27">
                  <c:v>32800</c:v>
                </c:pt>
                <c:pt idx="28">
                  <c:v>33023</c:v>
                </c:pt>
                <c:pt idx="29">
                  <c:v>32852</c:v>
                </c:pt>
                <c:pt idx="30">
                  <c:v>33081</c:v>
                </c:pt>
                <c:pt idx="31">
                  <c:v>34464</c:v>
                </c:pt>
                <c:pt idx="32">
                  <c:v>34734</c:v>
                </c:pt>
                <c:pt idx="33">
                  <c:v>35260</c:v>
                </c:pt>
              </c:numCache>
            </c:numRef>
          </c:val>
          <c:smooth val="0"/>
          <c:extLst>
            <c:ext xmlns:c16="http://schemas.microsoft.com/office/drawing/2014/chart" uri="{C3380CC4-5D6E-409C-BE32-E72D297353CC}">
              <c16:uniqueId val="{00000000-04B0-4906-8F19-18C7892988D8}"/>
            </c:ext>
          </c:extLst>
        </c:ser>
        <c:ser>
          <c:idx val="1"/>
          <c:order val="1"/>
          <c:tx>
            <c:strRef>
              <c:f>'Historic (IPEDS &amp; 2019 RTP)'!$C$1</c:f>
              <c:strCache>
                <c:ptCount val="1"/>
                <c:pt idx="0">
                  <c:v>WSU</c:v>
                </c:pt>
              </c:strCache>
            </c:strRef>
          </c:tx>
          <c:spPr>
            <a:ln w="28575" cap="rnd">
              <a:solidFill>
                <a:schemeClr val="accent2"/>
              </a:solidFill>
              <a:round/>
            </a:ln>
            <a:effectLst/>
          </c:spPr>
          <c:marker>
            <c:symbol val="none"/>
          </c:marker>
          <c:cat>
            <c:numRef>
              <c:f>'Historic (IPEDS &amp; 2019 RTP)'!$A$2:$A$35</c:f>
              <c:numCache>
                <c:formatCode>General</c:formatCode>
                <c:ptCount val="34"/>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'Historic (IPEDS &amp; 2019 RTP)'!$C$2:$C$35</c:f>
              <c:numCache>
                <c:formatCode>#,##0</c:formatCode>
                <c:ptCount val="34"/>
                <c:pt idx="0">
                  <c:v>13449</c:v>
                </c:pt>
                <c:pt idx="1">
                  <c:v>14495</c:v>
                </c:pt>
                <c:pt idx="2">
                  <c:v>14993</c:v>
                </c:pt>
                <c:pt idx="3">
                  <c:v>14447</c:v>
                </c:pt>
                <c:pt idx="4">
                  <c:v>14230</c:v>
                </c:pt>
                <c:pt idx="5">
                  <c:v>13996</c:v>
                </c:pt>
                <c:pt idx="6">
                  <c:v>13906</c:v>
                </c:pt>
                <c:pt idx="7">
                  <c:v>14613</c:v>
                </c:pt>
                <c:pt idx="8">
                  <c:v>13900</c:v>
                </c:pt>
                <c:pt idx="9">
                  <c:v>14984</c:v>
                </c:pt>
                <c:pt idx="10">
                  <c:v>16050</c:v>
                </c:pt>
                <c:pt idx="11">
                  <c:v>16873</c:v>
                </c:pt>
                <c:pt idx="12">
                  <c:v>18059</c:v>
                </c:pt>
                <c:pt idx="13">
                  <c:v>18821</c:v>
                </c:pt>
                <c:pt idx="14">
                  <c:v>18498</c:v>
                </c:pt>
                <c:pt idx="15">
                  <c:v>18142</c:v>
                </c:pt>
                <c:pt idx="16">
                  <c:v>18303</c:v>
                </c:pt>
                <c:pt idx="17">
                  <c:v>18081</c:v>
                </c:pt>
                <c:pt idx="18">
                  <c:v>21388</c:v>
                </c:pt>
                <c:pt idx="19">
                  <c:v>23001</c:v>
                </c:pt>
                <c:pt idx="20">
                  <c:v>24048</c:v>
                </c:pt>
                <c:pt idx="21">
                  <c:v>25301</c:v>
                </c:pt>
                <c:pt idx="22">
                  <c:v>26532</c:v>
                </c:pt>
                <c:pt idx="23">
                  <c:v>25155</c:v>
                </c:pt>
                <c:pt idx="24">
                  <c:v>25954</c:v>
                </c:pt>
                <c:pt idx="25">
                  <c:v>25955</c:v>
                </c:pt>
                <c:pt idx="26">
                  <c:v>26809</c:v>
                </c:pt>
                <c:pt idx="27">
                  <c:v>27949</c:v>
                </c:pt>
                <c:pt idx="28">
                  <c:v>28247</c:v>
                </c:pt>
                <c:pt idx="29">
                  <c:v>29644</c:v>
                </c:pt>
                <c:pt idx="30">
                  <c:v>29596</c:v>
                </c:pt>
                <c:pt idx="31">
                  <c:v>29774</c:v>
                </c:pt>
                <c:pt idx="32">
                  <c:v>29914</c:v>
                </c:pt>
                <c:pt idx="33">
                  <c:v>30536</c:v>
                </c:pt>
              </c:numCache>
            </c:numRef>
          </c:val>
          <c:smooth val="0"/>
          <c:extLst>
            <c:ext xmlns:c16="http://schemas.microsoft.com/office/drawing/2014/chart" uri="{C3380CC4-5D6E-409C-BE32-E72D297353CC}">
              <c16:uniqueId val="{00000001-04B0-4906-8F19-18C7892988D8}"/>
            </c:ext>
          </c:extLst>
        </c:ser>
        <c:ser>
          <c:idx val="2"/>
          <c:order val="2"/>
          <c:tx>
            <c:strRef>
              <c:f>'Historic (IPEDS &amp; 2019 RTP)'!$D$1</c:f>
              <c:strCache>
                <c:ptCount val="1"/>
                <c:pt idx="0">
                  <c:v>UVU</c:v>
                </c:pt>
              </c:strCache>
            </c:strRef>
          </c:tx>
          <c:spPr>
            <a:ln w="28575" cap="rnd">
              <a:solidFill>
                <a:schemeClr val="accent3"/>
              </a:solidFill>
              <a:round/>
            </a:ln>
            <a:effectLst/>
          </c:spPr>
          <c:marker>
            <c:symbol val="none"/>
          </c:marker>
          <c:cat>
            <c:numRef>
              <c:f>'Historic (IPEDS &amp; 2019 RTP)'!$A$2:$A$35</c:f>
              <c:numCache>
                <c:formatCode>General</c:formatCode>
                <c:ptCount val="34"/>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'Historic (IPEDS &amp; 2019 RTP)'!$D$2:$D$35</c:f>
              <c:numCache>
                <c:formatCode>#,##0</c:formatCode>
                <c:ptCount val="34"/>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24180</c:v>
                </c:pt>
                <c:pt idx="16">
                  <c:v>23305</c:v>
                </c:pt>
                <c:pt idx="17">
                  <c:v>23840</c:v>
                </c:pt>
                <c:pt idx="18">
                  <c:v>26696</c:v>
                </c:pt>
                <c:pt idx="19">
                  <c:v>28765</c:v>
                </c:pt>
                <c:pt idx="20">
                  <c:v>32670</c:v>
                </c:pt>
                <c:pt idx="21">
                  <c:v>33395</c:v>
                </c:pt>
                <c:pt idx="22">
                  <c:v>31562</c:v>
                </c:pt>
                <c:pt idx="23">
                  <c:v>30564</c:v>
                </c:pt>
                <c:pt idx="24">
                  <c:v>31332</c:v>
                </c:pt>
                <c:pt idx="25">
                  <c:v>33211</c:v>
                </c:pt>
                <c:pt idx="26">
                  <c:v>34978</c:v>
                </c:pt>
                <c:pt idx="27">
                  <c:v>37282</c:v>
                </c:pt>
                <c:pt idx="28">
                  <c:v>39931</c:v>
                </c:pt>
                <c:pt idx="29">
                  <c:v>41728</c:v>
                </c:pt>
                <c:pt idx="30">
                  <c:v>40936</c:v>
                </c:pt>
                <c:pt idx="31">
                  <c:v>41262</c:v>
                </c:pt>
                <c:pt idx="32">
                  <c:v>43099</c:v>
                </c:pt>
                <c:pt idx="33">
                  <c:v>44651</c:v>
                </c:pt>
              </c:numCache>
            </c:numRef>
          </c:val>
          <c:smooth val="0"/>
          <c:extLst>
            <c:ext xmlns:c16="http://schemas.microsoft.com/office/drawing/2014/chart" uri="{C3380CC4-5D6E-409C-BE32-E72D297353CC}">
              <c16:uniqueId val="{00000002-04B0-4906-8F19-18C7892988D8}"/>
            </c:ext>
          </c:extLst>
        </c:ser>
        <c:ser>
          <c:idx val="3"/>
          <c:order val="3"/>
          <c:tx>
            <c:strRef>
              <c:f>'Historic (IPEDS &amp; 2019 RTP)'!$E$1</c:f>
              <c:strCache>
                <c:ptCount val="1"/>
                <c:pt idx="0">
                  <c:v>SLCC</c:v>
                </c:pt>
              </c:strCache>
            </c:strRef>
          </c:tx>
          <c:spPr>
            <a:ln w="28575" cap="rnd">
              <a:solidFill>
                <a:schemeClr val="accent4"/>
              </a:solidFill>
              <a:round/>
            </a:ln>
            <a:effectLst/>
          </c:spPr>
          <c:marker>
            <c:symbol val="none"/>
          </c:marker>
          <c:cat>
            <c:numRef>
              <c:f>'Historic (IPEDS &amp; 2019 RTP)'!$A$2:$A$35</c:f>
              <c:numCache>
                <c:formatCode>General</c:formatCode>
                <c:ptCount val="34"/>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'Historic (IPEDS &amp; 2019 RTP)'!$E$2:$E$35</c:f>
              <c:numCache>
                <c:formatCode>#,##0</c:formatCode>
                <c:ptCount val="34"/>
                <c:pt idx="0">
                  <c:v>13344</c:v>
                </c:pt>
                <c:pt idx="1">
                  <c:v>15972</c:v>
                </c:pt>
                <c:pt idx="2">
                  <c:v>17766</c:v>
                </c:pt>
                <c:pt idx="3">
                  <c:v>18311</c:v>
                </c:pt>
                <c:pt idx="4">
                  <c:v>19440</c:v>
                </c:pt>
                <c:pt idx="5">
                  <c:v>20834</c:v>
                </c:pt>
                <c:pt idx="6">
                  <c:v>22394</c:v>
                </c:pt>
                <c:pt idx="7">
                  <c:v>24307</c:v>
                </c:pt>
                <c:pt idx="8">
                  <c:v>19754</c:v>
                </c:pt>
                <c:pt idx="9">
                  <c:v>21273</c:v>
                </c:pt>
                <c:pt idx="10">
                  <c:v>21596</c:v>
                </c:pt>
                <c:pt idx="11">
                  <c:v>23701</c:v>
                </c:pt>
                <c:pt idx="12">
                  <c:v>23347</c:v>
                </c:pt>
                <c:pt idx="13">
                  <c:v>24056</c:v>
                </c:pt>
                <c:pt idx="14">
                  <c:v>24725</c:v>
                </c:pt>
                <c:pt idx="15">
                  <c:v>24111</c:v>
                </c:pt>
                <c:pt idx="16">
                  <c:v>24241</c:v>
                </c:pt>
                <c:pt idx="17">
                  <c:v>25235</c:v>
                </c:pt>
                <c:pt idx="18">
                  <c:v>29396</c:v>
                </c:pt>
                <c:pt idx="19">
                  <c:v>34966</c:v>
                </c:pt>
                <c:pt idx="20">
                  <c:v>34654</c:v>
                </c:pt>
                <c:pt idx="21">
                  <c:v>33420</c:v>
                </c:pt>
                <c:pt idx="22">
                  <c:v>29997</c:v>
                </c:pt>
                <c:pt idx="23">
                  <c:v>32003</c:v>
                </c:pt>
                <c:pt idx="24">
                  <c:v>30248</c:v>
                </c:pt>
                <c:pt idx="25">
                  <c:v>29350</c:v>
                </c:pt>
                <c:pt idx="26">
                  <c:v>29901</c:v>
                </c:pt>
                <c:pt idx="27">
                  <c:v>29620</c:v>
                </c:pt>
                <c:pt idx="28">
                  <c:v>29156</c:v>
                </c:pt>
                <c:pt idx="29">
                  <c:v>29517</c:v>
                </c:pt>
                <c:pt idx="30">
                  <c:v>27293</c:v>
                </c:pt>
                <c:pt idx="31">
                  <c:v>27225</c:v>
                </c:pt>
                <c:pt idx="32">
                  <c:v>26300</c:v>
                </c:pt>
                <c:pt idx="33">
                  <c:v>26764</c:v>
                </c:pt>
              </c:numCache>
            </c:numRef>
          </c:val>
          <c:smooth val="0"/>
          <c:extLst>
            <c:ext xmlns:c16="http://schemas.microsoft.com/office/drawing/2014/chart" uri="{C3380CC4-5D6E-409C-BE32-E72D297353CC}">
              <c16:uniqueId val="{00000003-04B0-4906-8F19-18C7892988D8}"/>
            </c:ext>
          </c:extLst>
        </c:ser>
        <c:ser>
          <c:idx val="4"/>
          <c:order val="4"/>
          <c:tx>
            <c:strRef>
              <c:f>'Historic (IPEDS &amp; 2019 RTP)'!$F$1</c:f>
              <c:strCache>
                <c:ptCount val="1"/>
                <c:pt idx="0">
                  <c:v>BYU</c:v>
                </c:pt>
              </c:strCache>
            </c:strRef>
          </c:tx>
          <c:spPr>
            <a:ln w="28575" cap="rnd">
              <a:solidFill>
                <a:schemeClr val="accent5"/>
              </a:solidFill>
              <a:round/>
            </a:ln>
            <a:effectLst/>
          </c:spPr>
          <c:marker>
            <c:symbol val="none"/>
          </c:marker>
          <c:cat>
            <c:numRef>
              <c:f>'Historic (IPEDS &amp; 2019 RTP)'!$A$2:$A$35</c:f>
              <c:numCache>
                <c:formatCode>General</c:formatCode>
                <c:ptCount val="34"/>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'Historic (IPEDS &amp; 2019 RTP)'!$F$2:$F$35</c:f>
              <c:numCache>
                <c:formatCode>#,##0</c:formatCode>
                <c:ptCount val="34"/>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34347</c:v>
                </c:pt>
                <c:pt idx="15">
                  <c:v>34067</c:v>
                </c:pt>
                <c:pt idx="16">
                  <c:v>34185</c:v>
                </c:pt>
                <c:pt idx="17">
                  <c:v>34174</c:v>
                </c:pt>
                <c:pt idx="18">
                  <c:v>34244</c:v>
                </c:pt>
                <c:pt idx="19">
                  <c:v>34130</c:v>
                </c:pt>
                <c:pt idx="20">
                  <c:v>33841</c:v>
                </c:pt>
                <c:pt idx="21">
                  <c:v>34101</c:v>
                </c:pt>
                <c:pt idx="22">
                  <c:v>34409</c:v>
                </c:pt>
                <c:pt idx="23">
                  <c:v>31123</c:v>
                </c:pt>
                <c:pt idx="24">
                  <c:v>30484</c:v>
                </c:pt>
                <c:pt idx="25">
                  <c:v>33469</c:v>
                </c:pt>
                <c:pt idx="26">
                  <c:v>34240</c:v>
                </c:pt>
                <c:pt idx="27">
                  <c:v>34334</c:v>
                </c:pt>
                <c:pt idx="28">
                  <c:v>34499</c:v>
                </c:pt>
                <c:pt idx="29">
                  <c:v>34318</c:v>
                </c:pt>
                <c:pt idx="30">
                  <c:v>36461</c:v>
                </c:pt>
                <c:pt idx="31">
                  <c:v>34811</c:v>
                </c:pt>
                <c:pt idx="32">
                  <c:v>34464</c:v>
                </c:pt>
                <c:pt idx="33">
                  <c:v>35074</c:v>
                </c:pt>
              </c:numCache>
            </c:numRef>
          </c:val>
          <c:smooth val="0"/>
          <c:extLst>
            <c:ext xmlns:c16="http://schemas.microsoft.com/office/drawing/2014/chart" uri="{C3380CC4-5D6E-409C-BE32-E72D297353CC}">
              <c16:uniqueId val="{00000004-04B0-4906-8F19-18C7892988D8}"/>
            </c:ext>
          </c:extLst>
        </c:ser>
        <c:ser>
          <c:idx val="5"/>
          <c:order val="5"/>
          <c:tx>
            <c:strRef>
              <c:f>'Historic (IPEDS &amp; 2019 RTP)'!$G$1</c:f>
              <c:strCache>
                <c:ptCount val="1"/>
                <c:pt idx="0">
                  <c:v>ENSIGN</c:v>
                </c:pt>
              </c:strCache>
            </c:strRef>
          </c:tx>
          <c:spPr>
            <a:ln w="28575" cap="rnd">
              <a:solidFill>
                <a:schemeClr val="accent6"/>
              </a:solidFill>
              <a:round/>
            </a:ln>
            <a:effectLst/>
          </c:spPr>
          <c:marker>
            <c:symbol val="none"/>
          </c:marker>
          <c:cat>
            <c:numRef>
              <c:f>'Historic (IPEDS &amp; 2019 RTP)'!$A$2:$A$35</c:f>
              <c:numCache>
                <c:formatCode>General</c:formatCode>
                <c:ptCount val="34"/>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'Historic (IPEDS &amp; 2019 RTP)'!$G$2:$G$35</c:f>
              <c:numCache>
                <c:formatCode>#,##0</c:formatCode>
                <c:ptCount val="34"/>
                <c:pt idx="10">
                  <c:v>824</c:v>
                </c:pt>
                <c:pt idx="11">
                  <c:v>1025</c:v>
                </c:pt>
                <c:pt idx="12">
                  <c:v>1124</c:v>
                </c:pt>
                <c:pt idx="13">
                  <c:v>1258</c:v>
                </c:pt>
                <c:pt idx="14">
                  <c:v>1248</c:v>
                </c:pt>
                <c:pt idx="15">
                  <c:v>1235</c:v>
                </c:pt>
                <c:pt idx="16">
                  <c:v>1317</c:v>
                </c:pt>
                <c:pt idx="17">
                  <c:v>1316</c:v>
                </c:pt>
                <c:pt idx="18">
                  <c:v>1377</c:v>
                </c:pt>
                <c:pt idx="19">
                  <c:v>1589</c:v>
                </c:pt>
                <c:pt idx="20">
                  <c:v>1809</c:v>
                </c:pt>
                <c:pt idx="21">
                  <c:v>1987</c:v>
                </c:pt>
                <c:pt idx="22">
                  <c:v>2191</c:v>
                </c:pt>
                <c:pt idx="23">
                  <c:v>2036</c:v>
                </c:pt>
                <c:pt idx="24">
                  <c:v>2006</c:v>
                </c:pt>
                <c:pt idx="25">
                  <c:v>2153</c:v>
                </c:pt>
                <c:pt idx="26">
                  <c:v>2119</c:v>
                </c:pt>
                <c:pt idx="27">
                  <c:v>2045</c:v>
                </c:pt>
                <c:pt idx="28">
                  <c:v>1996</c:v>
                </c:pt>
                <c:pt idx="29">
                  <c:v>1929</c:v>
                </c:pt>
                <c:pt idx="30">
                  <c:v>1829</c:v>
                </c:pt>
                <c:pt idx="31">
                  <c:v>2665</c:v>
                </c:pt>
                <c:pt idx="32">
                  <c:v>4058</c:v>
                </c:pt>
                <c:pt idx="33">
                  <c:v>5973</c:v>
                </c:pt>
              </c:numCache>
            </c:numRef>
          </c:val>
          <c:smooth val="0"/>
          <c:extLst>
            <c:ext xmlns:c16="http://schemas.microsoft.com/office/drawing/2014/chart" uri="{C3380CC4-5D6E-409C-BE32-E72D297353CC}">
              <c16:uniqueId val="{00000005-04B0-4906-8F19-18C7892988D8}"/>
            </c:ext>
          </c:extLst>
        </c:ser>
        <c:ser>
          <c:idx val="6"/>
          <c:order val="6"/>
          <c:tx>
            <c:strRef>
              <c:f>'Historic (IPEDS &amp; 2019 RTP)'!$H$1</c:f>
              <c:strCache>
                <c:ptCount val="1"/>
                <c:pt idx="0">
                  <c:v>WESTMIN</c:v>
                </c:pt>
              </c:strCache>
            </c:strRef>
          </c:tx>
          <c:spPr>
            <a:ln w="28575" cap="rnd">
              <a:solidFill>
                <a:schemeClr val="accent1">
                  <a:lumMod val="60000"/>
                </a:schemeClr>
              </a:solidFill>
              <a:round/>
            </a:ln>
            <a:effectLst/>
          </c:spPr>
          <c:marker>
            <c:symbol val="none"/>
          </c:marker>
          <c:cat>
            <c:numRef>
              <c:f>'Historic (IPEDS &amp; 2019 RTP)'!$A$2:$A$35</c:f>
              <c:numCache>
                <c:formatCode>General</c:formatCode>
                <c:ptCount val="34"/>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numCache>
            </c:numRef>
          </c:cat>
          <c:val>
            <c:numRef>
              <c:f>'Historic (IPEDS &amp; 2019 RTP)'!$H$2:$H$35</c:f>
              <c:numCache>
                <c:formatCode>#,##0</c:formatCode>
                <c:ptCount val="34"/>
                <c:pt idx="10">
                  <c:v>2403</c:v>
                </c:pt>
                <c:pt idx="11">
                  <c:v>2474</c:v>
                </c:pt>
                <c:pt idx="12">
                  <c:v>2353</c:v>
                </c:pt>
                <c:pt idx="13">
                  <c:v>2471</c:v>
                </c:pt>
                <c:pt idx="14">
                  <c:v>2417</c:v>
                </c:pt>
                <c:pt idx="15">
                  <c:v>2455</c:v>
                </c:pt>
                <c:pt idx="16">
                  <c:v>2479</c:v>
                </c:pt>
                <c:pt idx="17">
                  <c:v>2661</c:v>
                </c:pt>
                <c:pt idx="18">
                  <c:v>2859</c:v>
                </c:pt>
                <c:pt idx="19">
                  <c:v>3037</c:v>
                </c:pt>
                <c:pt idx="20">
                  <c:v>3163</c:v>
                </c:pt>
                <c:pt idx="21">
                  <c:v>3358</c:v>
                </c:pt>
                <c:pt idx="22">
                  <c:v>3301</c:v>
                </c:pt>
                <c:pt idx="23">
                  <c:v>3108</c:v>
                </c:pt>
                <c:pt idx="24">
                  <c:v>2991</c:v>
                </c:pt>
                <c:pt idx="25">
                  <c:v>2821</c:v>
                </c:pt>
                <c:pt idx="26">
                  <c:v>2694</c:v>
                </c:pt>
                <c:pt idx="27">
                  <c:v>2570</c:v>
                </c:pt>
                <c:pt idx="28">
                  <c:v>2477</c:v>
                </c:pt>
                <c:pt idx="29">
                  <c:v>2215</c:v>
                </c:pt>
                <c:pt idx="30">
                  <c:v>1849</c:v>
                </c:pt>
                <c:pt idx="31">
                  <c:v>1535</c:v>
                </c:pt>
                <c:pt idx="32">
                  <c:v>1280</c:v>
                </c:pt>
                <c:pt idx="33">
                  <c:v>1214</c:v>
                </c:pt>
              </c:numCache>
            </c:numRef>
          </c:val>
          <c:smooth val="0"/>
          <c:extLst>
            <c:ext xmlns:c16="http://schemas.microsoft.com/office/drawing/2014/chart" uri="{C3380CC4-5D6E-409C-BE32-E72D297353CC}">
              <c16:uniqueId val="{00000006-04B0-4906-8F19-18C7892988D8}"/>
            </c:ext>
          </c:extLst>
        </c:ser>
        <c:dLbls>
          <c:showLegendKey val="0"/>
          <c:showVal val="0"/>
          <c:showCatName val="0"/>
          <c:showSerName val="0"/>
          <c:showPercent val="0"/>
          <c:showBubbleSize val="0"/>
        </c:dLbls>
        <c:smooth val="0"/>
        <c:axId val="1998706704"/>
        <c:axId val="1998708144"/>
      </c:lineChart>
      <c:catAx>
        <c:axId val="1998706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8708144"/>
        <c:crosses val="autoZero"/>
        <c:auto val="1"/>
        <c:lblAlgn val="ctr"/>
        <c:lblOffset val="100"/>
        <c:noMultiLvlLbl val="0"/>
      </c:catAx>
      <c:valAx>
        <c:axId val="199870814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87067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7.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_rels/drawing8.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9525</xdr:colOff>
      <xdr:row>0</xdr:row>
      <xdr:rowOff>161925</xdr:rowOff>
    </xdr:from>
    <xdr:to>
      <xdr:col>23</xdr:col>
      <xdr:colOff>390525</xdr:colOff>
      <xdr:row>15</xdr:row>
      <xdr:rowOff>47625</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25</xdr:col>
      <xdr:colOff>162409</xdr:colOff>
      <xdr:row>47</xdr:row>
      <xdr:rowOff>157843</xdr:rowOff>
    </xdr:from>
    <xdr:to>
      <xdr:col>38</xdr:col>
      <xdr:colOff>5441</xdr:colOff>
      <xdr:row>65</xdr:row>
      <xdr:rowOff>185057</xdr:rowOff>
    </xdr:to>
    <xdr:graphicFrame macro="">
      <xdr:nvGraphicFramePr>
        <xdr:cNvPr id="2" name="Chart 1">
          <a:extLst>
            <a:ext uri="{FF2B5EF4-FFF2-40B4-BE49-F238E27FC236}">
              <a16:creationId xmlns:a16="http://schemas.microsoft.com/office/drawing/2014/main" id="{C8219F8E-EDEC-DC86-F613-FF6FE13FDE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27</xdr:col>
      <xdr:colOff>43543</xdr:colOff>
      <xdr:row>49</xdr:row>
      <xdr:rowOff>10886</xdr:rowOff>
    </xdr:from>
    <xdr:to>
      <xdr:col>27</xdr:col>
      <xdr:colOff>43543</xdr:colOff>
      <xdr:row>62</xdr:row>
      <xdr:rowOff>114300</xdr:rowOff>
    </xdr:to>
    <xdr:cxnSp macro="">
      <xdr:nvCxnSpPr>
        <xdr:cNvPr id="4" name="Straight Connector 3">
          <a:extLst>
            <a:ext uri="{FF2B5EF4-FFF2-40B4-BE49-F238E27FC236}">
              <a16:creationId xmlns:a16="http://schemas.microsoft.com/office/drawing/2014/main" id="{E2271750-50CB-81DA-7CE2-EF3401EA6BAC}"/>
            </a:ext>
          </a:extLst>
        </xdr:cNvPr>
        <xdr:cNvCxnSpPr/>
      </xdr:nvCxnSpPr>
      <xdr:spPr>
        <a:xfrm flipV="1">
          <a:off x="19485429" y="10112829"/>
          <a:ext cx="0" cy="2579914"/>
        </a:xfrm>
        <a:prstGeom prst="line">
          <a:avLst/>
        </a:prstGeom>
        <a:ln w="2857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8</xdr:col>
      <xdr:colOff>409575</xdr:colOff>
      <xdr:row>1</xdr:row>
      <xdr:rowOff>123826</xdr:rowOff>
    </xdr:from>
    <xdr:to>
      <xdr:col>26</xdr:col>
      <xdr:colOff>409575</xdr:colOff>
      <xdr:row>34</xdr:row>
      <xdr:rowOff>180976</xdr:rowOff>
    </xdr:to>
    <xdr:graphicFrame macro="">
      <xdr:nvGraphicFramePr>
        <xdr:cNvPr id="2" name="Chart 1">
          <a:extLst>
            <a:ext uri="{FF2B5EF4-FFF2-40B4-BE49-F238E27FC236}">
              <a16:creationId xmlns:a16="http://schemas.microsoft.com/office/drawing/2014/main" id="{E470C715-3DB3-C9C6-DA53-244FE0FD95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ukar Bhandari" refreshedDate="46029.482345949073" createdVersion="8" refreshedVersion="8" minRefreshableVersion="3" recordCount="6014" xr:uid="{DE30E51D-6DD2-41E6-9B93-674AE6AE7938}">
  <cacheSource type="worksheet">
    <worksheetSource name="Table1"/>
  </cacheSource>
  <cacheFields count="10">
    <cacheField name="Institution" numFmtId="0">
      <sharedItems count="5">
        <s v="Salt Lake Community College"/>
        <s v="University Of Utah"/>
        <s v="Utah State University"/>
        <s v="Utah Valley University"/>
        <s v="Weber State University"/>
      </sharedItems>
    </cacheField>
    <cacheField name="Site" numFmtId="0">
      <sharedItems/>
    </cacheField>
    <cacheField name="Academic Year" numFmtId="0">
      <sharedItems containsSemiMixedTypes="0" containsString="0" containsNumber="1" containsInteger="1" minValue="2025" maxValue="2025"/>
    </cacheField>
    <cacheField name="Term" numFmtId="0">
      <sharedItems containsSemiMixedTypes="0" containsString="0" containsNumber="1" containsInteger="1" minValue="2" maxValue="2"/>
    </cacheField>
    <cacheField name="ZIPCODE" numFmtId="0">
      <sharedItems containsSemiMixedTypes="0" containsString="0" containsNumber="1" containsInteger="1" minValue="84001" maxValue="84970"/>
    </cacheField>
    <cacheField name="Full_or_Part_Time" numFmtId="0">
      <sharedItems/>
    </cacheField>
    <cacheField name="Headcount" numFmtId="0">
      <sharedItems containsSemiMixedTypes="0" containsString="0" containsNumber="1" containsInteger="1" minValue="1" maxValue="3439"/>
    </cacheField>
    <cacheField name="County (Utah.gov)" numFmtId="0">
      <sharedItems/>
    </cacheField>
    <cacheField name="County (WPR)" numFmtId="0">
      <sharedItems/>
    </cacheField>
    <cacheField name="County" numFmtId="0">
      <sharedItems count="30">
        <s v="Utah"/>
        <s v="Salt Lake"/>
        <s v="Davis"/>
        <s v="Summit"/>
        <s v="Duchesne"/>
        <s v="Tooele"/>
        <s v="Uintah"/>
        <s v="Wasatch"/>
        <s v="Morgan"/>
        <s v="Weber"/>
        <s v="Box Elder"/>
        <s v="Cache"/>
        <s v="Carbon"/>
        <s v="San Juan"/>
        <s v="Emery"/>
        <s v="Grand"/>
        <s v="Millard"/>
        <s v="Sanpete"/>
        <s v="Juab"/>
        <s v="Sevier"/>
        <s v="Iron"/>
        <s v="Washington"/>
        <s v="Garfield"/>
        <s v="Beaver"/>
        <e v="#N/A"/>
        <s v="Rich"/>
        <s v="Daggett"/>
        <s v="Wayne"/>
        <s v="Piute"/>
        <s v="Kan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4">
  <r>
    <x v="0"/>
    <s v="Main Campus"/>
    <n v="2025"/>
    <n v="2"/>
    <n v="84003"/>
    <s v="Full-Time"/>
    <n v="38"/>
    <s v="Utah"/>
    <s v="Utah County"/>
    <x v="0"/>
  </r>
  <r>
    <x v="0"/>
    <s v="Main Campus"/>
    <n v="2025"/>
    <n v="2"/>
    <n v="84003"/>
    <s v="Part-Time"/>
    <n v="70"/>
    <s v="Utah"/>
    <s v="Utah County"/>
    <x v="0"/>
  </r>
  <r>
    <x v="0"/>
    <s v="Main Campus"/>
    <n v="2025"/>
    <n v="2"/>
    <n v="84004"/>
    <s v="Full-Time"/>
    <n v="12"/>
    <s v="Utah"/>
    <s v="Utah County"/>
    <x v="0"/>
  </r>
  <r>
    <x v="0"/>
    <s v="Main Campus"/>
    <n v="2025"/>
    <n v="2"/>
    <n v="84004"/>
    <s v="Part-Time"/>
    <n v="13"/>
    <s v="Utah"/>
    <s v="Utah County"/>
    <x v="0"/>
  </r>
  <r>
    <x v="0"/>
    <s v="Main Campus"/>
    <n v="2025"/>
    <n v="2"/>
    <n v="84005"/>
    <s v="Full-Time"/>
    <n v="51"/>
    <e v="#N/A"/>
    <s v="Utah County"/>
    <x v="0"/>
  </r>
  <r>
    <x v="0"/>
    <s v="Main Campus"/>
    <n v="2025"/>
    <n v="2"/>
    <n v="84005"/>
    <s v="Part-Time"/>
    <n v="109"/>
    <e v="#N/A"/>
    <s v="Utah County"/>
    <x v="0"/>
  </r>
  <r>
    <x v="0"/>
    <s v="Main Campus"/>
    <n v="2025"/>
    <n v="2"/>
    <n v="84006"/>
    <s v="Full-Time"/>
    <n v="3"/>
    <s v="Salt Lake"/>
    <s v="Salt Lake County"/>
    <x v="1"/>
  </r>
  <r>
    <x v="0"/>
    <s v="Main Campus"/>
    <n v="2025"/>
    <n v="2"/>
    <n v="84006"/>
    <s v="Part-Time"/>
    <n v="2"/>
    <s v="Salt Lake"/>
    <s v="Salt Lake County"/>
    <x v="1"/>
  </r>
  <r>
    <x v="0"/>
    <s v="Main Campus"/>
    <n v="2025"/>
    <n v="2"/>
    <n v="84009"/>
    <s v="Full-Time"/>
    <n v="156"/>
    <e v="#N/A"/>
    <s v="Salt Lake County"/>
    <x v="1"/>
  </r>
  <r>
    <x v="0"/>
    <s v="Main Campus"/>
    <n v="2025"/>
    <n v="2"/>
    <n v="84009"/>
    <s v="Part-Time"/>
    <n v="331"/>
    <e v="#N/A"/>
    <s v="Salt Lake County"/>
    <x v="1"/>
  </r>
  <r>
    <x v="0"/>
    <s v="Main Campus"/>
    <n v="2025"/>
    <n v="2"/>
    <n v="84010"/>
    <s v="Full-Time"/>
    <n v="78"/>
    <s v="Davis"/>
    <s v="Davis County"/>
    <x v="2"/>
  </r>
  <r>
    <x v="0"/>
    <s v="Main Campus"/>
    <n v="2025"/>
    <n v="2"/>
    <n v="84010"/>
    <s v="Part-Time"/>
    <n v="166"/>
    <s v="Davis"/>
    <s v="Davis County"/>
    <x v="2"/>
  </r>
  <r>
    <x v="0"/>
    <s v="Main Campus"/>
    <n v="2025"/>
    <n v="2"/>
    <n v="84011"/>
    <s v="Part-Time"/>
    <n v="4"/>
    <s v="Davis"/>
    <e v="#N/A"/>
    <x v="2"/>
  </r>
  <r>
    <x v="0"/>
    <s v="Main Campus"/>
    <n v="2025"/>
    <n v="2"/>
    <n v="84013"/>
    <s v="Full-Time"/>
    <n v="1"/>
    <s v="Utah"/>
    <s v="Utah County"/>
    <x v="0"/>
  </r>
  <r>
    <x v="0"/>
    <s v="Main Campus"/>
    <n v="2025"/>
    <n v="2"/>
    <n v="84013"/>
    <s v="Part-Time"/>
    <n v="4"/>
    <s v="Utah"/>
    <s v="Utah County"/>
    <x v="0"/>
  </r>
  <r>
    <x v="0"/>
    <s v="Main Campus"/>
    <n v="2025"/>
    <n v="2"/>
    <n v="84014"/>
    <s v="Full-Time"/>
    <n v="27"/>
    <s v="Davis"/>
    <s v="Davis County"/>
    <x v="2"/>
  </r>
  <r>
    <x v="0"/>
    <s v="Main Campus"/>
    <n v="2025"/>
    <n v="2"/>
    <n v="84014"/>
    <s v="Part-Time"/>
    <n v="53"/>
    <s v="Davis"/>
    <s v="Davis County"/>
    <x v="2"/>
  </r>
  <r>
    <x v="0"/>
    <s v="Main Campus"/>
    <n v="2025"/>
    <n v="2"/>
    <n v="84015"/>
    <s v="Full-Time"/>
    <n v="45"/>
    <s v="Davis"/>
    <s v="Davis County"/>
    <x v="2"/>
  </r>
  <r>
    <x v="0"/>
    <s v="Main Campus"/>
    <n v="2025"/>
    <n v="2"/>
    <n v="84015"/>
    <s v="Part-Time"/>
    <n v="64"/>
    <s v="Davis"/>
    <s v="Davis County"/>
    <x v="2"/>
  </r>
  <r>
    <x v="0"/>
    <s v="Main Campus"/>
    <n v="2025"/>
    <n v="2"/>
    <n v="84017"/>
    <s v="Full-Time"/>
    <n v="4"/>
    <s v="Summit"/>
    <s v="Summit County"/>
    <x v="3"/>
  </r>
  <r>
    <x v="0"/>
    <s v="Main Campus"/>
    <n v="2025"/>
    <n v="2"/>
    <n v="84017"/>
    <s v="Part-Time"/>
    <n v="11"/>
    <s v="Summit"/>
    <s v="Summit County"/>
    <x v="3"/>
  </r>
  <r>
    <x v="0"/>
    <s v="Main Campus"/>
    <n v="2025"/>
    <n v="2"/>
    <n v="84020"/>
    <s v="Full-Time"/>
    <n v="117"/>
    <s v="Salt Lake"/>
    <s v="Salt Lake County"/>
    <x v="1"/>
  </r>
  <r>
    <x v="0"/>
    <s v="Main Campus"/>
    <n v="2025"/>
    <n v="2"/>
    <n v="84020"/>
    <s v="Part-Time"/>
    <n v="280"/>
    <s v="Salt Lake"/>
    <s v="Salt Lake County"/>
    <x v="1"/>
  </r>
  <r>
    <x v="0"/>
    <s v="Main Campus"/>
    <n v="2025"/>
    <n v="2"/>
    <n v="84021"/>
    <s v="Full-Time"/>
    <n v="1"/>
    <s v="Duchesne"/>
    <s v="Duchesne County"/>
    <x v="4"/>
  </r>
  <r>
    <x v="0"/>
    <s v="Main Campus"/>
    <n v="2025"/>
    <n v="2"/>
    <n v="84021"/>
    <s v="Part-Time"/>
    <n v="1"/>
    <s v="Duchesne"/>
    <s v="Duchesne County"/>
    <x v="4"/>
  </r>
  <r>
    <x v="0"/>
    <s v="Main Campus"/>
    <n v="2025"/>
    <n v="2"/>
    <n v="84022"/>
    <s v="Full-Time"/>
    <n v="1"/>
    <s v="Tooele"/>
    <s v="Tooele County"/>
    <x v="5"/>
  </r>
  <r>
    <x v="0"/>
    <s v="Main Campus"/>
    <n v="2025"/>
    <n v="2"/>
    <n v="84025"/>
    <s v="Full-Time"/>
    <n v="28"/>
    <s v="Davis"/>
    <s v="Davis County"/>
    <x v="2"/>
  </r>
  <r>
    <x v="0"/>
    <s v="Main Campus"/>
    <n v="2025"/>
    <n v="2"/>
    <n v="84025"/>
    <s v="Part-Time"/>
    <n v="55"/>
    <s v="Davis"/>
    <s v="Davis County"/>
    <x v="2"/>
  </r>
  <r>
    <x v="0"/>
    <s v="Main Campus"/>
    <n v="2025"/>
    <n v="2"/>
    <n v="84026"/>
    <s v="Full-Time"/>
    <n v="3"/>
    <s v="Uintah"/>
    <s v="Uintah County"/>
    <x v="6"/>
  </r>
  <r>
    <x v="0"/>
    <s v="Main Campus"/>
    <n v="2025"/>
    <n v="2"/>
    <n v="84026"/>
    <s v="Part-Time"/>
    <n v="2"/>
    <s v="Uintah"/>
    <s v="Uintah County"/>
    <x v="6"/>
  </r>
  <r>
    <x v="0"/>
    <s v="Main Campus"/>
    <n v="2025"/>
    <n v="2"/>
    <n v="84029"/>
    <s v="Full-Time"/>
    <n v="21"/>
    <s v="Tooele"/>
    <s v="Tooele County"/>
    <x v="5"/>
  </r>
  <r>
    <x v="0"/>
    <s v="Main Campus"/>
    <n v="2025"/>
    <n v="2"/>
    <n v="84029"/>
    <s v="Part-Time"/>
    <n v="43"/>
    <s v="Tooele"/>
    <s v="Tooele County"/>
    <x v="5"/>
  </r>
  <r>
    <x v="0"/>
    <s v="Main Campus"/>
    <n v="2025"/>
    <n v="2"/>
    <n v="84032"/>
    <s v="Full-Time"/>
    <n v="9"/>
    <s v="Wasatch"/>
    <s v="Wasatch County"/>
    <x v="7"/>
  </r>
  <r>
    <x v="0"/>
    <s v="Main Campus"/>
    <n v="2025"/>
    <n v="2"/>
    <n v="84032"/>
    <s v="Part-Time"/>
    <n v="34"/>
    <s v="Wasatch"/>
    <s v="Wasatch County"/>
    <x v="7"/>
  </r>
  <r>
    <x v="0"/>
    <s v="Main Campus"/>
    <n v="2025"/>
    <n v="2"/>
    <n v="84033"/>
    <s v="Part-Time"/>
    <n v="2"/>
    <s v="Summit"/>
    <s v="Summit County"/>
    <x v="3"/>
  </r>
  <r>
    <x v="0"/>
    <s v="Main Campus"/>
    <n v="2025"/>
    <n v="2"/>
    <n v="84036"/>
    <s v="Full-Time"/>
    <n v="5"/>
    <s v="Summit"/>
    <s v="Summit County"/>
    <x v="3"/>
  </r>
  <r>
    <x v="0"/>
    <s v="Main Campus"/>
    <n v="2025"/>
    <n v="2"/>
    <n v="84036"/>
    <s v="Part-Time"/>
    <n v="21"/>
    <s v="Summit"/>
    <s v="Summit County"/>
    <x v="3"/>
  </r>
  <r>
    <x v="0"/>
    <s v="Main Campus"/>
    <n v="2025"/>
    <n v="2"/>
    <n v="84037"/>
    <s v="Full-Time"/>
    <n v="48"/>
    <s v="Davis"/>
    <s v="Davis County"/>
    <x v="2"/>
  </r>
  <r>
    <x v="0"/>
    <s v="Main Campus"/>
    <n v="2025"/>
    <n v="2"/>
    <n v="84037"/>
    <s v="Part-Time"/>
    <n v="49"/>
    <s v="Davis"/>
    <s v="Davis County"/>
    <x v="2"/>
  </r>
  <r>
    <x v="0"/>
    <s v="Main Campus"/>
    <n v="2025"/>
    <n v="2"/>
    <n v="84039"/>
    <s v="Part-Time"/>
    <n v="1"/>
    <s v="Uintah"/>
    <s v="Uintah County"/>
    <x v="6"/>
  </r>
  <r>
    <x v="0"/>
    <s v="Main Campus"/>
    <n v="2025"/>
    <n v="2"/>
    <n v="84040"/>
    <s v="Full-Time"/>
    <n v="18"/>
    <s v="Davis"/>
    <s v="Davis County"/>
    <x v="2"/>
  </r>
  <r>
    <x v="0"/>
    <s v="Main Campus"/>
    <n v="2025"/>
    <n v="2"/>
    <n v="84040"/>
    <s v="Part-Time"/>
    <n v="28"/>
    <s v="Davis"/>
    <s v="Davis County"/>
    <x v="2"/>
  </r>
  <r>
    <x v="0"/>
    <s v="Main Campus"/>
    <n v="2025"/>
    <n v="2"/>
    <n v="84041"/>
    <s v="Full-Time"/>
    <n v="35"/>
    <s v="Davis"/>
    <s v="Davis County"/>
    <x v="2"/>
  </r>
  <r>
    <x v="0"/>
    <s v="Main Campus"/>
    <n v="2025"/>
    <n v="2"/>
    <n v="84041"/>
    <s v="Part-Time"/>
    <n v="77"/>
    <s v="Davis"/>
    <s v="Davis County"/>
    <x v="2"/>
  </r>
  <r>
    <x v="0"/>
    <s v="Main Campus"/>
    <n v="2025"/>
    <n v="2"/>
    <n v="84042"/>
    <s v="Full-Time"/>
    <n v="1"/>
    <s v="Utah"/>
    <s v="Utah County"/>
    <x v="0"/>
  </r>
  <r>
    <x v="0"/>
    <s v="Main Campus"/>
    <n v="2025"/>
    <n v="2"/>
    <n v="84042"/>
    <s v="Part-Time"/>
    <n v="10"/>
    <s v="Utah"/>
    <s v="Utah County"/>
    <x v="0"/>
  </r>
  <r>
    <x v="0"/>
    <s v="Main Campus"/>
    <n v="2025"/>
    <n v="2"/>
    <n v="84043"/>
    <s v="Full-Time"/>
    <n v="96"/>
    <s v="Utah"/>
    <s v="Utah County"/>
    <x v="0"/>
  </r>
  <r>
    <x v="0"/>
    <s v="Main Campus"/>
    <n v="2025"/>
    <n v="2"/>
    <n v="84043"/>
    <s v="Part-Time"/>
    <n v="145"/>
    <s v="Utah"/>
    <s v="Utah County"/>
    <x v="0"/>
  </r>
  <r>
    <x v="0"/>
    <s v="Main Campus"/>
    <n v="2025"/>
    <n v="2"/>
    <n v="84044"/>
    <s v="Full-Time"/>
    <n v="128"/>
    <s v="Salt Lake"/>
    <s v="Salt Lake County"/>
    <x v="1"/>
  </r>
  <r>
    <x v="0"/>
    <s v="Main Campus"/>
    <n v="2025"/>
    <n v="2"/>
    <n v="84044"/>
    <s v="Part-Time"/>
    <n v="254"/>
    <s v="Salt Lake"/>
    <s v="Salt Lake County"/>
    <x v="1"/>
  </r>
  <r>
    <x v="0"/>
    <s v="Main Campus"/>
    <n v="2025"/>
    <n v="2"/>
    <n v="84045"/>
    <s v="Full-Time"/>
    <n v="49"/>
    <e v="#N/A"/>
    <s v="Utah County"/>
    <x v="0"/>
  </r>
  <r>
    <x v="0"/>
    <s v="Main Campus"/>
    <n v="2025"/>
    <n v="2"/>
    <n v="84045"/>
    <s v="Part-Time"/>
    <n v="101"/>
    <e v="#N/A"/>
    <s v="Utah County"/>
    <x v="0"/>
  </r>
  <r>
    <x v="0"/>
    <s v="Main Campus"/>
    <n v="2025"/>
    <n v="2"/>
    <n v="84047"/>
    <s v="Full-Time"/>
    <n v="106"/>
    <s v="Salt Lake"/>
    <s v="Salt Lake County"/>
    <x v="1"/>
  </r>
  <r>
    <x v="0"/>
    <s v="Main Campus"/>
    <n v="2025"/>
    <n v="2"/>
    <n v="84047"/>
    <s v="Part-Time"/>
    <n v="294"/>
    <s v="Salt Lake"/>
    <s v="Salt Lake County"/>
    <x v="1"/>
  </r>
  <r>
    <x v="0"/>
    <s v="Main Campus"/>
    <n v="2025"/>
    <n v="2"/>
    <n v="84049"/>
    <s v="Full-Time"/>
    <n v="1"/>
    <s v="Wasatch"/>
    <s v="Wasatch County"/>
    <x v="7"/>
  </r>
  <r>
    <x v="0"/>
    <s v="Main Campus"/>
    <n v="2025"/>
    <n v="2"/>
    <n v="84049"/>
    <s v="Part-Time"/>
    <n v="6"/>
    <s v="Wasatch"/>
    <s v="Wasatch County"/>
    <x v="7"/>
  </r>
  <r>
    <x v="0"/>
    <s v="Main Campus"/>
    <n v="2025"/>
    <n v="2"/>
    <n v="84050"/>
    <s v="Full-Time"/>
    <n v="4"/>
    <s v="Morgan"/>
    <s v="Morgan County"/>
    <x v="8"/>
  </r>
  <r>
    <x v="0"/>
    <s v="Main Campus"/>
    <n v="2025"/>
    <n v="2"/>
    <n v="84050"/>
    <s v="Part-Time"/>
    <n v="6"/>
    <s v="Morgan"/>
    <s v="Morgan County"/>
    <x v="8"/>
  </r>
  <r>
    <x v="0"/>
    <s v="Main Campus"/>
    <n v="2025"/>
    <n v="2"/>
    <n v="84054"/>
    <s v="Full-Time"/>
    <n v="43"/>
    <s v="Davis"/>
    <s v="Davis County"/>
    <x v="2"/>
  </r>
  <r>
    <x v="0"/>
    <s v="Main Campus"/>
    <n v="2025"/>
    <n v="2"/>
    <n v="84054"/>
    <s v="Part-Time"/>
    <n v="111"/>
    <s v="Davis"/>
    <s v="Davis County"/>
    <x v="2"/>
  </r>
  <r>
    <x v="0"/>
    <s v="Main Campus"/>
    <n v="2025"/>
    <n v="2"/>
    <n v="84055"/>
    <s v="Full-Time"/>
    <n v="1"/>
    <s v="Summit"/>
    <s v="Summit County"/>
    <x v="3"/>
  </r>
  <r>
    <x v="0"/>
    <s v="Main Campus"/>
    <n v="2025"/>
    <n v="2"/>
    <n v="84055"/>
    <s v="Part-Time"/>
    <n v="3"/>
    <s v="Summit"/>
    <s v="Summit County"/>
    <x v="3"/>
  </r>
  <r>
    <x v="0"/>
    <s v="Main Campus"/>
    <n v="2025"/>
    <n v="2"/>
    <n v="84056"/>
    <s v="Full-Time"/>
    <n v="1"/>
    <s v="Weber"/>
    <s v="Davis County"/>
    <x v="9"/>
  </r>
  <r>
    <x v="0"/>
    <s v="Main Campus"/>
    <n v="2025"/>
    <n v="2"/>
    <n v="84056"/>
    <s v="Part-Time"/>
    <n v="2"/>
    <s v="Weber"/>
    <s v="Davis County"/>
    <x v="9"/>
  </r>
  <r>
    <x v="0"/>
    <s v="Main Campus"/>
    <n v="2025"/>
    <n v="2"/>
    <n v="84057"/>
    <s v="Full-Time"/>
    <n v="10"/>
    <s v="Utah"/>
    <s v="Utah County"/>
    <x v="0"/>
  </r>
  <r>
    <x v="0"/>
    <s v="Main Campus"/>
    <n v="2025"/>
    <n v="2"/>
    <n v="84057"/>
    <s v="Part-Time"/>
    <n v="36"/>
    <s v="Utah"/>
    <s v="Utah County"/>
    <x v="0"/>
  </r>
  <r>
    <x v="0"/>
    <s v="Main Campus"/>
    <n v="2025"/>
    <n v="2"/>
    <n v="84058"/>
    <s v="Full-Time"/>
    <n v="23"/>
    <s v="Utah"/>
    <s v="Utah County"/>
    <x v="0"/>
  </r>
  <r>
    <x v="0"/>
    <s v="Main Campus"/>
    <n v="2025"/>
    <n v="2"/>
    <n v="84058"/>
    <s v="Part-Time"/>
    <n v="28"/>
    <s v="Utah"/>
    <s v="Utah County"/>
    <x v="0"/>
  </r>
  <r>
    <x v="0"/>
    <s v="Main Campus"/>
    <n v="2025"/>
    <n v="2"/>
    <n v="84059"/>
    <s v="Full-Time"/>
    <n v="7"/>
    <s v="Utah"/>
    <s v="Utah County"/>
    <x v="0"/>
  </r>
  <r>
    <x v="0"/>
    <s v="Main Campus"/>
    <n v="2025"/>
    <n v="2"/>
    <n v="84059"/>
    <s v="Part-Time"/>
    <n v="9"/>
    <s v="Utah"/>
    <s v="Utah County"/>
    <x v="0"/>
  </r>
  <r>
    <x v="0"/>
    <s v="Main Campus"/>
    <n v="2025"/>
    <n v="2"/>
    <n v="84060"/>
    <s v="Full-Time"/>
    <n v="15"/>
    <s v="Summit"/>
    <s v="Summit County"/>
    <x v="3"/>
  </r>
  <r>
    <x v="0"/>
    <s v="Main Campus"/>
    <n v="2025"/>
    <n v="2"/>
    <n v="84060"/>
    <s v="Part-Time"/>
    <n v="23"/>
    <s v="Summit"/>
    <s v="Summit County"/>
    <x v="3"/>
  </r>
  <r>
    <x v="0"/>
    <s v="Main Campus"/>
    <n v="2025"/>
    <n v="2"/>
    <n v="84061"/>
    <s v="Part-Time"/>
    <n v="1"/>
    <s v="Summit"/>
    <s v="Summit County"/>
    <x v="3"/>
  </r>
  <r>
    <x v="0"/>
    <s v="Main Campus"/>
    <n v="2025"/>
    <n v="2"/>
    <n v="84062"/>
    <s v="Full-Time"/>
    <n v="28"/>
    <s v="Utah"/>
    <s v="Utah County"/>
    <x v="0"/>
  </r>
  <r>
    <x v="0"/>
    <s v="Main Campus"/>
    <n v="2025"/>
    <n v="2"/>
    <n v="84062"/>
    <s v="Part-Time"/>
    <n v="41"/>
    <s v="Utah"/>
    <s v="Utah County"/>
    <x v="0"/>
  </r>
  <r>
    <x v="0"/>
    <s v="Main Campus"/>
    <n v="2025"/>
    <n v="2"/>
    <n v="84065"/>
    <s v="Full-Time"/>
    <n v="149"/>
    <s v="Salt Lake"/>
    <s v="Salt Lake County"/>
    <x v="1"/>
  </r>
  <r>
    <x v="0"/>
    <s v="Main Campus"/>
    <n v="2025"/>
    <n v="2"/>
    <n v="84065"/>
    <s v="Part-Time"/>
    <n v="315"/>
    <s v="Salt Lake"/>
    <s v="Salt Lake County"/>
    <x v="1"/>
  </r>
  <r>
    <x v="0"/>
    <s v="Main Campus"/>
    <n v="2025"/>
    <n v="2"/>
    <n v="84066"/>
    <s v="Part-Time"/>
    <n v="2"/>
    <s v="Duchesne"/>
    <s v="Duchesne County"/>
    <x v="4"/>
  </r>
  <r>
    <x v="0"/>
    <s v="Main Campus"/>
    <n v="2025"/>
    <n v="2"/>
    <n v="84067"/>
    <s v="Full-Time"/>
    <n v="10"/>
    <s v="Weber"/>
    <s v="Weber County"/>
    <x v="9"/>
  </r>
  <r>
    <x v="0"/>
    <s v="Main Campus"/>
    <n v="2025"/>
    <n v="2"/>
    <n v="84067"/>
    <s v="Part-Time"/>
    <n v="26"/>
    <s v="Weber"/>
    <s v="Weber County"/>
    <x v="9"/>
  </r>
  <r>
    <x v="0"/>
    <s v="Main Campus"/>
    <n v="2025"/>
    <n v="2"/>
    <n v="84068"/>
    <s v="Full-Time"/>
    <n v="1"/>
    <s v="Summit"/>
    <e v="#N/A"/>
    <x v="3"/>
  </r>
  <r>
    <x v="0"/>
    <s v="Main Campus"/>
    <n v="2025"/>
    <n v="2"/>
    <n v="84068"/>
    <s v="Part-Time"/>
    <n v="3"/>
    <s v="Summit"/>
    <e v="#N/A"/>
    <x v="3"/>
  </r>
  <r>
    <x v="0"/>
    <s v="Main Campus"/>
    <n v="2025"/>
    <n v="2"/>
    <n v="84069"/>
    <s v="Part-Time"/>
    <n v="1"/>
    <s v="Tooele"/>
    <s v="Tooele County"/>
    <x v="5"/>
  </r>
  <r>
    <x v="0"/>
    <s v="Main Campus"/>
    <n v="2025"/>
    <n v="2"/>
    <n v="84070"/>
    <s v="Full-Time"/>
    <n v="81"/>
    <s v="Salt Lake"/>
    <s v="Salt Lake County"/>
    <x v="1"/>
  </r>
  <r>
    <x v="0"/>
    <s v="Main Campus"/>
    <n v="2025"/>
    <n v="2"/>
    <n v="84070"/>
    <s v="Part-Time"/>
    <n v="202"/>
    <s v="Salt Lake"/>
    <s v="Salt Lake County"/>
    <x v="1"/>
  </r>
  <r>
    <x v="0"/>
    <s v="Main Campus"/>
    <n v="2025"/>
    <n v="2"/>
    <n v="84071"/>
    <s v="Part-Time"/>
    <n v="2"/>
    <s v="Tooele"/>
    <s v="Tooele County"/>
    <x v="5"/>
  </r>
  <r>
    <x v="0"/>
    <s v="Main Campus"/>
    <n v="2025"/>
    <n v="2"/>
    <n v="84072"/>
    <s v="Part-Time"/>
    <n v="1"/>
    <s v="Duchesne"/>
    <s v="Duchesne County"/>
    <x v="4"/>
  </r>
  <r>
    <x v="0"/>
    <s v="Main Campus"/>
    <n v="2025"/>
    <n v="2"/>
    <n v="84074"/>
    <s v="Full-Time"/>
    <n v="109"/>
    <s v="Tooele"/>
    <s v="Tooele County"/>
    <x v="5"/>
  </r>
  <r>
    <x v="0"/>
    <s v="Main Campus"/>
    <n v="2025"/>
    <n v="2"/>
    <n v="84074"/>
    <s v="Part-Time"/>
    <n v="245"/>
    <s v="Tooele"/>
    <s v="Tooele County"/>
    <x v="5"/>
  </r>
  <r>
    <x v="0"/>
    <s v="Main Campus"/>
    <n v="2025"/>
    <n v="2"/>
    <n v="84075"/>
    <s v="Full-Time"/>
    <n v="15"/>
    <s v="Davis"/>
    <s v="Davis County"/>
    <x v="2"/>
  </r>
  <r>
    <x v="0"/>
    <s v="Main Campus"/>
    <n v="2025"/>
    <n v="2"/>
    <n v="84075"/>
    <s v="Part-Time"/>
    <n v="40"/>
    <s v="Davis"/>
    <s v="Davis County"/>
    <x v="2"/>
  </r>
  <r>
    <x v="0"/>
    <s v="Main Campus"/>
    <n v="2025"/>
    <n v="2"/>
    <n v="84078"/>
    <s v="Full-Time"/>
    <n v="2"/>
    <s v="Uintah"/>
    <s v="Uintah County"/>
    <x v="6"/>
  </r>
  <r>
    <x v="0"/>
    <s v="Main Campus"/>
    <n v="2025"/>
    <n v="2"/>
    <n v="84078"/>
    <s v="Part-Time"/>
    <n v="7"/>
    <s v="Uintah"/>
    <s v="Uintah County"/>
    <x v="6"/>
  </r>
  <r>
    <x v="0"/>
    <s v="Main Campus"/>
    <n v="2025"/>
    <n v="2"/>
    <n v="84080"/>
    <s v="Part-Time"/>
    <n v="1"/>
    <s v="Tooele"/>
    <s v="Tooele County"/>
    <x v="5"/>
  </r>
  <r>
    <x v="0"/>
    <s v="Main Campus"/>
    <n v="2025"/>
    <n v="2"/>
    <n v="84081"/>
    <s v="Full-Time"/>
    <n v="229"/>
    <e v="#N/A"/>
    <s v="Salt Lake County"/>
    <x v="1"/>
  </r>
  <r>
    <x v="0"/>
    <s v="Main Campus"/>
    <n v="2025"/>
    <n v="2"/>
    <n v="84081"/>
    <s v="Part-Time"/>
    <n v="498"/>
    <e v="#N/A"/>
    <s v="Salt Lake County"/>
    <x v="1"/>
  </r>
  <r>
    <x v="0"/>
    <s v="Main Campus"/>
    <n v="2025"/>
    <n v="2"/>
    <n v="84083"/>
    <s v="Full-Time"/>
    <n v="1"/>
    <s v="Tooele"/>
    <s v="Tooele County"/>
    <x v="5"/>
  </r>
  <r>
    <x v="0"/>
    <s v="Main Campus"/>
    <n v="2025"/>
    <n v="2"/>
    <n v="84083"/>
    <s v="Part-Time"/>
    <n v="3"/>
    <s v="Tooele"/>
    <s v="Tooele County"/>
    <x v="5"/>
  </r>
  <r>
    <x v="0"/>
    <s v="Main Campus"/>
    <n v="2025"/>
    <n v="2"/>
    <n v="84084"/>
    <s v="Full-Time"/>
    <n v="109"/>
    <s v="Salt Lake"/>
    <s v="Salt Lake County"/>
    <x v="1"/>
  </r>
  <r>
    <x v="0"/>
    <s v="Main Campus"/>
    <n v="2025"/>
    <n v="2"/>
    <n v="84084"/>
    <s v="Part-Time"/>
    <n v="228"/>
    <s v="Salt Lake"/>
    <s v="Salt Lake County"/>
    <x v="1"/>
  </r>
  <r>
    <x v="0"/>
    <s v="Main Campus"/>
    <n v="2025"/>
    <n v="2"/>
    <n v="84087"/>
    <s v="Full-Time"/>
    <n v="30"/>
    <s v="Davis"/>
    <s v="Davis County"/>
    <x v="2"/>
  </r>
  <r>
    <x v="0"/>
    <s v="Main Campus"/>
    <n v="2025"/>
    <n v="2"/>
    <n v="84087"/>
    <s v="Part-Time"/>
    <n v="59"/>
    <s v="Davis"/>
    <s v="Davis County"/>
    <x v="2"/>
  </r>
  <r>
    <x v="0"/>
    <s v="Main Campus"/>
    <n v="2025"/>
    <n v="2"/>
    <n v="84088"/>
    <s v="Full-Time"/>
    <n v="142"/>
    <s v="Salt Lake"/>
    <s v="Salt Lake County"/>
    <x v="1"/>
  </r>
  <r>
    <x v="0"/>
    <s v="Main Campus"/>
    <n v="2025"/>
    <n v="2"/>
    <n v="84088"/>
    <s v="Part-Time"/>
    <n v="330"/>
    <s v="Salt Lake"/>
    <s v="Salt Lake County"/>
    <x v="1"/>
  </r>
  <r>
    <x v="0"/>
    <s v="Main Campus"/>
    <n v="2025"/>
    <n v="2"/>
    <n v="84089"/>
    <s v="Part-Time"/>
    <n v="1"/>
    <s v="Davis"/>
    <e v="#N/A"/>
    <x v="2"/>
  </r>
  <r>
    <x v="0"/>
    <s v="Main Campus"/>
    <n v="2025"/>
    <n v="2"/>
    <n v="84090"/>
    <s v="Full-Time"/>
    <n v="1"/>
    <s v="Salt Lake"/>
    <e v="#N/A"/>
    <x v="1"/>
  </r>
  <r>
    <x v="0"/>
    <s v="Main Campus"/>
    <n v="2025"/>
    <n v="2"/>
    <n v="84090"/>
    <s v="Part-Time"/>
    <n v="3"/>
    <s v="Salt Lake"/>
    <e v="#N/A"/>
    <x v="1"/>
  </r>
  <r>
    <x v="0"/>
    <s v="Main Campus"/>
    <n v="2025"/>
    <n v="2"/>
    <n v="84091"/>
    <s v="Full-Time"/>
    <n v="1"/>
    <s v="Salt Lake"/>
    <e v="#N/A"/>
    <x v="1"/>
  </r>
  <r>
    <x v="0"/>
    <s v="Main Campus"/>
    <n v="2025"/>
    <n v="2"/>
    <n v="84091"/>
    <s v="Part-Time"/>
    <n v="2"/>
    <s v="Salt Lake"/>
    <e v="#N/A"/>
    <x v="1"/>
  </r>
  <r>
    <x v="0"/>
    <s v="Main Campus"/>
    <n v="2025"/>
    <n v="2"/>
    <n v="84092"/>
    <s v="Full-Time"/>
    <n v="84"/>
    <s v="Salt Lake"/>
    <s v="Salt Lake County"/>
    <x v="1"/>
  </r>
  <r>
    <x v="0"/>
    <s v="Main Campus"/>
    <n v="2025"/>
    <n v="2"/>
    <n v="84092"/>
    <s v="Part-Time"/>
    <n v="155"/>
    <s v="Salt Lake"/>
    <s v="Salt Lake County"/>
    <x v="1"/>
  </r>
  <r>
    <x v="0"/>
    <s v="Main Campus"/>
    <n v="2025"/>
    <n v="2"/>
    <n v="84093"/>
    <s v="Full-Time"/>
    <n v="72"/>
    <s v="Salt Lake"/>
    <s v="Salt Lake County"/>
    <x v="1"/>
  </r>
  <r>
    <x v="0"/>
    <s v="Main Campus"/>
    <n v="2025"/>
    <n v="2"/>
    <n v="84093"/>
    <s v="Part-Time"/>
    <n v="119"/>
    <s v="Salt Lake"/>
    <s v="Salt Lake County"/>
    <x v="1"/>
  </r>
  <r>
    <x v="0"/>
    <s v="Main Campus"/>
    <n v="2025"/>
    <n v="2"/>
    <n v="84094"/>
    <s v="Full-Time"/>
    <n v="77"/>
    <s v="Salt Lake"/>
    <s v="Salt Lake County"/>
    <x v="1"/>
  </r>
  <r>
    <x v="0"/>
    <s v="Main Campus"/>
    <n v="2025"/>
    <n v="2"/>
    <n v="84094"/>
    <s v="Part-Time"/>
    <n v="190"/>
    <s v="Salt Lake"/>
    <s v="Salt Lake County"/>
    <x v="1"/>
  </r>
  <r>
    <x v="0"/>
    <s v="Main Campus"/>
    <n v="2025"/>
    <n v="2"/>
    <n v="84095"/>
    <s v="Full-Time"/>
    <n v="128"/>
    <s v="Salt Lake"/>
    <s v="Salt Lake County"/>
    <x v="1"/>
  </r>
  <r>
    <x v="0"/>
    <s v="Main Campus"/>
    <n v="2025"/>
    <n v="2"/>
    <n v="84095"/>
    <s v="Part-Time"/>
    <n v="239"/>
    <s v="Salt Lake"/>
    <s v="Salt Lake County"/>
    <x v="1"/>
  </r>
  <r>
    <x v="0"/>
    <s v="Main Campus"/>
    <n v="2025"/>
    <n v="2"/>
    <n v="84096"/>
    <s v="Full-Time"/>
    <n v="274"/>
    <e v="#N/A"/>
    <s v="Salt Lake County"/>
    <x v="1"/>
  </r>
  <r>
    <x v="0"/>
    <s v="Main Campus"/>
    <n v="2025"/>
    <n v="2"/>
    <n v="84096"/>
    <s v="Part-Time"/>
    <n v="520"/>
    <e v="#N/A"/>
    <s v="Salt Lake County"/>
    <x v="1"/>
  </r>
  <r>
    <x v="0"/>
    <s v="Main Campus"/>
    <n v="2025"/>
    <n v="2"/>
    <n v="84097"/>
    <s v="Full-Time"/>
    <n v="9"/>
    <s v="Utah"/>
    <s v="Utah County"/>
    <x v="0"/>
  </r>
  <r>
    <x v="0"/>
    <s v="Main Campus"/>
    <n v="2025"/>
    <n v="2"/>
    <n v="84097"/>
    <s v="Part-Time"/>
    <n v="14"/>
    <s v="Utah"/>
    <s v="Utah County"/>
    <x v="0"/>
  </r>
  <r>
    <x v="0"/>
    <s v="Main Campus"/>
    <n v="2025"/>
    <n v="2"/>
    <n v="84098"/>
    <s v="Full-Time"/>
    <n v="32"/>
    <s v="Summit"/>
    <s v="Summit County"/>
    <x v="3"/>
  </r>
  <r>
    <x v="0"/>
    <s v="Main Campus"/>
    <n v="2025"/>
    <n v="2"/>
    <n v="84098"/>
    <s v="Part-Time"/>
    <n v="73"/>
    <s v="Summit"/>
    <s v="Summit County"/>
    <x v="3"/>
  </r>
  <r>
    <x v="0"/>
    <s v="Main Campus"/>
    <n v="2025"/>
    <n v="2"/>
    <n v="84101"/>
    <s v="Full-Time"/>
    <n v="27"/>
    <s v="Salt Lake"/>
    <s v="Salt Lake County"/>
    <x v="1"/>
  </r>
  <r>
    <x v="0"/>
    <s v="Main Campus"/>
    <n v="2025"/>
    <n v="2"/>
    <n v="84101"/>
    <s v="Part-Time"/>
    <n v="35"/>
    <s v="Salt Lake"/>
    <s v="Salt Lake County"/>
    <x v="1"/>
  </r>
  <r>
    <x v="0"/>
    <s v="Main Campus"/>
    <n v="2025"/>
    <n v="2"/>
    <n v="84102"/>
    <s v="Full-Time"/>
    <n v="55"/>
    <s v="Salt Lake"/>
    <s v="Salt Lake County"/>
    <x v="1"/>
  </r>
  <r>
    <x v="0"/>
    <s v="Main Campus"/>
    <n v="2025"/>
    <n v="2"/>
    <n v="84102"/>
    <s v="Part-Time"/>
    <n v="88"/>
    <s v="Salt Lake"/>
    <s v="Salt Lake County"/>
    <x v="1"/>
  </r>
  <r>
    <x v="0"/>
    <s v="Main Campus"/>
    <n v="2025"/>
    <n v="2"/>
    <n v="84103"/>
    <s v="Full-Time"/>
    <n v="49"/>
    <s v="Salt Lake"/>
    <s v="Salt Lake County"/>
    <x v="1"/>
  </r>
  <r>
    <x v="0"/>
    <s v="Main Campus"/>
    <n v="2025"/>
    <n v="2"/>
    <n v="84103"/>
    <s v="Part-Time"/>
    <n v="106"/>
    <s v="Salt Lake"/>
    <s v="Salt Lake County"/>
    <x v="1"/>
  </r>
  <r>
    <x v="0"/>
    <s v="Main Campus"/>
    <n v="2025"/>
    <n v="2"/>
    <n v="84104"/>
    <s v="Full-Time"/>
    <n v="82"/>
    <s v="Salt Lake"/>
    <s v="Salt Lake County"/>
    <x v="1"/>
  </r>
  <r>
    <x v="0"/>
    <s v="Main Campus"/>
    <n v="2025"/>
    <n v="2"/>
    <n v="84104"/>
    <s v="Part-Time"/>
    <n v="182"/>
    <s v="Salt Lake"/>
    <s v="Salt Lake County"/>
    <x v="1"/>
  </r>
  <r>
    <x v="0"/>
    <s v="Main Campus"/>
    <n v="2025"/>
    <n v="2"/>
    <n v="84105"/>
    <s v="Full-Time"/>
    <n v="62"/>
    <s v="Salt Lake"/>
    <s v="Salt Lake County"/>
    <x v="1"/>
  </r>
  <r>
    <x v="0"/>
    <s v="Main Campus"/>
    <n v="2025"/>
    <n v="2"/>
    <n v="84105"/>
    <s v="Part-Time"/>
    <n v="127"/>
    <s v="Salt Lake"/>
    <s v="Salt Lake County"/>
    <x v="1"/>
  </r>
  <r>
    <x v="0"/>
    <s v="Main Campus"/>
    <n v="2025"/>
    <n v="2"/>
    <n v="84106"/>
    <s v="Full-Time"/>
    <n v="111"/>
    <s v="Salt Lake"/>
    <s v="Salt Lake County"/>
    <x v="1"/>
  </r>
  <r>
    <x v="0"/>
    <s v="Main Campus"/>
    <n v="2025"/>
    <n v="2"/>
    <n v="84106"/>
    <s v="Part-Time"/>
    <n v="213"/>
    <s v="Salt Lake"/>
    <s v="Salt Lake County"/>
    <x v="1"/>
  </r>
  <r>
    <x v="0"/>
    <s v="Main Campus"/>
    <n v="2025"/>
    <n v="2"/>
    <n v="84107"/>
    <s v="Full-Time"/>
    <n v="120"/>
    <s v="Salt Lake"/>
    <s v="Salt Lake County"/>
    <x v="1"/>
  </r>
  <r>
    <x v="0"/>
    <s v="Main Campus"/>
    <n v="2025"/>
    <n v="2"/>
    <n v="84107"/>
    <s v="Part-Time"/>
    <n v="277"/>
    <s v="Salt Lake"/>
    <s v="Salt Lake County"/>
    <x v="1"/>
  </r>
  <r>
    <x v="0"/>
    <s v="Main Campus"/>
    <n v="2025"/>
    <n v="2"/>
    <n v="84108"/>
    <s v="Full-Time"/>
    <n v="24"/>
    <s v="Salt Lake"/>
    <s v="Salt Lake County"/>
    <x v="1"/>
  </r>
  <r>
    <x v="0"/>
    <s v="Main Campus"/>
    <n v="2025"/>
    <n v="2"/>
    <n v="84108"/>
    <s v="Part-Time"/>
    <n v="103"/>
    <s v="Salt Lake"/>
    <s v="Salt Lake County"/>
    <x v="1"/>
  </r>
  <r>
    <x v="0"/>
    <s v="Main Campus"/>
    <n v="2025"/>
    <n v="2"/>
    <n v="84109"/>
    <s v="Full-Time"/>
    <n v="63"/>
    <s v="Salt Lake"/>
    <s v="Salt Lake County"/>
    <x v="1"/>
  </r>
  <r>
    <x v="0"/>
    <s v="Main Campus"/>
    <n v="2025"/>
    <n v="2"/>
    <n v="84109"/>
    <s v="Part-Time"/>
    <n v="160"/>
    <s v="Salt Lake"/>
    <s v="Salt Lake County"/>
    <x v="1"/>
  </r>
  <r>
    <x v="0"/>
    <s v="Main Campus"/>
    <n v="2025"/>
    <n v="2"/>
    <n v="84110"/>
    <s v="Full-Time"/>
    <n v="1"/>
    <s v="Salt Lake"/>
    <e v="#N/A"/>
    <x v="1"/>
  </r>
  <r>
    <x v="0"/>
    <s v="Main Campus"/>
    <n v="2025"/>
    <n v="2"/>
    <n v="84110"/>
    <s v="Part-Time"/>
    <n v="1"/>
    <s v="Salt Lake"/>
    <e v="#N/A"/>
    <x v="1"/>
  </r>
  <r>
    <x v="0"/>
    <s v="Main Campus"/>
    <n v="2025"/>
    <n v="2"/>
    <n v="84111"/>
    <s v="Full-Time"/>
    <n v="32"/>
    <s v="Salt Lake"/>
    <s v="Salt Lake County"/>
    <x v="1"/>
  </r>
  <r>
    <x v="0"/>
    <s v="Main Campus"/>
    <n v="2025"/>
    <n v="2"/>
    <n v="84111"/>
    <s v="Part-Time"/>
    <n v="58"/>
    <s v="Salt Lake"/>
    <s v="Salt Lake County"/>
    <x v="1"/>
  </r>
  <r>
    <x v="0"/>
    <s v="Main Campus"/>
    <n v="2025"/>
    <n v="2"/>
    <n v="84112"/>
    <s v="Part-Time"/>
    <n v="3"/>
    <s v="Salt Lake"/>
    <s v="Salt Lake County"/>
    <x v="1"/>
  </r>
  <r>
    <x v="0"/>
    <s v="Main Campus"/>
    <n v="2025"/>
    <n v="2"/>
    <n v="84113"/>
    <s v="Part-Time"/>
    <n v="1"/>
    <s v="Salt Lake"/>
    <s v="Salt Lake County"/>
    <x v="1"/>
  </r>
  <r>
    <x v="0"/>
    <s v="Main Campus"/>
    <n v="2025"/>
    <n v="2"/>
    <n v="84115"/>
    <s v="Full-Time"/>
    <n v="90"/>
    <s v="Salt Lake"/>
    <s v="Salt Lake County"/>
    <x v="1"/>
  </r>
  <r>
    <x v="0"/>
    <s v="Main Campus"/>
    <n v="2025"/>
    <n v="2"/>
    <n v="84115"/>
    <s v="Part-Time"/>
    <n v="196"/>
    <s v="Salt Lake"/>
    <s v="Salt Lake County"/>
    <x v="1"/>
  </r>
  <r>
    <x v="0"/>
    <s v="Main Campus"/>
    <n v="2025"/>
    <n v="2"/>
    <n v="84116"/>
    <s v="Full-Time"/>
    <n v="127"/>
    <s v="Salt Lake"/>
    <s v="Salt Lake County"/>
    <x v="1"/>
  </r>
  <r>
    <x v="0"/>
    <s v="Main Campus"/>
    <n v="2025"/>
    <n v="2"/>
    <n v="84116"/>
    <s v="Part-Time"/>
    <n v="270"/>
    <s v="Salt Lake"/>
    <s v="Salt Lake County"/>
    <x v="1"/>
  </r>
  <r>
    <x v="0"/>
    <s v="Main Campus"/>
    <n v="2025"/>
    <n v="2"/>
    <n v="84117"/>
    <s v="Full-Time"/>
    <n v="69"/>
    <s v="Salt Lake"/>
    <s v="Salt Lake County"/>
    <x v="1"/>
  </r>
  <r>
    <x v="0"/>
    <s v="Main Campus"/>
    <n v="2025"/>
    <n v="2"/>
    <n v="84117"/>
    <s v="Part-Time"/>
    <n v="159"/>
    <s v="Salt Lake"/>
    <s v="Salt Lake County"/>
    <x v="1"/>
  </r>
  <r>
    <x v="0"/>
    <s v="Main Campus"/>
    <n v="2025"/>
    <n v="2"/>
    <n v="84118"/>
    <s v="Full-Time"/>
    <n v="139"/>
    <s v="Salt Lake"/>
    <s v="Salt Lake County"/>
    <x v="1"/>
  </r>
  <r>
    <x v="0"/>
    <s v="Main Campus"/>
    <n v="2025"/>
    <n v="2"/>
    <n v="84118"/>
    <s v="Part-Time"/>
    <n v="338"/>
    <s v="Salt Lake"/>
    <s v="Salt Lake County"/>
    <x v="1"/>
  </r>
  <r>
    <x v="0"/>
    <s v="Main Campus"/>
    <n v="2025"/>
    <n v="2"/>
    <n v="84119"/>
    <s v="Full-Time"/>
    <n v="189"/>
    <s v="Salt Lake"/>
    <s v="Salt Lake County"/>
    <x v="1"/>
  </r>
  <r>
    <x v="0"/>
    <s v="Main Campus"/>
    <n v="2025"/>
    <n v="2"/>
    <n v="84119"/>
    <s v="Part-Time"/>
    <n v="416"/>
    <s v="Salt Lake"/>
    <s v="Salt Lake County"/>
    <x v="1"/>
  </r>
  <r>
    <x v="0"/>
    <s v="Main Campus"/>
    <n v="2025"/>
    <n v="2"/>
    <n v="84120"/>
    <s v="Full-Time"/>
    <n v="180"/>
    <s v="Salt Lake"/>
    <s v="Salt Lake County"/>
    <x v="1"/>
  </r>
  <r>
    <x v="0"/>
    <s v="Main Campus"/>
    <n v="2025"/>
    <n v="2"/>
    <n v="84120"/>
    <s v="Part-Time"/>
    <n v="419"/>
    <s v="Salt Lake"/>
    <s v="Salt Lake County"/>
    <x v="1"/>
  </r>
  <r>
    <x v="0"/>
    <s v="Main Campus"/>
    <n v="2025"/>
    <n v="2"/>
    <n v="84121"/>
    <s v="Full-Time"/>
    <n v="107"/>
    <s v="Salt Lake"/>
    <s v="Salt Lake County"/>
    <x v="1"/>
  </r>
  <r>
    <x v="0"/>
    <s v="Main Campus"/>
    <n v="2025"/>
    <n v="2"/>
    <n v="84121"/>
    <s v="Part-Time"/>
    <n v="239"/>
    <s v="Salt Lake"/>
    <s v="Salt Lake County"/>
    <x v="1"/>
  </r>
  <r>
    <x v="0"/>
    <s v="Main Campus"/>
    <n v="2025"/>
    <n v="2"/>
    <n v="84123"/>
    <s v="Full-Time"/>
    <n v="147"/>
    <s v="Salt Lake"/>
    <s v="Salt Lake County"/>
    <x v="1"/>
  </r>
  <r>
    <x v="0"/>
    <s v="Main Campus"/>
    <n v="2025"/>
    <n v="2"/>
    <n v="84123"/>
    <s v="Part-Time"/>
    <n v="304"/>
    <s v="Salt Lake"/>
    <s v="Salt Lake County"/>
    <x v="1"/>
  </r>
  <r>
    <x v="0"/>
    <s v="Main Campus"/>
    <n v="2025"/>
    <n v="2"/>
    <n v="84124"/>
    <s v="Full-Time"/>
    <n v="65"/>
    <s v="Salt Lake"/>
    <s v="Salt Lake County"/>
    <x v="1"/>
  </r>
  <r>
    <x v="0"/>
    <s v="Main Campus"/>
    <n v="2025"/>
    <n v="2"/>
    <n v="84124"/>
    <s v="Part-Time"/>
    <n v="135"/>
    <s v="Salt Lake"/>
    <s v="Salt Lake County"/>
    <x v="1"/>
  </r>
  <r>
    <x v="0"/>
    <s v="Main Campus"/>
    <n v="2025"/>
    <n v="2"/>
    <n v="84127"/>
    <s v="Part-Time"/>
    <n v="2"/>
    <s v="Salt Lake"/>
    <e v="#N/A"/>
    <x v="1"/>
  </r>
  <r>
    <x v="0"/>
    <s v="Main Campus"/>
    <n v="2025"/>
    <n v="2"/>
    <n v="84128"/>
    <s v="Full-Time"/>
    <n v="125"/>
    <s v="Salt Lake"/>
    <s v="Salt Lake County"/>
    <x v="1"/>
  </r>
  <r>
    <x v="0"/>
    <s v="Main Campus"/>
    <n v="2025"/>
    <n v="2"/>
    <n v="84128"/>
    <s v="Part-Time"/>
    <n v="294"/>
    <s v="Salt Lake"/>
    <s v="Salt Lake County"/>
    <x v="1"/>
  </r>
  <r>
    <x v="0"/>
    <s v="Main Campus"/>
    <n v="2025"/>
    <n v="2"/>
    <n v="84129"/>
    <s v="Full-Time"/>
    <n v="158"/>
    <e v="#N/A"/>
    <s v="Salt Lake County"/>
    <x v="1"/>
  </r>
  <r>
    <x v="0"/>
    <s v="Main Campus"/>
    <n v="2025"/>
    <n v="2"/>
    <n v="84129"/>
    <s v="Part-Time"/>
    <n v="338"/>
    <e v="#N/A"/>
    <s v="Salt Lake County"/>
    <x v="1"/>
  </r>
  <r>
    <x v="0"/>
    <s v="Main Campus"/>
    <n v="2025"/>
    <n v="2"/>
    <n v="84150"/>
    <s v="Part-Time"/>
    <n v="2"/>
    <s v="Salt Lake"/>
    <s v="Salt Lake County"/>
    <x v="1"/>
  </r>
  <r>
    <x v="0"/>
    <s v="Main Campus"/>
    <n v="2025"/>
    <n v="2"/>
    <n v="84152"/>
    <s v="Full-Time"/>
    <n v="1"/>
    <s v="Salt Lake"/>
    <e v="#N/A"/>
    <x v="1"/>
  </r>
  <r>
    <x v="0"/>
    <s v="Main Campus"/>
    <n v="2025"/>
    <n v="2"/>
    <n v="84152"/>
    <s v="Part-Time"/>
    <n v="4"/>
    <s v="Salt Lake"/>
    <e v="#N/A"/>
    <x v="1"/>
  </r>
  <r>
    <x v="0"/>
    <s v="Main Campus"/>
    <n v="2025"/>
    <n v="2"/>
    <n v="84157"/>
    <s v="Full-Time"/>
    <n v="2"/>
    <s v="Salt Lake"/>
    <e v="#N/A"/>
    <x v="1"/>
  </r>
  <r>
    <x v="0"/>
    <s v="Main Campus"/>
    <n v="2025"/>
    <n v="2"/>
    <n v="84158"/>
    <s v="Full-Time"/>
    <n v="1"/>
    <s v="Salt Lake"/>
    <e v="#N/A"/>
    <x v="1"/>
  </r>
  <r>
    <x v="0"/>
    <s v="Main Campus"/>
    <n v="2025"/>
    <n v="2"/>
    <n v="84158"/>
    <s v="Part-Time"/>
    <n v="3"/>
    <s v="Salt Lake"/>
    <e v="#N/A"/>
    <x v="1"/>
  </r>
  <r>
    <x v="0"/>
    <s v="Main Campus"/>
    <n v="2025"/>
    <n v="2"/>
    <n v="84165"/>
    <s v="Part-Time"/>
    <n v="2"/>
    <s v="Salt Lake"/>
    <e v="#N/A"/>
    <x v="1"/>
  </r>
  <r>
    <x v="0"/>
    <s v="Main Campus"/>
    <n v="2025"/>
    <n v="2"/>
    <n v="84170"/>
    <s v="Part-Time"/>
    <n v="3"/>
    <s v="Salt Lake"/>
    <e v="#N/A"/>
    <x v="1"/>
  </r>
  <r>
    <x v="0"/>
    <s v="Main Campus"/>
    <n v="2025"/>
    <n v="2"/>
    <n v="84171"/>
    <s v="Part-Time"/>
    <n v="1"/>
    <s v="Salt Lake"/>
    <e v="#N/A"/>
    <x v="1"/>
  </r>
  <r>
    <x v="0"/>
    <s v="Main Campus"/>
    <n v="2025"/>
    <n v="2"/>
    <n v="84301"/>
    <s v="Part-Time"/>
    <n v="1"/>
    <s v="Box Elder"/>
    <s v="Box Elder County"/>
    <x v="10"/>
  </r>
  <r>
    <x v="0"/>
    <s v="Main Campus"/>
    <n v="2025"/>
    <n v="2"/>
    <n v="84302"/>
    <s v="Full-Time"/>
    <n v="5"/>
    <s v="Box Elder"/>
    <s v="Box Elder County"/>
    <x v="10"/>
  </r>
  <r>
    <x v="0"/>
    <s v="Main Campus"/>
    <n v="2025"/>
    <n v="2"/>
    <n v="84302"/>
    <s v="Part-Time"/>
    <n v="12"/>
    <s v="Box Elder"/>
    <s v="Box Elder County"/>
    <x v="10"/>
  </r>
  <r>
    <x v="0"/>
    <s v="Main Campus"/>
    <n v="2025"/>
    <n v="2"/>
    <n v="84307"/>
    <s v="Full-Time"/>
    <n v="1"/>
    <s v="Box Elder"/>
    <s v="Box Elder County"/>
    <x v="10"/>
  </r>
  <r>
    <x v="0"/>
    <s v="Main Campus"/>
    <n v="2025"/>
    <n v="2"/>
    <n v="84309"/>
    <s v="Full-Time"/>
    <n v="1"/>
    <s v="Box Elder"/>
    <s v="Box Elder County"/>
    <x v="10"/>
  </r>
  <r>
    <x v="0"/>
    <s v="Main Campus"/>
    <n v="2025"/>
    <n v="2"/>
    <n v="84310"/>
    <s v="Full-Time"/>
    <n v="1"/>
    <s v="Weber"/>
    <s v="Weber County"/>
    <x v="9"/>
  </r>
  <r>
    <x v="0"/>
    <s v="Main Campus"/>
    <n v="2025"/>
    <n v="2"/>
    <n v="84312"/>
    <s v="Full-Time"/>
    <n v="1"/>
    <s v="Box Elder"/>
    <s v="Box Elder County"/>
    <x v="10"/>
  </r>
  <r>
    <x v="0"/>
    <s v="Main Campus"/>
    <n v="2025"/>
    <n v="2"/>
    <n v="84312"/>
    <s v="Part-Time"/>
    <n v="5"/>
    <s v="Box Elder"/>
    <s v="Box Elder County"/>
    <x v="10"/>
  </r>
  <r>
    <x v="0"/>
    <s v="Main Campus"/>
    <n v="2025"/>
    <n v="2"/>
    <n v="84315"/>
    <s v="Full-Time"/>
    <n v="2"/>
    <s v="Weber"/>
    <s v="Weber County"/>
    <x v="9"/>
  </r>
  <r>
    <x v="0"/>
    <s v="Main Campus"/>
    <n v="2025"/>
    <n v="2"/>
    <n v="84315"/>
    <s v="Part-Time"/>
    <n v="3"/>
    <s v="Weber"/>
    <s v="Weber County"/>
    <x v="9"/>
  </r>
  <r>
    <x v="0"/>
    <s v="Main Campus"/>
    <n v="2025"/>
    <n v="2"/>
    <n v="84317"/>
    <s v="Full-Time"/>
    <n v="1"/>
    <s v="Weber"/>
    <s v="Weber County"/>
    <x v="9"/>
  </r>
  <r>
    <x v="0"/>
    <s v="Main Campus"/>
    <n v="2025"/>
    <n v="2"/>
    <n v="84319"/>
    <s v="Full-Time"/>
    <n v="2"/>
    <s v="Cache"/>
    <s v="Cache County"/>
    <x v="11"/>
  </r>
  <r>
    <x v="0"/>
    <s v="Main Campus"/>
    <n v="2025"/>
    <n v="2"/>
    <n v="84319"/>
    <s v="Part-Time"/>
    <n v="6"/>
    <s v="Cache"/>
    <s v="Cache County"/>
    <x v="11"/>
  </r>
  <r>
    <x v="0"/>
    <s v="Main Campus"/>
    <n v="2025"/>
    <n v="2"/>
    <n v="84321"/>
    <s v="Full-Time"/>
    <n v="8"/>
    <s v="Cache"/>
    <s v="Cache County"/>
    <x v="11"/>
  </r>
  <r>
    <x v="0"/>
    <s v="Main Campus"/>
    <n v="2025"/>
    <n v="2"/>
    <n v="84321"/>
    <s v="Part-Time"/>
    <n v="20"/>
    <s v="Cache"/>
    <s v="Cache County"/>
    <x v="11"/>
  </r>
  <r>
    <x v="0"/>
    <s v="Main Campus"/>
    <n v="2025"/>
    <n v="2"/>
    <n v="84324"/>
    <s v="Full-Time"/>
    <n v="1"/>
    <s v="Box Elder"/>
    <s v="Box Elder County"/>
    <x v="10"/>
  </r>
  <r>
    <x v="0"/>
    <s v="Main Campus"/>
    <n v="2025"/>
    <n v="2"/>
    <n v="84330"/>
    <s v="Full-Time"/>
    <n v="1"/>
    <s v="Box Elder"/>
    <s v="Box Elder County"/>
    <x v="10"/>
  </r>
  <r>
    <x v="0"/>
    <s v="Main Campus"/>
    <n v="2025"/>
    <n v="2"/>
    <n v="84332"/>
    <s v="Full-Time"/>
    <n v="2"/>
    <s v="Cache"/>
    <s v="Cache County"/>
    <x v="11"/>
  </r>
  <r>
    <x v="0"/>
    <s v="Main Campus"/>
    <n v="2025"/>
    <n v="2"/>
    <n v="84332"/>
    <s v="Part-Time"/>
    <n v="5"/>
    <s v="Cache"/>
    <s v="Cache County"/>
    <x v="11"/>
  </r>
  <r>
    <x v="0"/>
    <s v="Main Campus"/>
    <n v="2025"/>
    <n v="2"/>
    <n v="84333"/>
    <s v="Part-Time"/>
    <n v="1"/>
    <s v="Cache"/>
    <s v="Cache County"/>
    <x v="11"/>
  </r>
  <r>
    <x v="0"/>
    <s v="Main Campus"/>
    <n v="2025"/>
    <n v="2"/>
    <n v="84335"/>
    <s v="Full-Time"/>
    <n v="2"/>
    <s v="Cache"/>
    <s v="Cache County"/>
    <x v="11"/>
  </r>
  <r>
    <x v="0"/>
    <s v="Main Campus"/>
    <n v="2025"/>
    <n v="2"/>
    <n v="84335"/>
    <s v="Part-Time"/>
    <n v="4"/>
    <s v="Cache"/>
    <s v="Cache County"/>
    <x v="11"/>
  </r>
  <r>
    <x v="0"/>
    <s v="Main Campus"/>
    <n v="2025"/>
    <n v="2"/>
    <n v="84336"/>
    <s v="Part-Time"/>
    <n v="1"/>
    <s v="Box Elder"/>
    <s v="Box Elder County"/>
    <x v="10"/>
  </r>
  <r>
    <x v="0"/>
    <s v="Main Campus"/>
    <n v="2025"/>
    <n v="2"/>
    <n v="84337"/>
    <s v="Full-Time"/>
    <n v="7"/>
    <s v="Box Elder"/>
    <s v="Box Elder County"/>
    <x v="10"/>
  </r>
  <r>
    <x v="0"/>
    <s v="Main Campus"/>
    <n v="2025"/>
    <n v="2"/>
    <n v="84337"/>
    <s v="Part-Time"/>
    <n v="4"/>
    <s v="Box Elder"/>
    <s v="Box Elder County"/>
    <x v="10"/>
  </r>
  <r>
    <x v="0"/>
    <s v="Main Campus"/>
    <n v="2025"/>
    <n v="2"/>
    <n v="84338"/>
    <s v="Part-Time"/>
    <n v="1"/>
    <s v="Cache"/>
    <s v="Cache County"/>
    <x v="11"/>
  </r>
  <r>
    <x v="0"/>
    <s v="Main Campus"/>
    <n v="2025"/>
    <n v="2"/>
    <n v="84339"/>
    <s v="Full-Time"/>
    <n v="2"/>
    <s v="Cache"/>
    <s v="Cache County"/>
    <x v="11"/>
  </r>
  <r>
    <x v="0"/>
    <s v="Main Campus"/>
    <n v="2025"/>
    <n v="2"/>
    <n v="84339"/>
    <s v="Part-Time"/>
    <n v="1"/>
    <s v="Cache"/>
    <s v="Cache County"/>
    <x v="11"/>
  </r>
  <r>
    <x v="0"/>
    <s v="Main Campus"/>
    <n v="2025"/>
    <n v="2"/>
    <n v="84340"/>
    <s v="Part-Time"/>
    <n v="2"/>
    <s v="Box Elder"/>
    <s v="Box Elder County"/>
    <x v="10"/>
  </r>
  <r>
    <x v="0"/>
    <s v="Main Campus"/>
    <n v="2025"/>
    <n v="2"/>
    <n v="84341"/>
    <s v="Full-Time"/>
    <n v="3"/>
    <s v="Cache"/>
    <s v="Cache County"/>
    <x v="11"/>
  </r>
  <r>
    <x v="0"/>
    <s v="Main Campus"/>
    <n v="2025"/>
    <n v="2"/>
    <n v="84341"/>
    <s v="Part-Time"/>
    <n v="9"/>
    <s v="Cache"/>
    <s v="Cache County"/>
    <x v="11"/>
  </r>
  <r>
    <x v="0"/>
    <s v="Main Campus"/>
    <n v="2025"/>
    <n v="2"/>
    <n v="84401"/>
    <s v="Full-Time"/>
    <n v="9"/>
    <s v="Weber"/>
    <s v="Weber County"/>
    <x v="9"/>
  </r>
  <r>
    <x v="0"/>
    <s v="Main Campus"/>
    <n v="2025"/>
    <n v="2"/>
    <n v="84401"/>
    <s v="Part-Time"/>
    <n v="34"/>
    <s v="Weber"/>
    <s v="Weber County"/>
    <x v="9"/>
  </r>
  <r>
    <x v="0"/>
    <s v="Main Campus"/>
    <n v="2025"/>
    <n v="2"/>
    <n v="84403"/>
    <s v="Full-Time"/>
    <n v="11"/>
    <s v="Weber"/>
    <s v="Weber County"/>
    <x v="9"/>
  </r>
  <r>
    <x v="0"/>
    <s v="Main Campus"/>
    <n v="2025"/>
    <n v="2"/>
    <n v="84403"/>
    <s v="Part-Time"/>
    <n v="17"/>
    <s v="Weber"/>
    <s v="Weber County"/>
    <x v="9"/>
  </r>
  <r>
    <x v="0"/>
    <s v="Main Campus"/>
    <n v="2025"/>
    <n v="2"/>
    <n v="84404"/>
    <s v="Full-Time"/>
    <n v="20"/>
    <s v="Weber"/>
    <s v="Weber County"/>
    <x v="9"/>
  </r>
  <r>
    <x v="0"/>
    <s v="Main Campus"/>
    <n v="2025"/>
    <n v="2"/>
    <n v="84404"/>
    <s v="Part-Time"/>
    <n v="35"/>
    <s v="Weber"/>
    <s v="Weber County"/>
    <x v="9"/>
  </r>
  <r>
    <x v="0"/>
    <s v="Main Campus"/>
    <n v="2025"/>
    <n v="2"/>
    <n v="84405"/>
    <s v="Full-Time"/>
    <n v="8"/>
    <s v="Weber"/>
    <s v="Weber County"/>
    <x v="9"/>
  </r>
  <r>
    <x v="0"/>
    <s v="Main Campus"/>
    <n v="2025"/>
    <n v="2"/>
    <n v="84405"/>
    <s v="Part-Time"/>
    <n v="22"/>
    <s v="Weber"/>
    <s v="Weber County"/>
    <x v="9"/>
  </r>
  <r>
    <x v="0"/>
    <s v="Main Campus"/>
    <n v="2025"/>
    <n v="2"/>
    <n v="84412"/>
    <s v="Full-Time"/>
    <n v="1"/>
    <s v="Weber"/>
    <e v="#N/A"/>
    <x v="9"/>
  </r>
  <r>
    <x v="0"/>
    <s v="Main Campus"/>
    <n v="2025"/>
    <n v="2"/>
    <n v="84414"/>
    <s v="Full-Time"/>
    <n v="6"/>
    <s v="Weber"/>
    <s v="Weber County"/>
    <x v="9"/>
  </r>
  <r>
    <x v="0"/>
    <s v="Main Campus"/>
    <n v="2025"/>
    <n v="2"/>
    <n v="84414"/>
    <s v="Part-Time"/>
    <n v="6"/>
    <s v="Weber"/>
    <s v="Weber County"/>
    <x v="9"/>
  </r>
  <r>
    <x v="0"/>
    <s v="Main Campus"/>
    <n v="2025"/>
    <n v="2"/>
    <n v="84501"/>
    <s v="Full-Time"/>
    <n v="2"/>
    <s v="Carbon"/>
    <s v="Carbon County"/>
    <x v="12"/>
  </r>
  <r>
    <x v="0"/>
    <s v="Main Campus"/>
    <n v="2025"/>
    <n v="2"/>
    <n v="84512"/>
    <s v="Full-Time"/>
    <n v="1"/>
    <s v="San Juan"/>
    <s v="San Juan County"/>
    <x v="13"/>
  </r>
  <r>
    <x v="0"/>
    <s v="Main Campus"/>
    <n v="2025"/>
    <n v="2"/>
    <n v="84522"/>
    <s v="Part-Time"/>
    <n v="1"/>
    <s v="Emery"/>
    <s v="Emery County"/>
    <x v="14"/>
  </r>
  <r>
    <x v="0"/>
    <s v="Main Campus"/>
    <n v="2025"/>
    <n v="2"/>
    <n v="84528"/>
    <s v="Full-Time"/>
    <n v="3"/>
    <s v="Emery"/>
    <s v="Emery County"/>
    <x v="14"/>
  </r>
  <r>
    <x v="0"/>
    <s v="Main Campus"/>
    <n v="2025"/>
    <n v="2"/>
    <n v="84532"/>
    <s v="Full-Time"/>
    <n v="3"/>
    <s v="Grand"/>
    <s v="Grand County"/>
    <x v="15"/>
  </r>
  <r>
    <x v="0"/>
    <s v="Main Campus"/>
    <n v="2025"/>
    <n v="2"/>
    <n v="84532"/>
    <s v="Part-Time"/>
    <n v="2"/>
    <s v="Grand"/>
    <s v="Grand County"/>
    <x v="15"/>
  </r>
  <r>
    <x v="0"/>
    <s v="Main Campus"/>
    <n v="2025"/>
    <n v="2"/>
    <n v="84534"/>
    <s v="Part-Time"/>
    <n v="1"/>
    <s v="San Juan"/>
    <s v="San Juan County"/>
    <x v="13"/>
  </r>
  <r>
    <x v="0"/>
    <s v="Main Campus"/>
    <n v="2025"/>
    <n v="2"/>
    <n v="84536"/>
    <s v="Full-Time"/>
    <n v="1"/>
    <s v="San Juan"/>
    <s v="San Juan County"/>
    <x v="13"/>
  </r>
  <r>
    <x v="0"/>
    <s v="Main Campus"/>
    <n v="2025"/>
    <n v="2"/>
    <n v="84536"/>
    <s v="Part-Time"/>
    <n v="1"/>
    <s v="San Juan"/>
    <s v="San Juan County"/>
    <x v="13"/>
  </r>
  <r>
    <x v="0"/>
    <s v="Main Campus"/>
    <n v="2025"/>
    <n v="2"/>
    <n v="84601"/>
    <s v="Full-Time"/>
    <n v="8"/>
    <s v="Utah"/>
    <s v="Utah County"/>
    <x v="0"/>
  </r>
  <r>
    <x v="0"/>
    <s v="Main Campus"/>
    <n v="2025"/>
    <n v="2"/>
    <n v="84601"/>
    <s v="Part-Time"/>
    <n v="31"/>
    <s v="Utah"/>
    <s v="Utah County"/>
    <x v="0"/>
  </r>
  <r>
    <x v="0"/>
    <s v="Main Campus"/>
    <n v="2025"/>
    <n v="2"/>
    <n v="84604"/>
    <s v="Full-Time"/>
    <n v="16"/>
    <s v="Utah"/>
    <s v="Utah County"/>
    <x v="0"/>
  </r>
  <r>
    <x v="0"/>
    <s v="Main Campus"/>
    <n v="2025"/>
    <n v="2"/>
    <n v="84604"/>
    <s v="Part-Time"/>
    <n v="16"/>
    <s v="Utah"/>
    <s v="Utah County"/>
    <x v="0"/>
  </r>
  <r>
    <x v="0"/>
    <s v="Main Campus"/>
    <n v="2025"/>
    <n v="2"/>
    <n v="84606"/>
    <s v="Full-Time"/>
    <n v="11"/>
    <s v="Utah"/>
    <s v="Utah County"/>
    <x v="0"/>
  </r>
  <r>
    <x v="0"/>
    <s v="Main Campus"/>
    <n v="2025"/>
    <n v="2"/>
    <n v="84606"/>
    <s v="Part-Time"/>
    <n v="19"/>
    <s v="Utah"/>
    <s v="Utah County"/>
    <x v="0"/>
  </r>
  <r>
    <x v="0"/>
    <s v="Main Campus"/>
    <n v="2025"/>
    <n v="2"/>
    <n v="84624"/>
    <s v="Full-Time"/>
    <n v="1"/>
    <s v="Millard"/>
    <s v="Millard County"/>
    <x v="16"/>
  </r>
  <r>
    <x v="0"/>
    <s v="Main Campus"/>
    <n v="2025"/>
    <n v="2"/>
    <n v="84624"/>
    <s v="Part-Time"/>
    <n v="1"/>
    <s v="Millard"/>
    <s v="Millard County"/>
    <x v="16"/>
  </r>
  <r>
    <x v="0"/>
    <s v="Main Campus"/>
    <n v="2025"/>
    <n v="2"/>
    <n v="84627"/>
    <s v="Full-Time"/>
    <n v="1"/>
    <s v="Sanpete"/>
    <s v="Sanpete County"/>
    <x v="17"/>
  </r>
  <r>
    <x v="0"/>
    <s v="Main Campus"/>
    <n v="2025"/>
    <n v="2"/>
    <n v="84627"/>
    <s v="Part-Time"/>
    <n v="1"/>
    <s v="Sanpete"/>
    <s v="Sanpete County"/>
    <x v="17"/>
  </r>
  <r>
    <x v="0"/>
    <s v="Main Campus"/>
    <n v="2025"/>
    <n v="2"/>
    <n v="84632"/>
    <s v="Full-Time"/>
    <n v="1"/>
    <s v="Sanpete"/>
    <s v="Sanpete County"/>
    <x v="17"/>
  </r>
  <r>
    <x v="0"/>
    <s v="Main Campus"/>
    <n v="2025"/>
    <n v="2"/>
    <n v="84632"/>
    <s v="Part-Time"/>
    <n v="1"/>
    <s v="Sanpete"/>
    <s v="Sanpete County"/>
    <x v="17"/>
  </r>
  <r>
    <x v="0"/>
    <s v="Main Campus"/>
    <n v="2025"/>
    <n v="2"/>
    <n v="84636"/>
    <s v="Full-Time"/>
    <n v="1"/>
    <s v="Millard"/>
    <s v="Millard County"/>
    <x v="16"/>
  </r>
  <r>
    <x v="0"/>
    <s v="Main Campus"/>
    <n v="2025"/>
    <n v="2"/>
    <n v="84640"/>
    <s v="Part-Time"/>
    <n v="2"/>
    <s v="Millard"/>
    <s v="Millard County"/>
    <x v="16"/>
  </r>
  <r>
    <x v="0"/>
    <s v="Main Campus"/>
    <n v="2025"/>
    <n v="2"/>
    <n v="84642"/>
    <s v="Part-Time"/>
    <n v="1"/>
    <s v="Sanpete"/>
    <s v="Sanpete County"/>
    <x v="17"/>
  </r>
  <r>
    <x v="0"/>
    <s v="Main Campus"/>
    <n v="2025"/>
    <n v="2"/>
    <n v="84646"/>
    <s v="Full-Time"/>
    <n v="1"/>
    <s v="Sanpete"/>
    <s v="Sanpete County"/>
    <x v="17"/>
  </r>
  <r>
    <x v="0"/>
    <s v="Main Campus"/>
    <n v="2025"/>
    <n v="2"/>
    <n v="84647"/>
    <s v="Part-Time"/>
    <n v="1"/>
    <s v="Sanpete"/>
    <s v="Sanpete County"/>
    <x v="17"/>
  </r>
  <r>
    <x v="0"/>
    <s v="Main Campus"/>
    <n v="2025"/>
    <n v="2"/>
    <n v="84648"/>
    <s v="Full-Time"/>
    <n v="2"/>
    <s v="Juab"/>
    <s v="Juab County"/>
    <x v="18"/>
  </r>
  <r>
    <x v="0"/>
    <s v="Main Campus"/>
    <n v="2025"/>
    <n v="2"/>
    <n v="84648"/>
    <s v="Part-Time"/>
    <n v="2"/>
    <s v="Juab"/>
    <s v="Juab County"/>
    <x v="18"/>
  </r>
  <r>
    <x v="0"/>
    <s v="Main Campus"/>
    <n v="2025"/>
    <n v="2"/>
    <n v="84649"/>
    <s v="Part-Time"/>
    <n v="1"/>
    <s v="Millard"/>
    <s v="Millard County"/>
    <x v="16"/>
  </r>
  <r>
    <x v="0"/>
    <s v="Main Campus"/>
    <n v="2025"/>
    <n v="2"/>
    <n v="84651"/>
    <s v="Full-Time"/>
    <n v="7"/>
    <s v="Utah"/>
    <s v="Utah County"/>
    <x v="0"/>
  </r>
  <r>
    <x v="0"/>
    <s v="Main Campus"/>
    <n v="2025"/>
    <n v="2"/>
    <n v="84651"/>
    <s v="Part-Time"/>
    <n v="14"/>
    <s v="Utah"/>
    <s v="Utah County"/>
    <x v="0"/>
  </r>
  <r>
    <x v="0"/>
    <s v="Main Campus"/>
    <n v="2025"/>
    <n v="2"/>
    <n v="84653"/>
    <s v="Full-Time"/>
    <n v="6"/>
    <s v="Utah"/>
    <s v="Utah County"/>
    <x v="0"/>
  </r>
  <r>
    <x v="0"/>
    <s v="Main Campus"/>
    <n v="2025"/>
    <n v="2"/>
    <n v="84653"/>
    <s v="Part-Time"/>
    <n v="6"/>
    <s v="Utah"/>
    <s v="Utah County"/>
    <x v="0"/>
  </r>
  <r>
    <x v="0"/>
    <s v="Main Campus"/>
    <n v="2025"/>
    <n v="2"/>
    <n v="84654"/>
    <s v="Part-Time"/>
    <n v="1"/>
    <s v="Sevier"/>
    <s v="Sevier County"/>
    <x v="19"/>
  </r>
  <r>
    <x v="0"/>
    <s v="Main Campus"/>
    <n v="2025"/>
    <n v="2"/>
    <n v="84655"/>
    <s v="Full-Time"/>
    <n v="4"/>
    <s v="Utah"/>
    <s v="Utah County"/>
    <x v="0"/>
  </r>
  <r>
    <x v="0"/>
    <s v="Main Campus"/>
    <n v="2025"/>
    <n v="2"/>
    <n v="84655"/>
    <s v="Part-Time"/>
    <n v="5"/>
    <s v="Utah"/>
    <s v="Utah County"/>
    <x v="0"/>
  </r>
  <r>
    <x v="0"/>
    <s v="Main Campus"/>
    <n v="2025"/>
    <n v="2"/>
    <n v="84660"/>
    <s v="Full-Time"/>
    <n v="6"/>
    <s v="Utah"/>
    <s v="Utah County"/>
    <x v="0"/>
  </r>
  <r>
    <x v="0"/>
    <s v="Main Campus"/>
    <n v="2025"/>
    <n v="2"/>
    <n v="84660"/>
    <s v="Part-Time"/>
    <n v="29"/>
    <s v="Utah"/>
    <s v="Utah County"/>
    <x v="0"/>
  </r>
  <r>
    <x v="0"/>
    <s v="Main Campus"/>
    <n v="2025"/>
    <n v="2"/>
    <n v="84663"/>
    <s v="Full-Time"/>
    <n v="9"/>
    <s v="Utah"/>
    <s v="Utah County"/>
    <x v="0"/>
  </r>
  <r>
    <x v="0"/>
    <s v="Main Campus"/>
    <n v="2025"/>
    <n v="2"/>
    <n v="84663"/>
    <s v="Part-Time"/>
    <n v="19"/>
    <s v="Utah"/>
    <s v="Utah County"/>
    <x v="0"/>
  </r>
  <r>
    <x v="0"/>
    <s v="Main Campus"/>
    <n v="2025"/>
    <n v="2"/>
    <n v="84664"/>
    <s v="Part-Time"/>
    <n v="3"/>
    <s v="Utah"/>
    <s v="Utah County"/>
    <x v="0"/>
  </r>
  <r>
    <x v="0"/>
    <s v="Main Campus"/>
    <n v="2025"/>
    <n v="2"/>
    <n v="84701"/>
    <s v="Full-Time"/>
    <n v="1"/>
    <s v="Sevier"/>
    <s v="Sevier County"/>
    <x v="19"/>
  </r>
  <r>
    <x v="0"/>
    <s v="Main Campus"/>
    <n v="2025"/>
    <n v="2"/>
    <n v="84701"/>
    <s v="Part-Time"/>
    <n v="3"/>
    <s v="Sevier"/>
    <s v="Sevier County"/>
    <x v="19"/>
  </r>
  <r>
    <x v="0"/>
    <s v="Main Campus"/>
    <n v="2025"/>
    <n v="2"/>
    <n v="84720"/>
    <s v="Full-Time"/>
    <n v="1"/>
    <s v="Iron"/>
    <s v="Iron County"/>
    <x v="20"/>
  </r>
  <r>
    <x v="0"/>
    <s v="Main Campus"/>
    <n v="2025"/>
    <n v="2"/>
    <n v="84720"/>
    <s v="Part-Time"/>
    <n v="2"/>
    <s v="Iron"/>
    <s v="Iron County"/>
    <x v="20"/>
  </r>
  <r>
    <x v="0"/>
    <s v="Main Campus"/>
    <n v="2025"/>
    <n v="2"/>
    <n v="84721"/>
    <s v="Full-Time"/>
    <n v="1"/>
    <s v="Iron"/>
    <s v="Iron County"/>
    <x v="20"/>
  </r>
  <r>
    <x v="0"/>
    <s v="Main Campus"/>
    <n v="2025"/>
    <n v="2"/>
    <n v="84721"/>
    <s v="Part-Time"/>
    <n v="2"/>
    <s v="Iron"/>
    <s v="Iron County"/>
    <x v="20"/>
  </r>
  <r>
    <x v="0"/>
    <s v="Main Campus"/>
    <n v="2025"/>
    <n v="2"/>
    <n v="84737"/>
    <s v="Full-Time"/>
    <n v="1"/>
    <s v="Washington"/>
    <s v="Washington County"/>
    <x v="21"/>
  </r>
  <r>
    <x v="0"/>
    <s v="Main Campus"/>
    <n v="2025"/>
    <n v="2"/>
    <n v="84737"/>
    <s v="Part-Time"/>
    <n v="1"/>
    <s v="Washington"/>
    <s v="Washington County"/>
    <x v="21"/>
  </r>
  <r>
    <x v="0"/>
    <s v="Main Campus"/>
    <n v="2025"/>
    <n v="2"/>
    <n v="84738"/>
    <s v="Full-Time"/>
    <n v="2"/>
    <s v="Washington"/>
    <s v="Washington County"/>
    <x v="21"/>
  </r>
  <r>
    <x v="0"/>
    <s v="Main Campus"/>
    <n v="2025"/>
    <n v="2"/>
    <n v="84754"/>
    <s v="Part-Time"/>
    <n v="1"/>
    <s v="Sevier"/>
    <s v="Sevier County"/>
    <x v="19"/>
  </r>
  <r>
    <x v="0"/>
    <s v="Main Campus"/>
    <n v="2025"/>
    <n v="2"/>
    <n v="84759"/>
    <s v="Full-Time"/>
    <n v="1"/>
    <s v="Garfield"/>
    <s v="Garfield County"/>
    <x v="22"/>
  </r>
  <r>
    <x v="0"/>
    <s v="Main Campus"/>
    <n v="2025"/>
    <n v="2"/>
    <n v="84761"/>
    <s v="Full-Time"/>
    <n v="1"/>
    <s v="Iron"/>
    <s v="Iron County"/>
    <x v="20"/>
  </r>
  <r>
    <x v="0"/>
    <s v="Main Campus"/>
    <n v="2025"/>
    <n v="2"/>
    <n v="84761"/>
    <s v="Part-Time"/>
    <n v="1"/>
    <s v="Iron"/>
    <s v="Iron County"/>
    <x v="20"/>
  </r>
  <r>
    <x v="0"/>
    <s v="Main Campus"/>
    <n v="2025"/>
    <n v="2"/>
    <n v="84765"/>
    <s v="Part-Time"/>
    <n v="4"/>
    <s v="Washington"/>
    <s v="Washington County"/>
    <x v="21"/>
  </r>
  <r>
    <x v="0"/>
    <s v="Main Campus"/>
    <n v="2025"/>
    <n v="2"/>
    <n v="84770"/>
    <s v="Full-Time"/>
    <n v="4"/>
    <s v="Washington"/>
    <s v="Washington County"/>
    <x v="21"/>
  </r>
  <r>
    <x v="0"/>
    <s v="Main Campus"/>
    <n v="2025"/>
    <n v="2"/>
    <n v="84770"/>
    <s v="Part-Time"/>
    <n v="3"/>
    <s v="Washington"/>
    <s v="Washington County"/>
    <x v="21"/>
  </r>
  <r>
    <x v="0"/>
    <s v="Main Campus"/>
    <n v="2025"/>
    <n v="2"/>
    <n v="84776"/>
    <s v="Full-Time"/>
    <n v="1"/>
    <s v="Garfield"/>
    <s v="Garfield County"/>
    <x v="22"/>
  </r>
  <r>
    <x v="0"/>
    <s v="Main Campus"/>
    <n v="2025"/>
    <n v="2"/>
    <n v="84776"/>
    <s v="Part-Time"/>
    <n v="1"/>
    <s v="Garfield"/>
    <s v="Garfield County"/>
    <x v="22"/>
  </r>
  <r>
    <x v="0"/>
    <s v="Main Campus"/>
    <n v="2025"/>
    <n v="2"/>
    <n v="84780"/>
    <s v="Full-Time"/>
    <n v="1"/>
    <s v="Washington"/>
    <s v="Washington County"/>
    <x v="21"/>
  </r>
  <r>
    <x v="0"/>
    <s v="Main Campus"/>
    <n v="2025"/>
    <n v="2"/>
    <n v="84780"/>
    <s v="Part-Time"/>
    <n v="5"/>
    <s v="Washington"/>
    <s v="Washington County"/>
    <x v="21"/>
  </r>
  <r>
    <x v="0"/>
    <s v="Main Campus"/>
    <n v="2025"/>
    <n v="2"/>
    <n v="84790"/>
    <s v="Full-Time"/>
    <n v="7"/>
    <s v="Washington"/>
    <s v="Washington County"/>
    <x v="21"/>
  </r>
  <r>
    <x v="0"/>
    <s v="Main Campus"/>
    <n v="2025"/>
    <n v="2"/>
    <n v="84790"/>
    <s v="Part-Time"/>
    <n v="4"/>
    <s v="Washington"/>
    <s v="Washington County"/>
    <x v="21"/>
  </r>
  <r>
    <x v="0"/>
    <s v="SLCC - West Valley City"/>
    <n v="2025"/>
    <n v="2"/>
    <n v="84003"/>
    <s v="Part-Time"/>
    <n v="1"/>
    <s v="Utah"/>
    <s v="Utah County"/>
    <x v="0"/>
  </r>
  <r>
    <x v="0"/>
    <s v="SLCC - West Valley City"/>
    <n v="2025"/>
    <n v="2"/>
    <n v="84005"/>
    <s v="Part-Time"/>
    <n v="1"/>
    <e v="#N/A"/>
    <s v="Utah County"/>
    <x v="0"/>
  </r>
  <r>
    <x v="0"/>
    <s v="SLCC - West Valley City"/>
    <n v="2025"/>
    <n v="2"/>
    <n v="84009"/>
    <s v="Part-Time"/>
    <n v="3"/>
    <e v="#N/A"/>
    <s v="Salt Lake County"/>
    <x v="1"/>
  </r>
  <r>
    <x v="0"/>
    <s v="SLCC - West Valley City"/>
    <n v="2025"/>
    <n v="2"/>
    <n v="84043"/>
    <s v="Part-Time"/>
    <n v="1"/>
    <s v="Utah"/>
    <s v="Utah County"/>
    <x v="0"/>
  </r>
  <r>
    <x v="0"/>
    <s v="SLCC - West Valley City"/>
    <n v="2025"/>
    <n v="2"/>
    <n v="84044"/>
    <s v="Part-Time"/>
    <n v="12"/>
    <s v="Salt Lake"/>
    <s v="Salt Lake County"/>
    <x v="1"/>
  </r>
  <r>
    <x v="0"/>
    <s v="SLCC - West Valley City"/>
    <n v="2025"/>
    <n v="2"/>
    <n v="84047"/>
    <s v="Part-Time"/>
    <n v="2"/>
    <s v="Salt Lake"/>
    <s v="Salt Lake County"/>
    <x v="1"/>
  </r>
  <r>
    <x v="0"/>
    <s v="SLCC - West Valley City"/>
    <n v="2025"/>
    <n v="2"/>
    <n v="84054"/>
    <s v="Part-Time"/>
    <n v="1"/>
    <s v="Davis"/>
    <s v="Davis County"/>
    <x v="2"/>
  </r>
  <r>
    <x v="0"/>
    <s v="SLCC - West Valley City"/>
    <n v="2025"/>
    <n v="2"/>
    <n v="84065"/>
    <s v="Part-Time"/>
    <n v="1"/>
    <s v="Salt Lake"/>
    <s v="Salt Lake County"/>
    <x v="1"/>
  </r>
  <r>
    <x v="0"/>
    <s v="SLCC - West Valley City"/>
    <n v="2025"/>
    <n v="2"/>
    <n v="84074"/>
    <s v="Part-Time"/>
    <n v="3"/>
    <s v="Tooele"/>
    <s v="Tooele County"/>
    <x v="5"/>
  </r>
  <r>
    <x v="0"/>
    <s v="SLCC - West Valley City"/>
    <n v="2025"/>
    <n v="2"/>
    <n v="84081"/>
    <s v="Part-Time"/>
    <n v="8"/>
    <e v="#N/A"/>
    <s v="Salt Lake County"/>
    <x v="1"/>
  </r>
  <r>
    <x v="0"/>
    <s v="SLCC - West Valley City"/>
    <n v="2025"/>
    <n v="2"/>
    <n v="84084"/>
    <s v="Part-Time"/>
    <n v="3"/>
    <s v="Salt Lake"/>
    <s v="Salt Lake County"/>
    <x v="1"/>
  </r>
  <r>
    <x v="0"/>
    <s v="SLCC - West Valley City"/>
    <n v="2025"/>
    <n v="2"/>
    <n v="84088"/>
    <s v="Part-Time"/>
    <n v="1"/>
    <s v="Salt Lake"/>
    <s v="Salt Lake County"/>
    <x v="1"/>
  </r>
  <r>
    <x v="0"/>
    <s v="SLCC - West Valley City"/>
    <n v="2025"/>
    <n v="2"/>
    <n v="84092"/>
    <s v="Part-Time"/>
    <n v="1"/>
    <s v="Salt Lake"/>
    <s v="Salt Lake County"/>
    <x v="1"/>
  </r>
  <r>
    <x v="0"/>
    <s v="SLCC - West Valley City"/>
    <n v="2025"/>
    <n v="2"/>
    <n v="84095"/>
    <s v="Part-Time"/>
    <n v="1"/>
    <s v="Salt Lake"/>
    <s v="Salt Lake County"/>
    <x v="1"/>
  </r>
  <r>
    <x v="0"/>
    <s v="SLCC - West Valley City"/>
    <n v="2025"/>
    <n v="2"/>
    <n v="84096"/>
    <s v="Part-Time"/>
    <n v="6"/>
    <e v="#N/A"/>
    <s v="Salt Lake County"/>
    <x v="1"/>
  </r>
  <r>
    <x v="0"/>
    <s v="SLCC - West Valley City"/>
    <n v="2025"/>
    <n v="2"/>
    <n v="84104"/>
    <s v="Part-Time"/>
    <n v="2"/>
    <s v="Salt Lake"/>
    <s v="Salt Lake County"/>
    <x v="1"/>
  </r>
  <r>
    <x v="0"/>
    <s v="SLCC - West Valley City"/>
    <n v="2025"/>
    <n v="2"/>
    <n v="84107"/>
    <s v="Part-Time"/>
    <n v="4"/>
    <s v="Salt Lake"/>
    <s v="Salt Lake County"/>
    <x v="1"/>
  </r>
  <r>
    <x v="0"/>
    <s v="SLCC - West Valley City"/>
    <n v="2025"/>
    <n v="2"/>
    <n v="84109"/>
    <s v="Part-Time"/>
    <n v="1"/>
    <s v="Salt Lake"/>
    <s v="Salt Lake County"/>
    <x v="1"/>
  </r>
  <r>
    <x v="0"/>
    <s v="SLCC - West Valley City"/>
    <n v="2025"/>
    <n v="2"/>
    <n v="84115"/>
    <s v="Part-Time"/>
    <n v="4"/>
    <s v="Salt Lake"/>
    <s v="Salt Lake County"/>
    <x v="1"/>
  </r>
  <r>
    <x v="0"/>
    <s v="SLCC - West Valley City"/>
    <n v="2025"/>
    <n v="2"/>
    <n v="84116"/>
    <s v="Part-Time"/>
    <n v="5"/>
    <s v="Salt Lake"/>
    <s v="Salt Lake County"/>
    <x v="1"/>
  </r>
  <r>
    <x v="0"/>
    <s v="SLCC - West Valley City"/>
    <n v="2025"/>
    <n v="2"/>
    <n v="84118"/>
    <s v="Part-Time"/>
    <n v="17"/>
    <s v="Salt Lake"/>
    <s v="Salt Lake County"/>
    <x v="1"/>
  </r>
  <r>
    <x v="0"/>
    <s v="SLCC - West Valley City"/>
    <n v="2025"/>
    <n v="2"/>
    <n v="84119"/>
    <s v="Part-Time"/>
    <n v="13"/>
    <s v="Salt Lake"/>
    <s v="Salt Lake County"/>
    <x v="1"/>
  </r>
  <r>
    <x v="0"/>
    <s v="SLCC - West Valley City"/>
    <n v="2025"/>
    <n v="2"/>
    <n v="84120"/>
    <s v="Part-Time"/>
    <n v="22"/>
    <s v="Salt Lake"/>
    <s v="Salt Lake County"/>
    <x v="1"/>
  </r>
  <r>
    <x v="0"/>
    <s v="SLCC - West Valley City"/>
    <n v="2025"/>
    <n v="2"/>
    <n v="84121"/>
    <s v="Part-Time"/>
    <n v="1"/>
    <s v="Salt Lake"/>
    <s v="Salt Lake County"/>
    <x v="1"/>
  </r>
  <r>
    <x v="0"/>
    <s v="SLCC - West Valley City"/>
    <n v="2025"/>
    <n v="2"/>
    <n v="84123"/>
    <s v="Part-Time"/>
    <n v="2"/>
    <s v="Salt Lake"/>
    <s v="Salt Lake County"/>
    <x v="1"/>
  </r>
  <r>
    <x v="0"/>
    <s v="SLCC - West Valley City"/>
    <n v="2025"/>
    <n v="2"/>
    <n v="84128"/>
    <s v="Part-Time"/>
    <n v="11"/>
    <s v="Salt Lake"/>
    <s v="Salt Lake County"/>
    <x v="1"/>
  </r>
  <r>
    <x v="0"/>
    <s v="SLCC - West Valley City"/>
    <n v="2025"/>
    <n v="2"/>
    <n v="84129"/>
    <s v="Part-Time"/>
    <n v="3"/>
    <e v="#N/A"/>
    <s v="Salt Lake County"/>
    <x v="1"/>
  </r>
  <r>
    <x v="0"/>
    <s v="SLCC - West Point Center"/>
    <n v="2025"/>
    <n v="2"/>
    <n v="84005"/>
    <s v="Part-Time"/>
    <n v="1"/>
    <e v="#N/A"/>
    <s v="Utah County"/>
    <x v="0"/>
  </r>
  <r>
    <x v="0"/>
    <s v="SLCC - West Point Center"/>
    <n v="2025"/>
    <n v="2"/>
    <n v="84009"/>
    <s v="Full-Time"/>
    <n v="1"/>
    <e v="#N/A"/>
    <s v="Salt Lake County"/>
    <x v="1"/>
  </r>
  <r>
    <x v="0"/>
    <s v="SLCC - West Point Center"/>
    <n v="2025"/>
    <n v="2"/>
    <n v="84009"/>
    <s v="Part-Time"/>
    <n v="5"/>
    <e v="#N/A"/>
    <s v="Salt Lake County"/>
    <x v="1"/>
  </r>
  <r>
    <x v="0"/>
    <s v="SLCC - West Point Center"/>
    <n v="2025"/>
    <n v="2"/>
    <n v="84010"/>
    <s v="Full-Time"/>
    <n v="3"/>
    <s v="Davis"/>
    <s v="Davis County"/>
    <x v="2"/>
  </r>
  <r>
    <x v="0"/>
    <s v="SLCC - West Point Center"/>
    <n v="2025"/>
    <n v="2"/>
    <n v="84010"/>
    <s v="Part-Time"/>
    <n v="2"/>
    <s v="Davis"/>
    <s v="Davis County"/>
    <x v="2"/>
  </r>
  <r>
    <x v="0"/>
    <s v="SLCC - West Point Center"/>
    <n v="2025"/>
    <n v="2"/>
    <n v="84015"/>
    <s v="Full-Time"/>
    <n v="1"/>
    <s v="Davis"/>
    <s v="Davis County"/>
    <x v="2"/>
  </r>
  <r>
    <x v="0"/>
    <s v="SLCC - West Point Center"/>
    <n v="2025"/>
    <n v="2"/>
    <n v="84015"/>
    <s v="Part-Time"/>
    <n v="1"/>
    <s v="Davis"/>
    <s v="Davis County"/>
    <x v="2"/>
  </r>
  <r>
    <x v="0"/>
    <s v="SLCC - West Point Center"/>
    <n v="2025"/>
    <n v="2"/>
    <n v="84016"/>
    <s v="Part-Time"/>
    <n v="3"/>
    <s v="Davis"/>
    <e v="#N/A"/>
    <x v="2"/>
  </r>
  <r>
    <x v="0"/>
    <s v="SLCC - West Point Center"/>
    <n v="2025"/>
    <n v="2"/>
    <n v="84020"/>
    <s v="Part-Time"/>
    <n v="4"/>
    <s v="Salt Lake"/>
    <s v="Salt Lake County"/>
    <x v="1"/>
  </r>
  <r>
    <x v="0"/>
    <s v="SLCC - West Point Center"/>
    <n v="2025"/>
    <n v="2"/>
    <n v="84025"/>
    <s v="Part-Time"/>
    <n v="2"/>
    <s v="Davis"/>
    <s v="Davis County"/>
    <x v="2"/>
  </r>
  <r>
    <x v="0"/>
    <s v="SLCC - West Point Center"/>
    <n v="2025"/>
    <n v="2"/>
    <n v="84036"/>
    <s v="Part-Time"/>
    <n v="1"/>
    <s v="Summit"/>
    <s v="Summit County"/>
    <x v="3"/>
  </r>
  <r>
    <x v="0"/>
    <s v="SLCC - West Point Center"/>
    <n v="2025"/>
    <n v="2"/>
    <n v="84037"/>
    <s v="Part-Time"/>
    <n v="1"/>
    <s v="Davis"/>
    <s v="Davis County"/>
    <x v="2"/>
  </r>
  <r>
    <x v="0"/>
    <s v="SLCC - West Point Center"/>
    <n v="2025"/>
    <n v="2"/>
    <n v="84040"/>
    <s v="Part-Time"/>
    <n v="1"/>
    <s v="Davis"/>
    <s v="Davis County"/>
    <x v="2"/>
  </r>
  <r>
    <x v="0"/>
    <s v="SLCC - West Point Center"/>
    <n v="2025"/>
    <n v="2"/>
    <n v="84041"/>
    <s v="Part-Time"/>
    <n v="2"/>
    <s v="Davis"/>
    <s v="Davis County"/>
    <x v="2"/>
  </r>
  <r>
    <x v="0"/>
    <s v="SLCC - West Point Center"/>
    <n v="2025"/>
    <n v="2"/>
    <n v="84043"/>
    <s v="Part-Time"/>
    <n v="6"/>
    <s v="Utah"/>
    <s v="Utah County"/>
    <x v="0"/>
  </r>
  <r>
    <x v="0"/>
    <s v="SLCC - West Point Center"/>
    <n v="2025"/>
    <n v="2"/>
    <n v="84044"/>
    <s v="Part-Time"/>
    <n v="5"/>
    <s v="Salt Lake"/>
    <s v="Salt Lake County"/>
    <x v="1"/>
  </r>
  <r>
    <x v="0"/>
    <s v="SLCC - West Point Center"/>
    <n v="2025"/>
    <n v="2"/>
    <n v="84045"/>
    <s v="Part-Time"/>
    <n v="1"/>
    <e v="#N/A"/>
    <s v="Utah County"/>
    <x v="0"/>
  </r>
  <r>
    <x v="0"/>
    <s v="SLCC - West Point Center"/>
    <n v="2025"/>
    <n v="2"/>
    <n v="84047"/>
    <s v="Full-Time"/>
    <n v="2"/>
    <s v="Salt Lake"/>
    <s v="Salt Lake County"/>
    <x v="1"/>
  </r>
  <r>
    <x v="0"/>
    <s v="SLCC - West Point Center"/>
    <n v="2025"/>
    <n v="2"/>
    <n v="84047"/>
    <s v="Part-Time"/>
    <n v="10"/>
    <s v="Salt Lake"/>
    <s v="Salt Lake County"/>
    <x v="1"/>
  </r>
  <r>
    <x v="0"/>
    <s v="SLCC - West Point Center"/>
    <n v="2025"/>
    <n v="2"/>
    <n v="84050"/>
    <s v="Part-Time"/>
    <n v="1"/>
    <s v="Morgan"/>
    <s v="Morgan County"/>
    <x v="8"/>
  </r>
  <r>
    <x v="0"/>
    <s v="SLCC - West Point Center"/>
    <n v="2025"/>
    <n v="2"/>
    <n v="84054"/>
    <s v="Part-Time"/>
    <n v="4"/>
    <s v="Davis"/>
    <s v="Davis County"/>
    <x v="2"/>
  </r>
  <r>
    <x v="0"/>
    <s v="SLCC - West Point Center"/>
    <n v="2025"/>
    <n v="2"/>
    <n v="84059"/>
    <s v="Part-Time"/>
    <n v="1"/>
    <s v="Utah"/>
    <s v="Utah County"/>
    <x v="0"/>
  </r>
  <r>
    <x v="0"/>
    <s v="SLCC - West Point Center"/>
    <n v="2025"/>
    <n v="2"/>
    <n v="84060"/>
    <s v="Part-Time"/>
    <n v="1"/>
    <s v="Summit"/>
    <s v="Summit County"/>
    <x v="3"/>
  </r>
  <r>
    <x v="0"/>
    <s v="SLCC - West Point Center"/>
    <n v="2025"/>
    <n v="2"/>
    <n v="84062"/>
    <s v="Part-Time"/>
    <n v="1"/>
    <s v="Utah"/>
    <s v="Utah County"/>
    <x v="0"/>
  </r>
  <r>
    <x v="0"/>
    <s v="SLCC - West Point Center"/>
    <n v="2025"/>
    <n v="2"/>
    <n v="84065"/>
    <s v="Part-Time"/>
    <n v="7"/>
    <s v="Salt Lake"/>
    <s v="Salt Lake County"/>
    <x v="1"/>
  </r>
  <r>
    <x v="0"/>
    <s v="SLCC - West Point Center"/>
    <n v="2025"/>
    <n v="2"/>
    <n v="84066"/>
    <s v="Part-Time"/>
    <n v="1"/>
    <s v="Duchesne"/>
    <s v="Duchesne County"/>
    <x v="4"/>
  </r>
  <r>
    <x v="0"/>
    <s v="SLCC - West Point Center"/>
    <n v="2025"/>
    <n v="2"/>
    <n v="84067"/>
    <s v="Part-Time"/>
    <n v="2"/>
    <s v="Weber"/>
    <s v="Weber County"/>
    <x v="9"/>
  </r>
  <r>
    <x v="0"/>
    <s v="SLCC - West Point Center"/>
    <n v="2025"/>
    <n v="2"/>
    <n v="84068"/>
    <s v="Part-Time"/>
    <n v="1"/>
    <s v="Summit"/>
    <e v="#N/A"/>
    <x v="3"/>
  </r>
  <r>
    <x v="0"/>
    <s v="SLCC - West Point Center"/>
    <n v="2025"/>
    <n v="2"/>
    <n v="84070"/>
    <s v="Full-Time"/>
    <n v="1"/>
    <s v="Salt Lake"/>
    <s v="Salt Lake County"/>
    <x v="1"/>
  </r>
  <r>
    <x v="0"/>
    <s v="SLCC - West Point Center"/>
    <n v="2025"/>
    <n v="2"/>
    <n v="84070"/>
    <s v="Part-Time"/>
    <n v="4"/>
    <s v="Salt Lake"/>
    <s v="Salt Lake County"/>
    <x v="1"/>
  </r>
  <r>
    <x v="0"/>
    <s v="SLCC - West Point Center"/>
    <n v="2025"/>
    <n v="2"/>
    <n v="84071"/>
    <s v="Part-Time"/>
    <n v="1"/>
    <s v="Tooele"/>
    <s v="Tooele County"/>
    <x v="5"/>
  </r>
  <r>
    <x v="0"/>
    <s v="SLCC - West Point Center"/>
    <n v="2025"/>
    <n v="2"/>
    <n v="84074"/>
    <s v="Part-Time"/>
    <n v="8"/>
    <s v="Tooele"/>
    <s v="Tooele County"/>
    <x v="5"/>
  </r>
  <r>
    <x v="0"/>
    <s v="SLCC - West Point Center"/>
    <n v="2025"/>
    <n v="2"/>
    <n v="84075"/>
    <s v="Part-Time"/>
    <n v="1"/>
    <s v="Davis"/>
    <s v="Davis County"/>
    <x v="2"/>
  </r>
  <r>
    <x v="0"/>
    <s v="SLCC - West Point Center"/>
    <n v="2025"/>
    <n v="2"/>
    <n v="84081"/>
    <s v="Full-Time"/>
    <n v="3"/>
    <e v="#N/A"/>
    <s v="Salt Lake County"/>
    <x v="1"/>
  </r>
  <r>
    <x v="0"/>
    <s v="SLCC - West Point Center"/>
    <n v="2025"/>
    <n v="2"/>
    <n v="84081"/>
    <s v="Part-Time"/>
    <n v="13"/>
    <e v="#N/A"/>
    <s v="Salt Lake County"/>
    <x v="1"/>
  </r>
  <r>
    <x v="0"/>
    <s v="SLCC - West Point Center"/>
    <n v="2025"/>
    <n v="2"/>
    <n v="84083"/>
    <s v="Part-Time"/>
    <n v="2"/>
    <s v="Tooele"/>
    <s v="Tooele County"/>
    <x v="5"/>
  </r>
  <r>
    <x v="0"/>
    <s v="SLCC - West Point Center"/>
    <n v="2025"/>
    <n v="2"/>
    <n v="84084"/>
    <s v="Part-Time"/>
    <n v="5"/>
    <s v="Salt Lake"/>
    <s v="Salt Lake County"/>
    <x v="1"/>
  </r>
  <r>
    <x v="0"/>
    <s v="SLCC - West Point Center"/>
    <n v="2025"/>
    <n v="2"/>
    <n v="84087"/>
    <s v="Full-Time"/>
    <n v="1"/>
    <s v="Davis"/>
    <s v="Davis County"/>
    <x v="2"/>
  </r>
  <r>
    <x v="0"/>
    <s v="SLCC - West Point Center"/>
    <n v="2025"/>
    <n v="2"/>
    <n v="84087"/>
    <s v="Part-Time"/>
    <n v="3"/>
    <s v="Davis"/>
    <s v="Davis County"/>
    <x v="2"/>
  </r>
  <r>
    <x v="0"/>
    <s v="SLCC - West Point Center"/>
    <n v="2025"/>
    <n v="2"/>
    <n v="84088"/>
    <s v="Part-Time"/>
    <n v="9"/>
    <s v="Salt Lake"/>
    <s v="Salt Lake County"/>
    <x v="1"/>
  </r>
  <r>
    <x v="0"/>
    <s v="SLCC - West Point Center"/>
    <n v="2025"/>
    <n v="2"/>
    <n v="84092"/>
    <s v="Full-Time"/>
    <n v="1"/>
    <s v="Salt Lake"/>
    <s v="Salt Lake County"/>
    <x v="1"/>
  </r>
  <r>
    <x v="0"/>
    <s v="SLCC - West Point Center"/>
    <n v="2025"/>
    <n v="2"/>
    <n v="84092"/>
    <s v="Part-Time"/>
    <n v="3"/>
    <s v="Salt Lake"/>
    <s v="Salt Lake County"/>
    <x v="1"/>
  </r>
  <r>
    <x v="0"/>
    <s v="SLCC - West Point Center"/>
    <n v="2025"/>
    <n v="2"/>
    <n v="84093"/>
    <s v="Part-Time"/>
    <n v="2"/>
    <s v="Salt Lake"/>
    <s v="Salt Lake County"/>
    <x v="1"/>
  </r>
  <r>
    <x v="0"/>
    <s v="SLCC - West Point Center"/>
    <n v="2025"/>
    <n v="2"/>
    <n v="84094"/>
    <s v="Full-Time"/>
    <n v="2"/>
    <s v="Salt Lake"/>
    <s v="Salt Lake County"/>
    <x v="1"/>
  </r>
  <r>
    <x v="0"/>
    <s v="SLCC - West Point Center"/>
    <n v="2025"/>
    <n v="2"/>
    <n v="84094"/>
    <s v="Part-Time"/>
    <n v="4"/>
    <s v="Salt Lake"/>
    <s v="Salt Lake County"/>
    <x v="1"/>
  </r>
  <r>
    <x v="0"/>
    <s v="SLCC - West Point Center"/>
    <n v="2025"/>
    <n v="2"/>
    <n v="84095"/>
    <s v="Full-Time"/>
    <n v="3"/>
    <s v="Salt Lake"/>
    <s v="Salt Lake County"/>
    <x v="1"/>
  </r>
  <r>
    <x v="0"/>
    <s v="SLCC - West Point Center"/>
    <n v="2025"/>
    <n v="2"/>
    <n v="84095"/>
    <s v="Part-Time"/>
    <n v="9"/>
    <s v="Salt Lake"/>
    <s v="Salt Lake County"/>
    <x v="1"/>
  </r>
  <r>
    <x v="0"/>
    <s v="SLCC - West Point Center"/>
    <n v="2025"/>
    <n v="2"/>
    <n v="84096"/>
    <s v="Full-Time"/>
    <n v="1"/>
    <e v="#N/A"/>
    <s v="Salt Lake County"/>
    <x v="1"/>
  </r>
  <r>
    <x v="0"/>
    <s v="SLCC - West Point Center"/>
    <n v="2025"/>
    <n v="2"/>
    <n v="84096"/>
    <s v="Part-Time"/>
    <n v="12"/>
    <e v="#N/A"/>
    <s v="Salt Lake County"/>
    <x v="1"/>
  </r>
  <r>
    <x v="0"/>
    <s v="SLCC - West Point Center"/>
    <n v="2025"/>
    <n v="2"/>
    <n v="84098"/>
    <s v="Part-Time"/>
    <n v="5"/>
    <s v="Summit"/>
    <s v="Summit County"/>
    <x v="3"/>
  </r>
  <r>
    <x v="0"/>
    <s v="SLCC - West Point Center"/>
    <n v="2025"/>
    <n v="2"/>
    <n v="84101"/>
    <s v="Full-Time"/>
    <n v="1"/>
    <s v="Salt Lake"/>
    <s v="Salt Lake County"/>
    <x v="1"/>
  </r>
  <r>
    <x v="0"/>
    <s v="SLCC - West Point Center"/>
    <n v="2025"/>
    <n v="2"/>
    <n v="84101"/>
    <s v="Part-Time"/>
    <n v="1"/>
    <s v="Salt Lake"/>
    <s v="Salt Lake County"/>
    <x v="1"/>
  </r>
  <r>
    <x v="0"/>
    <s v="SLCC - West Point Center"/>
    <n v="2025"/>
    <n v="2"/>
    <n v="84102"/>
    <s v="Part-Time"/>
    <n v="4"/>
    <s v="Salt Lake"/>
    <s v="Salt Lake County"/>
    <x v="1"/>
  </r>
  <r>
    <x v="0"/>
    <s v="SLCC - West Point Center"/>
    <n v="2025"/>
    <n v="2"/>
    <n v="84103"/>
    <s v="Full-Time"/>
    <n v="2"/>
    <s v="Salt Lake"/>
    <s v="Salt Lake County"/>
    <x v="1"/>
  </r>
  <r>
    <x v="0"/>
    <s v="SLCC - West Point Center"/>
    <n v="2025"/>
    <n v="2"/>
    <n v="84103"/>
    <s v="Part-Time"/>
    <n v="7"/>
    <s v="Salt Lake"/>
    <s v="Salt Lake County"/>
    <x v="1"/>
  </r>
  <r>
    <x v="0"/>
    <s v="SLCC - West Point Center"/>
    <n v="2025"/>
    <n v="2"/>
    <n v="84104"/>
    <s v="Full-Time"/>
    <n v="1"/>
    <s v="Salt Lake"/>
    <s v="Salt Lake County"/>
    <x v="1"/>
  </r>
  <r>
    <x v="0"/>
    <s v="SLCC - West Point Center"/>
    <n v="2025"/>
    <n v="2"/>
    <n v="84104"/>
    <s v="Part-Time"/>
    <n v="2"/>
    <s v="Salt Lake"/>
    <s v="Salt Lake County"/>
    <x v="1"/>
  </r>
  <r>
    <x v="0"/>
    <s v="SLCC - West Point Center"/>
    <n v="2025"/>
    <n v="2"/>
    <n v="84105"/>
    <s v="Full-Time"/>
    <n v="1"/>
    <s v="Salt Lake"/>
    <s v="Salt Lake County"/>
    <x v="1"/>
  </r>
  <r>
    <x v="0"/>
    <s v="SLCC - West Point Center"/>
    <n v="2025"/>
    <n v="2"/>
    <n v="84105"/>
    <s v="Part-Time"/>
    <n v="7"/>
    <s v="Salt Lake"/>
    <s v="Salt Lake County"/>
    <x v="1"/>
  </r>
  <r>
    <x v="0"/>
    <s v="SLCC - West Point Center"/>
    <n v="2025"/>
    <n v="2"/>
    <n v="84106"/>
    <s v="Full-Time"/>
    <n v="1"/>
    <s v="Salt Lake"/>
    <s v="Salt Lake County"/>
    <x v="1"/>
  </r>
  <r>
    <x v="0"/>
    <s v="SLCC - West Point Center"/>
    <n v="2025"/>
    <n v="2"/>
    <n v="84106"/>
    <s v="Part-Time"/>
    <n v="11"/>
    <s v="Salt Lake"/>
    <s v="Salt Lake County"/>
    <x v="1"/>
  </r>
  <r>
    <x v="0"/>
    <s v="SLCC - West Point Center"/>
    <n v="2025"/>
    <n v="2"/>
    <n v="84107"/>
    <s v="Full-Time"/>
    <n v="1"/>
    <s v="Salt Lake"/>
    <s v="Salt Lake County"/>
    <x v="1"/>
  </r>
  <r>
    <x v="0"/>
    <s v="SLCC - West Point Center"/>
    <n v="2025"/>
    <n v="2"/>
    <n v="84107"/>
    <s v="Part-Time"/>
    <n v="8"/>
    <s v="Salt Lake"/>
    <s v="Salt Lake County"/>
    <x v="1"/>
  </r>
  <r>
    <x v="0"/>
    <s v="SLCC - West Point Center"/>
    <n v="2025"/>
    <n v="2"/>
    <n v="84109"/>
    <s v="Part-Time"/>
    <n v="2"/>
    <s v="Salt Lake"/>
    <s v="Salt Lake County"/>
    <x v="1"/>
  </r>
  <r>
    <x v="0"/>
    <s v="SLCC - West Point Center"/>
    <n v="2025"/>
    <n v="2"/>
    <n v="84111"/>
    <s v="Full-Time"/>
    <n v="2"/>
    <s v="Salt Lake"/>
    <s v="Salt Lake County"/>
    <x v="1"/>
  </r>
  <r>
    <x v="0"/>
    <s v="SLCC - West Point Center"/>
    <n v="2025"/>
    <n v="2"/>
    <n v="84111"/>
    <s v="Part-Time"/>
    <n v="5"/>
    <s v="Salt Lake"/>
    <s v="Salt Lake County"/>
    <x v="1"/>
  </r>
  <r>
    <x v="0"/>
    <s v="SLCC - West Point Center"/>
    <n v="2025"/>
    <n v="2"/>
    <n v="84113"/>
    <s v="Part-Time"/>
    <n v="1"/>
    <s v="Salt Lake"/>
    <s v="Salt Lake County"/>
    <x v="1"/>
  </r>
  <r>
    <x v="0"/>
    <s v="SLCC - West Point Center"/>
    <n v="2025"/>
    <n v="2"/>
    <n v="84115"/>
    <s v="Part-Time"/>
    <n v="5"/>
    <s v="Salt Lake"/>
    <s v="Salt Lake County"/>
    <x v="1"/>
  </r>
  <r>
    <x v="0"/>
    <s v="SLCC - West Point Center"/>
    <n v="2025"/>
    <n v="2"/>
    <n v="84116"/>
    <s v="Full-Time"/>
    <n v="3"/>
    <s v="Salt Lake"/>
    <s v="Salt Lake County"/>
    <x v="1"/>
  </r>
  <r>
    <x v="0"/>
    <s v="SLCC - West Point Center"/>
    <n v="2025"/>
    <n v="2"/>
    <n v="84116"/>
    <s v="Part-Time"/>
    <n v="14"/>
    <s v="Salt Lake"/>
    <s v="Salt Lake County"/>
    <x v="1"/>
  </r>
  <r>
    <x v="0"/>
    <s v="SLCC - West Point Center"/>
    <n v="2025"/>
    <n v="2"/>
    <n v="84117"/>
    <s v="Part-Time"/>
    <n v="5"/>
    <s v="Salt Lake"/>
    <s v="Salt Lake County"/>
    <x v="1"/>
  </r>
  <r>
    <x v="0"/>
    <s v="SLCC - West Point Center"/>
    <n v="2025"/>
    <n v="2"/>
    <n v="84118"/>
    <s v="Full-Time"/>
    <n v="1"/>
    <s v="Salt Lake"/>
    <s v="Salt Lake County"/>
    <x v="1"/>
  </r>
  <r>
    <x v="0"/>
    <s v="SLCC - West Point Center"/>
    <n v="2025"/>
    <n v="2"/>
    <n v="84118"/>
    <s v="Part-Time"/>
    <n v="10"/>
    <s v="Salt Lake"/>
    <s v="Salt Lake County"/>
    <x v="1"/>
  </r>
  <r>
    <x v="0"/>
    <s v="SLCC - West Point Center"/>
    <n v="2025"/>
    <n v="2"/>
    <n v="84119"/>
    <s v="Full-Time"/>
    <n v="3"/>
    <s v="Salt Lake"/>
    <s v="Salt Lake County"/>
    <x v="1"/>
  </r>
  <r>
    <x v="0"/>
    <s v="SLCC - West Point Center"/>
    <n v="2025"/>
    <n v="2"/>
    <n v="84119"/>
    <s v="Part-Time"/>
    <n v="11"/>
    <s v="Salt Lake"/>
    <s v="Salt Lake County"/>
    <x v="1"/>
  </r>
  <r>
    <x v="0"/>
    <s v="SLCC - West Point Center"/>
    <n v="2025"/>
    <n v="2"/>
    <n v="84120"/>
    <s v="Part-Time"/>
    <n v="11"/>
    <s v="Salt Lake"/>
    <s v="Salt Lake County"/>
    <x v="1"/>
  </r>
  <r>
    <x v="0"/>
    <s v="SLCC - West Point Center"/>
    <n v="2025"/>
    <n v="2"/>
    <n v="84121"/>
    <s v="Full-Time"/>
    <n v="3"/>
    <s v="Salt Lake"/>
    <s v="Salt Lake County"/>
    <x v="1"/>
  </r>
  <r>
    <x v="0"/>
    <s v="SLCC - West Point Center"/>
    <n v="2025"/>
    <n v="2"/>
    <n v="84121"/>
    <s v="Part-Time"/>
    <n v="3"/>
    <s v="Salt Lake"/>
    <s v="Salt Lake County"/>
    <x v="1"/>
  </r>
  <r>
    <x v="0"/>
    <s v="SLCC - West Point Center"/>
    <n v="2025"/>
    <n v="2"/>
    <n v="84123"/>
    <s v="Part-Time"/>
    <n v="7"/>
    <s v="Salt Lake"/>
    <s v="Salt Lake County"/>
    <x v="1"/>
  </r>
  <r>
    <x v="0"/>
    <s v="SLCC - West Point Center"/>
    <n v="2025"/>
    <n v="2"/>
    <n v="84124"/>
    <s v="Part-Time"/>
    <n v="4"/>
    <s v="Salt Lake"/>
    <s v="Salt Lake County"/>
    <x v="1"/>
  </r>
  <r>
    <x v="0"/>
    <s v="SLCC - West Point Center"/>
    <n v="2025"/>
    <n v="2"/>
    <n v="84128"/>
    <s v="Full-Time"/>
    <n v="3"/>
    <s v="Salt Lake"/>
    <s v="Salt Lake County"/>
    <x v="1"/>
  </r>
  <r>
    <x v="0"/>
    <s v="SLCC - West Point Center"/>
    <n v="2025"/>
    <n v="2"/>
    <n v="84128"/>
    <s v="Part-Time"/>
    <n v="7"/>
    <s v="Salt Lake"/>
    <s v="Salt Lake County"/>
    <x v="1"/>
  </r>
  <r>
    <x v="0"/>
    <s v="SLCC - West Point Center"/>
    <n v="2025"/>
    <n v="2"/>
    <n v="84129"/>
    <s v="Part-Time"/>
    <n v="9"/>
    <e v="#N/A"/>
    <s v="Salt Lake County"/>
    <x v="1"/>
  </r>
  <r>
    <x v="0"/>
    <s v="SLCC - West Point Center"/>
    <n v="2025"/>
    <n v="2"/>
    <n v="84157"/>
    <s v="Part-Time"/>
    <n v="1"/>
    <s v="Salt Lake"/>
    <e v="#N/A"/>
    <x v="1"/>
  </r>
  <r>
    <x v="0"/>
    <s v="SLCC - West Point Center"/>
    <n v="2025"/>
    <n v="2"/>
    <n v="84302"/>
    <s v="Part-Time"/>
    <n v="2"/>
    <s v="Box Elder"/>
    <s v="Box Elder County"/>
    <x v="10"/>
  </r>
  <r>
    <x v="0"/>
    <s v="SLCC - West Point Center"/>
    <n v="2025"/>
    <n v="2"/>
    <n v="84335"/>
    <s v="Part-Time"/>
    <n v="1"/>
    <s v="Cache"/>
    <s v="Cache County"/>
    <x v="11"/>
  </r>
  <r>
    <x v="0"/>
    <s v="SLCC - West Point Center"/>
    <n v="2025"/>
    <n v="2"/>
    <n v="84403"/>
    <s v="Part-Time"/>
    <n v="1"/>
    <s v="Weber"/>
    <s v="Weber County"/>
    <x v="9"/>
  </r>
  <r>
    <x v="0"/>
    <s v="SLCC - West Point Center"/>
    <n v="2025"/>
    <n v="2"/>
    <n v="84404"/>
    <s v="Part-Time"/>
    <n v="3"/>
    <s v="Weber"/>
    <s v="Weber County"/>
    <x v="9"/>
  </r>
  <r>
    <x v="0"/>
    <s v="SLCC - West Point Center"/>
    <n v="2025"/>
    <n v="2"/>
    <n v="84501"/>
    <s v="Part-Time"/>
    <n v="1"/>
    <s v="Carbon"/>
    <s v="Carbon County"/>
    <x v="12"/>
  </r>
  <r>
    <x v="0"/>
    <s v="SLCC - West Point Center"/>
    <n v="2025"/>
    <n v="2"/>
    <n v="84604"/>
    <s v="Full-Time"/>
    <n v="1"/>
    <s v="Utah"/>
    <s v="Utah County"/>
    <x v="0"/>
  </r>
  <r>
    <x v="0"/>
    <s v="SLCC - West Point Center"/>
    <n v="2025"/>
    <n v="2"/>
    <n v="84604"/>
    <s v="Part-Time"/>
    <n v="1"/>
    <s v="Utah"/>
    <s v="Utah County"/>
    <x v="0"/>
  </r>
  <r>
    <x v="0"/>
    <s v="SLCC - West Point Center"/>
    <n v="2025"/>
    <n v="2"/>
    <n v="84720"/>
    <s v="Part-Time"/>
    <n v="1"/>
    <s v="Iron"/>
    <s v="Iron County"/>
    <x v="20"/>
  </r>
  <r>
    <x v="0"/>
    <s v="SLCC - West Point Center"/>
    <n v="2025"/>
    <n v="2"/>
    <n v="84751"/>
    <s v="Part-Time"/>
    <n v="1"/>
    <s v="Beaver"/>
    <s v="Beaver County"/>
    <x v="23"/>
  </r>
  <r>
    <x v="0"/>
    <s v="SLCC - South City Center"/>
    <n v="2025"/>
    <n v="2"/>
    <n v="84003"/>
    <s v="Full-Time"/>
    <n v="7"/>
    <s v="Utah"/>
    <s v="Utah County"/>
    <x v="0"/>
  </r>
  <r>
    <x v="0"/>
    <s v="SLCC - South City Center"/>
    <n v="2025"/>
    <n v="2"/>
    <n v="84003"/>
    <s v="Part-Time"/>
    <n v="8"/>
    <s v="Utah"/>
    <s v="Utah County"/>
    <x v="0"/>
  </r>
  <r>
    <x v="0"/>
    <s v="SLCC - South City Center"/>
    <n v="2025"/>
    <n v="2"/>
    <n v="84004"/>
    <s v="Full-Time"/>
    <n v="2"/>
    <s v="Utah"/>
    <s v="Utah County"/>
    <x v="0"/>
  </r>
  <r>
    <x v="0"/>
    <s v="SLCC - South City Center"/>
    <n v="2025"/>
    <n v="2"/>
    <n v="84004"/>
    <s v="Part-Time"/>
    <n v="1"/>
    <s v="Utah"/>
    <s v="Utah County"/>
    <x v="0"/>
  </r>
  <r>
    <x v="0"/>
    <s v="SLCC - South City Center"/>
    <n v="2025"/>
    <n v="2"/>
    <n v="84005"/>
    <s v="Full-Time"/>
    <n v="4"/>
    <e v="#N/A"/>
    <s v="Utah County"/>
    <x v="0"/>
  </r>
  <r>
    <x v="0"/>
    <s v="SLCC - South City Center"/>
    <n v="2025"/>
    <n v="2"/>
    <n v="84005"/>
    <s v="Part-Time"/>
    <n v="8"/>
    <e v="#N/A"/>
    <s v="Utah County"/>
    <x v="0"/>
  </r>
  <r>
    <x v="0"/>
    <s v="SLCC - South City Center"/>
    <n v="2025"/>
    <n v="2"/>
    <n v="84009"/>
    <s v="Full-Time"/>
    <n v="11"/>
    <e v="#N/A"/>
    <s v="Salt Lake County"/>
    <x v="1"/>
  </r>
  <r>
    <x v="0"/>
    <s v="SLCC - South City Center"/>
    <n v="2025"/>
    <n v="2"/>
    <n v="84009"/>
    <s v="Part-Time"/>
    <n v="25"/>
    <e v="#N/A"/>
    <s v="Salt Lake County"/>
    <x v="1"/>
  </r>
  <r>
    <x v="0"/>
    <s v="SLCC - South City Center"/>
    <n v="2025"/>
    <n v="2"/>
    <n v="84010"/>
    <s v="Full-Time"/>
    <n v="22"/>
    <s v="Davis"/>
    <s v="Davis County"/>
    <x v="2"/>
  </r>
  <r>
    <x v="0"/>
    <s v="SLCC - South City Center"/>
    <n v="2025"/>
    <n v="2"/>
    <n v="84010"/>
    <s v="Part-Time"/>
    <n v="41"/>
    <s v="Davis"/>
    <s v="Davis County"/>
    <x v="2"/>
  </r>
  <r>
    <x v="0"/>
    <s v="SLCC - South City Center"/>
    <n v="2025"/>
    <n v="2"/>
    <n v="84014"/>
    <s v="Full-Time"/>
    <n v="8"/>
    <s v="Davis"/>
    <s v="Davis County"/>
    <x v="2"/>
  </r>
  <r>
    <x v="0"/>
    <s v="SLCC - South City Center"/>
    <n v="2025"/>
    <n v="2"/>
    <n v="84014"/>
    <s v="Part-Time"/>
    <n v="13"/>
    <s v="Davis"/>
    <s v="Davis County"/>
    <x v="2"/>
  </r>
  <r>
    <x v="0"/>
    <s v="SLCC - South City Center"/>
    <n v="2025"/>
    <n v="2"/>
    <n v="84015"/>
    <s v="Full-Time"/>
    <n v="8"/>
    <s v="Davis"/>
    <s v="Davis County"/>
    <x v="2"/>
  </r>
  <r>
    <x v="0"/>
    <s v="SLCC - South City Center"/>
    <n v="2025"/>
    <n v="2"/>
    <n v="84015"/>
    <s v="Part-Time"/>
    <n v="11"/>
    <s v="Davis"/>
    <s v="Davis County"/>
    <x v="2"/>
  </r>
  <r>
    <x v="0"/>
    <s v="SLCC - South City Center"/>
    <n v="2025"/>
    <n v="2"/>
    <n v="84017"/>
    <s v="Full-Time"/>
    <n v="1"/>
    <s v="Summit"/>
    <s v="Summit County"/>
    <x v="3"/>
  </r>
  <r>
    <x v="0"/>
    <s v="SLCC - South City Center"/>
    <n v="2025"/>
    <n v="2"/>
    <n v="84020"/>
    <s v="Full-Time"/>
    <n v="14"/>
    <s v="Salt Lake"/>
    <s v="Salt Lake County"/>
    <x v="1"/>
  </r>
  <r>
    <x v="0"/>
    <s v="SLCC - South City Center"/>
    <n v="2025"/>
    <n v="2"/>
    <n v="84020"/>
    <s v="Part-Time"/>
    <n v="28"/>
    <s v="Salt Lake"/>
    <s v="Salt Lake County"/>
    <x v="1"/>
  </r>
  <r>
    <x v="0"/>
    <s v="SLCC - South City Center"/>
    <n v="2025"/>
    <n v="2"/>
    <n v="84025"/>
    <s v="Full-Time"/>
    <n v="5"/>
    <s v="Davis"/>
    <s v="Davis County"/>
    <x v="2"/>
  </r>
  <r>
    <x v="0"/>
    <s v="SLCC - South City Center"/>
    <n v="2025"/>
    <n v="2"/>
    <n v="84025"/>
    <s v="Part-Time"/>
    <n v="4"/>
    <s v="Davis"/>
    <s v="Davis County"/>
    <x v="2"/>
  </r>
  <r>
    <x v="0"/>
    <s v="SLCC - South City Center"/>
    <n v="2025"/>
    <n v="2"/>
    <n v="84026"/>
    <s v="Full-Time"/>
    <n v="1"/>
    <s v="Uintah"/>
    <s v="Uintah County"/>
    <x v="6"/>
  </r>
  <r>
    <x v="0"/>
    <s v="SLCC - South City Center"/>
    <n v="2025"/>
    <n v="2"/>
    <n v="84029"/>
    <s v="Part-Time"/>
    <n v="3"/>
    <s v="Tooele"/>
    <s v="Tooele County"/>
    <x v="5"/>
  </r>
  <r>
    <x v="0"/>
    <s v="SLCC - South City Center"/>
    <n v="2025"/>
    <n v="2"/>
    <n v="84032"/>
    <s v="Full-Time"/>
    <n v="2"/>
    <s v="Wasatch"/>
    <s v="Wasatch County"/>
    <x v="7"/>
  </r>
  <r>
    <x v="0"/>
    <s v="SLCC - South City Center"/>
    <n v="2025"/>
    <n v="2"/>
    <n v="84032"/>
    <s v="Part-Time"/>
    <n v="3"/>
    <s v="Wasatch"/>
    <s v="Wasatch County"/>
    <x v="7"/>
  </r>
  <r>
    <x v="0"/>
    <s v="SLCC - South City Center"/>
    <n v="2025"/>
    <n v="2"/>
    <n v="84036"/>
    <s v="Part-Time"/>
    <n v="3"/>
    <s v="Summit"/>
    <s v="Summit County"/>
    <x v="3"/>
  </r>
  <r>
    <x v="0"/>
    <s v="SLCC - South City Center"/>
    <n v="2025"/>
    <n v="2"/>
    <n v="84037"/>
    <s v="Full-Time"/>
    <n v="7"/>
    <s v="Davis"/>
    <s v="Davis County"/>
    <x v="2"/>
  </r>
  <r>
    <x v="0"/>
    <s v="SLCC - South City Center"/>
    <n v="2025"/>
    <n v="2"/>
    <n v="84037"/>
    <s v="Part-Time"/>
    <n v="8"/>
    <s v="Davis"/>
    <s v="Davis County"/>
    <x v="2"/>
  </r>
  <r>
    <x v="0"/>
    <s v="SLCC - South City Center"/>
    <n v="2025"/>
    <n v="2"/>
    <n v="84040"/>
    <s v="Full-Time"/>
    <n v="3"/>
    <s v="Davis"/>
    <s v="Davis County"/>
    <x v="2"/>
  </r>
  <r>
    <x v="0"/>
    <s v="SLCC - South City Center"/>
    <n v="2025"/>
    <n v="2"/>
    <n v="84040"/>
    <s v="Part-Time"/>
    <n v="7"/>
    <s v="Davis"/>
    <s v="Davis County"/>
    <x v="2"/>
  </r>
  <r>
    <x v="0"/>
    <s v="SLCC - South City Center"/>
    <n v="2025"/>
    <n v="2"/>
    <n v="84041"/>
    <s v="Full-Time"/>
    <n v="7"/>
    <s v="Davis"/>
    <s v="Davis County"/>
    <x v="2"/>
  </r>
  <r>
    <x v="0"/>
    <s v="SLCC - South City Center"/>
    <n v="2025"/>
    <n v="2"/>
    <n v="84041"/>
    <s v="Part-Time"/>
    <n v="15"/>
    <s v="Davis"/>
    <s v="Davis County"/>
    <x v="2"/>
  </r>
  <r>
    <x v="0"/>
    <s v="SLCC - South City Center"/>
    <n v="2025"/>
    <n v="2"/>
    <n v="84043"/>
    <s v="Full-Time"/>
    <n v="21"/>
    <s v="Utah"/>
    <s v="Utah County"/>
    <x v="0"/>
  </r>
  <r>
    <x v="0"/>
    <s v="SLCC - South City Center"/>
    <n v="2025"/>
    <n v="2"/>
    <n v="84043"/>
    <s v="Part-Time"/>
    <n v="12"/>
    <s v="Utah"/>
    <s v="Utah County"/>
    <x v="0"/>
  </r>
  <r>
    <x v="0"/>
    <s v="SLCC - South City Center"/>
    <n v="2025"/>
    <n v="2"/>
    <n v="84044"/>
    <s v="Full-Time"/>
    <n v="17"/>
    <s v="Salt Lake"/>
    <s v="Salt Lake County"/>
    <x v="1"/>
  </r>
  <r>
    <x v="0"/>
    <s v="SLCC - South City Center"/>
    <n v="2025"/>
    <n v="2"/>
    <n v="84044"/>
    <s v="Part-Time"/>
    <n v="23"/>
    <s v="Salt Lake"/>
    <s v="Salt Lake County"/>
    <x v="1"/>
  </r>
  <r>
    <x v="0"/>
    <s v="SLCC - South City Center"/>
    <n v="2025"/>
    <n v="2"/>
    <n v="84045"/>
    <s v="Full-Time"/>
    <n v="2"/>
    <e v="#N/A"/>
    <s v="Utah County"/>
    <x v="0"/>
  </r>
  <r>
    <x v="0"/>
    <s v="SLCC - South City Center"/>
    <n v="2025"/>
    <n v="2"/>
    <n v="84045"/>
    <s v="Part-Time"/>
    <n v="10"/>
    <e v="#N/A"/>
    <s v="Utah County"/>
    <x v="0"/>
  </r>
  <r>
    <x v="0"/>
    <s v="SLCC - South City Center"/>
    <n v="2025"/>
    <n v="2"/>
    <n v="84047"/>
    <s v="Full-Time"/>
    <n v="14"/>
    <s v="Salt Lake"/>
    <s v="Salt Lake County"/>
    <x v="1"/>
  </r>
  <r>
    <x v="0"/>
    <s v="SLCC - South City Center"/>
    <n v="2025"/>
    <n v="2"/>
    <n v="84047"/>
    <s v="Part-Time"/>
    <n v="40"/>
    <s v="Salt Lake"/>
    <s v="Salt Lake County"/>
    <x v="1"/>
  </r>
  <r>
    <x v="0"/>
    <s v="SLCC - South City Center"/>
    <n v="2025"/>
    <n v="2"/>
    <n v="84050"/>
    <s v="Full-Time"/>
    <n v="1"/>
    <s v="Morgan"/>
    <s v="Morgan County"/>
    <x v="8"/>
  </r>
  <r>
    <x v="0"/>
    <s v="SLCC - South City Center"/>
    <n v="2025"/>
    <n v="2"/>
    <n v="84054"/>
    <s v="Full-Time"/>
    <n v="14"/>
    <s v="Davis"/>
    <s v="Davis County"/>
    <x v="2"/>
  </r>
  <r>
    <x v="0"/>
    <s v="SLCC - South City Center"/>
    <n v="2025"/>
    <n v="2"/>
    <n v="84054"/>
    <s v="Part-Time"/>
    <n v="25"/>
    <s v="Davis"/>
    <s v="Davis County"/>
    <x v="2"/>
  </r>
  <r>
    <x v="0"/>
    <s v="SLCC - South City Center"/>
    <n v="2025"/>
    <n v="2"/>
    <n v="84057"/>
    <s v="Full-Time"/>
    <n v="1"/>
    <s v="Utah"/>
    <s v="Utah County"/>
    <x v="0"/>
  </r>
  <r>
    <x v="0"/>
    <s v="SLCC - South City Center"/>
    <n v="2025"/>
    <n v="2"/>
    <n v="84057"/>
    <s v="Part-Time"/>
    <n v="1"/>
    <s v="Utah"/>
    <s v="Utah County"/>
    <x v="0"/>
  </r>
  <r>
    <x v="0"/>
    <s v="SLCC - South City Center"/>
    <n v="2025"/>
    <n v="2"/>
    <n v="84058"/>
    <s v="Full-Time"/>
    <n v="3"/>
    <s v="Utah"/>
    <s v="Utah County"/>
    <x v="0"/>
  </r>
  <r>
    <x v="0"/>
    <s v="SLCC - South City Center"/>
    <n v="2025"/>
    <n v="2"/>
    <n v="84058"/>
    <s v="Part-Time"/>
    <n v="3"/>
    <s v="Utah"/>
    <s v="Utah County"/>
    <x v="0"/>
  </r>
  <r>
    <x v="0"/>
    <s v="SLCC - South City Center"/>
    <n v="2025"/>
    <n v="2"/>
    <n v="84059"/>
    <s v="Part-Time"/>
    <n v="1"/>
    <s v="Utah"/>
    <s v="Utah County"/>
    <x v="0"/>
  </r>
  <r>
    <x v="0"/>
    <s v="SLCC - South City Center"/>
    <n v="2025"/>
    <n v="2"/>
    <n v="84060"/>
    <s v="Full-Time"/>
    <n v="6"/>
    <s v="Summit"/>
    <s v="Summit County"/>
    <x v="3"/>
  </r>
  <r>
    <x v="0"/>
    <s v="SLCC - South City Center"/>
    <n v="2025"/>
    <n v="2"/>
    <n v="84060"/>
    <s v="Part-Time"/>
    <n v="8"/>
    <s v="Summit"/>
    <s v="Summit County"/>
    <x v="3"/>
  </r>
  <r>
    <x v="0"/>
    <s v="SLCC - South City Center"/>
    <n v="2025"/>
    <n v="2"/>
    <n v="84061"/>
    <s v="Part-Time"/>
    <n v="1"/>
    <s v="Summit"/>
    <s v="Summit County"/>
    <x v="3"/>
  </r>
  <r>
    <x v="0"/>
    <s v="SLCC - South City Center"/>
    <n v="2025"/>
    <n v="2"/>
    <n v="84062"/>
    <s v="Full-Time"/>
    <n v="5"/>
    <s v="Utah"/>
    <s v="Utah County"/>
    <x v="0"/>
  </r>
  <r>
    <x v="0"/>
    <s v="SLCC - South City Center"/>
    <n v="2025"/>
    <n v="2"/>
    <n v="84062"/>
    <s v="Part-Time"/>
    <n v="5"/>
    <s v="Utah"/>
    <s v="Utah County"/>
    <x v="0"/>
  </r>
  <r>
    <x v="0"/>
    <s v="SLCC - South City Center"/>
    <n v="2025"/>
    <n v="2"/>
    <n v="84065"/>
    <s v="Full-Time"/>
    <n v="9"/>
    <s v="Salt Lake"/>
    <s v="Salt Lake County"/>
    <x v="1"/>
  </r>
  <r>
    <x v="0"/>
    <s v="SLCC - South City Center"/>
    <n v="2025"/>
    <n v="2"/>
    <n v="84065"/>
    <s v="Part-Time"/>
    <n v="24"/>
    <s v="Salt Lake"/>
    <s v="Salt Lake County"/>
    <x v="1"/>
  </r>
  <r>
    <x v="0"/>
    <s v="SLCC - South City Center"/>
    <n v="2025"/>
    <n v="2"/>
    <n v="84067"/>
    <s v="Full-Time"/>
    <n v="2"/>
    <s v="Weber"/>
    <s v="Weber County"/>
    <x v="9"/>
  </r>
  <r>
    <x v="0"/>
    <s v="SLCC - South City Center"/>
    <n v="2025"/>
    <n v="2"/>
    <n v="84067"/>
    <s v="Part-Time"/>
    <n v="1"/>
    <s v="Weber"/>
    <s v="Weber County"/>
    <x v="9"/>
  </r>
  <r>
    <x v="0"/>
    <s v="SLCC - South City Center"/>
    <n v="2025"/>
    <n v="2"/>
    <n v="84070"/>
    <s v="Full-Time"/>
    <n v="15"/>
    <s v="Salt Lake"/>
    <s v="Salt Lake County"/>
    <x v="1"/>
  </r>
  <r>
    <x v="0"/>
    <s v="SLCC - South City Center"/>
    <n v="2025"/>
    <n v="2"/>
    <n v="84070"/>
    <s v="Part-Time"/>
    <n v="24"/>
    <s v="Salt Lake"/>
    <s v="Salt Lake County"/>
    <x v="1"/>
  </r>
  <r>
    <x v="0"/>
    <s v="SLCC - South City Center"/>
    <n v="2025"/>
    <n v="2"/>
    <n v="84074"/>
    <s v="Full-Time"/>
    <n v="15"/>
    <s v="Tooele"/>
    <s v="Tooele County"/>
    <x v="5"/>
  </r>
  <r>
    <x v="0"/>
    <s v="SLCC - South City Center"/>
    <n v="2025"/>
    <n v="2"/>
    <n v="84074"/>
    <s v="Part-Time"/>
    <n v="27"/>
    <s v="Tooele"/>
    <s v="Tooele County"/>
    <x v="5"/>
  </r>
  <r>
    <x v="0"/>
    <s v="SLCC - South City Center"/>
    <n v="2025"/>
    <n v="2"/>
    <n v="84075"/>
    <s v="Full-Time"/>
    <n v="1"/>
    <s v="Davis"/>
    <s v="Davis County"/>
    <x v="2"/>
  </r>
  <r>
    <x v="0"/>
    <s v="SLCC - South City Center"/>
    <n v="2025"/>
    <n v="2"/>
    <n v="84075"/>
    <s v="Part-Time"/>
    <n v="5"/>
    <s v="Davis"/>
    <s v="Davis County"/>
    <x v="2"/>
  </r>
  <r>
    <x v="0"/>
    <s v="SLCC - South City Center"/>
    <n v="2025"/>
    <n v="2"/>
    <n v="84081"/>
    <s v="Full-Time"/>
    <n v="17"/>
    <e v="#N/A"/>
    <s v="Salt Lake County"/>
    <x v="1"/>
  </r>
  <r>
    <x v="0"/>
    <s v="SLCC - South City Center"/>
    <n v="2025"/>
    <n v="2"/>
    <n v="84081"/>
    <s v="Part-Time"/>
    <n v="35"/>
    <e v="#N/A"/>
    <s v="Salt Lake County"/>
    <x v="1"/>
  </r>
  <r>
    <x v="0"/>
    <s v="SLCC - South City Center"/>
    <n v="2025"/>
    <n v="2"/>
    <n v="84084"/>
    <s v="Full-Time"/>
    <n v="12"/>
    <s v="Salt Lake"/>
    <s v="Salt Lake County"/>
    <x v="1"/>
  </r>
  <r>
    <x v="0"/>
    <s v="SLCC - South City Center"/>
    <n v="2025"/>
    <n v="2"/>
    <n v="84084"/>
    <s v="Part-Time"/>
    <n v="20"/>
    <s v="Salt Lake"/>
    <s v="Salt Lake County"/>
    <x v="1"/>
  </r>
  <r>
    <x v="0"/>
    <s v="SLCC - South City Center"/>
    <n v="2025"/>
    <n v="2"/>
    <n v="84087"/>
    <s v="Full-Time"/>
    <n v="8"/>
    <s v="Davis"/>
    <s v="Davis County"/>
    <x v="2"/>
  </r>
  <r>
    <x v="0"/>
    <s v="SLCC - South City Center"/>
    <n v="2025"/>
    <n v="2"/>
    <n v="84087"/>
    <s v="Part-Time"/>
    <n v="18"/>
    <s v="Davis"/>
    <s v="Davis County"/>
    <x v="2"/>
  </r>
  <r>
    <x v="0"/>
    <s v="SLCC - South City Center"/>
    <n v="2025"/>
    <n v="2"/>
    <n v="84088"/>
    <s v="Full-Time"/>
    <n v="18"/>
    <s v="Salt Lake"/>
    <s v="Salt Lake County"/>
    <x v="1"/>
  </r>
  <r>
    <x v="0"/>
    <s v="SLCC - South City Center"/>
    <n v="2025"/>
    <n v="2"/>
    <n v="84088"/>
    <s v="Part-Time"/>
    <n v="25"/>
    <s v="Salt Lake"/>
    <s v="Salt Lake County"/>
    <x v="1"/>
  </r>
  <r>
    <x v="0"/>
    <s v="SLCC - South City Center"/>
    <n v="2025"/>
    <n v="2"/>
    <n v="84092"/>
    <s v="Full-Time"/>
    <n v="8"/>
    <s v="Salt Lake"/>
    <s v="Salt Lake County"/>
    <x v="1"/>
  </r>
  <r>
    <x v="0"/>
    <s v="SLCC - South City Center"/>
    <n v="2025"/>
    <n v="2"/>
    <n v="84092"/>
    <s v="Part-Time"/>
    <n v="22"/>
    <s v="Salt Lake"/>
    <s v="Salt Lake County"/>
    <x v="1"/>
  </r>
  <r>
    <x v="0"/>
    <s v="SLCC - South City Center"/>
    <n v="2025"/>
    <n v="2"/>
    <n v="84093"/>
    <s v="Full-Time"/>
    <n v="15"/>
    <s v="Salt Lake"/>
    <s v="Salt Lake County"/>
    <x v="1"/>
  </r>
  <r>
    <x v="0"/>
    <s v="SLCC - South City Center"/>
    <n v="2025"/>
    <n v="2"/>
    <n v="84093"/>
    <s v="Part-Time"/>
    <n v="16"/>
    <s v="Salt Lake"/>
    <s v="Salt Lake County"/>
    <x v="1"/>
  </r>
  <r>
    <x v="0"/>
    <s v="SLCC - South City Center"/>
    <n v="2025"/>
    <n v="2"/>
    <n v="84094"/>
    <s v="Full-Time"/>
    <n v="10"/>
    <s v="Salt Lake"/>
    <s v="Salt Lake County"/>
    <x v="1"/>
  </r>
  <r>
    <x v="0"/>
    <s v="SLCC - South City Center"/>
    <n v="2025"/>
    <n v="2"/>
    <n v="84094"/>
    <s v="Part-Time"/>
    <n v="22"/>
    <s v="Salt Lake"/>
    <s v="Salt Lake County"/>
    <x v="1"/>
  </r>
  <r>
    <x v="0"/>
    <s v="SLCC - South City Center"/>
    <n v="2025"/>
    <n v="2"/>
    <n v="84095"/>
    <s v="Full-Time"/>
    <n v="13"/>
    <s v="Salt Lake"/>
    <s v="Salt Lake County"/>
    <x v="1"/>
  </r>
  <r>
    <x v="0"/>
    <s v="SLCC - South City Center"/>
    <n v="2025"/>
    <n v="2"/>
    <n v="84095"/>
    <s v="Part-Time"/>
    <n v="17"/>
    <s v="Salt Lake"/>
    <s v="Salt Lake County"/>
    <x v="1"/>
  </r>
  <r>
    <x v="0"/>
    <s v="SLCC - South City Center"/>
    <n v="2025"/>
    <n v="2"/>
    <n v="84096"/>
    <s v="Full-Time"/>
    <n v="11"/>
    <e v="#N/A"/>
    <s v="Salt Lake County"/>
    <x v="1"/>
  </r>
  <r>
    <x v="0"/>
    <s v="SLCC - South City Center"/>
    <n v="2025"/>
    <n v="2"/>
    <n v="84096"/>
    <s v="Part-Time"/>
    <n v="29"/>
    <e v="#N/A"/>
    <s v="Salt Lake County"/>
    <x v="1"/>
  </r>
  <r>
    <x v="0"/>
    <s v="SLCC - South City Center"/>
    <n v="2025"/>
    <n v="2"/>
    <n v="84097"/>
    <s v="Full-Time"/>
    <n v="1"/>
    <s v="Utah"/>
    <s v="Utah County"/>
    <x v="0"/>
  </r>
  <r>
    <x v="0"/>
    <s v="SLCC - South City Center"/>
    <n v="2025"/>
    <n v="2"/>
    <n v="84097"/>
    <s v="Part-Time"/>
    <n v="3"/>
    <s v="Utah"/>
    <s v="Utah County"/>
    <x v="0"/>
  </r>
  <r>
    <x v="0"/>
    <s v="SLCC - South City Center"/>
    <n v="2025"/>
    <n v="2"/>
    <n v="84098"/>
    <s v="Full-Time"/>
    <n v="5"/>
    <s v="Summit"/>
    <s v="Summit County"/>
    <x v="3"/>
  </r>
  <r>
    <x v="0"/>
    <s v="SLCC - South City Center"/>
    <n v="2025"/>
    <n v="2"/>
    <n v="84098"/>
    <s v="Part-Time"/>
    <n v="18"/>
    <s v="Summit"/>
    <s v="Summit County"/>
    <x v="3"/>
  </r>
  <r>
    <x v="0"/>
    <s v="SLCC - South City Center"/>
    <n v="2025"/>
    <n v="2"/>
    <n v="84101"/>
    <s v="Full-Time"/>
    <n v="11"/>
    <s v="Salt Lake"/>
    <s v="Salt Lake County"/>
    <x v="1"/>
  </r>
  <r>
    <x v="0"/>
    <s v="SLCC - South City Center"/>
    <n v="2025"/>
    <n v="2"/>
    <n v="84101"/>
    <s v="Part-Time"/>
    <n v="17"/>
    <s v="Salt Lake"/>
    <s v="Salt Lake County"/>
    <x v="1"/>
  </r>
  <r>
    <x v="0"/>
    <s v="SLCC - South City Center"/>
    <n v="2025"/>
    <n v="2"/>
    <n v="84102"/>
    <s v="Full-Time"/>
    <n v="21"/>
    <s v="Salt Lake"/>
    <s v="Salt Lake County"/>
    <x v="1"/>
  </r>
  <r>
    <x v="0"/>
    <s v="SLCC - South City Center"/>
    <n v="2025"/>
    <n v="2"/>
    <n v="84102"/>
    <s v="Part-Time"/>
    <n v="38"/>
    <s v="Salt Lake"/>
    <s v="Salt Lake County"/>
    <x v="1"/>
  </r>
  <r>
    <x v="0"/>
    <s v="SLCC - South City Center"/>
    <n v="2025"/>
    <n v="2"/>
    <n v="84103"/>
    <s v="Full-Time"/>
    <n v="28"/>
    <s v="Salt Lake"/>
    <s v="Salt Lake County"/>
    <x v="1"/>
  </r>
  <r>
    <x v="0"/>
    <s v="SLCC - South City Center"/>
    <n v="2025"/>
    <n v="2"/>
    <n v="84103"/>
    <s v="Part-Time"/>
    <n v="46"/>
    <s v="Salt Lake"/>
    <s v="Salt Lake County"/>
    <x v="1"/>
  </r>
  <r>
    <x v="0"/>
    <s v="SLCC - South City Center"/>
    <n v="2025"/>
    <n v="2"/>
    <n v="84104"/>
    <s v="Full-Time"/>
    <n v="22"/>
    <s v="Salt Lake"/>
    <s v="Salt Lake County"/>
    <x v="1"/>
  </r>
  <r>
    <x v="0"/>
    <s v="SLCC - South City Center"/>
    <n v="2025"/>
    <n v="2"/>
    <n v="84104"/>
    <s v="Part-Time"/>
    <n v="39"/>
    <s v="Salt Lake"/>
    <s v="Salt Lake County"/>
    <x v="1"/>
  </r>
  <r>
    <x v="0"/>
    <s v="SLCC - South City Center"/>
    <n v="2025"/>
    <n v="2"/>
    <n v="84105"/>
    <s v="Full-Time"/>
    <n v="25"/>
    <s v="Salt Lake"/>
    <s v="Salt Lake County"/>
    <x v="1"/>
  </r>
  <r>
    <x v="0"/>
    <s v="SLCC - South City Center"/>
    <n v="2025"/>
    <n v="2"/>
    <n v="84105"/>
    <s v="Part-Time"/>
    <n v="55"/>
    <s v="Salt Lake"/>
    <s v="Salt Lake County"/>
    <x v="1"/>
  </r>
  <r>
    <x v="0"/>
    <s v="SLCC - South City Center"/>
    <n v="2025"/>
    <n v="2"/>
    <n v="84106"/>
    <s v="Full-Time"/>
    <n v="35"/>
    <s v="Salt Lake"/>
    <s v="Salt Lake County"/>
    <x v="1"/>
  </r>
  <r>
    <x v="0"/>
    <s v="SLCC - South City Center"/>
    <n v="2025"/>
    <n v="2"/>
    <n v="84106"/>
    <s v="Part-Time"/>
    <n v="53"/>
    <s v="Salt Lake"/>
    <s v="Salt Lake County"/>
    <x v="1"/>
  </r>
  <r>
    <x v="0"/>
    <s v="SLCC - South City Center"/>
    <n v="2025"/>
    <n v="2"/>
    <n v="84107"/>
    <s v="Full-Time"/>
    <n v="22"/>
    <s v="Salt Lake"/>
    <s v="Salt Lake County"/>
    <x v="1"/>
  </r>
  <r>
    <x v="0"/>
    <s v="SLCC - South City Center"/>
    <n v="2025"/>
    <n v="2"/>
    <n v="84107"/>
    <s v="Part-Time"/>
    <n v="46"/>
    <s v="Salt Lake"/>
    <s v="Salt Lake County"/>
    <x v="1"/>
  </r>
  <r>
    <x v="0"/>
    <s v="SLCC - South City Center"/>
    <n v="2025"/>
    <n v="2"/>
    <n v="84108"/>
    <s v="Full-Time"/>
    <n v="13"/>
    <s v="Salt Lake"/>
    <s v="Salt Lake County"/>
    <x v="1"/>
  </r>
  <r>
    <x v="0"/>
    <s v="SLCC - South City Center"/>
    <n v="2025"/>
    <n v="2"/>
    <n v="84108"/>
    <s v="Part-Time"/>
    <n v="30"/>
    <s v="Salt Lake"/>
    <s v="Salt Lake County"/>
    <x v="1"/>
  </r>
  <r>
    <x v="0"/>
    <s v="SLCC - South City Center"/>
    <n v="2025"/>
    <n v="2"/>
    <n v="84109"/>
    <s v="Full-Time"/>
    <n v="19"/>
    <s v="Salt Lake"/>
    <s v="Salt Lake County"/>
    <x v="1"/>
  </r>
  <r>
    <x v="0"/>
    <s v="SLCC - South City Center"/>
    <n v="2025"/>
    <n v="2"/>
    <n v="84109"/>
    <s v="Part-Time"/>
    <n v="46"/>
    <s v="Salt Lake"/>
    <s v="Salt Lake County"/>
    <x v="1"/>
  </r>
  <r>
    <x v="0"/>
    <s v="SLCC - South City Center"/>
    <n v="2025"/>
    <n v="2"/>
    <n v="84110"/>
    <s v="Full-Time"/>
    <n v="1"/>
    <s v="Salt Lake"/>
    <e v="#N/A"/>
    <x v="1"/>
  </r>
  <r>
    <x v="0"/>
    <s v="SLCC - South City Center"/>
    <n v="2025"/>
    <n v="2"/>
    <n v="84111"/>
    <s v="Full-Time"/>
    <n v="14"/>
    <s v="Salt Lake"/>
    <s v="Salt Lake County"/>
    <x v="1"/>
  </r>
  <r>
    <x v="0"/>
    <s v="SLCC - South City Center"/>
    <n v="2025"/>
    <n v="2"/>
    <n v="84111"/>
    <s v="Part-Time"/>
    <n v="19"/>
    <s v="Salt Lake"/>
    <s v="Salt Lake County"/>
    <x v="1"/>
  </r>
  <r>
    <x v="0"/>
    <s v="SLCC - South City Center"/>
    <n v="2025"/>
    <n v="2"/>
    <n v="84115"/>
    <s v="Full-Time"/>
    <n v="34"/>
    <s v="Salt Lake"/>
    <s v="Salt Lake County"/>
    <x v="1"/>
  </r>
  <r>
    <x v="0"/>
    <s v="SLCC - South City Center"/>
    <n v="2025"/>
    <n v="2"/>
    <n v="84115"/>
    <s v="Part-Time"/>
    <n v="75"/>
    <s v="Salt Lake"/>
    <s v="Salt Lake County"/>
    <x v="1"/>
  </r>
  <r>
    <x v="0"/>
    <s v="SLCC - South City Center"/>
    <n v="2025"/>
    <n v="2"/>
    <n v="84116"/>
    <s v="Full-Time"/>
    <n v="41"/>
    <s v="Salt Lake"/>
    <s v="Salt Lake County"/>
    <x v="1"/>
  </r>
  <r>
    <x v="0"/>
    <s v="SLCC - South City Center"/>
    <n v="2025"/>
    <n v="2"/>
    <n v="84116"/>
    <s v="Part-Time"/>
    <n v="66"/>
    <s v="Salt Lake"/>
    <s v="Salt Lake County"/>
    <x v="1"/>
  </r>
  <r>
    <x v="0"/>
    <s v="SLCC - South City Center"/>
    <n v="2025"/>
    <n v="2"/>
    <n v="84117"/>
    <s v="Full-Time"/>
    <n v="15"/>
    <s v="Salt Lake"/>
    <s v="Salt Lake County"/>
    <x v="1"/>
  </r>
  <r>
    <x v="0"/>
    <s v="SLCC - South City Center"/>
    <n v="2025"/>
    <n v="2"/>
    <n v="84117"/>
    <s v="Part-Time"/>
    <n v="29"/>
    <s v="Salt Lake"/>
    <s v="Salt Lake County"/>
    <x v="1"/>
  </r>
  <r>
    <x v="0"/>
    <s v="SLCC - South City Center"/>
    <n v="2025"/>
    <n v="2"/>
    <n v="84118"/>
    <s v="Full-Time"/>
    <n v="19"/>
    <s v="Salt Lake"/>
    <s v="Salt Lake County"/>
    <x v="1"/>
  </r>
  <r>
    <x v="0"/>
    <s v="SLCC - South City Center"/>
    <n v="2025"/>
    <n v="2"/>
    <n v="84118"/>
    <s v="Part-Time"/>
    <n v="29"/>
    <s v="Salt Lake"/>
    <s v="Salt Lake County"/>
    <x v="1"/>
  </r>
  <r>
    <x v="0"/>
    <s v="SLCC - South City Center"/>
    <n v="2025"/>
    <n v="2"/>
    <n v="84119"/>
    <s v="Full-Time"/>
    <n v="18"/>
    <s v="Salt Lake"/>
    <s v="Salt Lake County"/>
    <x v="1"/>
  </r>
  <r>
    <x v="0"/>
    <s v="SLCC - South City Center"/>
    <n v="2025"/>
    <n v="2"/>
    <n v="84119"/>
    <s v="Part-Time"/>
    <n v="45"/>
    <s v="Salt Lake"/>
    <s v="Salt Lake County"/>
    <x v="1"/>
  </r>
  <r>
    <x v="0"/>
    <s v="SLCC - South City Center"/>
    <n v="2025"/>
    <n v="2"/>
    <n v="84120"/>
    <s v="Full-Time"/>
    <n v="21"/>
    <s v="Salt Lake"/>
    <s v="Salt Lake County"/>
    <x v="1"/>
  </r>
  <r>
    <x v="0"/>
    <s v="SLCC - South City Center"/>
    <n v="2025"/>
    <n v="2"/>
    <n v="84120"/>
    <s v="Part-Time"/>
    <n v="48"/>
    <s v="Salt Lake"/>
    <s v="Salt Lake County"/>
    <x v="1"/>
  </r>
  <r>
    <x v="0"/>
    <s v="SLCC - South City Center"/>
    <n v="2025"/>
    <n v="2"/>
    <n v="84121"/>
    <s v="Full-Time"/>
    <n v="29"/>
    <s v="Salt Lake"/>
    <s v="Salt Lake County"/>
    <x v="1"/>
  </r>
  <r>
    <x v="0"/>
    <s v="SLCC - South City Center"/>
    <n v="2025"/>
    <n v="2"/>
    <n v="84121"/>
    <s v="Part-Time"/>
    <n v="33"/>
    <s v="Salt Lake"/>
    <s v="Salt Lake County"/>
    <x v="1"/>
  </r>
  <r>
    <x v="0"/>
    <s v="SLCC - South City Center"/>
    <n v="2025"/>
    <n v="2"/>
    <n v="84123"/>
    <s v="Full-Time"/>
    <n v="18"/>
    <s v="Salt Lake"/>
    <s v="Salt Lake County"/>
    <x v="1"/>
  </r>
  <r>
    <x v="0"/>
    <s v="SLCC - South City Center"/>
    <n v="2025"/>
    <n v="2"/>
    <n v="84123"/>
    <s v="Part-Time"/>
    <n v="33"/>
    <s v="Salt Lake"/>
    <s v="Salt Lake County"/>
    <x v="1"/>
  </r>
  <r>
    <x v="0"/>
    <s v="SLCC - South City Center"/>
    <n v="2025"/>
    <n v="2"/>
    <n v="84124"/>
    <s v="Full-Time"/>
    <n v="15"/>
    <s v="Salt Lake"/>
    <s v="Salt Lake County"/>
    <x v="1"/>
  </r>
  <r>
    <x v="0"/>
    <s v="SLCC - South City Center"/>
    <n v="2025"/>
    <n v="2"/>
    <n v="84124"/>
    <s v="Part-Time"/>
    <n v="30"/>
    <s v="Salt Lake"/>
    <s v="Salt Lake County"/>
    <x v="1"/>
  </r>
  <r>
    <x v="0"/>
    <s v="SLCC - South City Center"/>
    <n v="2025"/>
    <n v="2"/>
    <n v="84128"/>
    <s v="Full-Time"/>
    <n v="13"/>
    <s v="Salt Lake"/>
    <s v="Salt Lake County"/>
    <x v="1"/>
  </r>
  <r>
    <x v="0"/>
    <s v="SLCC - South City Center"/>
    <n v="2025"/>
    <n v="2"/>
    <n v="84128"/>
    <s v="Part-Time"/>
    <n v="35"/>
    <s v="Salt Lake"/>
    <s v="Salt Lake County"/>
    <x v="1"/>
  </r>
  <r>
    <x v="0"/>
    <s v="SLCC - South City Center"/>
    <n v="2025"/>
    <n v="2"/>
    <n v="84129"/>
    <s v="Full-Time"/>
    <n v="19"/>
    <e v="#N/A"/>
    <s v="Salt Lake County"/>
    <x v="1"/>
  </r>
  <r>
    <x v="0"/>
    <s v="SLCC - South City Center"/>
    <n v="2025"/>
    <n v="2"/>
    <n v="84129"/>
    <s v="Part-Time"/>
    <n v="22"/>
    <e v="#N/A"/>
    <s v="Salt Lake County"/>
    <x v="1"/>
  </r>
  <r>
    <x v="0"/>
    <s v="SLCC - South City Center"/>
    <n v="2025"/>
    <n v="2"/>
    <n v="84152"/>
    <s v="Part-Time"/>
    <n v="1"/>
    <s v="Salt Lake"/>
    <e v="#N/A"/>
    <x v="1"/>
  </r>
  <r>
    <x v="0"/>
    <s v="SLCC - South City Center"/>
    <n v="2025"/>
    <n v="2"/>
    <n v="84165"/>
    <s v="Part-Time"/>
    <n v="1"/>
    <s v="Salt Lake"/>
    <e v="#N/A"/>
    <x v="1"/>
  </r>
  <r>
    <x v="0"/>
    <s v="SLCC - South City Center"/>
    <n v="2025"/>
    <n v="2"/>
    <n v="84170"/>
    <s v="Part-Time"/>
    <n v="1"/>
    <s v="Salt Lake"/>
    <e v="#N/A"/>
    <x v="1"/>
  </r>
  <r>
    <x v="0"/>
    <s v="SLCC - South City Center"/>
    <n v="2025"/>
    <n v="2"/>
    <n v="84302"/>
    <s v="Full-Time"/>
    <n v="1"/>
    <s v="Box Elder"/>
    <s v="Box Elder County"/>
    <x v="10"/>
  </r>
  <r>
    <x v="0"/>
    <s v="SLCC - South City Center"/>
    <n v="2025"/>
    <n v="2"/>
    <n v="84302"/>
    <s v="Part-Time"/>
    <n v="3"/>
    <s v="Box Elder"/>
    <s v="Box Elder County"/>
    <x v="10"/>
  </r>
  <r>
    <x v="0"/>
    <s v="SLCC - South City Center"/>
    <n v="2025"/>
    <n v="2"/>
    <n v="84317"/>
    <s v="Part-Time"/>
    <n v="1"/>
    <s v="Weber"/>
    <s v="Weber County"/>
    <x v="9"/>
  </r>
  <r>
    <x v="0"/>
    <s v="SLCC - South City Center"/>
    <n v="2025"/>
    <n v="2"/>
    <n v="84319"/>
    <s v="Full-Time"/>
    <n v="1"/>
    <s v="Cache"/>
    <s v="Cache County"/>
    <x v="11"/>
  </r>
  <r>
    <x v="0"/>
    <s v="SLCC - South City Center"/>
    <n v="2025"/>
    <n v="2"/>
    <n v="84319"/>
    <s v="Part-Time"/>
    <n v="1"/>
    <s v="Cache"/>
    <s v="Cache County"/>
    <x v="11"/>
  </r>
  <r>
    <x v="0"/>
    <s v="SLCC - South City Center"/>
    <n v="2025"/>
    <n v="2"/>
    <n v="84321"/>
    <s v="Full-Time"/>
    <n v="4"/>
    <s v="Cache"/>
    <s v="Cache County"/>
    <x v="11"/>
  </r>
  <r>
    <x v="0"/>
    <s v="SLCC - South City Center"/>
    <n v="2025"/>
    <n v="2"/>
    <n v="84321"/>
    <s v="Part-Time"/>
    <n v="1"/>
    <s v="Cache"/>
    <s v="Cache County"/>
    <x v="11"/>
  </r>
  <r>
    <x v="0"/>
    <s v="SLCC - South City Center"/>
    <n v="2025"/>
    <n v="2"/>
    <n v="84324"/>
    <s v="Full-Time"/>
    <n v="1"/>
    <s v="Box Elder"/>
    <s v="Box Elder County"/>
    <x v="10"/>
  </r>
  <r>
    <x v="0"/>
    <s v="SLCC - South City Center"/>
    <n v="2025"/>
    <n v="2"/>
    <n v="84332"/>
    <s v="Full-Time"/>
    <n v="1"/>
    <s v="Cache"/>
    <s v="Cache County"/>
    <x v="11"/>
  </r>
  <r>
    <x v="0"/>
    <s v="SLCC - South City Center"/>
    <n v="2025"/>
    <n v="2"/>
    <n v="84341"/>
    <s v="Full-Time"/>
    <n v="1"/>
    <s v="Cache"/>
    <s v="Cache County"/>
    <x v="11"/>
  </r>
  <r>
    <x v="0"/>
    <s v="SLCC - South City Center"/>
    <n v="2025"/>
    <n v="2"/>
    <n v="84401"/>
    <s v="Part-Time"/>
    <n v="4"/>
    <s v="Weber"/>
    <s v="Weber County"/>
    <x v="9"/>
  </r>
  <r>
    <x v="0"/>
    <s v="SLCC - South City Center"/>
    <n v="2025"/>
    <n v="2"/>
    <n v="84403"/>
    <s v="Full-Time"/>
    <n v="4"/>
    <s v="Weber"/>
    <s v="Weber County"/>
    <x v="9"/>
  </r>
  <r>
    <x v="0"/>
    <s v="SLCC - South City Center"/>
    <n v="2025"/>
    <n v="2"/>
    <n v="84403"/>
    <s v="Part-Time"/>
    <n v="6"/>
    <s v="Weber"/>
    <s v="Weber County"/>
    <x v="9"/>
  </r>
  <r>
    <x v="0"/>
    <s v="SLCC - South City Center"/>
    <n v="2025"/>
    <n v="2"/>
    <n v="84404"/>
    <s v="Part-Time"/>
    <n v="4"/>
    <s v="Weber"/>
    <s v="Weber County"/>
    <x v="9"/>
  </r>
  <r>
    <x v="0"/>
    <s v="SLCC - South City Center"/>
    <n v="2025"/>
    <n v="2"/>
    <n v="84405"/>
    <s v="Part-Time"/>
    <n v="2"/>
    <s v="Weber"/>
    <s v="Weber County"/>
    <x v="9"/>
  </r>
  <r>
    <x v="0"/>
    <s v="SLCC - South City Center"/>
    <n v="2025"/>
    <n v="2"/>
    <n v="84414"/>
    <s v="Part-Time"/>
    <n v="1"/>
    <s v="Weber"/>
    <s v="Weber County"/>
    <x v="9"/>
  </r>
  <r>
    <x v="0"/>
    <s v="SLCC - South City Center"/>
    <n v="2025"/>
    <n v="2"/>
    <n v="84501"/>
    <s v="Full-Time"/>
    <n v="1"/>
    <s v="Carbon"/>
    <s v="Carbon County"/>
    <x v="12"/>
  </r>
  <r>
    <x v="0"/>
    <s v="SLCC - South City Center"/>
    <n v="2025"/>
    <n v="2"/>
    <n v="84534"/>
    <s v="Part-Time"/>
    <n v="1"/>
    <s v="San Juan"/>
    <s v="San Juan County"/>
    <x v="13"/>
  </r>
  <r>
    <x v="0"/>
    <s v="SLCC - South City Center"/>
    <n v="2025"/>
    <n v="2"/>
    <n v="84601"/>
    <s v="Full-Time"/>
    <n v="1"/>
    <s v="Utah"/>
    <s v="Utah County"/>
    <x v="0"/>
  </r>
  <r>
    <x v="0"/>
    <s v="SLCC - South City Center"/>
    <n v="2025"/>
    <n v="2"/>
    <n v="84601"/>
    <s v="Part-Time"/>
    <n v="2"/>
    <s v="Utah"/>
    <s v="Utah County"/>
    <x v="0"/>
  </r>
  <r>
    <x v="0"/>
    <s v="SLCC - South City Center"/>
    <n v="2025"/>
    <n v="2"/>
    <n v="84604"/>
    <s v="Full-Time"/>
    <n v="6"/>
    <s v="Utah"/>
    <s v="Utah County"/>
    <x v="0"/>
  </r>
  <r>
    <x v="0"/>
    <s v="SLCC - South City Center"/>
    <n v="2025"/>
    <n v="2"/>
    <n v="84604"/>
    <s v="Part-Time"/>
    <n v="1"/>
    <s v="Utah"/>
    <s v="Utah County"/>
    <x v="0"/>
  </r>
  <r>
    <x v="0"/>
    <s v="SLCC - South City Center"/>
    <n v="2025"/>
    <n v="2"/>
    <n v="84606"/>
    <s v="Full-Time"/>
    <n v="2"/>
    <s v="Utah"/>
    <s v="Utah County"/>
    <x v="0"/>
  </r>
  <r>
    <x v="0"/>
    <s v="SLCC - South City Center"/>
    <n v="2025"/>
    <n v="2"/>
    <n v="84606"/>
    <s v="Part-Time"/>
    <n v="1"/>
    <s v="Utah"/>
    <s v="Utah County"/>
    <x v="0"/>
  </r>
  <r>
    <x v="0"/>
    <s v="SLCC - South City Center"/>
    <n v="2025"/>
    <n v="2"/>
    <n v="84624"/>
    <s v="Part-Time"/>
    <n v="1"/>
    <s v="Millard"/>
    <s v="Millard County"/>
    <x v="16"/>
  </r>
  <r>
    <x v="0"/>
    <s v="SLCC - South City Center"/>
    <n v="2025"/>
    <n v="2"/>
    <n v="84642"/>
    <s v="Part-Time"/>
    <n v="1"/>
    <s v="Sanpete"/>
    <s v="Sanpete County"/>
    <x v="17"/>
  </r>
  <r>
    <x v="0"/>
    <s v="SLCC - South City Center"/>
    <n v="2025"/>
    <n v="2"/>
    <n v="84645"/>
    <s v="Part-Time"/>
    <n v="1"/>
    <s v="Juab"/>
    <s v="Juab County"/>
    <x v="18"/>
  </r>
  <r>
    <x v="0"/>
    <s v="SLCC - South City Center"/>
    <n v="2025"/>
    <n v="2"/>
    <n v="84648"/>
    <s v="Part-Time"/>
    <n v="1"/>
    <s v="Juab"/>
    <s v="Juab County"/>
    <x v="18"/>
  </r>
  <r>
    <x v="0"/>
    <s v="SLCC - South City Center"/>
    <n v="2025"/>
    <n v="2"/>
    <n v="84651"/>
    <s v="Part-Time"/>
    <n v="3"/>
    <s v="Utah"/>
    <s v="Utah County"/>
    <x v="0"/>
  </r>
  <r>
    <x v="0"/>
    <s v="SLCC - South City Center"/>
    <n v="2025"/>
    <n v="2"/>
    <n v="84653"/>
    <s v="Full-Time"/>
    <n v="3"/>
    <s v="Utah"/>
    <s v="Utah County"/>
    <x v="0"/>
  </r>
  <r>
    <x v="0"/>
    <s v="SLCC - South City Center"/>
    <n v="2025"/>
    <n v="2"/>
    <n v="84655"/>
    <s v="Part-Time"/>
    <n v="1"/>
    <s v="Utah"/>
    <s v="Utah County"/>
    <x v="0"/>
  </r>
  <r>
    <x v="0"/>
    <s v="SLCC - South City Center"/>
    <n v="2025"/>
    <n v="2"/>
    <n v="84660"/>
    <s v="Part-Time"/>
    <n v="5"/>
    <s v="Utah"/>
    <s v="Utah County"/>
    <x v="0"/>
  </r>
  <r>
    <x v="0"/>
    <s v="SLCC - South City Center"/>
    <n v="2025"/>
    <n v="2"/>
    <n v="84663"/>
    <s v="Full-Time"/>
    <n v="1"/>
    <s v="Utah"/>
    <s v="Utah County"/>
    <x v="0"/>
  </r>
  <r>
    <x v="0"/>
    <s v="SLCC - South City Center"/>
    <n v="2025"/>
    <n v="2"/>
    <n v="84663"/>
    <s v="Part-Time"/>
    <n v="2"/>
    <s v="Utah"/>
    <s v="Utah County"/>
    <x v="0"/>
  </r>
  <r>
    <x v="0"/>
    <s v="SLCC - South City Center"/>
    <n v="2025"/>
    <n v="2"/>
    <n v="84720"/>
    <s v="Full-Time"/>
    <n v="1"/>
    <s v="Iron"/>
    <s v="Iron County"/>
    <x v="20"/>
  </r>
  <r>
    <x v="0"/>
    <s v="SLCC - South City Center"/>
    <n v="2025"/>
    <n v="2"/>
    <n v="84721"/>
    <s v="Part-Time"/>
    <n v="1"/>
    <s v="Iron"/>
    <s v="Iron County"/>
    <x v="20"/>
  </r>
  <r>
    <x v="0"/>
    <s v="SLCC - South City Center"/>
    <n v="2025"/>
    <n v="2"/>
    <n v="84780"/>
    <s v="Part-Time"/>
    <n v="1"/>
    <s v="Washington"/>
    <s v="Washington County"/>
    <x v="21"/>
  </r>
  <r>
    <x v="0"/>
    <s v="SLCC - South City Center"/>
    <n v="2025"/>
    <n v="2"/>
    <n v="84790"/>
    <s v="Full-Time"/>
    <n v="1"/>
    <s v="Washington"/>
    <s v="Washington County"/>
    <x v="21"/>
  </r>
  <r>
    <x v="0"/>
    <s v="SLCC - Airport Center"/>
    <n v="2025"/>
    <n v="2"/>
    <n v="84003"/>
    <s v="Part-Time"/>
    <n v="1"/>
    <s v="Utah"/>
    <s v="Utah County"/>
    <x v="0"/>
  </r>
  <r>
    <x v="0"/>
    <s v="SLCC - Airport Center"/>
    <n v="2025"/>
    <n v="2"/>
    <n v="84005"/>
    <s v="Full-Time"/>
    <n v="3"/>
    <e v="#N/A"/>
    <s v="Utah County"/>
    <x v="0"/>
  </r>
  <r>
    <x v="0"/>
    <s v="SLCC - Airport Center"/>
    <n v="2025"/>
    <n v="2"/>
    <n v="84005"/>
    <s v="Part-Time"/>
    <n v="1"/>
    <e v="#N/A"/>
    <s v="Utah County"/>
    <x v="0"/>
  </r>
  <r>
    <x v="0"/>
    <s v="SLCC - Airport Center"/>
    <n v="2025"/>
    <n v="2"/>
    <n v="84009"/>
    <s v="Full-Time"/>
    <n v="3"/>
    <e v="#N/A"/>
    <s v="Salt Lake County"/>
    <x v="1"/>
  </r>
  <r>
    <x v="0"/>
    <s v="SLCC - Airport Center"/>
    <n v="2025"/>
    <n v="2"/>
    <n v="84015"/>
    <s v="Full-Time"/>
    <n v="1"/>
    <s v="Davis"/>
    <s v="Davis County"/>
    <x v="2"/>
  </r>
  <r>
    <x v="0"/>
    <s v="SLCC - Airport Center"/>
    <n v="2025"/>
    <n v="2"/>
    <n v="84015"/>
    <s v="Part-Time"/>
    <n v="1"/>
    <s v="Davis"/>
    <s v="Davis County"/>
    <x v="2"/>
  </r>
  <r>
    <x v="0"/>
    <s v="SLCC - Airport Center"/>
    <n v="2025"/>
    <n v="2"/>
    <n v="84020"/>
    <s v="Full-Time"/>
    <n v="2"/>
    <s v="Salt Lake"/>
    <s v="Salt Lake County"/>
    <x v="1"/>
  </r>
  <r>
    <x v="0"/>
    <s v="SLCC - Airport Center"/>
    <n v="2025"/>
    <n v="2"/>
    <n v="84020"/>
    <s v="Part-Time"/>
    <n v="1"/>
    <s v="Salt Lake"/>
    <s v="Salt Lake County"/>
    <x v="1"/>
  </r>
  <r>
    <x v="0"/>
    <s v="SLCC - Airport Center"/>
    <n v="2025"/>
    <n v="2"/>
    <n v="84029"/>
    <s v="Full-Time"/>
    <n v="1"/>
    <s v="Tooele"/>
    <s v="Tooele County"/>
    <x v="5"/>
  </r>
  <r>
    <x v="0"/>
    <s v="SLCC - Airport Center"/>
    <n v="2025"/>
    <n v="2"/>
    <n v="84040"/>
    <s v="Full-Time"/>
    <n v="2"/>
    <s v="Davis"/>
    <s v="Davis County"/>
    <x v="2"/>
  </r>
  <r>
    <x v="0"/>
    <s v="SLCC - Airport Center"/>
    <n v="2025"/>
    <n v="2"/>
    <n v="84043"/>
    <s v="Full-Time"/>
    <n v="4"/>
    <s v="Utah"/>
    <s v="Utah County"/>
    <x v="0"/>
  </r>
  <r>
    <x v="0"/>
    <s v="SLCC - Airport Center"/>
    <n v="2025"/>
    <n v="2"/>
    <n v="84044"/>
    <s v="Full-Time"/>
    <n v="3"/>
    <s v="Salt Lake"/>
    <s v="Salt Lake County"/>
    <x v="1"/>
  </r>
  <r>
    <x v="0"/>
    <s v="SLCC - Airport Center"/>
    <n v="2025"/>
    <n v="2"/>
    <n v="84045"/>
    <s v="Full-Time"/>
    <n v="1"/>
    <e v="#N/A"/>
    <s v="Utah County"/>
    <x v="0"/>
  </r>
  <r>
    <x v="0"/>
    <s v="SLCC - Airport Center"/>
    <n v="2025"/>
    <n v="2"/>
    <n v="84045"/>
    <s v="Part-Time"/>
    <n v="1"/>
    <e v="#N/A"/>
    <s v="Utah County"/>
    <x v="0"/>
  </r>
  <r>
    <x v="0"/>
    <s v="SLCC - Airport Center"/>
    <n v="2025"/>
    <n v="2"/>
    <n v="84047"/>
    <s v="Full-Time"/>
    <n v="3"/>
    <s v="Salt Lake"/>
    <s v="Salt Lake County"/>
    <x v="1"/>
  </r>
  <r>
    <x v="0"/>
    <s v="SLCC - Airport Center"/>
    <n v="2025"/>
    <n v="2"/>
    <n v="84054"/>
    <s v="Full-Time"/>
    <n v="2"/>
    <s v="Davis"/>
    <s v="Davis County"/>
    <x v="2"/>
  </r>
  <r>
    <x v="0"/>
    <s v="SLCC - Airport Center"/>
    <n v="2025"/>
    <n v="2"/>
    <n v="84057"/>
    <s v="Full-Time"/>
    <n v="1"/>
    <s v="Utah"/>
    <s v="Utah County"/>
    <x v="0"/>
  </r>
  <r>
    <x v="0"/>
    <s v="SLCC - Airport Center"/>
    <n v="2025"/>
    <n v="2"/>
    <n v="84058"/>
    <s v="Full-Time"/>
    <n v="2"/>
    <s v="Utah"/>
    <s v="Utah County"/>
    <x v="0"/>
  </r>
  <r>
    <x v="0"/>
    <s v="SLCC - Airport Center"/>
    <n v="2025"/>
    <n v="2"/>
    <n v="84065"/>
    <s v="Full-Time"/>
    <n v="3"/>
    <s v="Salt Lake"/>
    <s v="Salt Lake County"/>
    <x v="1"/>
  </r>
  <r>
    <x v="0"/>
    <s v="SLCC - Airport Center"/>
    <n v="2025"/>
    <n v="2"/>
    <n v="84070"/>
    <s v="Full-Time"/>
    <n v="1"/>
    <s v="Salt Lake"/>
    <s v="Salt Lake County"/>
    <x v="1"/>
  </r>
  <r>
    <x v="0"/>
    <s v="SLCC - Airport Center"/>
    <n v="2025"/>
    <n v="2"/>
    <n v="84074"/>
    <s v="Full-Time"/>
    <n v="4"/>
    <s v="Tooele"/>
    <s v="Tooele County"/>
    <x v="5"/>
  </r>
  <r>
    <x v="0"/>
    <s v="SLCC - Airport Center"/>
    <n v="2025"/>
    <n v="2"/>
    <n v="84075"/>
    <s v="Full-Time"/>
    <n v="1"/>
    <s v="Davis"/>
    <s v="Davis County"/>
    <x v="2"/>
  </r>
  <r>
    <x v="0"/>
    <s v="SLCC - Airport Center"/>
    <n v="2025"/>
    <n v="2"/>
    <n v="84075"/>
    <s v="Part-Time"/>
    <n v="1"/>
    <s v="Davis"/>
    <s v="Davis County"/>
    <x v="2"/>
  </r>
  <r>
    <x v="0"/>
    <s v="SLCC - Airport Center"/>
    <n v="2025"/>
    <n v="2"/>
    <n v="84081"/>
    <s v="Full-Time"/>
    <n v="1"/>
    <e v="#N/A"/>
    <s v="Salt Lake County"/>
    <x v="1"/>
  </r>
  <r>
    <x v="0"/>
    <s v="SLCC - Airport Center"/>
    <n v="2025"/>
    <n v="2"/>
    <n v="84081"/>
    <s v="Part-Time"/>
    <n v="2"/>
    <e v="#N/A"/>
    <s v="Salt Lake County"/>
    <x v="1"/>
  </r>
  <r>
    <x v="0"/>
    <s v="SLCC - Airport Center"/>
    <n v="2025"/>
    <n v="2"/>
    <n v="84084"/>
    <s v="Full-Time"/>
    <n v="1"/>
    <s v="Salt Lake"/>
    <s v="Salt Lake County"/>
    <x v="1"/>
  </r>
  <r>
    <x v="0"/>
    <s v="SLCC - Airport Center"/>
    <n v="2025"/>
    <n v="2"/>
    <n v="84088"/>
    <s v="Full-Time"/>
    <n v="2"/>
    <s v="Salt Lake"/>
    <s v="Salt Lake County"/>
    <x v="1"/>
  </r>
  <r>
    <x v="0"/>
    <s v="SLCC - Airport Center"/>
    <n v="2025"/>
    <n v="2"/>
    <n v="84088"/>
    <s v="Part-Time"/>
    <n v="1"/>
    <s v="Salt Lake"/>
    <s v="Salt Lake County"/>
    <x v="1"/>
  </r>
  <r>
    <x v="0"/>
    <s v="SLCC - Airport Center"/>
    <n v="2025"/>
    <n v="2"/>
    <n v="84093"/>
    <s v="Full-Time"/>
    <n v="1"/>
    <s v="Salt Lake"/>
    <s v="Salt Lake County"/>
    <x v="1"/>
  </r>
  <r>
    <x v="0"/>
    <s v="SLCC - Airport Center"/>
    <n v="2025"/>
    <n v="2"/>
    <n v="84094"/>
    <s v="Full-Time"/>
    <n v="1"/>
    <s v="Salt Lake"/>
    <s v="Salt Lake County"/>
    <x v="1"/>
  </r>
  <r>
    <x v="0"/>
    <s v="SLCC - Airport Center"/>
    <n v="2025"/>
    <n v="2"/>
    <n v="84095"/>
    <s v="Full-Time"/>
    <n v="1"/>
    <s v="Salt Lake"/>
    <s v="Salt Lake County"/>
    <x v="1"/>
  </r>
  <r>
    <x v="0"/>
    <s v="SLCC - Airport Center"/>
    <n v="2025"/>
    <n v="2"/>
    <n v="84096"/>
    <s v="Full-Time"/>
    <n v="5"/>
    <e v="#N/A"/>
    <s v="Salt Lake County"/>
    <x v="1"/>
  </r>
  <r>
    <x v="0"/>
    <s v="SLCC - Airport Center"/>
    <n v="2025"/>
    <n v="2"/>
    <n v="84097"/>
    <s v="Full-Time"/>
    <n v="1"/>
    <s v="Utah"/>
    <s v="Utah County"/>
    <x v="0"/>
  </r>
  <r>
    <x v="0"/>
    <s v="SLCC - Airport Center"/>
    <n v="2025"/>
    <n v="2"/>
    <n v="84098"/>
    <s v="Full-Time"/>
    <n v="3"/>
    <s v="Summit"/>
    <s v="Summit County"/>
    <x v="3"/>
  </r>
  <r>
    <x v="0"/>
    <s v="SLCC - Airport Center"/>
    <n v="2025"/>
    <n v="2"/>
    <n v="84103"/>
    <s v="Full-Time"/>
    <n v="1"/>
    <s v="Salt Lake"/>
    <s v="Salt Lake County"/>
    <x v="1"/>
  </r>
  <r>
    <x v="0"/>
    <s v="SLCC - Airport Center"/>
    <n v="2025"/>
    <n v="2"/>
    <n v="84104"/>
    <s v="Full-Time"/>
    <n v="3"/>
    <s v="Salt Lake"/>
    <s v="Salt Lake County"/>
    <x v="1"/>
  </r>
  <r>
    <x v="0"/>
    <s v="SLCC - Airport Center"/>
    <n v="2025"/>
    <n v="2"/>
    <n v="84106"/>
    <s v="Part-Time"/>
    <n v="1"/>
    <s v="Salt Lake"/>
    <s v="Salt Lake County"/>
    <x v="1"/>
  </r>
  <r>
    <x v="0"/>
    <s v="SLCC - Airport Center"/>
    <n v="2025"/>
    <n v="2"/>
    <n v="84108"/>
    <s v="Full-Time"/>
    <n v="1"/>
    <s v="Salt Lake"/>
    <s v="Salt Lake County"/>
    <x v="1"/>
  </r>
  <r>
    <x v="0"/>
    <s v="SLCC - Airport Center"/>
    <n v="2025"/>
    <n v="2"/>
    <n v="84109"/>
    <s v="Full-Time"/>
    <n v="1"/>
    <s v="Salt Lake"/>
    <s v="Salt Lake County"/>
    <x v="1"/>
  </r>
  <r>
    <x v="0"/>
    <s v="SLCC - Airport Center"/>
    <n v="2025"/>
    <n v="2"/>
    <n v="84109"/>
    <s v="Part-Time"/>
    <n v="1"/>
    <s v="Salt Lake"/>
    <s v="Salt Lake County"/>
    <x v="1"/>
  </r>
  <r>
    <x v="0"/>
    <s v="SLCC - Airport Center"/>
    <n v="2025"/>
    <n v="2"/>
    <n v="84115"/>
    <s v="Full-Time"/>
    <n v="1"/>
    <s v="Salt Lake"/>
    <s v="Salt Lake County"/>
    <x v="1"/>
  </r>
  <r>
    <x v="0"/>
    <s v="SLCC - Airport Center"/>
    <n v="2025"/>
    <n v="2"/>
    <n v="84116"/>
    <s v="Full-Time"/>
    <n v="3"/>
    <s v="Salt Lake"/>
    <s v="Salt Lake County"/>
    <x v="1"/>
  </r>
  <r>
    <x v="0"/>
    <s v="SLCC - Airport Center"/>
    <n v="2025"/>
    <n v="2"/>
    <n v="84117"/>
    <s v="Full-Time"/>
    <n v="2"/>
    <s v="Salt Lake"/>
    <s v="Salt Lake County"/>
    <x v="1"/>
  </r>
  <r>
    <x v="0"/>
    <s v="SLCC - Airport Center"/>
    <n v="2025"/>
    <n v="2"/>
    <n v="84119"/>
    <s v="Part-Time"/>
    <n v="1"/>
    <s v="Salt Lake"/>
    <s v="Salt Lake County"/>
    <x v="1"/>
  </r>
  <r>
    <x v="0"/>
    <s v="SLCC - Airport Center"/>
    <n v="2025"/>
    <n v="2"/>
    <n v="84120"/>
    <s v="Full-Time"/>
    <n v="2"/>
    <s v="Salt Lake"/>
    <s v="Salt Lake County"/>
    <x v="1"/>
  </r>
  <r>
    <x v="0"/>
    <s v="SLCC - Airport Center"/>
    <n v="2025"/>
    <n v="2"/>
    <n v="84120"/>
    <s v="Part-Time"/>
    <n v="1"/>
    <s v="Salt Lake"/>
    <s v="Salt Lake County"/>
    <x v="1"/>
  </r>
  <r>
    <x v="0"/>
    <s v="SLCC - Airport Center"/>
    <n v="2025"/>
    <n v="2"/>
    <n v="84123"/>
    <s v="Full-Time"/>
    <n v="1"/>
    <s v="Salt Lake"/>
    <s v="Salt Lake County"/>
    <x v="1"/>
  </r>
  <r>
    <x v="0"/>
    <s v="SLCC - Airport Center"/>
    <n v="2025"/>
    <n v="2"/>
    <n v="84124"/>
    <s v="Full-Time"/>
    <n v="1"/>
    <s v="Salt Lake"/>
    <s v="Salt Lake County"/>
    <x v="1"/>
  </r>
  <r>
    <x v="0"/>
    <s v="SLCC - Airport Center"/>
    <n v="2025"/>
    <n v="2"/>
    <n v="84128"/>
    <s v="Full-Time"/>
    <n v="1"/>
    <s v="Salt Lake"/>
    <s v="Salt Lake County"/>
    <x v="1"/>
  </r>
  <r>
    <x v="0"/>
    <s v="SLCC - Airport Center"/>
    <n v="2025"/>
    <n v="2"/>
    <n v="84129"/>
    <s v="Full-Time"/>
    <n v="2"/>
    <e v="#N/A"/>
    <s v="Salt Lake County"/>
    <x v="1"/>
  </r>
  <r>
    <x v="0"/>
    <s v="SLCC - Airport Center"/>
    <n v="2025"/>
    <n v="2"/>
    <n v="84302"/>
    <s v="Full-Time"/>
    <n v="1"/>
    <s v="Box Elder"/>
    <s v="Box Elder County"/>
    <x v="10"/>
  </r>
  <r>
    <x v="0"/>
    <s v="SLCC - Airport Center"/>
    <n v="2025"/>
    <n v="2"/>
    <n v="84335"/>
    <s v="Full-Time"/>
    <n v="1"/>
    <s v="Cache"/>
    <s v="Cache County"/>
    <x v="11"/>
  </r>
  <r>
    <x v="0"/>
    <s v="SLCC - Airport Center"/>
    <n v="2025"/>
    <n v="2"/>
    <n v="84401"/>
    <s v="Full-Time"/>
    <n v="3"/>
    <s v="Weber"/>
    <s v="Weber County"/>
    <x v="9"/>
  </r>
  <r>
    <x v="0"/>
    <s v="SLCC - Airport Center"/>
    <n v="2025"/>
    <n v="2"/>
    <n v="84403"/>
    <s v="Full-Time"/>
    <n v="1"/>
    <s v="Weber"/>
    <s v="Weber County"/>
    <x v="9"/>
  </r>
  <r>
    <x v="0"/>
    <s v="SLCC - Airport Center"/>
    <n v="2025"/>
    <n v="2"/>
    <n v="84404"/>
    <s v="Full-Time"/>
    <n v="1"/>
    <s v="Weber"/>
    <s v="Weber County"/>
    <x v="9"/>
  </r>
  <r>
    <x v="0"/>
    <s v="SLCC - Airport Center"/>
    <n v="2025"/>
    <n v="2"/>
    <n v="84405"/>
    <s v="Full-Time"/>
    <n v="1"/>
    <s v="Weber"/>
    <s v="Weber County"/>
    <x v="9"/>
  </r>
  <r>
    <x v="0"/>
    <s v="SLCC - Airport Center"/>
    <n v="2025"/>
    <n v="2"/>
    <n v="84601"/>
    <s v="Full-Time"/>
    <n v="1"/>
    <s v="Utah"/>
    <s v="Utah County"/>
    <x v="0"/>
  </r>
  <r>
    <x v="0"/>
    <s v="SLCC - Airport Center"/>
    <n v="2025"/>
    <n v="2"/>
    <n v="84606"/>
    <s v="Full-Time"/>
    <n v="2"/>
    <s v="Utah"/>
    <s v="Utah County"/>
    <x v="0"/>
  </r>
  <r>
    <x v="0"/>
    <s v="SLCC - Airport Center"/>
    <n v="2025"/>
    <n v="2"/>
    <n v="84653"/>
    <s v="Full-Time"/>
    <n v="1"/>
    <s v="Utah"/>
    <s v="Utah County"/>
    <x v="0"/>
  </r>
  <r>
    <x v="0"/>
    <s v="SLCC - Airport Center"/>
    <n v="2025"/>
    <n v="2"/>
    <n v="84655"/>
    <s v="Full-Time"/>
    <n v="1"/>
    <s v="Utah"/>
    <s v="Utah County"/>
    <x v="0"/>
  </r>
  <r>
    <x v="0"/>
    <s v="SLCC - Airport Center"/>
    <n v="2025"/>
    <n v="2"/>
    <n v="84655"/>
    <s v="Part-Time"/>
    <n v="1"/>
    <s v="Utah"/>
    <s v="Utah County"/>
    <x v="0"/>
  </r>
  <r>
    <x v="0"/>
    <s v="SLCC - Airport Center"/>
    <n v="2025"/>
    <n v="2"/>
    <n v="84660"/>
    <s v="Full-Time"/>
    <n v="2"/>
    <s v="Utah"/>
    <s v="Utah County"/>
    <x v="0"/>
  </r>
  <r>
    <x v="0"/>
    <s v="SLCC - Jordan Campus"/>
    <n v="2025"/>
    <n v="2"/>
    <n v="84003"/>
    <s v="Full-Time"/>
    <n v="16"/>
    <s v="Utah"/>
    <s v="Utah County"/>
    <x v="0"/>
  </r>
  <r>
    <x v="0"/>
    <s v="SLCC - Jordan Campus"/>
    <n v="2025"/>
    <n v="2"/>
    <n v="84003"/>
    <s v="Part-Time"/>
    <n v="16"/>
    <s v="Utah"/>
    <s v="Utah County"/>
    <x v="0"/>
  </r>
  <r>
    <x v="0"/>
    <s v="SLCC - Jordan Campus"/>
    <n v="2025"/>
    <n v="2"/>
    <n v="84004"/>
    <s v="Full-Time"/>
    <n v="3"/>
    <s v="Utah"/>
    <s v="Utah County"/>
    <x v="0"/>
  </r>
  <r>
    <x v="0"/>
    <s v="SLCC - Jordan Campus"/>
    <n v="2025"/>
    <n v="2"/>
    <n v="84004"/>
    <s v="Part-Time"/>
    <n v="2"/>
    <s v="Utah"/>
    <s v="Utah County"/>
    <x v="0"/>
  </r>
  <r>
    <x v="0"/>
    <s v="SLCC - Jordan Campus"/>
    <n v="2025"/>
    <n v="2"/>
    <n v="84005"/>
    <s v="Full-Time"/>
    <n v="10"/>
    <e v="#N/A"/>
    <s v="Utah County"/>
    <x v="0"/>
  </r>
  <r>
    <x v="0"/>
    <s v="SLCC - Jordan Campus"/>
    <n v="2025"/>
    <n v="2"/>
    <n v="84005"/>
    <s v="Part-Time"/>
    <n v="31"/>
    <e v="#N/A"/>
    <s v="Utah County"/>
    <x v="0"/>
  </r>
  <r>
    <x v="0"/>
    <s v="SLCC - Jordan Campus"/>
    <n v="2025"/>
    <n v="2"/>
    <n v="84006"/>
    <s v="Part-Time"/>
    <n v="1"/>
    <s v="Salt Lake"/>
    <s v="Salt Lake County"/>
    <x v="1"/>
  </r>
  <r>
    <x v="0"/>
    <s v="SLCC - Jordan Campus"/>
    <n v="2025"/>
    <n v="2"/>
    <n v="84009"/>
    <s v="Full-Time"/>
    <n v="60"/>
    <e v="#N/A"/>
    <s v="Salt Lake County"/>
    <x v="1"/>
  </r>
  <r>
    <x v="0"/>
    <s v="SLCC - Jordan Campus"/>
    <n v="2025"/>
    <n v="2"/>
    <n v="84009"/>
    <s v="Part-Time"/>
    <n v="91"/>
    <e v="#N/A"/>
    <s v="Salt Lake County"/>
    <x v="1"/>
  </r>
  <r>
    <x v="0"/>
    <s v="SLCC - Jordan Campus"/>
    <n v="2025"/>
    <n v="2"/>
    <n v="84010"/>
    <s v="Full-Time"/>
    <n v="16"/>
    <s v="Davis"/>
    <s v="Davis County"/>
    <x v="2"/>
  </r>
  <r>
    <x v="0"/>
    <s v="SLCC - Jordan Campus"/>
    <n v="2025"/>
    <n v="2"/>
    <n v="84010"/>
    <s v="Part-Time"/>
    <n v="20"/>
    <s v="Davis"/>
    <s v="Davis County"/>
    <x v="2"/>
  </r>
  <r>
    <x v="0"/>
    <s v="SLCC - Jordan Campus"/>
    <n v="2025"/>
    <n v="2"/>
    <n v="84011"/>
    <s v="Part-Time"/>
    <n v="1"/>
    <s v="Davis"/>
    <e v="#N/A"/>
    <x v="2"/>
  </r>
  <r>
    <x v="0"/>
    <s v="SLCC - Jordan Campus"/>
    <n v="2025"/>
    <n v="2"/>
    <n v="84013"/>
    <s v="Full-Time"/>
    <n v="1"/>
    <s v="Utah"/>
    <s v="Utah County"/>
    <x v="0"/>
  </r>
  <r>
    <x v="0"/>
    <s v="SLCC - Jordan Campus"/>
    <n v="2025"/>
    <n v="2"/>
    <n v="84013"/>
    <s v="Part-Time"/>
    <n v="3"/>
    <s v="Utah"/>
    <s v="Utah County"/>
    <x v="0"/>
  </r>
  <r>
    <x v="0"/>
    <s v="SLCC - Jordan Campus"/>
    <n v="2025"/>
    <n v="2"/>
    <n v="84014"/>
    <s v="Full-Time"/>
    <n v="5"/>
    <s v="Davis"/>
    <s v="Davis County"/>
    <x v="2"/>
  </r>
  <r>
    <x v="0"/>
    <s v="SLCC - Jordan Campus"/>
    <n v="2025"/>
    <n v="2"/>
    <n v="84014"/>
    <s v="Part-Time"/>
    <n v="2"/>
    <s v="Davis"/>
    <s v="Davis County"/>
    <x v="2"/>
  </r>
  <r>
    <x v="0"/>
    <s v="SLCC - Jordan Campus"/>
    <n v="2025"/>
    <n v="2"/>
    <n v="84015"/>
    <s v="Full-Time"/>
    <n v="8"/>
    <s v="Davis"/>
    <s v="Davis County"/>
    <x v="2"/>
  </r>
  <r>
    <x v="0"/>
    <s v="SLCC - Jordan Campus"/>
    <n v="2025"/>
    <n v="2"/>
    <n v="84015"/>
    <s v="Part-Time"/>
    <n v="12"/>
    <s v="Davis"/>
    <s v="Davis County"/>
    <x v="2"/>
  </r>
  <r>
    <x v="0"/>
    <s v="SLCC - Jordan Campus"/>
    <n v="2025"/>
    <n v="2"/>
    <n v="84020"/>
    <s v="Full-Time"/>
    <n v="31"/>
    <s v="Salt Lake"/>
    <s v="Salt Lake County"/>
    <x v="1"/>
  </r>
  <r>
    <x v="0"/>
    <s v="SLCC - Jordan Campus"/>
    <n v="2025"/>
    <n v="2"/>
    <n v="84020"/>
    <s v="Part-Time"/>
    <n v="77"/>
    <s v="Salt Lake"/>
    <s v="Salt Lake County"/>
    <x v="1"/>
  </r>
  <r>
    <x v="0"/>
    <s v="SLCC - Jordan Campus"/>
    <n v="2025"/>
    <n v="2"/>
    <n v="84021"/>
    <s v="Full-Time"/>
    <n v="1"/>
    <s v="Duchesne"/>
    <s v="Duchesne County"/>
    <x v="4"/>
  </r>
  <r>
    <x v="0"/>
    <s v="SLCC - Jordan Campus"/>
    <n v="2025"/>
    <n v="2"/>
    <n v="84025"/>
    <s v="Full-Time"/>
    <n v="5"/>
    <s v="Davis"/>
    <s v="Davis County"/>
    <x v="2"/>
  </r>
  <r>
    <x v="0"/>
    <s v="SLCC - Jordan Campus"/>
    <n v="2025"/>
    <n v="2"/>
    <n v="84025"/>
    <s v="Part-Time"/>
    <n v="6"/>
    <s v="Davis"/>
    <s v="Davis County"/>
    <x v="2"/>
  </r>
  <r>
    <x v="0"/>
    <s v="SLCC - Jordan Campus"/>
    <n v="2025"/>
    <n v="2"/>
    <n v="84029"/>
    <s v="Full-Time"/>
    <n v="7"/>
    <s v="Tooele"/>
    <s v="Tooele County"/>
    <x v="5"/>
  </r>
  <r>
    <x v="0"/>
    <s v="SLCC - Jordan Campus"/>
    <n v="2025"/>
    <n v="2"/>
    <n v="84029"/>
    <s v="Part-Time"/>
    <n v="8"/>
    <s v="Tooele"/>
    <s v="Tooele County"/>
    <x v="5"/>
  </r>
  <r>
    <x v="0"/>
    <s v="SLCC - Jordan Campus"/>
    <n v="2025"/>
    <n v="2"/>
    <n v="84032"/>
    <s v="Full-Time"/>
    <n v="1"/>
    <s v="Wasatch"/>
    <s v="Wasatch County"/>
    <x v="7"/>
  </r>
  <r>
    <x v="0"/>
    <s v="SLCC - Jordan Campus"/>
    <n v="2025"/>
    <n v="2"/>
    <n v="84032"/>
    <s v="Part-Time"/>
    <n v="4"/>
    <s v="Wasatch"/>
    <s v="Wasatch County"/>
    <x v="7"/>
  </r>
  <r>
    <x v="0"/>
    <s v="SLCC - Jordan Campus"/>
    <n v="2025"/>
    <n v="2"/>
    <n v="84036"/>
    <s v="Part-Time"/>
    <n v="3"/>
    <s v="Summit"/>
    <s v="Summit County"/>
    <x v="3"/>
  </r>
  <r>
    <x v="0"/>
    <s v="SLCC - Jordan Campus"/>
    <n v="2025"/>
    <n v="2"/>
    <n v="84037"/>
    <s v="Full-Time"/>
    <n v="4"/>
    <s v="Davis"/>
    <s v="Davis County"/>
    <x v="2"/>
  </r>
  <r>
    <x v="0"/>
    <s v="SLCC - Jordan Campus"/>
    <n v="2025"/>
    <n v="2"/>
    <n v="84037"/>
    <s v="Part-Time"/>
    <n v="3"/>
    <s v="Davis"/>
    <s v="Davis County"/>
    <x v="2"/>
  </r>
  <r>
    <x v="0"/>
    <s v="SLCC - Jordan Campus"/>
    <n v="2025"/>
    <n v="2"/>
    <n v="84040"/>
    <s v="Full-Time"/>
    <n v="4"/>
    <s v="Davis"/>
    <s v="Davis County"/>
    <x v="2"/>
  </r>
  <r>
    <x v="0"/>
    <s v="SLCC - Jordan Campus"/>
    <n v="2025"/>
    <n v="2"/>
    <n v="84040"/>
    <s v="Part-Time"/>
    <n v="2"/>
    <s v="Davis"/>
    <s v="Davis County"/>
    <x v="2"/>
  </r>
  <r>
    <x v="0"/>
    <s v="SLCC - Jordan Campus"/>
    <n v="2025"/>
    <n v="2"/>
    <n v="84041"/>
    <s v="Full-Time"/>
    <n v="5"/>
    <s v="Davis"/>
    <s v="Davis County"/>
    <x v="2"/>
  </r>
  <r>
    <x v="0"/>
    <s v="SLCC - Jordan Campus"/>
    <n v="2025"/>
    <n v="2"/>
    <n v="84041"/>
    <s v="Part-Time"/>
    <n v="12"/>
    <s v="Davis"/>
    <s v="Davis County"/>
    <x v="2"/>
  </r>
  <r>
    <x v="0"/>
    <s v="SLCC - Jordan Campus"/>
    <n v="2025"/>
    <n v="2"/>
    <n v="84042"/>
    <s v="Part-Time"/>
    <n v="3"/>
    <s v="Utah"/>
    <s v="Utah County"/>
    <x v="0"/>
  </r>
  <r>
    <x v="0"/>
    <s v="SLCC - Jordan Campus"/>
    <n v="2025"/>
    <n v="2"/>
    <n v="84043"/>
    <s v="Full-Time"/>
    <n v="16"/>
    <s v="Utah"/>
    <s v="Utah County"/>
    <x v="0"/>
  </r>
  <r>
    <x v="0"/>
    <s v="SLCC - Jordan Campus"/>
    <n v="2025"/>
    <n v="2"/>
    <n v="84043"/>
    <s v="Part-Time"/>
    <n v="40"/>
    <s v="Utah"/>
    <s v="Utah County"/>
    <x v="0"/>
  </r>
  <r>
    <x v="0"/>
    <s v="SLCC - Jordan Campus"/>
    <n v="2025"/>
    <n v="2"/>
    <n v="84044"/>
    <s v="Full-Time"/>
    <n v="19"/>
    <s v="Salt Lake"/>
    <s v="Salt Lake County"/>
    <x v="1"/>
  </r>
  <r>
    <x v="0"/>
    <s v="SLCC - Jordan Campus"/>
    <n v="2025"/>
    <n v="2"/>
    <n v="84044"/>
    <s v="Part-Time"/>
    <n v="46"/>
    <s v="Salt Lake"/>
    <s v="Salt Lake County"/>
    <x v="1"/>
  </r>
  <r>
    <x v="0"/>
    <s v="SLCC - Jordan Campus"/>
    <n v="2025"/>
    <n v="2"/>
    <n v="84045"/>
    <s v="Full-Time"/>
    <n v="18"/>
    <e v="#N/A"/>
    <s v="Utah County"/>
    <x v="0"/>
  </r>
  <r>
    <x v="0"/>
    <s v="SLCC - Jordan Campus"/>
    <n v="2025"/>
    <n v="2"/>
    <n v="84045"/>
    <s v="Part-Time"/>
    <n v="33"/>
    <e v="#N/A"/>
    <s v="Utah County"/>
    <x v="0"/>
  </r>
  <r>
    <x v="0"/>
    <s v="SLCC - Jordan Campus"/>
    <n v="2025"/>
    <n v="2"/>
    <n v="84047"/>
    <s v="Full-Time"/>
    <n v="23"/>
    <s v="Salt Lake"/>
    <s v="Salt Lake County"/>
    <x v="1"/>
  </r>
  <r>
    <x v="0"/>
    <s v="SLCC - Jordan Campus"/>
    <n v="2025"/>
    <n v="2"/>
    <n v="84047"/>
    <s v="Part-Time"/>
    <n v="52"/>
    <s v="Salt Lake"/>
    <s v="Salt Lake County"/>
    <x v="1"/>
  </r>
  <r>
    <x v="0"/>
    <s v="SLCC - Jordan Campus"/>
    <n v="2025"/>
    <n v="2"/>
    <n v="84049"/>
    <s v="Part-Time"/>
    <n v="3"/>
    <s v="Wasatch"/>
    <s v="Wasatch County"/>
    <x v="7"/>
  </r>
  <r>
    <x v="0"/>
    <s v="SLCC - Jordan Campus"/>
    <n v="2025"/>
    <n v="2"/>
    <n v="84050"/>
    <s v="Full-Time"/>
    <n v="2"/>
    <s v="Morgan"/>
    <s v="Morgan County"/>
    <x v="8"/>
  </r>
  <r>
    <x v="0"/>
    <s v="SLCC - Jordan Campus"/>
    <n v="2025"/>
    <n v="2"/>
    <n v="84054"/>
    <s v="Full-Time"/>
    <n v="4"/>
    <s v="Davis"/>
    <s v="Davis County"/>
    <x v="2"/>
  </r>
  <r>
    <x v="0"/>
    <s v="SLCC - Jordan Campus"/>
    <n v="2025"/>
    <n v="2"/>
    <n v="84054"/>
    <s v="Part-Time"/>
    <n v="14"/>
    <s v="Davis"/>
    <s v="Davis County"/>
    <x v="2"/>
  </r>
  <r>
    <x v="0"/>
    <s v="SLCC - Jordan Campus"/>
    <n v="2025"/>
    <n v="2"/>
    <n v="84056"/>
    <s v="Full-Time"/>
    <n v="1"/>
    <s v="Weber"/>
    <s v="Davis County"/>
    <x v="9"/>
  </r>
  <r>
    <x v="0"/>
    <s v="SLCC - Jordan Campus"/>
    <n v="2025"/>
    <n v="2"/>
    <n v="84057"/>
    <s v="Full-Time"/>
    <n v="2"/>
    <s v="Utah"/>
    <s v="Utah County"/>
    <x v="0"/>
  </r>
  <r>
    <x v="0"/>
    <s v="SLCC - Jordan Campus"/>
    <n v="2025"/>
    <n v="2"/>
    <n v="84057"/>
    <s v="Part-Time"/>
    <n v="11"/>
    <s v="Utah"/>
    <s v="Utah County"/>
    <x v="0"/>
  </r>
  <r>
    <x v="0"/>
    <s v="SLCC - Jordan Campus"/>
    <n v="2025"/>
    <n v="2"/>
    <n v="84058"/>
    <s v="Full-Time"/>
    <n v="7"/>
    <s v="Utah"/>
    <s v="Utah County"/>
    <x v="0"/>
  </r>
  <r>
    <x v="0"/>
    <s v="SLCC - Jordan Campus"/>
    <n v="2025"/>
    <n v="2"/>
    <n v="84058"/>
    <s v="Part-Time"/>
    <n v="8"/>
    <s v="Utah"/>
    <s v="Utah County"/>
    <x v="0"/>
  </r>
  <r>
    <x v="0"/>
    <s v="SLCC - Jordan Campus"/>
    <n v="2025"/>
    <n v="2"/>
    <n v="84059"/>
    <s v="Full-Time"/>
    <n v="1"/>
    <s v="Utah"/>
    <s v="Utah County"/>
    <x v="0"/>
  </r>
  <r>
    <x v="0"/>
    <s v="SLCC - Jordan Campus"/>
    <n v="2025"/>
    <n v="2"/>
    <n v="84059"/>
    <s v="Part-Time"/>
    <n v="3"/>
    <s v="Utah"/>
    <s v="Utah County"/>
    <x v="0"/>
  </r>
  <r>
    <x v="0"/>
    <s v="SLCC - Jordan Campus"/>
    <n v="2025"/>
    <n v="2"/>
    <n v="84060"/>
    <s v="Full-Time"/>
    <n v="1"/>
    <s v="Summit"/>
    <s v="Summit County"/>
    <x v="3"/>
  </r>
  <r>
    <x v="0"/>
    <s v="SLCC - Jordan Campus"/>
    <n v="2025"/>
    <n v="2"/>
    <n v="84062"/>
    <s v="Full-Time"/>
    <n v="8"/>
    <s v="Utah"/>
    <s v="Utah County"/>
    <x v="0"/>
  </r>
  <r>
    <x v="0"/>
    <s v="SLCC - Jordan Campus"/>
    <n v="2025"/>
    <n v="2"/>
    <n v="84062"/>
    <s v="Part-Time"/>
    <n v="12"/>
    <s v="Utah"/>
    <s v="Utah County"/>
    <x v="0"/>
  </r>
  <r>
    <x v="0"/>
    <s v="SLCC - Jordan Campus"/>
    <n v="2025"/>
    <n v="2"/>
    <n v="84065"/>
    <s v="Full-Time"/>
    <n v="48"/>
    <s v="Salt Lake"/>
    <s v="Salt Lake County"/>
    <x v="1"/>
  </r>
  <r>
    <x v="0"/>
    <s v="SLCC - Jordan Campus"/>
    <n v="2025"/>
    <n v="2"/>
    <n v="84065"/>
    <s v="Part-Time"/>
    <n v="99"/>
    <s v="Salt Lake"/>
    <s v="Salt Lake County"/>
    <x v="1"/>
  </r>
  <r>
    <x v="0"/>
    <s v="SLCC - Jordan Campus"/>
    <n v="2025"/>
    <n v="2"/>
    <n v="84066"/>
    <s v="Part-Time"/>
    <n v="1"/>
    <s v="Duchesne"/>
    <s v="Duchesne County"/>
    <x v="4"/>
  </r>
  <r>
    <x v="0"/>
    <s v="SLCC - Jordan Campus"/>
    <n v="2025"/>
    <n v="2"/>
    <n v="84067"/>
    <s v="Full-Time"/>
    <n v="6"/>
    <s v="Weber"/>
    <s v="Weber County"/>
    <x v="9"/>
  </r>
  <r>
    <x v="0"/>
    <s v="SLCC - Jordan Campus"/>
    <n v="2025"/>
    <n v="2"/>
    <n v="84067"/>
    <s v="Part-Time"/>
    <n v="7"/>
    <s v="Weber"/>
    <s v="Weber County"/>
    <x v="9"/>
  </r>
  <r>
    <x v="0"/>
    <s v="SLCC - Jordan Campus"/>
    <n v="2025"/>
    <n v="2"/>
    <n v="84068"/>
    <s v="Full-Time"/>
    <n v="1"/>
    <s v="Summit"/>
    <e v="#N/A"/>
    <x v="3"/>
  </r>
  <r>
    <x v="0"/>
    <s v="SLCC - Jordan Campus"/>
    <n v="2025"/>
    <n v="2"/>
    <n v="84070"/>
    <s v="Full-Time"/>
    <n v="14"/>
    <s v="Salt Lake"/>
    <s v="Salt Lake County"/>
    <x v="1"/>
  </r>
  <r>
    <x v="0"/>
    <s v="SLCC - Jordan Campus"/>
    <n v="2025"/>
    <n v="2"/>
    <n v="84070"/>
    <s v="Part-Time"/>
    <n v="33"/>
    <s v="Salt Lake"/>
    <s v="Salt Lake County"/>
    <x v="1"/>
  </r>
  <r>
    <x v="0"/>
    <s v="SLCC - Jordan Campus"/>
    <n v="2025"/>
    <n v="2"/>
    <n v="84071"/>
    <s v="Part-Time"/>
    <n v="1"/>
    <s v="Tooele"/>
    <s v="Tooele County"/>
    <x v="5"/>
  </r>
  <r>
    <x v="0"/>
    <s v="SLCC - Jordan Campus"/>
    <n v="2025"/>
    <n v="2"/>
    <n v="84074"/>
    <s v="Full-Time"/>
    <n v="15"/>
    <s v="Tooele"/>
    <s v="Tooele County"/>
    <x v="5"/>
  </r>
  <r>
    <x v="0"/>
    <s v="SLCC - Jordan Campus"/>
    <n v="2025"/>
    <n v="2"/>
    <n v="84074"/>
    <s v="Part-Time"/>
    <n v="36"/>
    <s v="Tooele"/>
    <s v="Tooele County"/>
    <x v="5"/>
  </r>
  <r>
    <x v="0"/>
    <s v="SLCC - Jordan Campus"/>
    <n v="2025"/>
    <n v="2"/>
    <n v="84075"/>
    <s v="Full-Time"/>
    <n v="2"/>
    <s v="Davis"/>
    <s v="Davis County"/>
    <x v="2"/>
  </r>
  <r>
    <x v="0"/>
    <s v="SLCC - Jordan Campus"/>
    <n v="2025"/>
    <n v="2"/>
    <n v="84075"/>
    <s v="Part-Time"/>
    <n v="4"/>
    <s v="Davis"/>
    <s v="Davis County"/>
    <x v="2"/>
  </r>
  <r>
    <x v="0"/>
    <s v="SLCC - Jordan Campus"/>
    <n v="2025"/>
    <n v="2"/>
    <n v="84078"/>
    <s v="Part-Time"/>
    <n v="1"/>
    <s v="Uintah"/>
    <s v="Uintah County"/>
    <x v="6"/>
  </r>
  <r>
    <x v="0"/>
    <s v="SLCC - Jordan Campus"/>
    <n v="2025"/>
    <n v="2"/>
    <n v="84081"/>
    <s v="Full-Time"/>
    <n v="91"/>
    <e v="#N/A"/>
    <s v="Salt Lake County"/>
    <x v="1"/>
  </r>
  <r>
    <x v="0"/>
    <s v="SLCC - Jordan Campus"/>
    <n v="2025"/>
    <n v="2"/>
    <n v="84081"/>
    <s v="Part-Time"/>
    <n v="146"/>
    <e v="#N/A"/>
    <s v="Salt Lake County"/>
    <x v="1"/>
  </r>
  <r>
    <x v="0"/>
    <s v="SLCC - Jordan Campus"/>
    <n v="2025"/>
    <n v="2"/>
    <n v="84084"/>
    <s v="Full-Time"/>
    <n v="25"/>
    <s v="Salt Lake"/>
    <s v="Salt Lake County"/>
    <x v="1"/>
  </r>
  <r>
    <x v="0"/>
    <s v="SLCC - Jordan Campus"/>
    <n v="2025"/>
    <n v="2"/>
    <n v="84084"/>
    <s v="Part-Time"/>
    <n v="44"/>
    <s v="Salt Lake"/>
    <s v="Salt Lake County"/>
    <x v="1"/>
  </r>
  <r>
    <x v="0"/>
    <s v="SLCC - Jordan Campus"/>
    <n v="2025"/>
    <n v="2"/>
    <n v="84087"/>
    <s v="Full-Time"/>
    <n v="4"/>
    <s v="Davis"/>
    <s v="Davis County"/>
    <x v="2"/>
  </r>
  <r>
    <x v="0"/>
    <s v="SLCC - Jordan Campus"/>
    <n v="2025"/>
    <n v="2"/>
    <n v="84087"/>
    <s v="Part-Time"/>
    <n v="9"/>
    <s v="Davis"/>
    <s v="Davis County"/>
    <x v="2"/>
  </r>
  <r>
    <x v="0"/>
    <s v="SLCC - Jordan Campus"/>
    <n v="2025"/>
    <n v="2"/>
    <n v="84088"/>
    <s v="Full-Time"/>
    <n v="56"/>
    <s v="Salt Lake"/>
    <s v="Salt Lake County"/>
    <x v="1"/>
  </r>
  <r>
    <x v="0"/>
    <s v="SLCC - Jordan Campus"/>
    <n v="2025"/>
    <n v="2"/>
    <n v="84088"/>
    <s v="Part-Time"/>
    <n v="98"/>
    <s v="Salt Lake"/>
    <s v="Salt Lake County"/>
    <x v="1"/>
  </r>
  <r>
    <x v="0"/>
    <s v="SLCC - Jordan Campus"/>
    <n v="2025"/>
    <n v="2"/>
    <n v="84090"/>
    <s v="Part-Time"/>
    <n v="1"/>
    <s v="Salt Lake"/>
    <e v="#N/A"/>
    <x v="1"/>
  </r>
  <r>
    <x v="0"/>
    <s v="SLCC - Jordan Campus"/>
    <n v="2025"/>
    <n v="2"/>
    <n v="84092"/>
    <s v="Full-Time"/>
    <n v="20"/>
    <s v="Salt Lake"/>
    <s v="Salt Lake County"/>
    <x v="1"/>
  </r>
  <r>
    <x v="0"/>
    <s v="SLCC - Jordan Campus"/>
    <n v="2025"/>
    <n v="2"/>
    <n v="84092"/>
    <s v="Part-Time"/>
    <n v="35"/>
    <s v="Salt Lake"/>
    <s v="Salt Lake County"/>
    <x v="1"/>
  </r>
  <r>
    <x v="0"/>
    <s v="SLCC - Jordan Campus"/>
    <n v="2025"/>
    <n v="2"/>
    <n v="84093"/>
    <s v="Full-Time"/>
    <n v="6"/>
    <s v="Salt Lake"/>
    <s v="Salt Lake County"/>
    <x v="1"/>
  </r>
  <r>
    <x v="0"/>
    <s v="SLCC - Jordan Campus"/>
    <n v="2025"/>
    <n v="2"/>
    <n v="84093"/>
    <s v="Part-Time"/>
    <n v="22"/>
    <s v="Salt Lake"/>
    <s v="Salt Lake County"/>
    <x v="1"/>
  </r>
  <r>
    <x v="0"/>
    <s v="SLCC - Jordan Campus"/>
    <n v="2025"/>
    <n v="2"/>
    <n v="84094"/>
    <s v="Full-Time"/>
    <n v="21"/>
    <s v="Salt Lake"/>
    <s v="Salt Lake County"/>
    <x v="1"/>
  </r>
  <r>
    <x v="0"/>
    <s v="SLCC - Jordan Campus"/>
    <n v="2025"/>
    <n v="2"/>
    <n v="84094"/>
    <s v="Part-Time"/>
    <n v="44"/>
    <s v="Salt Lake"/>
    <s v="Salt Lake County"/>
    <x v="1"/>
  </r>
  <r>
    <x v="0"/>
    <s v="SLCC - Jordan Campus"/>
    <n v="2025"/>
    <n v="2"/>
    <n v="84095"/>
    <s v="Full-Time"/>
    <n v="41"/>
    <s v="Salt Lake"/>
    <s v="Salt Lake County"/>
    <x v="1"/>
  </r>
  <r>
    <x v="0"/>
    <s v="SLCC - Jordan Campus"/>
    <n v="2025"/>
    <n v="2"/>
    <n v="84095"/>
    <s v="Part-Time"/>
    <n v="75"/>
    <s v="Salt Lake"/>
    <s v="Salt Lake County"/>
    <x v="1"/>
  </r>
  <r>
    <x v="0"/>
    <s v="SLCC - Jordan Campus"/>
    <n v="2025"/>
    <n v="2"/>
    <n v="84096"/>
    <s v="Full-Time"/>
    <n v="82"/>
    <e v="#N/A"/>
    <s v="Salt Lake County"/>
    <x v="1"/>
  </r>
  <r>
    <x v="0"/>
    <s v="SLCC - Jordan Campus"/>
    <n v="2025"/>
    <n v="2"/>
    <n v="84096"/>
    <s v="Part-Time"/>
    <n v="155"/>
    <e v="#N/A"/>
    <s v="Salt Lake County"/>
    <x v="1"/>
  </r>
  <r>
    <x v="0"/>
    <s v="SLCC - Jordan Campus"/>
    <n v="2025"/>
    <n v="2"/>
    <n v="84097"/>
    <s v="Full-Time"/>
    <n v="2"/>
    <s v="Utah"/>
    <s v="Utah County"/>
    <x v="0"/>
  </r>
  <r>
    <x v="0"/>
    <s v="SLCC - Jordan Campus"/>
    <n v="2025"/>
    <n v="2"/>
    <n v="84097"/>
    <s v="Part-Time"/>
    <n v="7"/>
    <s v="Utah"/>
    <s v="Utah County"/>
    <x v="0"/>
  </r>
  <r>
    <x v="0"/>
    <s v="SLCC - Jordan Campus"/>
    <n v="2025"/>
    <n v="2"/>
    <n v="84098"/>
    <s v="Full-Time"/>
    <n v="2"/>
    <s v="Summit"/>
    <s v="Summit County"/>
    <x v="3"/>
  </r>
  <r>
    <x v="0"/>
    <s v="SLCC - Jordan Campus"/>
    <n v="2025"/>
    <n v="2"/>
    <n v="84098"/>
    <s v="Part-Time"/>
    <n v="14"/>
    <s v="Summit"/>
    <s v="Summit County"/>
    <x v="3"/>
  </r>
  <r>
    <x v="0"/>
    <s v="SLCC - Jordan Campus"/>
    <n v="2025"/>
    <n v="2"/>
    <n v="84101"/>
    <s v="Full-Time"/>
    <n v="5"/>
    <s v="Salt Lake"/>
    <s v="Salt Lake County"/>
    <x v="1"/>
  </r>
  <r>
    <x v="0"/>
    <s v="SLCC - Jordan Campus"/>
    <n v="2025"/>
    <n v="2"/>
    <n v="84101"/>
    <s v="Part-Time"/>
    <n v="6"/>
    <s v="Salt Lake"/>
    <s v="Salt Lake County"/>
    <x v="1"/>
  </r>
  <r>
    <x v="0"/>
    <s v="SLCC - Jordan Campus"/>
    <n v="2025"/>
    <n v="2"/>
    <n v="84102"/>
    <s v="Full-Time"/>
    <n v="8"/>
    <s v="Salt Lake"/>
    <s v="Salt Lake County"/>
    <x v="1"/>
  </r>
  <r>
    <x v="0"/>
    <s v="SLCC - Jordan Campus"/>
    <n v="2025"/>
    <n v="2"/>
    <n v="84102"/>
    <s v="Part-Time"/>
    <n v="17"/>
    <s v="Salt Lake"/>
    <s v="Salt Lake County"/>
    <x v="1"/>
  </r>
  <r>
    <x v="0"/>
    <s v="SLCC - Jordan Campus"/>
    <n v="2025"/>
    <n v="2"/>
    <n v="84103"/>
    <s v="Full-Time"/>
    <n v="3"/>
    <s v="Salt Lake"/>
    <s v="Salt Lake County"/>
    <x v="1"/>
  </r>
  <r>
    <x v="0"/>
    <s v="SLCC - Jordan Campus"/>
    <n v="2025"/>
    <n v="2"/>
    <n v="84103"/>
    <s v="Part-Time"/>
    <n v="10"/>
    <s v="Salt Lake"/>
    <s v="Salt Lake County"/>
    <x v="1"/>
  </r>
  <r>
    <x v="0"/>
    <s v="SLCC - Jordan Campus"/>
    <n v="2025"/>
    <n v="2"/>
    <n v="84104"/>
    <s v="Full-Time"/>
    <n v="9"/>
    <s v="Salt Lake"/>
    <s v="Salt Lake County"/>
    <x v="1"/>
  </r>
  <r>
    <x v="0"/>
    <s v="SLCC - Jordan Campus"/>
    <n v="2025"/>
    <n v="2"/>
    <n v="84104"/>
    <s v="Part-Time"/>
    <n v="26"/>
    <s v="Salt Lake"/>
    <s v="Salt Lake County"/>
    <x v="1"/>
  </r>
  <r>
    <x v="0"/>
    <s v="SLCC - Jordan Campus"/>
    <n v="2025"/>
    <n v="2"/>
    <n v="84105"/>
    <s v="Full-Time"/>
    <n v="4"/>
    <s v="Salt Lake"/>
    <s v="Salt Lake County"/>
    <x v="1"/>
  </r>
  <r>
    <x v="0"/>
    <s v="SLCC - Jordan Campus"/>
    <n v="2025"/>
    <n v="2"/>
    <n v="84105"/>
    <s v="Part-Time"/>
    <n v="8"/>
    <s v="Salt Lake"/>
    <s v="Salt Lake County"/>
    <x v="1"/>
  </r>
  <r>
    <x v="0"/>
    <s v="SLCC - Jordan Campus"/>
    <n v="2025"/>
    <n v="2"/>
    <n v="84106"/>
    <s v="Full-Time"/>
    <n v="8"/>
    <s v="Salt Lake"/>
    <s v="Salt Lake County"/>
    <x v="1"/>
  </r>
  <r>
    <x v="0"/>
    <s v="SLCC - Jordan Campus"/>
    <n v="2025"/>
    <n v="2"/>
    <n v="84106"/>
    <s v="Part-Time"/>
    <n v="22"/>
    <s v="Salt Lake"/>
    <s v="Salt Lake County"/>
    <x v="1"/>
  </r>
  <r>
    <x v="0"/>
    <s v="SLCC - Jordan Campus"/>
    <n v="2025"/>
    <n v="2"/>
    <n v="84107"/>
    <s v="Full-Time"/>
    <n v="22"/>
    <s v="Salt Lake"/>
    <s v="Salt Lake County"/>
    <x v="1"/>
  </r>
  <r>
    <x v="0"/>
    <s v="SLCC - Jordan Campus"/>
    <n v="2025"/>
    <n v="2"/>
    <n v="84107"/>
    <s v="Part-Time"/>
    <n v="47"/>
    <s v="Salt Lake"/>
    <s v="Salt Lake County"/>
    <x v="1"/>
  </r>
  <r>
    <x v="0"/>
    <s v="SLCC - Jordan Campus"/>
    <n v="2025"/>
    <n v="2"/>
    <n v="84108"/>
    <s v="Full-Time"/>
    <n v="5"/>
    <s v="Salt Lake"/>
    <s v="Salt Lake County"/>
    <x v="1"/>
  </r>
  <r>
    <x v="0"/>
    <s v="SLCC - Jordan Campus"/>
    <n v="2025"/>
    <n v="2"/>
    <n v="84108"/>
    <s v="Part-Time"/>
    <n v="13"/>
    <s v="Salt Lake"/>
    <s v="Salt Lake County"/>
    <x v="1"/>
  </r>
  <r>
    <x v="0"/>
    <s v="SLCC - Jordan Campus"/>
    <n v="2025"/>
    <n v="2"/>
    <n v="84109"/>
    <s v="Full-Time"/>
    <n v="6"/>
    <s v="Salt Lake"/>
    <s v="Salt Lake County"/>
    <x v="1"/>
  </r>
  <r>
    <x v="0"/>
    <s v="SLCC - Jordan Campus"/>
    <n v="2025"/>
    <n v="2"/>
    <n v="84109"/>
    <s v="Part-Time"/>
    <n v="14"/>
    <s v="Salt Lake"/>
    <s v="Salt Lake County"/>
    <x v="1"/>
  </r>
  <r>
    <x v="0"/>
    <s v="SLCC - Jordan Campus"/>
    <n v="2025"/>
    <n v="2"/>
    <n v="84111"/>
    <s v="Part-Time"/>
    <n v="10"/>
    <s v="Salt Lake"/>
    <s v="Salt Lake County"/>
    <x v="1"/>
  </r>
  <r>
    <x v="0"/>
    <s v="SLCC - Jordan Campus"/>
    <n v="2025"/>
    <n v="2"/>
    <n v="84112"/>
    <s v="Part-Time"/>
    <n v="1"/>
    <s v="Salt Lake"/>
    <s v="Salt Lake County"/>
    <x v="1"/>
  </r>
  <r>
    <x v="0"/>
    <s v="SLCC - Jordan Campus"/>
    <n v="2025"/>
    <n v="2"/>
    <n v="84115"/>
    <s v="Full-Time"/>
    <n v="7"/>
    <s v="Salt Lake"/>
    <s v="Salt Lake County"/>
    <x v="1"/>
  </r>
  <r>
    <x v="0"/>
    <s v="SLCC - Jordan Campus"/>
    <n v="2025"/>
    <n v="2"/>
    <n v="84115"/>
    <s v="Part-Time"/>
    <n v="26"/>
    <s v="Salt Lake"/>
    <s v="Salt Lake County"/>
    <x v="1"/>
  </r>
  <r>
    <x v="0"/>
    <s v="SLCC - Jordan Campus"/>
    <n v="2025"/>
    <n v="2"/>
    <n v="84116"/>
    <s v="Full-Time"/>
    <n v="15"/>
    <s v="Salt Lake"/>
    <s v="Salt Lake County"/>
    <x v="1"/>
  </r>
  <r>
    <x v="0"/>
    <s v="SLCC - Jordan Campus"/>
    <n v="2025"/>
    <n v="2"/>
    <n v="84116"/>
    <s v="Part-Time"/>
    <n v="30"/>
    <s v="Salt Lake"/>
    <s v="Salt Lake County"/>
    <x v="1"/>
  </r>
  <r>
    <x v="0"/>
    <s v="SLCC - Jordan Campus"/>
    <n v="2025"/>
    <n v="2"/>
    <n v="84117"/>
    <s v="Full-Time"/>
    <n v="7"/>
    <s v="Salt Lake"/>
    <s v="Salt Lake County"/>
    <x v="1"/>
  </r>
  <r>
    <x v="0"/>
    <s v="SLCC - Jordan Campus"/>
    <n v="2025"/>
    <n v="2"/>
    <n v="84117"/>
    <s v="Part-Time"/>
    <n v="22"/>
    <s v="Salt Lake"/>
    <s v="Salt Lake County"/>
    <x v="1"/>
  </r>
  <r>
    <x v="0"/>
    <s v="SLCC - Jordan Campus"/>
    <n v="2025"/>
    <n v="2"/>
    <n v="84118"/>
    <s v="Full-Time"/>
    <n v="22"/>
    <s v="Salt Lake"/>
    <s v="Salt Lake County"/>
    <x v="1"/>
  </r>
  <r>
    <x v="0"/>
    <s v="SLCC - Jordan Campus"/>
    <n v="2025"/>
    <n v="2"/>
    <n v="84118"/>
    <s v="Part-Time"/>
    <n v="76"/>
    <s v="Salt Lake"/>
    <s v="Salt Lake County"/>
    <x v="1"/>
  </r>
  <r>
    <x v="0"/>
    <s v="SLCC - Jordan Campus"/>
    <n v="2025"/>
    <n v="2"/>
    <n v="84119"/>
    <s v="Full-Time"/>
    <n v="21"/>
    <s v="Salt Lake"/>
    <s v="Salt Lake County"/>
    <x v="1"/>
  </r>
  <r>
    <x v="0"/>
    <s v="SLCC - Jordan Campus"/>
    <n v="2025"/>
    <n v="2"/>
    <n v="84119"/>
    <s v="Part-Time"/>
    <n v="45"/>
    <s v="Salt Lake"/>
    <s v="Salt Lake County"/>
    <x v="1"/>
  </r>
  <r>
    <x v="0"/>
    <s v="SLCC - Jordan Campus"/>
    <n v="2025"/>
    <n v="2"/>
    <n v="84120"/>
    <s v="Full-Time"/>
    <n v="22"/>
    <s v="Salt Lake"/>
    <s v="Salt Lake County"/>
    <x v="1"/>
  </r>
  <r>
    <x v="0"/>
    <s v="SLCC - Jordan Campus"/>
    <n v="2025"/>
    <n v="2"/>
    <n v="84120"/>
    <s v="Part-Time"/>
    <n v="62"/>
    <s v="Salt Lake"/>
    <s v="Salt Lake County"/>
    <x v="1"/>
  </r>
  <r>
    <x v="0"/>
    <s v="SLCC - Jordan Campus"/>
    <n v="2025"/>
    <n v="2"/>
    <n v="84121"/>
    <s v="Full-Time"/>
    <n v="24"/>
    <s v="Salt Lake"/>
    <s v="Salt Lake County"/>
    <x v="1"/>
  </r>
  <r>
    <x v="0"/>
    <s v="SLCC - Jordan Campus"/>
    <n v="2025"/>
    <n v="2"/>
    <n v="84121"/>
    <s v="Part-Time"/>
    <n v="23"/>
    <s v="Salt Lake"/>
    <s v="Salt Lake County"/>
    <x v="1"/>
  </r>
  <r>
    <x v="0"/>
    <s v="SLCC - Jordan Campus"/>
    <n v="2025"/>
    <n v="2"/>
    <n v="84123"/>
    <s v="Full-Time"/>
    <n v="13"/>
    <s v="Salt Lake"/>
    <s v="Salt Lake County"/>
    <x v="1"/>
  </r>
  <r>
    <x v="0"/>
    <s v="SLCC - Jordan Campus"/>
    <n v="2025"/>
    <n v="2"/>
    <n v="84123"/>
    <s v="Part-Time"/>
    <n v="31"/>
    <s v="Salt Lake"/>
    <s v="Salt Lake County"/>
    <x v="1"/>
  </r>
  <r>
    <x v="0"/>
    <s v="SLCC - Jordan Campus"/>
    <n v="2025"/>
    <n v="2"/>
    <n v="84124"/>
    <s v="Full-Time"/>
    <n v="6"/>
    <s v="Salt Lake"/>
    <s v="Salt Lake County"/>
    <x v="1"/>
  </r>
  <r>
    <x v="0"/>
    <s v="SLCC - Jordan Campus"/>
    <n v="2025"/>
    <n v="2"/>
    <n v="84124"/>
    <s v="Part-Time"/>
    <n v="15"/>
    <s v="Salt Lake"/>
    <s v="Salt Lake County"/>
    <x v="1"/>
  </r>
  <r>
    <x v="0"/>
    <s v="SLCC - Jordan Campus"/>
    <n v="2025"/>
    <n v="2"/>
    <n v="84128"/>
    <s v="Full-Time"/>
    <n v="20"/>
    <s v="Salt Lake"/>
    <s v="Salt Lake County"/>
    <x v="1"/>
  </r>
  <r>
    <x v="0"/>
    <s v="SLCC - Jordan Campus"/>
    <n v="2025"/>
    <n v="2"/>
    <n v="84128"/>
    <s v="Part-Time"/>
    <n v="50"/>
    <s v="Salt Lake"/>
    <s v="Salt Lake County"/>
    <x v="1"/>
  </r>
  <r>
    <x v="0"/>
    <s v="SLCC - Jordan Campus"/>
    <n v="2025"/>
    <n v="2"/>
    <n v="84129"/>
    <s v="Full-Time"/>
    <n v="26"/>
    <e v="#N/A"/>
    <s v="Salt Lake County"/>
    <x v="1"/>
  </r>
  <r>
    <x v="0"/>
    <s v="SLCC - Jordan Campus"/>
    <n v="2025"/>
    <n v="2"/>
    <n v="84129"/>
    <s v="Part-Time"/>
    <n v="51"/>
    <e v="#N/A"/>
    <s v="Salt Lake County"/>
    <x v="1"/>
  </r>
  <r>
    <x v="0"/>
    <s v="SLCC - Jordan Campus"/>
    <n v="2025"/>
    <n v="2"/>
    <n v="84157"/>
    <s v="Full-Time"/>
    <n v="1"/>
    <s v="Salt Lake"/>
    <e v="#N/A"/>
    <x v="1"/>
  </r>
  <r>
    <x v="0"/>
    <s v="SLCC - Jordan Campus"/>
    <n v="2025"/>
    <n v="2"/>
    <n v="84157"/>
    <s v="Part-Time"/>
    <n v="1"/>
    <s v="Salt Lake"/>
    <e v="#N/A"/>
    <x v="1"/>
  </r>
  <r>
    <x v="0"/>
    <s v="SLCC - Jordan Campus"/>
    <n v="2025"/>
    <n v="2"/>
    <n v="84165"/>
    <s v="Part-Time"/>
    <n v="2"/>
    <s v="Salt Lake"/>
    <e v="#N/A"/>
    <x v="1"/>
  </r>
  <r>
    <x v="0"/>
    <s v="SLCC - Jordan Campus"/>
    <n v="2025"/>
    <n v="2"/>
    <n v="84302"/>
    <s v="Full-Time"/>
    <n v="1"/>
    <s v="Box Elder"/>
    <s v="Box Elder County"/>
    <x v="10"/>
  </r>
  <r>
    <x v="0"/>
    <s v="SLCC - Jordan Campus"/>
    <n v="2025"/>
    <n v="2"/>
    <n v="84315"/>
    <s v="Full-Time"/>
    <n v="1"/>
    <s v="Weber"/>
    <s v="Weber County"/>
    <x v="9"/>
  </r>
  <r>
    <x v="0"/>
    <s v="SLCC - Jordan Campus"/>
    <n v="2025"/>
    <n v="2"/>
    <n v="84319"/>
    <s v="Full-Time"/>
    <n v="1"/>
    <s v="Cache"/>
    <s v="Cache County"/>
    <x v="11"/>
  </r>
  <r>
    <x v="0"/>
    <s v="SLCC - Jordan Campus"/>
    <n v="2025"/>
    <n v="2"/>
    <n v="84321"/>
    <s v="Full-Time"/>
    <n v="1"/>
    <s v="Cache"/>
    <s v="Cache County"/>
    <x v="11"/>
  </r>
  <r>
    <x v="0"/>
    <s v="SLCC - Jordan Campus"/>
    <n v="2025"/>
    <n v="2"/>
    <n v="84324"/>
    <s v="Full-Time"/>
    <n v="1"/>
    <s v="Box Elder"/>
    <s v="Box Elder County"/>
    <x v="10"/>
  </r>
  <r>
    <x v="0"/>
    <s v="SLCC - Jordan Campus"/>
    <n v="2025"/>
    <n v="2"/>
    <n v="84337"/>
    <s v="Full-Time"/>
    <n v="1"/>
    <s v="Box Elder"/>
    <s v="Box Elder County"/>
    <x v="10"/>
  </r>
  <r>
    <x v="0"/>
    <s v="SLCC - Jordan Campus"/>
    <n v="2025"/>
    <n v="2"/>
    <n v="84337"/>
    <s v="Part-Time"/>
    <n v="1"/>
    <s v="Box Elder"/>
    <s v="Box Elder County"/>
    <x v="10"/>
  </r>
  <r>
    <x v="0"/>
    <s v="SLCC - Jordan Campus"/>
    <n v="2025"/>
    <n v="2"/>
    <n v="84338"/>
    <s v="Part-Time"/>
    <n v="1"/>
    <s v="Cache"/>
    <s v="Cache County"/>
    <x v="11"/>
  </r>
  <r>
    <x v="0"/>
    <s v="SLCC - Jordan Campus"/>
    <n v="2025"/>
    <n v="2"/>
    <n v="84341"/>
    <s v="Part-Time"/>
    <n v="2"/>
    <s v="Cache"/>
    <s v="Cache County"/>
    <x v="11"/>
  </r>
  <r>
    <x v="0"/>
    <s v="SLCC - Jordan Campus"/>
    <n v="2025"/>
    <n v="2"/>
    <n v="84401"/>
    <s v="Full-Time"/>
    <n v="2"/>
    <s v="Weber"/>
    <s v="Weber County"/>
    <x v="9"/>
  </r>
  <r>
    <x v="0"/>
    <s v="SLCC - Jordan Campus"/>
    <n v="2025"/>
    <n v="2"/>
    <n v="84401"/>
    <s v="Part-Time"/>
    <n v="3"/>
    <s v="Weber"/>
    <s v="Weber County"/>
    <x v="9"/>
  </r>
  <r>
    <x v="0"/>
    <s v="SLCC - Jordan Campus"/>
    <n v="2025"/>
    <n v="2"/>
    <n v="84403"/>
    <s v="Full-Time"/>
    <n v="2"/>
    <s v="Weber"/>
    <s v="Weber County"/>
    <x v="9"/>
  </r>
  <r>
    <x v="0"/>
    <s v="SLCC - Jordan Campus"/>
    <n v="2025"/>
    <n v="2"/>
    <n v="84403"/>
    <s v="Part-Time"/>
    <n v="1"/>
    <s v="Weber"/>
    <s v="Weber County"/>
    <x v="9"/>
  </r>
  <r>
    <x v="0"/>
    <s v="SLCC - Jordan Campus"/>
    <n v="2025"/>
    <n v="2"/>
    <n v="84404"/>
    <s v="Full-Time"/>
    <n v="8"/>
    <s v="Weber"/>
    <s v="Weber County"/>
    <x v="9"/>
  </r>
  <r>
    <x v="0"/>
    <s v="SLCC - Jordan Campus"/>
    <n v="2025"/>
    <n v="2"/>
    <n v="84404"/>
    <s v="Part-Time"/>
    <n v="5"/>
    <s v="Weber"/>
    <s v="Weber County"/>
    <x v="9"/>
  </r>
  <r>
    <x v="0"/>
    <s v="SLCC - Jordan Campus"/>
    <n v="2025"/>
    <n v="2"/>
    <n v="84405"/>
    <s v="Full-Time"/>
    <n v="2"/>
    <s v="Weber"/>
    <s v="Weber County"/>
    <x v="9"/>
  </r>
  <r>
    <x v="0"/>
    <s v="SLCC - Jordan Campus"/>
    <n v="2025"/>
    <n v="2"/>
    <n v="84405"/>
    <s v="Part-Time"/>
    <n v="2"/>
    <s v="Weber"/>
    <s v="Weber County"/>
    <x v="9"/>
  </r>
  <r>
    <x v="0"/>
    <s v="SLCC - Jordan Campus"/>
    <n v="2025"/>
    <n v="2"/>
    <n v="84412"/>
    <s v="Full-Time"/>
    <n v="1"/>
    <s v="Weber"/>
    <e v="#N/A"/>
    <x v="9"/>
  </r>
  <r>
    <x v="0"/>
    <s v="SLCC - Jordan Campus"/>
    <n v="2025"/>
    <n v="2"/>
    <n v="84414"/>
    <s v="Part-Time"/>
    <n v="1"/>
    <s v="Weber"/>
    <s v="Weber County"/>
    <x v="9"/>
  </r>
  <r>
    <x v="0"/>
    <s v="SLCC - Jordan Campus"/>
    <n v="2025"/>
    <n v="2"/>
    <n v="84501"/>
    <s v="Full-Time"/>
    <n v="1"/>
    <s v="Carbon"/>
    <s v="Carbon County"/>
    <x v="12"/>
  </r>
  <r>
    <x v="0"/>
    <s v="SLCC - Jordan Campus"/>
    <n v="2025"/>
    <n v="2"/>
    <n v="84525"/>
    <s v="Full-Time"/>
    <n v="1"/>
    <s v="Emery"/>
    <s v="Emery County"/>
    <x v="14"/>
  </r>
  <r>
    <x v="0"/>
    <s v="SLCC - Jordan Campus"/>
    <n v="2025"/>
    <n v="2"/>
    <n v="84537"/>
    <s v="Full-Time"/>
    <n v="1"/>
    <s v="Emery"/>
    <s v="Emery County"/>
    <x v="14"/>
  </r>
  <r>
    <x v="0"/>
    <s v="SLCC - Jordan Campus"/>
    <n v="2025"/>
    <n v="2"/>
    <n v="84601"/>
    <s v="Full-Time"/>
    <n v="4"/>
    <s v="Utah"/>
    <s v="Utah County"/>
    <x v="0"/>
  </r>
  <r>
    <x v="0"/>
    <s v="SLCC - Jordan Campus"/>
    <n v="2025"/>
    <n v="2"/>
    <n v="84601"/>
    <s v="Part-Time"/>
    <n v="7"/>
    <s v="Utah"/>
    <s v="Utah County"/>
    <x v="0"/>
  </r>
  <r>
    <x v="0"/>
    <s v="SLCC - Jordan Campus"/>
    <n v="2025"/>
    <n v="2"/>
    <n v="84604"/>
    <s v="Full-Time"/>
    <n v="5"/>
    <s v="Utah"/>
    <s v="Utah County"/>
    <x v="0"/>
  </r>
  <r>
    <x v="0"/>
    <s v="SLCC - Jordan Campus"/>
    <n v="2025"/>
    <n v="2"/>
    <n v="84604"/>
    <s v="Part-Time"/>
    <n v="5"/>
    <s v="Utah"/>
    <s v="Utah County"/>
    <x v="0"/>
  </r>
  <r>
    <x v="0"/>
    <s v="SLCC - Jordan Campus"/>
    <n v="2025"/>
    <n v="2"/>
    <n v="84606"/>
    <s v="Full-Time"/>
    <n v="3"/>
    <s v="Utah"/>
    <s v="Utah County"/>
    <x v="0"/>
  </r>
  <r>
    <x v="0"/>
    <s v="SLCC - Jordan Campus"/>
    <n v="2025"/>
    <n v="2"/>
    <n v="84606"/>
    <s v="Part-Time"/>
    <n v="2"/>
    <s v="Utah"/>
    <s v="Utah County"/>
    <x v="0"/>
  </r>
  <r>
    <x v="0"/>
    <s v="SLCC - Jordan Campus"/>
    <n v="2025"/>
    <n v="2"/>
    <n v="84632"/>
    <s v="Part-Time"/>
    <n v="1"/>
    <s v="Sanpete"/>
    <s v="Sanpete County"/>
    <x v="17"/>
  </r>
  <r>
    <x v="0"/>
    <s v="SLCC - Jordan Campus"/>
    <n v="2025"/>
    <n v="2"/>
    <n v="84636"/>
    <s v="Full-Time"/>
    <n v="1"/>
    <s v="Millard"/>
    <s v="Millard County"/>
    <x v="16"/>
  </r>
  <r>
    <x v="0"/>
    <s v="SLCC - Jordan Campus"/>
    <n v="2025"/>
    <n v="2"/>
    <n v="84640"/>
    <s v="Part-Time"/>
    <n v="1"/>
    <s v="Millard"/>
    <s v="Millard County"/>
    <x v="16"/>
  </r>
  <r>
    <x v="0"/>
    <s v="SLCC - Jordan Campus"/>
    <n v="2025"/>
    <n v="2"/>
    <n v="84648"/>
    <s v="Full-Time"/>
    <n v="1"/>
    <s v="Juab"/>
    <s v="Juab County"/>
    <x v="18"/>
  </r>
  <r>
    <x v="0"/>
    <s v="SLCC - Jordan Campus"/>
    <n v="2025"/>
    <n v="2"/>
    <n v="84648"/>
    <s v="Part-Time"/>
    <n v="1"/>
    <s v="Juab"/>
    <s v="Juab County"/>
    <x v="18"/>
  </r>
  <r>
    <x v="0"/>
    <s v="SLCC - Jordan Campus"/>
    <n v="2025"/>
    <n v="2"/>
    <n v="84651"/>
    <s v="Full-Time"/>
    <n v="4"/>
    <s v="Utah"/>
    <s v="Utah County"/>
    <x v="0"/>
  </r>
  <r>
    <x v="0"/>
    <s v="SLCC - Jordan Campus"/>
    <n v="2025"/>
    <n v="2"/>
    <n v="84651"/>
    <s v="Part-Time"/>
    <n v="6"/>
    <s v="Utah"/>
    <s v="Utah County"/>
    <x v="0"/>
  </r>
  <r>
    <x v="0"/>
    <s v="SLCC - Jordan Campus"/>
    <n v="2025"/>
    <n v="2"/>
    <n v="84653"/>
    <s v="Full-Time"/>
    <n v="1"/>
    <s v="Utah"/>
    <s v="Utah County"/>
    <x v="0"/>
  </r>
  <r>
    <x v="0"/>
    <s v="SLCC - Jordan Campus"/>
    <n v="2025"/>
    <n v="2"/>
    <n v="84653"/>
    <s v="Part-Time"/>
    <n v="2"/>
    <s v="Utah"/>
    <s v="Utah County"/>
    <x v="0"/>
  </r>
  <r>
    <x v="0"/>
    <s v="SLCC - Jordan Campus"/>
    <n v="2025"/>
    <n v="2"/>
    <n v="84655"/>
    <s v="Full-Time"/>
    <n v="1"/>
    <s v="Utah"/>
    <s v="Utah County"/>
    <x v="0"/>
  </r>
  <r>
    <x v="0"/>
    <s v="SLCC - Jordan Campus"/>
    <n v="2025"/>
    <n v="2"/>
    <n v="84660"/>
    <s v="Full-Time"/>
    <n v="3"/>
    <s v="Utah"/>
    <s v="Utah County"/>
    <x v="0"/>
  </r>
  <r>
    <x v="0"/>
    <s v="SLCC - Jordan Campus"/>
    <n v="2025"/>
    <n v="2"/>
    <n v="84660"/>
    <s v="Part-Time"/>
    <n v="8"/>
    <s v="Utah"/>
    <s v="Utah County"/>
    <x v="0"/>
  </r>
  <r>
    <x v="0"/>
    <s v="SLCC - Jordan Campus"/>
    <n v="2025"/>
    <n v="2"/>
    <n v="84663"/>
    <s v="Full-Time"/>
    <n v="1"/>
    <s v="Utah"/>
    <s v="Utah County"/>
    <x v="0"/>
  </r>
  <r>
    <x v="0"/>
    <s v="SLCC - Jordan Campus"/>
    <n v="2025"/>
    <n v="2"/>
    <n v="84663"/>
    <s v="Part-Time"/>
    <n v="3"/>
    <s v="Utah"/>
    <s v="Utah County"/>
    <x v="0"/>
  </r>
  <r>
    <x v="0"/>
    <s v="SLCC - Jordan Campus"/>
    <n v="2025"/>
    <n v="2"/>
    <n v="84664"/>
    <s v="Part-Time"/>
    <n v="2"/>
    <s v="Utah"/>
    <s v="Utah County"/>
    <x v="0"/>
  </r>
  <r>
    <x v="0"/>
    <s v="SLCC - Jordan Campus"/>
    <n v="2025"/>
    <n v="2"/>
    <n v="84701"/>
    <s v="Part-Time"/>
    <n v="1"/>
    <s v="Sevier"/>
    <s v="Sevier County"/>
    <x v="19"/>
  </r>
  <r>
    <x v="0"/>
    <s v="SLCC - Jordan Campus"/>
    <n v="2025"/>
    <n v="2"/>
    <n v="84720"/>
    <s v="Part-Time"/>
    <n v="1"/>
    <s v="Iron"/>
    <s v="Iron County"/>
    <x v="20"/>
  </r>
  <r>
    <x v="0"/>
    <s v="SLCC - Jordan Campus"/>
    <n v="2025"/>
    <n v="2"/>
    <n v="84721"/>
    <s v="Part-Time"/>
    <n v="1"/>
    <s v="Iron"/>
    <s v="Iron County"/>
    <x v="20"/>
  </r>
  <r>
    <x v="0"/>
    <s v="SLCC - Jordan Campus"/>
    <n v="2025"/>
    <n v="2"/>
    <n v="84737"/>
    <s v="Full-Time"/>
    <n v="1"/>
    <s v="Washington"/>
    <s v="Washington County"/>
    <x v="21"/>
  </r>
  <r>
    <x v="0"/>
    <s v="SLCC - Jordan Campus"/>
    <n v="2025"/>
    <n v="2"/>
    <n v="84759"/>
    <s v="Full-Time"/>
    <n v="1"/>
    <s v="Garfield"/>
    <s v="Garfield County"/>
    <x v="22"/>
  </r>
  <r>
    <x v="0"/>
    <s v="SLCC - Jordan Campus"/>
    <n v="2025"/>
    <n v="2"/>
    <n v="84761"/>
    <s v="Part-Time"/>
    <n v="1"/>
    <s v="Iron"/>
    <s v="Iron County"/>
    <x v="20"/>
  </r>
  <r>
    <x v="0"/>
    <s v="SLCC - Jordan Campus"/>
    <n v="2025"/>
    <n v="2"/>
    <n v="84770"/>
    <s v="Part-Time"/>
    <n v="1"/>
    <s v="Washington"/>
    <s v="Washington County"/>
    <x v="21"/>
  </r>
  <r>
    <x v="0"/>
    <s v="SLCC - Jordan Campus"/>
    <n v="2025"/>
    <n v="2"/>
    <n v="84780"/>
    <s v="Full-Time"/>
    <n v="2"/>
    <s v="Washington"/>
    <s v="Washington County"/>
    <x v="21"/>
  </r>
  <r>
    <x v="0"/>
    <s v="SLCC - Jordan Campus"/>
    <n v="2025"/>
    <n v="2"/>
    <n v="84790"/>
    <s v="Full-Time"/>
    <n v="4"/>
    <s v="Washington"/>
    <s v="Washington County"/>
    <x v="21"/>
  </r>
  <r>
    <x v="0"/>
    <s v="SLCC - Jordan Campus"/>
    <n v="2025"/>
    <n v="2"/>
    <n v="84790"/>
    <s v="Part-Time"/>
    <n v="2"/>
    <s v="Washington"/>
    <s v="Washington County"/>
    <x v="21"/>
  </r>
  <r>
    <x v="0"/>
    <s v="SLCC - Larry H. Miller Campus"/>
    <n v="2025"/>
    <n v="2"/>
    <n v="84003"/>
    <s v="Full-Time"/>
    <n v="1"/>
    <s v="Utah"/>
    <s v="Utah County"/>
    <x v="0"/>
  </r>
  <r>
    <x v="0"/>
    <s v="SLCC - Larry H. Miller Campus"/>
    <n v="2025"/>
    <n v="2"/>
    <n v="84003"/>
    <s v="Part-Time"/>
    <n v="1"/>
    <s v="Utah"/>
    <s v="Utah County"/>
    <x v="0"/>
  </r>
  <r>
    <x v="0"/>
    <s v="SLCC - Larry H. Miller Campus"/>
    <n v="2025"/>
    <n v="2"/>
    <n v="84004"/>
    <s v="Full-Time"/>
    <n v="1"/>
    <s v="Utah"/>
    <s v="Utah County"/>
    <x v="0"/>
  </r>
  <r>
    <x v="0"/>
    <s v="SLCC - Larry H. Miller Campus"/>
    <n v="2025"/>
    <n v="2"/>
    <n v="84005"/>
    <s v="Full-Time"/>
    <n v="4"/>
    <e v="#N/A"/>
    <s v="Utah County"/>
    <x v="0"/>
  </r>
  <r>
    <x v="0"/>
    <s v="SLCC - Larry H. Miller Campus"/>
    <n v="2025"/>
    <n v="2"/>
    <n v="84009"/>
    <s v="Full-Time"/>
    <n v="8"/>
    <e v="#N/A"/>
    <s v="Salt Lake County"/>
    <x v="1"/>
  </r>
  <r>
    <x v="0"/>
    <s v="SLCC - Larry H. Miller Campus"/>
    <n v="2025"/>
    <n v="2"/>
    <n v="84009"/>
    <s v="Part-Time"/>
    <n v="9"/>
    <e v="#N/A"/>
    <s v="Salt Lake County"/>
    <x v="1"/>
  </r>
  <r>
    <x v="0"/>
    <s v="SLCC - Larry H. Miller Campus"/>
    <n v="2025"/>
    <n v="2"/>
    <n v="84010"/>
    <s v="Full-Time"/>
    <n v="4"/>
    <s v="Davis"/>
    <s v="Davis County"/>
    <x v="2"/>
  </r>
  <r>
    <x v="0"/>
    <s v="SLCC - Larry H. Miller Campus"/>
    <n v="2025"/>
    <n v="2"/>
    <n v="84010"/>
    <s v="Part-Time"/>
    <n v="2"/>
    <s v="Davis"/>
    <s v="Davis County"/>
    <x v="2"/>
  </r>
  <r>
    <x v="0"/>
    <s v="SLCC - Larry H. Miller Campus"/>
    <n v="2025"/>
    <n v="2"/>
    <n v="84011"/>
    <s v="Full-Time"/>
    <n v="1"/>
    <s v="Davis"/>
    <e v="#N/A"/>
    <x v="2"/>
  </r>
  <r>
    <x v="0"/>
    <s v="SLCC - Larry H. Miller Campus"/>
    <n v="2025"/>
    <n v="2"/>
    <n v="84014"/>
    <s v="Full-Time"/>
    <n v="2"/>
    <s v="Davis"/>
    <s v="Davis County"/>
    <x v="2"/>
  </r>
  <r>
    <x v="0"/>
    <s v="SLCC - Larry H. Miller Campus"/>
    <n v="2025"/>
    <n v="2"/>
    <n v="84014"/>
    <s v="Part-Time"/>
    <n v="1"/>
    <s v="Davis"/>
    <s v="Davis County"/>
    <x v="2"/>
  </r>
  <r>
    <x v="0"/>
    <s v="SLCC - Larry H. Miller Campus"/>
    <n v="2025"/>
    <n v="2"/>
    <n v="84015"/>
    <s v="Full-Time"/>
    <n v="2"/>
    <s v="Davis"/>
    <s v="Davis County"/>
    <x v="2"/>
  </r>
  <r>
    <x v="0"/>
    <s v="SLCC - Larry H. Miller Campus"/>
    <n v="2025"/>
    <n v="2"/>
    <n v="84020"/>
    <s v="Full-Time"/>
    <n v="5"/>
    <s v="Salt Lake"/>
    <s v="Salt Lake County"/>
    <x v="1"/>
  </r>
  <r>
    <x v="0"/>
    <s v="SLCC - Larry H. Miller Campus"/>
    <n v="2025"/>
    <n v="2"/>
    <n v="84020"/>
    <s v="Part-Time"/>
    <n v="9"/>
    <s v="Salt Lake"/>
    <s v="Salt Lake County"/>
    <x v="1"/>
  </r>
  <r>
    <x v="0"/>
    <s v="SLCC - Larry H. Miller Campus"/>
    <n v="2025"/>
    <n v="2"/>
    <n v="84025"/>
    <s v="Part-Time"/>
    <n v="1"/>
    <s v="Davis"/>
    <s v="Davis County"/>
    <x v="2"/>
  </r>
  <r>
    <x v="0"/>
    <s v="SLCC - Larry H. Miller Campus"/>
    <n v="2025"/>
    <n v="2"/>
    <n v="84029"/>
    <s v="Full-Time"/>
    <n v="1"/>
    <s v="Tooele"/>
    <s v="Tooele County"/>
    <x v="5"/>
  </r>
  <r>
    <x v="0"/>
    <s v="SLCC - Larry H. Miller Campus"/>
    <n v="2025"/>
    <n v="2"/>
    <n v="84029"/>
    <s v="Part-Time"/>
    <n v="2"/>
    <s v="Tooele"/>
    <s v="Tooele County"/>
    <x v="5"/>
  </r>
  <r>
    <x v="0"/>
    <s v="SLCC - Larry H. Miller Campus"/>
    <n v="2025"/>
    <n v="2"/>
    <n v="84032"/>
    <s v="Full-Time"/>
    <n v="1"/>
    <s v="Wasatch"/>
    <s v="Wasatch County"/>
    <x v="7"/>
  </r>
  <r>
    <x v="0"/>
    <s v="SLCC - Larry H. Miller Campus"/>
    <n v="2025"/>
    <n v="2"/>
    <n v="84032"/>
    <s v="Part-Time"/>
    <n v="1"/>
    <s v="Wasatch"/>
    <s v="Wasatch County"/>
    <x v="7"/>
  </r>
  <r>
    <x v="0"/>
    <s v="SLCC - Larry H. Miller Campus"/>
    <n v="2025"/>
    <n v="2"/>
    <n v="84036"/>
    <s v="Part-Time"/>
    <n v="1"/>
    <s v="Summit"/>
    <s v="Summit County"/>
    <x v="3"/>
  </r>
  <r>
    <x v="0"/>
    <s v="SLCC - Larry H. Miller Campus"/>
    <n v="2025"/>
    <n v="2"/>
    <n v="84037"/>
    <s v="Part-Time"/>
    <n v="1"/>
    <s v="Davis"/>
    <s v="Davis County"/>
    <x v="2"/>
  </r>
  <r>
    <x v="0"/>
    <s v="SLCC - Larry H. Miller Campus"/>
    <n v="2025"/>
    <n v="2"/>
    <n v="84040"/>
    <s v="Full-Time"/>
    <n v="1"/>
    <s v="Davis"/>
    <s v="Davis County"/>
    <x v="2"/>
  </r>
  <r>
    <x v="0"/>
    <s v="SLCC - Larry H. Miller Campus"/>
    <n v="2025"/>
    <n v="2"/>
    <n v="84040"/>
    <s v="Part-Time"/>
    <n v="1"/>
    <s v="Davis"/>
    <s v="Davis County"/>
    <x v="2"/>
  </r>
  <r>
    <x v="0"/>
    <s v="SLCC - Larry H. Miller Campus"/>
    <n v="2025"/>
    <n v="2"/>
    <n v="84041"/>
    <s v="Full-Time"/>
    <n v="2"/>
    <s v="Davis"/>
    <s v="Davis County"/>
    <x v="2"/>
  </r>
  <r>
    <x v="0"/>
    <s v="SLCC - Larry H. Miller Campus"/>
    <n v="2025"/>
    <n v="2"/>
    <n v="84043"/>
    <s v="Full-Time"/>
    <n v="4"/>
    <s v="Utah"/>
    <s v="Utah County"/>
    <x v="0"/>
  </r>
  <r>
    <x v="0"/>
    <s v="SLCC - Larry H. Miller Campus"/>
    <n v="2025"/>
    <n v="2"/>
    <n v="84043"/>
    <s v="Part-Time"/>
    <n v="2"/>
    <s v="Utah"/>
    <s v="Utah County"/>
    <x v="0"/>
  </r>
  <r>
    <x v="0"/>
    <s v="SLCC - Larry H. Miller Campus"/>
    <n v="2025"/>
    <n v="2"/>
    <n v="84044"/>
    <s v="Full-Time"/>
    <n v="7"/>
    <s v="Salt Lake"/>
    <s v="Salt Lake County"/>
    <x v="1"/>
  </r>
  <r>
    <x v="0"/>
    <s v="SLCC - Larry H. Miller Campus"/>
    <n v="2025"/>
    <n v="2"/>
    <n v="84044"/>
    <s v="Part-Time"/>
    <n v="3"/>
    <s v="Salt Lake"/>
    <s v="Salt Lake County"/>
    <x v="1"/>
  </r>
  <r>
    <x v="0"/>
    <s v="SLCC - Larry H. Miller Campus"/>
    <n v="2025"/>
    <n v="2"/>
    <n v="84045"/>
    <s v="Full-Time"/>
    <n v="3"/>
    <e v="#N/A"/>
    <s v="Utah County"/>
    <x v="0"/>
  </r>
  <r>
    <x v="0"/>
    <s v="SLCC - Larry H. Miller Campus"/>
    <n v="2025"/>
    <n v="2"/>
    <n v="84045"/>
    <s v="Part-Time"/>
    <n v="1"/>
    <e v="#N/A"/>
    <s v="Utah County"/>
    <x v="0"/>
  </r>
  <r>
    <x v="0"/>
    <s v="SLCC - Larry H. Miller Campus"/>
    <n v="2025"/>
    <n v="2"/>
    <n v="84047"/>
    <s v="Full-Time"/>
    <n v="4"/>
    <s v="Salt Lake"/>
    <s v="Salt Lake County"/>
    <x v="1"/>
  </r>
  <r>
    <x v="0"/>
    <s v="SLCC - Larry H. Miller Campus"/>
    <n v="2025"/>
    <n v="2"/>
    <n v="84047"/>
    <s v="Part-Time"/>
    <n v="9"/>
    <s v="Salt Lake"/>
    <s v="Salt Lake County"/>
    <x v="1"/>
  </r>
  <r>
    <x v="0"/>
    <s v="SLCC - Larry H. Miller Campus"/>
    <n v="2025"/>
    <n v="2"/>
    <n v="84054"/>
    <s v="Part-Time"/>
    <n v="1"/>
    <s v="Davis"/>
    <s v="Davis County"/>
    <x v="2"/>
  </r>
  <r>
    <x v="0"/>
    <s v="SLCC - Larry H. Miller Campus"/>
    <n v="2025"/>
    <n v="2"/>
    <n v="84057"/>
    <s v="Full-Time"/>
    <n v="1"/>
    <s v="Utah"/>
    <s v="Utah County"/>
    <x v="0"/>
  </r>
  <r>
    <x v="0"/>
    <s v="SLCC - Larry H. Miller Campus"/>
    <n v="2025"/>
    <n v="2"/>
    <n v="84058"/>
    <s v="Full-Time"/>
    <n v="2"/>
    <s v="Utah"/>
    <s v="Utah County"/>
    <x v="0"/>
  </r>
  <r>
    <x v="0"/>
    <s v="SLCC - Larry H. Miller Campus"/>
    <n v="2025"/>
    <n v="2"/>
    <n v="84060"/>
    <s v="Full-Time"/>
    <n v="1"/>
    <s v="Summit"/>
    <s v="Summit County"/>
    <x v="3"/>
  </r>
  <r>
    <x v="0"/>
    <s v="SLCC - Larry H. Miller Campus"/>
    <n v="2025"/>
    <n v="2"/>
    <n v="84065"/>
    <s v="Full-Time"/>
    <n v="4"/>
    <s v="Salt Lake"/>
    <s v="Salt Lake County"/>
    <x v="1"/>
  </r>
  <r>
    <x v="0"/>
    <s v="SLCC - Larry H. Miller Campus"/>
    <n v="2025"/>
    <n v="2"/>
    <n v="84065"/>
    <s v="Part-Time"/>
    <n v="3"/>
    <s v="Salt Lake"/>
    <s v="Salt Lake County"/>
    <x v="1"/>
  </r>
  <r>
    <x v="0"/>
    <s v="SLCC - Larry H. Miller Campus"/>
    <n v="2025"/>
    <n v="2"/>
    <n v="84070"/>
    <s v="Full-Time"/>
    <n v="4"/>
    <s v="Salt Lake"/>
    <s v="Salt Lake County"/>
    <x v="1"/>
  </r>
  <r>
    <x v="0"/>
    <s v="SLCC - Larry H. Miller Campus"/>
    <n v="2025"/>
    <n v="2"/>
    <n v="84070"/>
    <s v="Part-Time"/>
    <n v="10"/>
    <s v="Salt Lake"/>
    <s v="Salt Lake County"/>
    <x v="1"/>
  </r>
  <r>
    <x v="0"/>
    <s v="SLCC - Larry H. Miller Campus"/>
    <n v="2025"/>
    <n v="2"/>
    <n v="84074"/>
    <s v="Full-Time"/>
    <n v="3"/>
    <s v="Tooele"/>
    <s v="Tooele County"/>
    <x v="5"/>
  </r>
  <r>
    <x v="0"/>
    <s v="SLCC - Larry H. Miller Campus"/>
    <n v="2025"/>
    <n v="2"/>
    <n v="84074"/>
    <s v="Part-Time"/>
    <n v="2"/>
    <s v="Tooele"/>
    <s v="Tooele County"/>
    <x v="5"/>
  </r>
  <r>
    <x v="0"/>
    <s v="SLCC - Larry H. Miller Campus"/>
    <n v="2025"/>
    <n v="2"/>
    <n v="84081"/>
    <s v="Full-Time"/>
    <n v="9"/>
    <e v="#N/A"/>
    <s v="Salt Lake County"/>
    <x v="1"/>
  </r>
  <r>
    <x v="0"/>
    <s v="SLCC - Larry H. Miller Campus"/>
    <n v="2025"/>
    <n v="2"/>
    <n v="84081"/>
    <s v="Part-Time"/>
    <n v="5"/>
    <e v="#N/A"/>
    <s v="Salt Lake County"/>
    <x v="1"/>
  </r>
  <r>
    <x v="0"/>
    <s v="SLCC - Larry H. Miller Campus"/>
    <n v="2025"/>
    <n v="2"/>
    <n v="84084"/>
    <s v="Full-Time"/>
    <n v="7"/>
    <s v="Salt Lake"/>
    <s v="Salt Lake County"/>
    <x v="1"/>
  </r>
  <r>
    <x v="0"/>
    <s v="SLCC - Larry H. Miller Campus"/>
    <n v="2025"/>
    <n v="2"/>
    <n v="84084"/>
    <s v="Part-Time"/>
    <n v="4"/>
    <s v="Salt Lake"/>
    <s v="Salt Lake County"/>
    <x v="1"/>
  </r>
  <r>
    <x v="0"/>
    <s v="SLCC - Larry H. Miller Campus"/>
    <n v="2025"/>
    <n v="2"/>
    <n v="84087"/>
    <s v="Full-Time"/>
    <n v="2"/>
    <s v="Davis"/>
    <s v="Davis County"/>
    <x v="2"/>
  </r>
  <r>
    <x v="0"/>
    <s v="SLCC - Larry H. Miller Campus"/>
    <n v="2025"/>
    <n v="2"/>
    <n v="84088"/>
    <s v="Full-Time"/>
    <n v="6"/>
    <s v="Salt Lake"/>
    <s v="Salt Lake County"/>
    <x v="1"/>
  </r>
  <r>
    <x v="0"/>
    <s v="SLCC - Larry H. Miller Campus"/>
    <n v="2025"/>
    <n v="2"/>
    <n v="84088"/>
    <s v="Part-Time"/>
    <n v="5"/>
    <s v="Salt Lake"/>
    <s v="Salt Lake County"/>
    <x v="1"/>
  </r>
  <r>
    <x v="0"/>
    <s v="SLCC - Larry H. Miller Campus"/>
    <n v="2025"/>
    <n v="2"/>
    <n v="84090"/>
    <s v="Full-Time"/>
    <n v="1"/>
    <s v="Salt Lake"/>
    <e v="#N/A"/>
    <x v="1"/>
  </r>
  <r>
    <x v="0"/>
    <s v="SLCC - Larry H. Miller Campus"/>
    <n v="2025"/>
    <n v="2"/>
    <n v="84091"/>
    <s v="Part-Time"/>
    <n v="1"/>
    <s v="Salt Lake"/>
    <e v="#N/A"/>
    <x v="1"/>
  </r>
  <r>
    <x v="0"/>
    <s v="SLCC - Larry H. Miller Campus"/>
    <n v="2025"/>
    <n v="2"/>
    <n v="84092"/>
    <s v="Full-Time"/>
    <n v="3"/>
    <s v="Salt Lake"/>
    <s v="Salt Lake County"/>
    <x v="1"/>
  </r>
  <r>
    <x v="0"/>
    <s v="SLCC - Larry H. Miller Campus"/>
    <n v="2025"/>
    <n v="2"/>
    <n v="84092"/>
    <s v="Part-Time"/>
    <n v="4"/>
    <s v="Salt Lake"/>
    <s v="Salt Lake County"/>
    <x v="1"/>
  </r>
  <r>
    <x v="0"/>
    <s v="SLCC - Larry H. Miller Campus"/>
    <n v="2025"/>
    <n v="2"/>
    <n v="84093"/>
    <s v="Full-Time"/>
    <n v="1"/>
    <s v="Salt Lake"/>
    <s v="Salt Lake County"/>
    <x v="1"/>
  </r>
  <r>
    <x v="0"/>
    <s v="SLCC - Larry H. Miller Campus"/>
    <n v="2025"/>
    <n v="2"/>
    <n v="84093"/>
    <s v="Part-Time"/>
    <n v="3"/>
    <s v="Salt Lake"/>
    <s v="Salt Lake County"/>
    <x v="1"/>
  </r>
  <r>
    <x v="0"/>
    <s v="SLCC - Larry H. Miller Campus"/>
    <n v="2025"/>
    <n v="2"/>
    <n v="84094"/>
    <s v="Full-Time"/>
    <n v="3"/>
    <s v="Salt Lake"/>
    <s v="Salt Lake County"/>
    <x v="1"/>
  </r>
  <r>
    <x v="0"/>
    <s v="SLCC - Larry H. Miller Campus"/>
    <n v="2025"/>
    <n v="2"/>
    <n v="84094"/>
    <s v="Part-Time"/>
    <n v="10"/>
    <s v="Salt Lake"/>
    <s v="Salt Lake County"/>
    <x v="1"/>
  </r>
  <r>
    <x v="0"/>
    <s v="SLCC - Larry H. Miller Campus"/>
    <n v="2025"/>
    <n v="2"/>
    <n v="84095"/>
    <s v="Full-Time"/>
    <n v="3"/>
    <s v="Salt Lake"/>
    <s v="Salt Lake County"/>
    <x v="1"/>
  </r>
  <r>
    <x v="0"/>
    <s v="SLCC - Larry H. Miller Campus"/>
    <n v="2025"/>
    <n v="2"/>
    <n v="84095"/>
    <s v="Part-Time"/>
    <n v="2"/>
    <s v="Salt Lake"/>
    <s v="Salt Lake County"/>
    <x v="1"/>
  </r>
  <r>
    <x v="0"/>
    <s v="SLCC - Larry H. Miller Campus"/>
    <n v="2025"/>
    <n v="2"/>
    <n v="84096"/>
    <s v="Full-Time"/>
    <n v="11"/>
    <e v="#N/A"/>
    <s v="Salt Lake County"/>
    <x v="1"/>
  </r>
  <r>
    <x v="0"/>
    <s v="SLCC - Larry H. Miller Campus"/>
    <n v="2025"/>
    <n v="2"/>
    <n v="84096"/>
    <s v="Part-Time"/>
    <n v="7"/>
    <e v="#N/A"/>
    <s v="Salt Lake County"/>
    <x v="1"/>
  </r>
  <r>
    <x v="0"/>
    <s v="SLCC - Larry H. Miller Campus"/>
    <n v="2025"/>
    <n v="2"/>
    <n v="84098"/>
    <s v="Part-Time"/>
    <n v="1"/>
    <s v="Summit"/>
    <s v="Summit County"/>
    <x v="3"/>
  </r>
  <r>
    <x v="0"/>
    <s v="SLCC - Larry H. Miller Campus"/>
    <n v="2025"/>
    <n v="2"/>
    <n v="84101"/>
    <s v="Part-Time"/>
    <n v="3"/>
    <s v="Salt Lake"/>
    <s v="Salt Lake County"/>
    <x v="1"/>
  </r>
  <r>
    <x v="0"/>
    <s v="SLCC - Larry H. Miller Campus"/>
    <n v="2025"/>
    <n v="2"/>
    <n v="84102"/>
    <s v="Part-Time"/>
    <n v="1"/>
    <s v="Salt Lake"/>
    <s v="Salt Lake County"/>
    <x v="1"/>
  </r>
  <r>
    <x v="0"/>
    <s v="SLCC - Larry H. Miller Campus"/>
    <n v="2025"/>
    <n v="2"/>
    <n v="84103"/>
    <s v="Full-Time"/>
    <n v="1"/>
    <s v="Salt Lake"/>
    <s v="Salt Lake County"/>
    <x v="1"/>
  </r>
  <r>
    <x v="0"/>
    <s v="SLCC - Larry H. Miller Campus"/>
    <n v="2025"/>
    <n v="2"/>
    <n v="84103"/>
    <s v="Part-Time"/>
    <n v="2"/>
    <s v="Salt Lake"/>
    <s v="Salt Lake County"/>
    <x v="1"/>
  </r>
  <r>
    <x v="0"/>
    <s v="SLCC - Larry H. Miller Campus"/>
    <n v="2025"/>
    <n v="2"/>
    <n v="84104"/>
    <s v="Full-Time"/>
    <n v="2"/>
    <s v="Salt Lake"/>
    <s v="Salt Lake County"/>
    <x v="1"/>
  </r>
  <r>
    <x v="0"/>
    <s v="SLCC - Larry H. Miller Campus"/>
    <n v="2025"/>
    <n v="2"/>
    <n v="84104"/>
    <s v="Part-Time"/>
    <n v="2"/>
    <s v="Salt Lake"/>
    <s v="Salt Lake County"/>
    <x v="1"/>
  </r>
  <r>
    <x v="0"/>
    <s v="SLCC - Larry H. Miller Campus"/>
    <n v="2025"/>
    <n v="2"/>
    <n v="84105"/>
    <s v="Part-Time"/>
    <n v="1"/>
    <s v="Salt Lake"/>
    <s v="Salt Lake County"/>
    <x v="1"/>
  </r>
  <r>
    <x v="0"/>
    <s v="SLCC - Larry H. Miller Campus"/>
    <n v="2025"/>
    <n v="2"/>
    <n v="84106"/>
    <s v="Full-Time"/>
    <n v="5"/>
    <s v="Salt Lake"/>
    <s v="Salt Lake County"/>
    <x v="1"/>
  </r>
  <r>
    <x v="0"/>
    <s v="SLCC - Larry H. Miller Campus"/>
    <n v="2025"/>
    <n v="2"/>
    <n v="84106"/>
    <s v="Part-Time"/>
    <n v="5"/>
    <s v="Salt Lake"/>
    <s v="Salt Lake County"/>
    <x v="1"/>
  </r>
  <r>
    <x v="0"/>
    <s v="SLCC - Larry H. Miller Campus"/>
    <n v="2025"/>
    <n v="2"/>
    <n v="84107"/>
    <s v="Full-Time"/>
    <n v="4"/>
    <s v="Salt Lake"/>
    <s v="Salt Lake County"/>
    <x v="1"/>
  </r>
  <r>
    <x v="0"/>
    <s v="SLCC - Larry H. Miller Campus"/>
    <n v="2025"/>
    <n v="2"/>
    <n v="84107"/>
    <s v="Part-Time"/>
    <n v="8"/>
    <s v="Salt Lake"/>
    <s v="Salt Lake County"/>
    <x v="1"/>
  </r>
  <r>
    <x v="0"/>
    <s v="SLCC - Larry H. Miller Campus"/>
    <n v="2025"/>
    <n v="2"/>
    <n v="84108"/>
    <s v="Full-Time"/>
    <n v="3"/>
    <s v="Salt Lake"/>
    <s v="Salt Lake County"/>
    <x v="1"/>
  </r>
  <r>
    <x v="0"/>
    <s v="SLCC - Larry H. Miller Campus"/>
    <n v="2025"/>
    <n v="2"/>
    <n v="84109"/>
    <s v="Full-Time"/>
    <n v="2"/>
    <s v="Salt Lake"/>
    <s v="Salt Lake County"/>
    <x v="1"/>
  </r>
  <r>
    <x v="0"/>
    <s v="SLCC - Larry H. Miller Campus"/>
    <n v="2025"/>
    <n v="2"/>
    <n v="84109"/>
    <s v="Part-Time"/>
    <n v="2"/>
    <s v="Salt Lake"/>
    <s v="Salt Lake County"/>
    <x v="1"/>
  </r>
  <r>
    <x v="0"/>
    <s v="SLCC - Larry H. Miller Campus"/>
    <n v="2025"/>
    <n v="2"/>
    <n v="84111"/>
    <s v="Full-Time"/>
    <n v="1"/>
    <s v="Salt Lake"/>
    <s v="Salt Lake County"/>
    <x v="1"/>
  </r>
  <r>
    <x v="0"/>
    <s v="SLCC - Larry H. Miller Campus"/>
    <n v="2025"/>
    <n v="2"/>
    <n v="84111"/>
    <s v="Part-Time"/>
    <n v="1"/>
    <s v="Salt Lake"/>
    <s v="Salt Lake County"/>
    <x v="1"/>
  </r>
  <r>
    <x v="0"/>
    <s v="SLCC - Larry H. Miller Campus"/>
    <n v="2025"/>
    <n v="2"/>
    <n v="84115"/>
    <s v="Full-Time"/>
    <n v="4"/>
    <s v="Salt Lake"/>
    <s v="Salt Lake County"/>
    <x v="1"/>
  </r>
  <r>
    <x v="0"/>
    <s v="SLCC - Larry H. Miller Campus"/>
    <n v="2025"/>
    <n v="2"/>
    <n v="84116"/>
    <s v="Full-Time"/>
    <n v="6"/>
    <s v="Salt Lake"/>
    <s v="Salt Lake County"/>
    <x v="1"/>
  </r>
  <r>
    <x v="0"/>
    <s v="SLCC - Larry H. Miller Campus"/>
    <n v="2025"/>
    <n v="2"/>
    <n v="84116"/>
    <s v="Part-Time"/>
    <n v="5"/>
    <s v="Salt Lake"/>
    <s v="Salt Lake County"/>
    <x v="1"/>
  </r>
  <r>
    <x v="0"/>
    <s v="SLCC - Larry H. Miller Campus"/>
    <n v="2025"/>
    <n v="2"/>
    <n v="84117"/>
    <s v="Full-Time"/>
    <n v="2"/>
    <s v="Salt Lake"/>
    <s v="Salt Lake County"/>
    <x v="1"/>
  </r>
  <r>
    <x v="0"/>
    <s v="SLCC - Larry H. Miller Campus"/>
    <n v="2025"/>
    <n v="2"/>
    <n v="84117"/>
    <s v="Part-Time"/>
    <n v="4"/>
    <s v="Salt Lake"/>
    <s v="Salt Lake County"/>
    <x v="1"/>
  </r>
  <r>
    <x v="0"/>
    <s v="SLCC - Larry H. Miller Campus"/>
    <n v="2025"/>
    <n v="2"/>
    <n v="84118"/>
    <s v="Full-Time"/>
    <n v="10"/>
    <s v="Salt Lake"/>
    <s v="Salt Lake County"/>
    <x v="1"/>
  </r>
  <r>
    <x v="0"/>
    <s v="SLCC - Larry H. Miller Campus"/>
    <n v="2025"/>
    <n v="2"/>
    <n v="84118"/>
    <s v="Part-Time"/>
    <n v="6"/>
    <s v="Salt Lake"/>
    <s v="Salt Lake County"/>
    <x v="1"/>
  </r>
  <r>
    <x v="0"/>
    <s v="SLCC - Larry H. Miller Campus"/>
    <n v="2025"/>
    <n v="2"/>
    <n v="84119"/>
    <s v="Full-Time"/>
    <n v="5"/>
    <s v="Salt Lake"/>
    <s v="Salt Lake County"/>
    <x v="1"/>
  </r>
  <r>
    <x v="0"/>
    <s v="SLCC - Larry H. Miller Campus"/>
    <n v="2025"/>
    <n v="2"/>
    <n v="84119"/>
    <s v="Part-Time"/>
    <n v="7"/>
    <s v="Salt Lake"/>
    <s v="Salt Lake County"/>
    <x v="1"/>
  </r>
  <r>
    <x v="0"/>
    <s v="SLCC - Larry H. Miller Campus"/>
    <n v="2025"/>
    <n v="2"/>
    <n v="84120"/>
    <s v="Full-Time"/>
    <n v="6"/>
    <s v="Salt Lake"/>
    <s v="Salt Lake County"/>
    <x v="1"/>
  </r>
  <r>
    <x v="0"/>
    <s v="SLCC - Larry H. Miller Campus"/>
    <n v="2025"/>
    <n v="2"/>
    <n v="84120"/>
    <s v="Part-Time"/>
    <n v="9"/>
    <s v="Salt Lake"/>
    <s v="Salt Lake County"/>
    <x v="1"/>
  </r>
  <r>
    <x v="0"/>
    <s v="SLCC - Larry H. Miller Campus"/>
    <n v="2025"/>
    <n v="2"/>
    <n v="84121"/>
    <s v="Full-Time"/>
    <n v="1"/>
    <s v="Salt Lake"/>
    <s v="Salt Lake County"/>
    <x v="1"/>
  </r>
  <r>
    <x v="0"/>
    <s v="SLCC - Larry H. Miller Campus"/>
    <n v="2025"/>
    <n v="2"/>
    <n v="84121"/>
    <s v="Part-Time"/>
    <n v="7"/>
    <s v="Salt Lake"/>
    <s v="Salt Lake County"/>
    <x v="1"/>
  </r>
  <r>
    <x v="0"/>
    <s v="SLCC - Larry H. Miller Campus"/>
    <n v="2025"/>
    <n v="2"/>
    <n v="84123"/>
    <s v="Full-Time"/>
    <n v="4"/>
    <s v="Salt Lake"/>
    <s v="Salt Lake County"/>
    <x v="1"/>
  </r>
  <r>
    <x v="0"/>
    <s v="SLCC - Larry H. Miller Campus"/>
    <n v="2025"/>
    <n v="2"/>
    <n v="84123"/>
    <s v="Part-Time"/>
    <n v="10"/>
    <s v="Salt Lake"/>
    <s v="Salt Lake County"/>
    <x v="1"/>
  </r>
  <r>
    <x v="0"/>
    <s v="SLCC - Larry H. Miller Campus"/>
    <n v="2025"/>
    <n v="2"/>
    <n v="84124"/>
    <s v="Full-Time"/>
    <n v="4"/>
    <s v="Salt Lake"/>
    <s v="Salt Lake County"/>
    <x v="1"/>
  </r>
  <r>
    <x v="0"/>
    <s v="SLCC - Larry H. Miller Campus"/>
    <n v="2025"/>
    <n v="2"/>
    <n v="84128"/>
    <s v="Part-Time"/>
    <n v="6"/>
    <s v="Salt Lake"/>
    <s v="Salt Lake County"/>
    <x v="1"/>
  </r>
  <r>
    <x v="0"/>
    <s v="SLCC - Larry H. Miller Campus"/>
    <n v="2025"/>
    <n v="2"/>
    <n v="84129"/>
    <s v="Full-Time"/>
    <n v="7"/>
    <e v="#N/A"/>
    <s v="Salt Lake County"/>
    <x v="1"/>
  </r>
  <r>
    <x v="0"/>
    <s v="SLCC - Larry H. Miller Campus"/>
    <n v="2025"/>
    <n v="2"/>
    <n v="84129"/>
    <s v="Part-Time"/>
    <n v="4"/>
    <e v="#N/A"/>
    <s v="Salt Lake County"/>
    <x v="1"/>
  </r>
  <r>
    <x v="0"/>
    <s v="SLCC - Larry H. Miller Campus"/>
    <n v="2025"/>
    <n v="2"/>
    <n v="84401"/>
    <s v="Part-Time"/>
    <n v="1"/>
    <s v="Weber"/>
    <s v="Weber County"/>
    <x v="9"/>
  </r>
  <r>
    <x v="0"/>
    <s v="SLCC - Larry H. Miller Campus"/>
    <n v="2025"/>
    <n v="2"/>
    <n v="84403"/>
    <s v="Full-Time"/>
    <n v="1"/>
    <s v="Weber"/>
    <s v="Weber County"/>
    <x v="9"/>
  </r>
  <r>
    <x v="0"/>
    <s v="SLCC - Larry H. Miller Campus"/>
    <n v="2025"/>
    <n v="2"/>
    <n v="84404"/>
    <s v="Full-Time"/>
    <n v="1"/>
    <s v="Weber"/>
    <s v="Weber County"/>
    <x v="9"/>
  </r>
  <r>
    <x v="0"/>
    <s v="SLCC - Larry H. Miller Campus"/>
    <n v="2025"/>
    <n v="2"/>
    <n v="84414"/>
    <s v="Part-Time"/>
    <n v="1"/>
    <s v="Weber"/>
    <s v="Weber County"/>
    <x v="9"/>
  </r>
  <r>
    <x v="0"/>
    <s v="SLCC - Larry H. Miller Campus"/>
    <n v="2025"/>
    <n v="2"/>
    <n v="84701"/>
    <s v="Full-Time"/>
    <n v="1"/>
    <s v="Sevier"/>
    <s v="Sevier County"/>
    <x v="19"/>
  </r>
  <r>
    <x v="0"/>
    <s v="SLCC-UU Juniper building at Herriman Campus"/>
    <n v="2025"/>
    <n v="2"/>
    <n v="84003"/>
    <s v="Full-Time"/>
    <n v="4"/>
    <s v="Utah"/>
    <s v="Utah County"/>
    <x v="0"/>
  </r>
  <r>
    <x v="0"/>
    <s v="SLCC-UU Juniper building at Herriman Campus"/>
    <n v="2025"/>
    <n v="2"/>
    <n v="84003"/>
    <s v="Part-Time"/>
    <n v="8"/>
    <s v="Utah"/>
    <s v="Utah County"/>
    <x v="0"/>
  </r>
  <r>
    <x v="0"/>
    <s v="SLCC-UU Juniper building at Herriman Campus"/>
    <n v="2025"/>
    <n v="2"/>
    <n v="84005"/>
    <s v="Full-Time"/>
    <n v="8"/>
    <e v="#N/A"/>
    <s v="Utah County"/>
    <x v="0"/>
  </r>
  <r>
    <x v="0"/>
    <s v="SLCC-UU Juniper building at Herriman Campus"/>
    <n v="2025"/>
    <n v="2"/>
    <n v="84005"/>
    <s v="Part-Time"/>
    <n v="12"/>
    <e v="#N/A"/>
    <s v="Utah County"/>
    <x v="0"/>
  </r>
  <r>
    <x v="0"/>
    <s v="SLCC-UU Juniper building at Herriman Campus"/>
    <n v="2025"/>
    <n v="2"/>
    <n v="84009"/>
    <s v="Full-Time"/>
    <n v="39"/>
    <e v="#N/A"/>
    <s v="Salt Lake County"/>
    <x v="1"/>
  </r>
  <r>
    <x v="0"/>
    <s v="SLCC-UU Juniper building at Herriman Campus"/>
    <n v="2025"/>
    <n v="2"/>
    <n v="84009"/>
    <s v="Part-Time"/>
    <n v="39"/>
    <e v="#N/A"/>
    <s v="Salt Lake County"/>
    <x v="1"/>
  </r>
  <r>
    <x v="0"/>
    <s v="SLCC-UU Juniper building at Herriman Campus"/>
    <n v="2025"/>
    <n v="2"/>
    <n v="84010"/>
    <s v="Full-Time"/>
    <n v="1"/>
    <s v="Davis"/>
    <s v="Davis County"/>
    <x v="2"/>
  </r>
  <r>
    <x v="0"/>
    <s v="SLCC-UU Juniper building at Herriman Campus"/>
    <n v="2025"/>
    <n v="2"/>
    <n v="84010"/>
    <s v="Part-Time"/>
    <n v="2"/>
    <s v="Davis"/>
    <s v="Davis County"/>
    <x v="2"/>
  </r>
  <r>
    <x v="0"/>
    <s v="SLCC-UU Juniper building at Herriman Campus"/>
    <n v="2025"/>
    <n v="2"/>
    <n v="84015"/>
    <s v="Full-Time"/>
    <n v="2"/>
    <s v="Davis"/>
    <s v="Davis County"/>
    <x v="2"/>
  </r>
  <r>
    <x v="0"/>
    <s v="SLCC-UU Juniper building at Herriman Campus"/>
    <n v="2025"/>
    <n v="2"/>
    <n v="84015"/>
    <s v="Part-Time"/>
    <n v="3"/>
    <s v="Davis"/>
    <s v="Davis County"/>
    <x v="2"/>
  </r>
  <r>
    <x v="0"/>
    <s v="SLCC-UU Juniper building at Herriman Campus"/>
    <n v="2025"/>
    <n v="2"/>
    <n v="84020"/>
    <s v="Full-Time"/>
    <n v="15"/>
    <s v="Salt Lake"/>
    <s v="Salt Lake County"/>
    <x v="1"/>
  </r>
  <r>
    <x v="0"/>
    <s v="SLCC-UU Juniper building at Herriman Campus"/>
    <n v="2025"/>
    <n v="2"/>
    <n v="84020"/>
    <s v="Part-Time"/>
    <n v="24"/>
    <s v="Salt Lake"/>
    <s v="Salt Lake County"/>
    <x v="1"/>
  </r>
  <r>
    <x v="0"/>
    <s v="SLCC-UU Juniper building at Herriman Campus"/>
    <n v="2025"/>
    <n v="2"/>
    <n v="84029"/>
    <s v="Part-Time"/>
    <n v="1"/>
    <s v="Tooele"/>
    <s v="Tooele County"/>
    <x v="5"/>
  </r>
  <r>
    <x v="0"/>
    <s v="SLCC-UU Juniper building at Herriman Campus"/>
    <n v="2025"/>
    <n v="2"/>
    <n v="84040"/>
    <s v="Part-Time"/>
    <n v="1"/>
    <s v="Davis"/>
    <s v="Davis County"/>
    <x v="2"/>
  </r>
  <r>
    <x v="0"/>
    <s v="SLCC-UU Juniper building at Herriman Campus"/>
    <n v="2025"/>
    <n v="2"/>
    <n v="84041"/>
    <s v="Full-Time"/>
    <n v="1"/>
    <s v="Davis"/>
    <s v="Davis County"/>
    <x v="2"/>
  </r>
  <r>
    <x v="0"/>
    <s v="SLCC-UU Juniper building at Herriman Campus"/>
    <n v="2025"/>
    <n v="2"/>
    <n v="84043"/>
    <s v="Full-Time"/>
    <n v="5"/>
    <s v="Utah"/>
    <s v="Utah County"/>
    <x v="0"/>
  </r>
  <r>
    <x v="0"/>
    <s v="SLCC-UU Juniper building at Herriman Campus"/>
    <n v="2025"/>
    <n v="2"/>
    <n v="84043"/>
    <s v="Part-Time"/>
    <n v="19"/>
    <s v="Utah"/>
    <s v="Utah County"/>
    <x v="0"/>
  </r>
  <r>
    <x v="0"/>
    <s v="SLCC-UU Juniper building at Herriman Campus"/>
    <n v="2025"/>
    <n v="2"/>
    <n v="84044"/>
    <s v="Full-Time"/>
    <n v="1"/>
    <s v="Salt Lake"/>
    <s v="Salt Lake County"/>
    <x v="1"/>
  </r>
  <r>
    <x v="0"/>
    <s v="SLCC-UU Juniper building at Herriman Campus"/>
    <n v="2025"/>
    <n v="2"/>
    <n v="84044"/>
    <s v="Part-Time"/>
    <n v="11"/>
    <s v="Salt Lake"/>
    <s v="Salt Lake County"/>
    <x v="1"/>
  </r>
  <r>
    <x v="0"/>
    <s v="SLCC-UU Juniper building at Herriman Campus"/>
    <n v="2025"/>
    <n v="2"/>
    <n v="84045"/>
    <s v="Full-Time"/>
    <n v="10"/>
    <e v="#N/A"/>
    <s v="Utah County"/>
    <x v="0"/>
  </r>
  <r>
    <x v="0"/>
    <s v="SLCC-UU Juniper building at Herriman Campus"/>
    <n v="2025"/>
    <n v="2"/>
    <n v="84045"/>
    <s v="Part-Time"/>
    <n v="14"/>
    <e v="#N/A"/>
    <s v="Utah County"/>
    <x v="0"/>
  </r>
  <r>
    <x v="0"/>
    <s v="SLCC-UU Juniper building at Herriman Campus"/>
    <n v="2025"/>
    <n v="2"/>
    <n v="84047"/>
    <s v="Full-Time"/>
    <n v="1"/>
    <s v="Salt Lake"/>
    <s v="Salt Lake County"/>
    <x v="1"/>
  </r>
  <r>
    <x v="0"/>
    <s v="SLCC-UU Juniper building at Herriman Campus"/>
    <n v="2025"/>
    <n v="2"/>
    <n v="84047"/>
    <s v="Part-Time"/>
    <n v="5"/>
    <s v="Salt Lake"/>
    <s v="Salt Lake County"/>
    <x v="1"/>
  </r>
  <r>
    <x v="0"/>
    <s v="SLCC-UU Juniper building at Herriman Campus"/>
    <n v="2025"/>
    <n v="2"/>
    <n v="84054"/>
    <s v="Full-Time"/>
    <n v="2"/>
    <s v="Davis"/>
    <s v="Davis County"/>
    <x v="2"/>
  </r>
  <r>
    <x v="0"/>
    <s v="SLCC-UU Juniper building at Herriman Campus"/>
    <n v="2025"/>
    <n v="2"/>
    <n v="84057"/>
    <s v="Full-Time"/>
    <n v="1"/>
    <s v="Utah"/>
    <s v="Utah County"/>
    <x v="0"/>
  </r>
  <r>
    <x v="0"/>
    <s v="SLCC-UU Juniper building at Herriman Campus"/>
    <n v="2025"/>
    <n v="2"/>
    <n v="84057"/>
    <s v="Part-Time"/>
    <n v="1"/>
    <s v="Utah"/>
    <s v="Utah County"/>
    <x v="0"/>
  </r>
  <r>
    <x v="0"/>
    <s v="SLCC-UU Juniper building at Herriman Campus"/>
    <n v="2025"/>
    <n v="2"/>
    <n v="84058"/>
    <s v="Part-Time"/>
    <n v="2"/>
    <s v="Utah"/>
    <s v="Utah County"/>
    <x v="0"/>
  </r>
  <r>
    <x v="0"/>
    <s v="SLCC-UU Juniper building at Herriman Campus"/>
    <n v="2025"/>
    <n v="2"/>
    <n v="84062"/>
    <s v="Full-Time"/>
    <n v="1"/>
    <s v="Utah"/>
    <s v="Utah County"/>
    <x v="0"/>
  </r>
  <r>
    <x v="0"/>
    <s v="SLCC-UU Juniper building at Herriman Campus"/>
    <n v="2025"/>
    <n v="2"/>
    <n v="84062"/>
    <s v="Part-Time"/>
    <n v="3"/>
    <s v="Utah"/>
    <s v="Utah County"/>
    <x v="0"/>
  </r>
  <r>
    <x v="0"/>
    <s v="SLCC-UU Juniper building at Herriman Campus"/>
    <n v="2025"/>
    <n v="2"/>
    <n v="84065"/>
    <s v="Full-Time"/>
    <n v="25"/>
    <s v="Salt Lake"/>
    <s v="Salt Lake County"/>
    <x v="1"/>
  </r>
  <r>
    <x v="0"/>
    <s v="SLCC-UU Juniper building at Herriman Campus"/>
    <n v="2025"/>
    <n v="2"/>
    <n v="84065"/>
    <s v="Part-Time"/>
    <n v="40"/>
    <s v="Salt Lake"/>
    <s v="Salt Lake County"/>
    <x v="1"/>
  </r>
  <r>
    <x v="0"/>
    <s v="SLCC-UU Juniper building at Herriman Campus"/>
    <n v="2025"/>
    <n v="2"/>
    <n v="84070"/>
    <s v="Full-Time"/>
    <n v="2"/>
    <s v="Salt Lake"/>
    <s v="Salt Lake County"/>
    <x v="1"/>
  </r>
  <r>
    <x v="0"/>
    <s v="SLCC-UU Juniper building at Herriman Campus"/>
    <n v="2025"/>
    <n v="2"/>
    <n v="84070"/>
    <s v="Part-Time"/>
    <n v="5"/>
    <s v="Salt Lake"/>
    <s v="Salt Lake County"/>
    <x v="1"/>
  </r>
  <r>
    <x v="0"/>
    <s v="SLCC-UU Juniper building at Herriman Campus"/>
    <n v="2025"/>
    <n v="2"/>
    <n v="84074"/>
    <s v="Full-Time"/>
    <n v="7"/>
    <s v="Tooele"/>
    <s v="Tooele County"/>
    <x v="5"/>
  </r>
  <r>
    <x v="0"/>
    <s v="SLCC-UU Juniper building at Herriman Campus"/>
    <n v="2025"/>
    <n v="2"/>
    <n v="84074"/>
    <s v="Part-Time"/>
    <n v="1"/>
    <s v="Tooele"/>
    <s v="Tooele County"/>
    <x v="5"/>
  </r>
  <r>
    <x v="0"/>
    <s v="SLCC-UU Juniper building at Herriman Campus"/>
    <n v="2025"/>
    <n v="2"/>
    <n v="84081"/>
    <s v="Full-Time"/>
    <n v="12"/>
    <e v="#N/A"/>
    <s v="Salt Lake County"/>
    <x v="1"/>
  </r>
  <r>
    <x v="0"/>
    <s v="SLCC-UU Juniper building at Herriman Campus"/>
    <n v="2025"/>
    <n v="2"/>
    <n v="84081"/>
    <s v="Part-Time"/>
    <n v="28"/>
    <e v="#N/A"/>
    <s v="Salt Lake County"/>
    <x v="1"/>
  </r>
  <r>
    <x v="0"/>
    <s v="SLCC-UU Juniper building at Herriman Campus"/>
    <n v="2025"/>
    <n v="2"/>
    <n v="84084"/>
    <s v="Full-Time"/>
    <n v="4"/>
    <s v="Salt Lake"/>
    <s v="Salt Lake County"/>
    <x v="1"/>
  </r>
  <r>
    <x v="0"/>
    <s v="SLCC-UU Juniper building at Herriman Campus"/>
    <n v="2025"/>
    <n v="2"/>
    <n v="84084"/>
    <s v="Part-Time"/>
    <n v="11"/>
    <s v="Salt Lake"/>
    <s v="Salt Lake County"/>
    <x v="1"/>
  </r>
  <r>
    <x v="0"/>
    <s v="SLCC-UU Juniper building at Herriman Campus"/>
    <n v="2025"/>
    <n v="2"/>
    <n v="84087"/>
    <s v="Part-Time"/>
    <n v="2"/>
    <s v="Davis"/>
    <s v="Davis County"/>
    <x v="2"/>
  </r>
  <r>
    <x v="0"/>
    <s v="SLCC-UU Juniper building at Herriman Campus"/>
    <n v="2025"/>
    <n v="2"/>
    <n v="84088"/>
    <s v="Full-Time"/>
    <n v="6"/>
    <s v="Salt Lake"/>
    <s v="Salt Lake County"/>
    <x v="1"/>
  </r>
  <r>
    <x v="0"/>
    <s v="SLCC-UU Juniper building at Herriman Campus"/>
    <n v="2025"/>
    <n v="2"/>
    <n v="84088"/>
    <s v="Part-Time"/>
    <n v="10"/>
    <s v="Salt Lake"/>
    <s v="Salt Lake County"/>
    <x v="1"/>
  </r>
  <r>
    <x v="0"/>
    <s v="SLCC-UU Juniper building at Herriman Campus"/>
    <n v="2025"/>
    <n v="2"/>
    <n v="84092"/>
    <s v="Full-Time"/>
    <n v="5"/>
    <s v="Salt Lake"/>
    <s v="Salt Lake County"/>
    <x v="1"/>
  </r>
  <r>
    <x v="0"/>
    <s v="SLCC-UU Juniper building at Herriman Campus"/>
    <n v="2025"/>
    <n v="2"/>
    <n v="84092"/>
    <s v="Part-Time"/>
    <n v="3"/>
    <s v="Salt Lake"/>
    <s v="Salt Lake County"/>
    <x v="1"/>
  </r>
  <r>
    <x v="0"/>
    <s v="SLCC-UU Juniper building at Herriman Campus"/>
    <n v="2025"/>
    <n v="2"/>
    <n v="84093"/>
    <s v="Full-Time"/>
    <n v="2"/>
    <s v="Salt Lake"/>
    <s v="Salt Lake County"/>
    <x v="1"/>
  </r>
  <r>
    <x v="0"/>
    <s v="SLCC-UU Juniper building at Herriman Campus"/>
    <n v="2025"/>
    <n v="2"/>
    <n v="84093"/>
    <s v="Part-Time"/>
    <n v="2"/>
    <s v="Salt Lake"/>
    <s v="Salt Lake County"/>
    <x v="1"/>
  </r>
  <r>
    <x v="0"/>
    <s v="SLCC-UU Juniper building at Herriman Campus"/>
    <n v="2025"/>
    <n v="2"/>
    <n v="84094"/>
    <s v="Full-Time"/>
    <n v="3"/>
    <s v="Salt Lake"/>
    <s v="Salt Lake County"/>
    <x v="1"/>
  </r>
  <r>
    <x v="0"/>
    <s v="SLCC-UU Juniper building at Herriman Campus"/>
    <n v="2025"/>
    <n v="2"/>
    <n v="84094"/>
    <s v="Part-Time"/>
    <n v="5"/>
    <s v="Salt Lake"/>
    <s v="Salt Lake County"/>
    <x v="1"/>
  </r>
  <r>
    <x v="0"/>
    <s v="SLCC-UU Juniper building at Herriman Campus"/>
    <n v="2025"/>
    <n v="2"/>
    <n v="84095"/>
    <s v="Full-Time"/>
    <n v="9"/>
    <s v="Salt Lake"/>
    <s v="Salt Lake County"/>
    <x v="1"/>
  </r>
  <r>
    <x v="0"/>
    <s v="SLCC-UU Juniper building at Herriman Campus"/>
    <n v="2025"/>
    <n v="2"/>
    <n v="84095"/>
    <s v="Part-Time"/>
    <n v="14"/>
    <s v="Salt Lake"/>
    <s v="Salt Lake County"/>
    <x v="1"/>
  </r>
  <r>
    <x v="0"/>
    <s v="SLCC-UU Juniper building at Herriman Campus"/>
    <n v="2025"/>
    <n v="2"/>
    <n v="84096"/>
    <s v="Full-Time"/>
    <n v="119"/>
    <e v="#N/A"/>
    <s v="Salt Lake County"/>
    <x v="1"/>
  </r>
  <r>
    <x v="0"/>
    <s v="SLCC-UU Juniper building at Herriman Campus"/>
    <n v="2025"/>
    <n v="2"/>
    <n v="84096"/>
    <s v="Part-Time"/>
    <n v="178"/>
    <e v="#N/A"/>
    <s v="Salt Lake County"/>
    <x v="1"/>
  </r>
  <r>
    <x v="0"/>
    <s v="SLCC-UU Juniper building at Herriman Campus"/>
    <n v="2025"/>
    <n v="2"/>
    <n v="84097"/>
    <s v="Full-Time"/>
    <n v="1"/>
    <s v="Utah"/>
    <s v="Utah County"/>
    <x v="0"/>
  </r>
  <r>
    <x v="0"/>
    <s v="SLCC-UU Juniper building at Herriman Campus"/>
    <n v="2025"/>
    <n v="2"/>
    <n v="84098"/>
    <s v="Full-Time"/>
    <n v="2"/>
    <s v="Summit"/>
    <s v="Summit County"/>
    <x v="3"/>
  </r>
  <r>
    <x v="0"/>
    <s v="SLCC-UU Juniper building at Herriman Campus"/>
    <n v="2025"/>
    <n v="2"/>
    <n v="84098"/>
    <s v="Part-Time"/>
    <n v="1"/>
    <s v="Summit"/>
    <s v="Summit County"/>
    <x v="3"/>
  </r>
  <r>
    <x v="0"/>
    <s v="SLCC-UU Juniper building at Herriman Campus"/>
    <n v="2025"/>
    <n v="2"/>
    <n v="84101"/>
    <s v="Part-Time"/>
    <n v="1"/>
    <s v="Salt Lake"/>
    <s v="Salt Lake County"/>
    <x v="1"/>
  </r>
  <r>
    <x v="0"/>
    <s v="SLCC-UU Juniper building at Herriman Campus"/>
    <n v="2025"/>
    <n v="2"/>
    <n v="84102"/>
    <s v="Full-Time"/>
    <n v="2"/>
    <s v="Salt Lake"/>
    <s v="Salt Lake County"/>
    <x v="1"/>
  </r>
  <r>
    <x v="0"/>
    <s v="SLCC-UU Juniper building at Herriman Campus"/>
    <n v="2025"/>
    <n v="2"/>
    <n v="84102"/>
    <s v="Part-Time"/>
    <n v="1"/>
    <s v="Salt Lake"/>
    <s v="Salt Lake County"/>
    <x v="1"/>
  </r>
  <r>
    <x v="0"/>
    <s v="SLCC-UU Juniper building at Herriman Campus"/>
    <n v="2025"/>
    <n v="2"/>
    <n v="84103"/>
    <s v="Full-Time"/>
    <n v="4"/>
    <s v="Salt Lake"/>
    <s v="Salt Lake County"/>
    <x v="1"/>
  </r>
  <r>
    <x v="0"/>
    <s v="SLCC-UU Juniper building at Herriman Campus"/>
    <n v="2025"/>
    <n v="2"/>
    <n v="84104"/>
    <s v="Part-Time"/>
    <n v="1"/>
    <s v="Salt Lake"/>
    <s v="Salt Lake County"/>
    <x v="1"/>
  </r>
  <r>
    <x v="0"/>
    <s v="SLCC-UU Juniper building at Herriman Campus"/>
    <n v="2025"/>
    <n v="2"/>
    <n v="84105"/>
    <s v="Full-Time"/>
    <n v="2"/>
    <s v="Salt Lake"/>
    <s v="Salt Lake County"/>
    <x v="1"/>
  </r>
  <r>
    <x v="0"/>
    <s v="SLCC-UU Juniper building at Herriman Campus"/>
    <n v="2025"/>
    <n v="2"/>
    <n v="84105"/>
    <s v="Part-Time"/>
    <n v="1"/>
    <s v="Salt Lake"/>
    <s v="Salt Lake County"/>
    <x v="1"/>
  </r>
  <r>
    <x v="0"/>
    <s v="SLCC-UU Juniper building at Herriman Campus"/>
    <n v="2025"/>
    <n v="2"/>
    <n v="84106"/>
    <s v="Full-Time"/>
    <n v="1"/>
    <s v="Salt Lake"/>
    <s v="Salt Lake County"/>
    <x v="1"/>
  </r>
  <r>
    <x v="0"/>
    <s v="SLCC-UU Juniper building at Herriman Campus"/>
    <n v="2025"/>
    <n v="2"/>
    <n v="84106"/>
    <s v="Part-Time"/>
    <n v="2"/>
    <s v="Salt Lake"/>
    <s v="Salt Lake County"/>
    <x v="1"/>
  </r>
  <r>
    <x v="0"/>
    <s v="SLCC-UU Juniper building at Herriman Campus"/>
    <n v="2025"/>
    <n v="2"/>
    <n v="84107"/>
    <s v="Full-Time"/>
    <n v="2"/>
    <s v="Salt Lake"/>
    <s v="Salt Lake County"/>
    <x v="1"/>
  </r>
  <r>
    <x v="0"/>
    <s v="SLCC-UU Juniper building at Herriman Campus"/>
    <n v="2025"/>
    <n v="2"/>
    <n v="84107"/>
    <s v="Part-Time"/>
    <n v="4"/>
    <s v="Salt Lake"/>
    <s v="Salt Lake County"/>
    <x v="1"/>
  </r>
  <r>
    <x v="0"/>
    <s v="SLCC-UU Juniper building at Herriman Campus"/>
    <n v="2025"/>
    <n v="2"/>
    <n v="84108"/>
    <s v="Part-Time"/>
    <n v="1"/>
    <s v="Salt Lake"/>
    <s v="Salt Lake County"/>
    <x v="1"/>
  </r>
  <r>
    <x v="0"/>
    <s v="SLCC-UU Juniper building at Herriman Campus"/>
    <n v="2025"/>
    <n v="2"/>
    <n v="84109"/>
    <s v="Full-Time"/>
    <n v="1"/>
    <s v="Salt Lake"/>
    <s v="Salt Lake County"/>
    <x v="1"/>
  </r>
  <r>
    <x v="0"/>
    <s v="SLCC-UU Juniper building at Herriman Campus"/>
    <n v="2025"/>
    <n v="2"/>
    <n v="84109"/>
    <s v="Part-Time"/>
    <n v="1"/>
    <s v="Salt Lake"/>
    <s v="Salt Lake County"/>
    <x v="1"/>
  </r>
  <r>
    <x v="0"/>
    <s v="SLCC-UU Juniper building at Herriman Campus"/>
    <n v="2025"/>
    <n v="2"/>
    <n v="84111"/>
    <s v="Part-Time"/>
    <n v="3"/>
    <s v="Salt Lake"/>
    <s v="Salt Lake County"/>
    <x v="1"/>
  </r>
  <r>
    <x v="0"/>
    <s v="SLCC-UU Juniper building at Herriman Campus"/>
    <n v="2025"/>
    <n v="2"/>
    <n v="84115"/>
    <s v="Part-Time"/>
    <n v="5"/>
    <s v="Salt Lake"/>
    <s v="Salt Lake County"/>
    <x v="1"/>
  </r>
  <r>
    <x v="0"/>
    <s v="SLCC-UU Juniper building at Herriman Campus"/>
    <n v="2025"/>
    <n v="2"/>
    <n v="84116"/>
    <s v="Full-Time"/>
    <n v="3"/>
    <s v="Salt Lake"/>
    <s v="Salt Lake County"/>
    <x v="1"/>
  </r>
  <r>
    <x v="0"/>
    <s v="SLCC-UU Juniper building at Herriman Campus"/>
    <n v="2025"/>
    <n v="2"/>
    <n v="84116"/>
    <s v="Part-Time"/>
    <n v="2"/>
    <s v="Salt Lake"/>
    <s v="Salt Lake County"/>
    <x v="1"/>
  </r>
  <r>
    <x v="0"/>
    <s v="SLCC-UU Juniper building at Herriman Campus"/>
    <n v="2025"/>
    <n v="2"/>
    <n v="84117"/>
    <s v="Full-Time"/>
    <n v="2"/>
    <s v="Salt Lake"/>
    <s v="Salt Lake County"/>
    <x v="1"/>
  </r>
  <r>
    <x v="0"/>
    <s v="SLCC-UU Juniper building at Herriman Campus"/>
    <n v="2025"/>
    <n v="2"/>
    <n v="84118"/>
    <s v="Full-Time"/>
    <n v="4"/>
    <s v="Salt Lake"/>
    <s v="Salt Lake County"/>
    <x v="1"/>
  </r>
  <r>
    <x v="0"/>
    <s v="SLCC-UU Juniper building at Herriman Campus"/>
    <n v="2025"/>
    <n v="2"/>
    <n v="84118"/>
    <s v="Part-Time"/>
    <n v="9"/>
    <s v="Salt Lake"/>
    <s v="Salt Lake County"/>
    <x v="1"/>
  </r>
  <r>
    <x v="0"/>
    <s v="SLCC-UU Juniper building at Herriman Campus"/>
    <n v="2025"/>
    <n v="2"/>
    <n v="84119"/>
    <s v="Full-Time"/>
    <n v="3"/>
    <s v="Salt Lake"/>
    <s v="Salt Lake County"/>
    <x v="1"/>
  </r>
  <r>
    <x v="0"/>
    <s v="SLCC-UU Juniper building at Herriman Campus"/>
    <n v="2025"/>
    <n v="2"/>
    <n v="84119"/>
    <s v="Part-Time"/>
    <n v="2"/>
    <s v="Salt Lake"/>
    <s v="Salt Lake County"/>
    <x v="1"/>
  </r>
  <r>
    <x v="0"/>
    <s v="SLCC-UU Juniper building at Herriman Campus"/>
    <n v="2025"/>
    <n v="2"/>
    <n v="84120"/>
    <s v="Full-Time"/>
    <n v="10"/>
    <s v="Salt Lake"/>
    <s v="Salt Lake County"/>
    <x v="1"/>
  </r>
  <r>
    <x v="0"/>
    <s v="SLCC-UU Juniper building at Herriman Campus"/>
    <n v="2025"/>
    <n v="2"/>
    <n v="84120"/>
    <s v="Part-Time"/>
    <n v="5"/>
    <s v="Salt Lake"/>
    <s v="Salt Lake County"/>
    <x v="1"/>
  </r>
  <r>
    <x v="0"/>
    <s v="SLCC-UU Juniper building at Herriman Campus"/>
    <n v="2025"/>
    <n v="2"/>
    <n v="84121"/>
    <s v="Full-Time"/>
    <n v="5"/>
    <s v="Salt Lake"/>
    <s v="Salt Lake County"/>
    <x v="1"/>
  </r>
  <r>
    <x v="0"/>
    <s v="SLCC-UU Juniper building at Herriman Campus"/>
    <n v="2025"/>
    <n v="2"/>
    <n v="84121"/>
    <s v="Part-Time"/>
    <n v="6"/>
    <s v="Salt Lake"/>
    <s v="Salt Lake County"/>
    <x v="1"/>
  </r>
  <r>
    <x v="0"/>
    <s v="SLCC-UU Juniper building at Herriman Campus"/>
    <n v="2025"/>
    <n v="2"/>
    <n v="84123"/>
    <s v="Full-Time"/>
    <n v="2"/>
    <s v="Salt Lake"/>
    <s v="Salt Lake County"/>
    <x v="1"/>
  </r>
  <r>
    <x v="0"/>
    <s v="SLCC-UU Juniper building at Herriman Campus"/>
    <n v="2025"/>
    <n v="2"/>
    <n v="84123"/>
    <s v="Part-Time"/>
    <n v="7"/>
    <s v="Salt Lake"/>
    <s v="Salt Lake County"/>
    <x v="1"/>
  </r>
  <r>
    <x v="0"/>
    <s v="SLCC-UU Juniper building at Herriman Campus"/>
    <n v="2025"/>
    <n v="2"/>
    <n v="84124"/>
    <s v="Full-Time"/>
    <n v="1"/>
    <s v="Salt Lake"/>
    <s v="Salt Lake County"/>
    <x v="1"/>
  </r>
  <r>
    <x v="0"/>
    <s v="SLCC-UU Juniper building at Herriman Campus"/>
    <n v="2025"/>
    <n v="2"/>
    <n v="84124"/>
    <s v="Part-Time"/>
    <n v="1"/>
    <s v="Salt Lake"/>
    <s v="Salt Lake County"/>
    <x v="1"/>
  </r>
  <r>
    <x v="0"/>
    <s v="SLCC-UU Juniper building at Herriman Campus"/>
    <n v="2025"/>
    <n v="2"/>
    <n v="84128"/>
    <s v="Full-Time"/>
    <n v="4"/>
    <s v="Salt Lake"/>
    <s v="Salt Lake County"/>
    <x v="1"/>
  </r>
  <r>
    <x v="0"/>
    <s v="SLCC-UU Juniper building at Herriman Campus"/>
    <n v="2025"/>
    <n v="2"/>
    <n v="84128"/>
    <s v="Part-Time"/>
    <n v="5"/>
    <s v="Salt Lake"/>
    <s v="Salt Lake County"/>
    <x v="1"/>
  </r>
  <r>
    <x v="0"/>
    <s v="SLCC-UU Juniper building at Herriman Campus"/>
    <n v="2025"/>
    <n v="2"/>
    <n v="84129"/>
    <s v="Full-Time"/>
    <n v="5"/>
    <e v="#N/A"/>
    <s v="Salt Lake County"/>
    <x v="1"/>
  </r>
  <r>
    <x v="0"/>
    <s v="SLCC-UU Juniper building at Herriman Campus"/>
    <n v="2025"/>
    <n v="2"/>
    <n v="84129"/>
    <s v="Part-Time"/>
    <n v="4"/>
    <e v="#N/A"/>
    <s v="Salt Lake County"/>
    <x v="1"/>
  </r>
  <r>
    <x v="0"/>
    <s v="SLCC-UU Juniper building at Herriman Campus"/>
    <n v="2025"/>
    <n v="2"/>
    <n v="84315"/>
    <s v="Part-Time"/>
    <n v="1"/>
    <s v="Weber"/>
    <s v="Weber County"/>
    <x v="9"/>
  </r>
  <r>
    <x v="0"/>
    <s v="SLCC-UU Juniper building at Herriman Campus"/>
    <n v="2025"/>
    <n v="2"/>
    <n v="84319"/>
    <s v="Part-Time"/>
    <n v="1"/>
    <s v="Cache"/>
    <s v="Cache County"/>
    <x v="11"/>
  </r>
  <r>
    <x v="0"/>
    <s v="SLCC-UU Juniper building at Herriman Campus"/>
    <n v="2025"/>
    <n v="2"/>
    <n v="84341"/>
    <s v="Full-Time"/>
    <n v="2"/>
    <s v="Cache"/>
    <s v="Cache County"/>
    <x v="11"/>
  </r>
  <r>
    <x v="0"/>
    <s v="SLCC-UU Juniper building at Herriman Campus"/>
    <n v="2025"/>
    <n v="2"/>
    <n v="84401"/>
    <s v="Part-Time"/>
    <n v="1"/>
    <s v="Weber"/>
    <s v="Weber County"/>
    <x v="9"/>
  </r>
  <r>
    <x v="0"/>
    <s v="SLCC-UU Juniper building at Herriman Campus"/>
    <n v="2025"/>
    <n v="2"/>
    <n v="84404"/>
    <s v="Part-Time"/>
    <n v="1"/>
    <s v="Weber"/>
    <s v="Weber County"/>
    <x v="9"/>
  </r>
  <r>
    <x v="0"/>
    <s v="SLCC-UU Juniper building at Herriman Campus"/>
    <n v="2025"/>
    <n v="2"/>
    <n v="84601"/>
    <s v="Full-Time"/>
    <n v="1"/>
    <s v="Utah"/>
    <s v="Utah County"/>
    <x v="0"/>
  </r>
  <r>
    <x v="0"/>
    <s v="SLCC-UU Juniper building at Herriman Campus"/>
    <n v="2025"/>
    <n v="2"/>
    <n v="84601"/>
    <s v="Part-Time"/>
    <n v="1"/>
    <s v="Utah"/>
    <s v="Utah County"/>
    <x v="0"/>
  </r>
  <r>
    <x v="0"/>
    <s v="SLCC-UU Juniper building at Herriman Campus"/>
    <n v="2025"/>
    <n v="2"/>
    <n v="84642"/>
    <s v="Part-Time"/>
    <n v="1"/>
    <s v="Sanpete"/>
    <s v="Sanpete County"/>
    <x v="17"/>
  </r>
  <r>
    <x v="0"/>
    <s v="SLCC-UU Juniper building at Herriman Campus"/>
    <n v="2025"/>
    <n v="2"/>
    <n v="84651"/>
    <s v="Full-Time"/>
    <n v="1"/>
    <s v="Utah"/>
    <s v="Utah County"/>
    <x v="0"/>
  </r>
  <r>
    <x v="0"/>
    <s v="SLCC-UU Juniper building at Herriman Campus"/>
    <n v="2025"/>
    <n v="2"/>
    <n v="84651"/>
    <s v="Part-Time"/>
    <n v="1"/>
    <s v="Utah"/>
    <s v="Utah County"/>
    <x v="0"/>
  </r>
  <r>
    <x v="0"/>
    <s v="SLCC-UU Juniper building at Herriman Campus"/>
    <n v="2025"/>
    <n v="2"/>
    <n v="84660"/>
    <s v="Part-Time"/>
    <n v="2"/>
    <s v="Utah"/>
    <s v="Utah County"/>
    <x v="0"/>
  </r>
  <r>
    <x v="0"/>
    <s v="SLCC-UU Juniper building at Herriman Campus"/>
    <n v="2025"/>
    <n v="2"/>
    <n v="84663"/>
    <s v="Part-Time"/>
    <n v="2"/>
    <s v="Utah"/>
    <s v="Utah County"/>
    <x v="0"/>
  </r>
  <r>
    <x v="0"/>
    <s v="SLCC-UU Juniper building at Herriman Campus"/>
    <n v="2025"/>
    <n v="2"/>
    <n v="84720"/>
    <s v="Full-Time"/>
    <n v="1"/>
    <s v="Iron"/>
    <s v="Iron County"/>
    <x v="20"/>
  </r>
  <r>
    <x v="0"/>
    <s v="Correctional Facility--West Valley City"/>
    <n v="2025"/>
    <n v="2"/>
    <n v="84116"/>
    <s v="Full-Time"/>
    <n v="21"/>
    <s v="Salt Lake"/>
    <s v="Salt Lake County"/>
    <x v="1"/>
  </r>
  <r>
    <x v="0"/>
    <s v="Correctional Facility--West Valley City"/>
    <n v="2025"/>
    <n v="2"/>
    <n v="84116"/>
    <s v="Part-Time"/>
    <n v="177"/>
    <s v="Salt Lake"/>
    <s v="Salt Lake County"/>
    <x v="1"/>
  </r>
  <r>
    <x v="0"/>
    <s v="Correctional Facility--West Valley City"/>
    <n v="2025"/>
    <n v="2"/>
    <n v="84121"/>
    <s v="Part-Time"/>
    <n v="1"/>
    <s v="Salt Lake"/>
    <s v="Salt Lake County"/>
    <x v="1"/>
  </r>
  <r>
    <x v="0"/>
    <s v="Correctional Facility--West Valley City"/>
    <n v="2025"/>
    <n v="2"/>
    <n v="84130"/>
    <s v="Part-Time"/>
    <n v="1"/>
    <s v="Salt Lake"/>
    <e v="#N/A"/>
    <x v="1"/>
  </r>
  <r>
    <x v="0"/>
    <s v="Correctional Facility--West Valley City"/>
    <n v="2025"/>
    <n v="2"/>
    <n v="84634"/>
    <s v="Full-Time"/>
    <n v="1"/>
    <s v="Sanpete"/>
    <s v="Sanpete County"/>
    <x v="17"/>
  </r>
  <r>
    <x v="0"/>
    <s v="Correctional Facility--West Valley City"/>
    <n v="2025"/>
    <n v="2"/>
    <n v="84634"/>
    <s v="Part-Time"/>
    <n v="38"/>
    <s v="Sanpete"/>
    <s v="Sanpete County"/>
    <x v="17"/>
  </r>
  <r>
    <x v="0"/>
    <s v="Course is taught at Other site, not Owned or Leased   (eg:. Healthcare Clinic, local bowling alley, ect)"/>
    <n v="2025"/>
    <n v="2"/>
    <n v="84003"/>
    <s v="Full-Time"/>
    <n v="3"/>
    <s v="Utah"/>
    <s v="Utah County"/>
    <x v="0"/>
  </r>
  <r>
    <x v="0"/>
    <s v="Course is taught at Other site, not Owned or Leased   (eg:. Healthcare Clinic, local bowling alley, ect)"/>
    <n v="2025"/>
    <n v="2"/>
    <n v="84005"/>
    <s v="Full-Time"/>
    <n v="2"/>
    <e v="#N/A"/>
    <s v="Utah County"/>
    <x v="0"/>
  </r>
  <r>
    <x v="0"/>
    <s v="Course is taught at Other site, not Owned or Leased   (eg:. Healthcare Clinic, local bowling alley, ect)"/>
    <n v="2025"/>
    <n v="2"/>
    <n v="84005"/>
    <s v="Part-Time"/>
    <n v="11"/>
    <e v="#N/A"/>
    <s v="Utah County"/>
    <x v="0"/>
  </r>
  <r>
    <x v="0"/>
    <s v="Course is taught at Other site, not Owned or Leased   (eg:. Healthcare Clinic, local bowling alley, ect)"/>
    <n v="2025"/>
    <n v="2"/>
    <n v="84006"/>
    <s v="Part-Time"/>
    <n v="1"/>
    <s v="Salt Lake"/>
    <s v="Salt Lake County"/>
    <x v="1"/>
  </r>
  <r>
    <x v="0"/>
    <s v="Course is taught at Other site, not Owned or Leased   (eg:. Healthcare Clinic, local bowling alley, ect)"/>
    <n v="2025"/>
    <n v="2"/>
    <n v="84009"/>
    <s v="Full-Time"/>
    <n v="6"/>
    <e v="#N/A"/>
    <s v="Salt Lake County"/>
    <x v="1"/>
  </r>
  <r>
    <x v="0"/>
    <s v="Course is taught at Other site, not Owned or Leased   (eg:. Healthcare Clinic, local bowling alley, ect)"/>
    <n v="2025"/>
    <n v="2"/>
    <n v="84009"/>
    <s v="Part-Time"/>
    <n v="9"/>
    <e v="#N/A"/>
    <s v="Salt Lake County"/>
    <x v="1"/>
  </r>
  <r>
    <x v="0"/>
    <s v="Course is taught at Other site, not Owned or Leased   (eg:. Healthcare Clinic, local bowling alley, ect)"/>
    <n v="2025"/>
    <n v="2"/>
    <n v="84010"/>
    <s v="Full-Time"/>
    <n v="3"/>
    <s v="Davis"/>
    <s v="Davis County"/>
    <x v="2"/>
  </r>
  <r>
    <x v="0"/>
    <s v="Course is taught at Other site, not Owned or Leased   (eg:. Healthcare Clinic, local bowling alley, ect)"/>
    <n v="2025"/>
    <n v="2"/>
    <n v="84010"/>
    <s v="Part-Time"/>
    <n v="13"/>
    <s v="Davis"/>
    <s v="Davis County"/>
    <x v="2"/>
  </r>
  <r>
    <x v="0"/>
    <s v="Course is taught at Other site, not Owned or Leased   (eg:. Healthcare Clinic, local bowling alley, ect)"/>
    <n v="2025"/>
    <n v="2"/>
    <n v="84011"/>
    <s v="Part-Time"/>
    <n v="1"/>
    <s v="Davis"/>
    <e v="#N/A"/>
    <x v="2"/>
  </r>
  <r>
    <x v="0"/>
    <s v="Course is taught at Other site, not Owned or Leased   (eg:. Healthcare Clinic, local bowling alley, ect)"/>
    <n v="2025"/>
    <n v="2"/>
    <n v="84013"/>
    <s v="Full-Time"/>
    <n v="1"/>
    <s v="Utah"/>
    <s v="Utah County"/>
    <x v="0"/>
  </r>
  <r>
    <x v="0"/>
    <s v="Course is taught at Other site, not Owned or Leased   (eg:. Healthcare Clinic, local bowling alley, ect)"/>
    <n v="2025"/>
    <n v="2"/>
    <n v="84014"/>
    <s v="Full-Time"/>
    <n v="1"/>
    <s v="Davis"/>
    <s v="Davis County"/>
    <x v="2"/>
  </r>
  <r>
    <x v="0"/>
    <s v="Course is taught at Other site, not Owned or Leased   (eg:. Healthcare Clinic, local bowling alley, ect)"/>
    <n v="2025"/>
    <n v="2"/>
    <n v="84014"/>
    <s v="Part-Time"/>
    <n v="4"/>
    <s v="Davis"/>
    <s v="Davis County"/>
    <x v="2"/>
  </r>
  <r>
    <x v="0"/>
    <s v="Course is taught at Other site, not Owned or Leased   (eg:. Healthcare Clinic, local bowling alley, ect)"/>
    <n v="2025"/>
    <n v="2"/>
    <n v="84015"/>
    <s v="Full-Time"/>
    <n v="2"/>
    <s v="Davis"/>
    <s v="Davis County"/>
    <x v="2"/>
  </r>
  <r>
    <x v="0"/>
    <s v="Course is taught at Other site, not Owned or Leased   (eg:. Healthcare Clinic, local bowling alley, ect)"/>
    <n v="2025"/>
    <n v="2"/>
    <n v="84015"/>
    <s v="Part-Time"/>
    <n v="5"/>
    <s v="Davis"/>
    <s v="Davis County"/>
    <x v="2"/>
  </r>
  <r>
    <x v="0"/>
    <s v="Course is taught at Other site, not Owned or Leased   (eg:. Healthcare Clinic, local bowling alley, ect)"/>
    <n v="2025"/>
    <n v="2"/>
    <n v="84017"/>
    <s v="Part-Time"/>
    <n v="2"/>
    <s v="Summit"/>
    <s v="Summit County"/>
    <x v="3"/>
  </r>
  <r>
    <x v="0"/>
    <s v="Course is taught at Other site, not Owned or Leased   (eg:. Healthcare Clinic, local bowling alley, ect)"/>
    <n v="2025"/>
    <n v="2"/>
    <n v="84020"/>
    <s v="Full-Time"/>
    <n v="4"/>
    <s v="Salt Lake"/>
    <s v="Salt Lake County"/>
    <x v="1"/>
  </r>
  <r>
    <x v="0"/>
    <s v="Course is taught at Other site, not Owned or Leased   (eg:. Healthcare Clinic, local bowling alley, ect)"/>
    <n v="2025"/>
    <n v="2"/>
    <n v="84020"/>
    <s v="Part-Time"/>
    <n v="8"/>
    <s v="Salt Lake"/>
    <s v="Salt Lake County"/>
    <x v="1"/>
  </r>
  <r>
    <x v="0"/>
    <s v="Course is taught at Other site, not Owned or Leased   (eg:. Healthcare Clinic, local bowling alley, ect)"/>
    <n v="2025"/>
    <n v="2"/>
    <n v="84025"/>
    <s v="Full-Time"/>
    <n v="2"/>
    <s v="Davis"/>
    <s v="Davis County"/>
    <x v="2"/>
  </r>
  <r>
    <x v="0"/>
    <s v="Course is taught at Other site, not Owned or Leased   (eg:. Healthcare Clinic, local bowling alley, ect)"/>
    <n v="2025"/>
    <n v="2"/>
    <n v="84025"/>
    <s v="Part-Time"/>
    <n v="5"/>
    <s v="Davis"/>
    <s v="Davis County"/>
    <x v="2"/>
  </r>
  <r>
    <x v="0"/>
    <s v="Course is taught at Other site, not Owned or Leased   (eg:. Healthcare Clinic, local bowling alley, ect)"/>
    <n v="2025"/>
    <n v="2"/>
    <n v="84029"/>
    <s v="Part-Time"/>
    <n v="5"/>
    <s v="Tooele"/>
    <s v="Tooele County"/>
    <x v="5"/>
  </r>
  <r>
    <x v="0"/>
    <s v="Course is taught at Other site, not Owned or Leased   (eg:. Healthcare Clinic, local bowling alley, ect)"/>
    <n v="2025"/>
    <n v="2"/>
    <n v="84032"/>
    <s v="Full-Time"/>
    <n v="1"/>
    <s v="Wasatch"/>
    <s v="Wasatch County"/>
    <x v="7"/>
  </r>
  <r>
    <x v="0"/>
    <s v="Course is taught at Other site, not Owned or Leased   (eg:. Healthcare Clinic, local bowling alley, ect)"/>
    <n v="2025"/>
    <n v="2"/>
    <n v="84032"/>
    <s v="Part-Time"/>
    <n v="2"/>
    <s v="Wasatch"/>
    <s v="Wasatch County"/>
    <x v="7"/>
  </r>
  <r>
    <x v="0"/>
    <s v="Course is taught at Other site, not Owned or Leased   (eg:. Healthcare Clinic, local bowling alley, ect)"/>
    <n v="2025"/>
    <n v="2"/>
    <n v="84037"/>
    <s v="Part-Time"/>
    <n v="6"/>
    <s v="Davis"/>
    <s v="Davis County"/>
    <x v="2"/>
  </r>
  <r>
    <x v="0"/>
    <s v="Course is taught at Other site, not Owned or Leased   (eg:. Healthcare Clinic, local bowling alley, ect)"/>
    <n v="2025"/>
    <n v="2"/>
    <n v="84040"/>
    <s v="Full-Time"/>
    <n v="2"/>
    <s v="Davis"/>
    <s v="Davis County"/>
    <x v="2"/>
  </r>
  <r>
    <x v="0"/>
    <s v="Course is taught at Other site, not Owned or Leased   (eg:. Healthcare Clinic, local bowling alley, ect)"/>
    <n v="2025"/>
    <n v="2"/>
    <n v="84041"/>
    <s v="Full-Time"/>
    <n v="1"/>
    <s v="Davis"/>
    <s v="Davis County"/>
    <x v="2"/>
  </r>
  <r>
    <x v="0"/>
    <s v="Course is taught at Other site, not Owned or Leased   (eg:. Healthcare Clinic, local bowling alley, ect)"/>
    <n v="2025"/>
    <n v="2"/>
    <n v="84041"/>
    <s v="Part-Time"/>
    <n v="7"/>
    <s v="Davis"/>
    <s v="Davis County"/>
    <x v="2"/>
  </r>
  <r>
    <x v="0"/>
    <s v="Course is taught at Other site, not Owned or Leased   (eg:. Healthcare Clinic, local bowling alley, ect)"/>
    <n v="2025"/>
    <n v="2"/>
    <n v="84043"/>
    <s v="Full-Time"/>
    <n v="1"/>
    <s v="Utah"/>
    <s v="Utah County"/>
    <x v="0"/>
  </r>
  <r>
    <x v="0"/>
    <s v="Course is taught at Other site, not Owned or Leased   (eg:. Healthcare Clinic, local bowling alley, ect)"/>
    <n v="2025"/>
    <n v="2"/>
    <n v="84043"/>
    <s v="Part-Time"/>
    <n v="15"/>
    <s v="Utah"/>
    <s v="Utah County"/>
    <x v="0"/>
  </r>
  <r>
    <x v="0"/>
    <s v="Course is taught at Other site, not Owned or Leased   (eg:. Healthcare Clinic, local bowling alley, ect)"/>
    <n v="2025"/>
    <n v="2"/>
    <n v="84044"/>
    <s v="Full-Time"/>
    <n v="5"/>
    <s v="Salt Lake"/>
    <s v="Salt Lake County"/>
    <x v="1"/>
  </r>
  <r>
    <x v="0"/>
    <s v="Course is taught at Other site, not Owned or Leased   (eg:. Healthcare Clinic, local bowling alley, ect)"/>
    <n v="2025"/>
    <n v="2"/>
    <n v="84044"/>
    <s v="Part-Time"/>
    <n v="20"/>
    <s v="Salt Lake"/>
    <s v="Salt Lake County"/>
    <x v="1"/>
  </r>
  <r>
    <x v="0"/>
    <s v="Course is taught at Other site, not Owned or Leased   (eg:. Healthcare Clinic, local bowling alley, ect)"/>
    <n v="2025"/>
    <n v="2"/>
    <n v="84045"/>
    <s v="Full-Time"/>
    <n v="2"/>
    <e v="#N/A"/>
    <s v="Utah County"/>
    <x v="0"/>
  </r>
  <r>
    <x v="0"/>
    <s v="Course is taught at Other site, not Owned or Leased   (eg:. Healthcare Clinic, local bowling alley, ect)"/>
    <n v="2025"/>
    <n v="2"/>
    <n v="84045"/>
    <s v="Part-Time"/>
    <n v="3"/>
    <e v="#N/A"/>
    <s v="Utah County"/>
    <x v="0"/>
  </r>
  <r>
    <x v="0"/>
    <s v="Course is taught at Other site, not Owned or Leased   (eg:. Healthcare Clinic, local bowling alley, ect)"/>
    <n v="2025"/>
    <n v="2"/>
    <n v="84047"/>
    <s v="Full-Time"/>
    <n v="7"/>
    <s v="Salt Lake"/>
    <s v="Salt Lake County"/>
    <x v="1"/>
  </r>
  <r>
    <x v="0"/>
    <s v="Course is taught at Other site, not Owned or Leased   (eg:. Healthcare Clinic, local bowling alley, ect)"/>
    <n v="2025"/>
    <n v="2"/>
    <n v="84047"/>
    <s v="Part-Time"/>
    <n v="21"/>
    <s v="Salt Lake"/>
    <s v="Salt Lake County"/>
    <x v="1"/>
  </r>
  <r>
    <x v="0"/>
    <s v="Course is taught at Other site, not Owned or Leased   (eg:. Healthcare Clinic, local bowling alley, ect)"/>
    <n v="2025"/>
    <n v="2"/>
    <n v="84050"/>
    <s v="Full-Time"/>
    <n v="1"/>
    <s v="Morgan"/>
    <s v="Morgan County"/>
    <x v="8"/>
  </r>
  <r>
    <x v="0"/>
    <s v="Course is taught at Other site, not Owned or Leased   (eg:. Healthcare Clinic, local bowling alley, ect)"/>
    <n v="2025"/>
    <n v="2"/>
    <n v="84050"/>
    <s v="Part-Time"/>
    <n v="1"/>
    <s v="Morgan"/>
    <s v="Morgan County"/>
    <x v="8"/>
  </r>
  <r>
    <x v="0"/>
    <s v="Course is taught at Other site, not Owned or Leased   (eg:. Healthcare Clinic, local bowling alley, ect)"/>
    <n v="2025"/>
    <n v="2"/>
    <n v="84054"/>
    <s v="Full-Time"/>
    <n v="4"/>
    <s v="Davis"/>
    <s v="Davis County"/>
    <x v="2"/>
  </r>
  <r>
    <x v="0"/>
    <s v="Course is taught at Other site, not Owned or Leased   (eg:. Healthcare Clinic, local bowling alley, ect)"/>
    <n v="2025"/>
    <n v="2"/>
    <n v="84054"/>
    <s v="Part-Time"/>
    <n v="4"/>
    <s v="Davis"/>
    <s v="Davis County"/>
    <x v="2"/>
  </r>
  <r>
    <x v="0"/>
    <s v="Course is taught at Other site, not Owned or Leased   (eg:. Healthcare Clinic, local bowling alley, ect)"/>
    <n v="2025"/>
    <n v="2"/>
    <n v="84057"/>
    <s v="Full-Time"/>
    <n v="1"/>
    <s v="Utah"/>
    <s v="Utah County"/>
    <x v="0"/>
  </r>
  <r>
    <x v="0"/>
    <s v="Course is taught at Other site, not Owned or Leased   (eg:. Healthcare Clinic, local bowling alley, ect)"/>
    <n v="2025"/>
    <n v="2"/>
    <n v="84057"/>
    <s v="Part-Time"/>
    <n v="3"/>
    <s v="Utah"/>
    <s v="Utah County"/>
    <x v="0"/>
  </r>
  <r>
    <x v="0"/>
    <s v="Course is taught at Other site, not Owned or Leased   (eg:. Healthcare Clinic, local bowling alley, ect)"/>
    <n v="2025"/>
    <n v="2"/>
    <n v="84058"/>
    <s v="Full-Time"/>
    <n v="1"/>
    <s v="Utah"/>
    <s v="Utah County"/>
    <x v="0"/>
  </r>
  <r>
    <x v="0"/>
    <s v="Course is taught at Other site, not Owned or Leased   (eg:. Healthcare Clinic, local bowling alley, ect)"/>
    <n v="2025"/>
    <n v="2"/>
    <n v="84058"/>
    <s v="Part-Time"/>
    <n v="4"/>
    <s v="Utah"/>
    <s v="Utah County"/>
    <x v="0"/>
  </r>
  <r>
    <x v="0"/>
    <s v="Course is taught at Other site, not Owned or Leased   (eg:. Healthcare Clinic, local bowling alley, ect)"/>
    <n v="2025"/>
    <n v="2"/>
    <n v="84059"/>
    <s v="Part-Time"/>
    <n v="3"/>
    <s v="Utah"/>
    <s v="Utah County"/>
    <x v="0"/>
  </r>
  <r>
    <x v="0"/>
    <s v="Course is taught at Other site, not Owned or Leased   (eg:. Healthcare Clinic, local bowling alley, ect)"/>
    <n v="2025"/>
    <n v="2"/>
    <n v="84060"/>
    <s v="Part-Time"/>
    <n v="2"/>
    <s v="Summit"/>
    <s v="Summit County"/>
    <x v="3"/>
  </r>
  <r>
    <x v="0"/>
    <s v="Course is taught at Other site, not Owned or Leased   (eg:. Healthcare Clinic, local bowling alley, ect)"/>
    <n v="2025"/>
    <n v="2"/>
    <n v="84062"/>
    <s v="Full-Time"/>
    <n v="2"/>
    <s v="Utah"/>
    <s v="Utah County"/>
    <x v="0"/>
  </r>
  <r>
    <x v="0"/>
    <s v="Course is taught at Other site, not Owned or Leased   (eg:. Healthcare Clinic, local bowling alley, ect)"/>
    <n v="2025"/>
    <n v="2"/>
    <n v="84062"/>
    <s v="Part-Time"/>
    <n v="3"/>
    <s v="Utah"/>
    <s v="Utah County"/>
    <x v="0"/>
  </r>
  <r>
    <x v="0"/>
    <s v="Course is taught at Other site, not Owned or Leased   (eg:. Healthcare Clinic, local bowling alley, ect)"/>
    <n v="2025"/>
    <n v="2"/>
    <n v="84065"/>
    <s v="Full-Time"/>
    <n v="6"/>
    <s v="Salt Lake"/>
    <s v="Salt Lake County"/>
    <x v="1"/>
  </r>
  <r>
    <x v="0"/>
    <s v="Course is taught at Other site, not Owned or Leased   (eg:. Healthcare Clinic, local bowling alley, ect)"/>
    <n v="2025"/>
    <n v="2"/>
    <n v="84065"/>
    <s v="Part-Time"/>
    <n v="20"/>
    <s v="Salt Lake"/>
    <s v="Salt Lake County"/>
    <x v="1"/>
  </r>
  <r>
    <x v="0"/>
    <s v="Course is taught at Other site, not Owned or Leased   (eg:. Healthcare Clinic, local bowling alley, ect)"/>
    <n v="2025"/>
    <n v="2"/>
    <n v="84066"/>
    <s v="Part-Time"/>
    <n v="1"/>
    <s v="Duchesne"/>
    <s v="Duchesne County"/>
    <x v="4"/>
  </r>
  <r>
    <x v="0"/>
    <s v="Course is taught at Other site, not Owned or Leased   (eg:. Healthcare Clinic, local bowling alley, ect)"/>
    <n v="2025"/>
    <n v="2"/>
    <n v="84067"/>
    <s v="Full-Time"/>
    <n v="1"/>
    <s v="Weber"/>
    <s v="Weber County"/>
    <x v="9"/>
  </r>
  <r>
    <x v="0"/>
    <s v="Course is taught at Other site, not Owned or Leased   (eg:. Healthcare Clinic, local bowling alley, ect)"/>
    <n v="2025"/>
    <n v="2"/>
    <n v="84067"/>
    <s v="Part-Time"/>
    <n v="4"/>
    <s v="Weber"/>
    <s v="Weber County"/>
    <x v="9"/>
  </r>
  <r>
    <x v="0"/>
    <s v="Course is taught at Other site, not Owned or Leased   (eg:. Healthcare Clinic, local bowling alley, ect)"/>
    <n v="2025"/>
    <n v="2"/>
    <n v="84070"/>
    <s v="Full-Time"/>
    <n v="1"/>
    <s v="Salt Lake"/>
    <s v="Salt Lake County"/>
    <x v="1"/>
  </r>
  <r>
    <x v="0"/>
    <s v="Course is taught at Other site, not Owned or Leased   (eg:. Healthcare Clinic, local bowling alley, ect)"/>
    <n v="2025"/>
    <n v="2"/>
    <n v="84070"/>
    <s v="Part-Time"/>
    <n v="5"/>
    <s v="Salt Lake"/>
    <s v="Salt Lake County"/>
    <x v="1"/>
  </r>
  <r>
    <x v="0"/>
    <s v="Course is taught at Other site, not Owned or Leased   (eg:. Healthcare Clinic, local bowling alley, ect)"/>
    <n v="2025"/>
    <n v="2"/>
    <n v="84074"/>
    <s v="Full-Time"/>
    <n v="5"/>
    <s v="Tooele"/>
    <s v="Tooele County"/>
    <x v="5"/>
  </r>
  <r>
    <x v="0"/>
    <s v="Course is taught at Other site, not Owned or Leased   (eg:. Healthcare Clinic, local bowling alley, ect)"/>
    <n v="2025"/>
    <n v="2"/>
    <n v="84074"/>
    <s v="Part-Time"/>
    <n v="19"/>
    <s v="Tooele"/>
    <s v="Tooele County"/>
    <x v="5"/>
  </r>
  <r>
    <x v="0"/>
    <s v="Course is taught at Other site, not Owned or Leased   (eg:. Healthcare Clinic, local bowling alley, ect)"/>
    <n v="2025"/>
    <n v="2"/>
    <n v="84078"/>
    <s v="Part-Time"/>
    <n v="3"/>
    <s v="Uintah"/>
    <s v="Uintah County"/>
    <x v="6"/>
  </r>
  <r>
    <x v="0"/>
    <s v="Course is taught at Other site, not Owned or Leased   (eg:. Healthcare Clinic, local bowling alley, ect)"/>
    <n v="2025"/>
    <n v="2"/>
    <n v="84081"/>
    <s v="Full-Time"/>
    <n v="7"/>
    <e v="#N/A"/>
    <s v="Salt Lake County"/>
    <x v="1"/>
  </r>
  <r>
    <x v="0"/>
    <s v="Course is taught at Other site, not Owned or Leased   (eg:. Healthcare Clinic, local bowling alley, ect)"/>
    <n v="2025"/>
    <n v="2"/>
    <n v="84081"/>
    <s v="Part-Time"/>
    <n v="19"/>
    <e v="#N/A"/>
    <s v="Salt Lake County"/>
    <x v="1"/>
  </r>
  <r>
    <x v="0"/>
    <s v="Course is taught at Other site, not Owned or Leased   (eg:. Healthcare Clinic, local bowling alley, ect)"/>
    <n v="2025"/>
    <n v="2"/>
    <n v="84084"/>
    <s v="Full-Time"/>
    <n v="7"/>
    <s v="Salt Lake"/>
    <s v="Salt Lake County"/>
    <x v="1"/>
  </r>
  <r>
    <x v="0"/>
    <s v="Course is taught at Other site, not Owned or Leased   (eg:. Healthcare Clinic, local bowling alley, ect)"/>
    <n v="2025"/>
    <n v="2"/>
    <n v="84084"/>
    <s v="Part-Time"/>
    <n v="16"/>
    <s v="Salt Lake"/>
    <s v="Salt Lake County"/>
    <x v="1"/>
  </r>
  <r>
    <x v="0"/>
    <s v="Course is taught at Other site, not Owned or Leased   (eg:. Healthcare Clinic, local bowling alley, ect)"/>
    <n v="2025"/>
    <n v="2"/>
    <n v="84087"/>
    <s v="Part-Time"/>
    <n v="5"/>
    <s v="Davis"/>
    <s v="Davis County"/>
    <x v="2"/>
  </r>
  <r>
    <x v="0"/>
    <s v="Course is taught at Other site, not Owned or Leased   (eg:. Healthcare Clinic, local bowling alley, ect)"/>
    <n v="2025"/>
    <n v="2"/>
    <n v="84088"/>
    <s v="Full-Time"/>
    <n v="6"/>
    <s v="Salt Lake"/>
    <s v="Salt Lake County"/>
    <x v="1"/>
  </r>
  <r>
    <x v="0"/>
    <s v="Course is taught at Other site, not Owned or Leased   (eg:. Healthcare Clinic, local bowling alley, ect)"/>
    <n v="2025"/>
    <n v="2"/>
    <n v="84088"/>
    <s v="Part-Time"/>
    <n v="15"/>
    <s v="Salt Lake"/>
    <s v="Salt Lake County"/>
    <x v="1"/>
  </r>
  <r>
    <x v="0"/>
    <s v="Course is taught at Other site, not Owned or Leased   (eg:. Healthcare Clinic, local bowling alley, ect)"/>
    <n v="2025"/>
    <n v="2"/>
    <n v="84092"/>
    <s v="Full-Time"/>
    <n v="3"/>
    <s v="Salt Lake"/>
    <s v="Salt Lake County"/>
    <x v="1"/>
  </r>
  <r>
    <x v="0"/>
    <s v="Course is taught at Other site, not Owned or Leased   (eg:. Healthcare Clinic, local bowling alley, ect)"/>
    <n v="2025"/>
    <n v="2"/>
    <n v="84092"/>
    <s v="Part-Time"/>
    <n v="6"/>
    <s v="Salt Lake"/>
    <s v="Salt Lake County"/>
    <x v="1"/>
  </r>
  <r>
    <x v="0"/>
    <s v="Course is taught at Other site, not Owned or Leased   (eg:. Healthcare Clinic, local bowling alley, ect)"/>
    <n v="2025"/>
    <n v="2"/>
    <n v="84093"/>
    <s v="Full-Time"/>
    <n v="3"/>
    <s v="Salt Lake"/>
    <s v="Salt Lake County"/>
    <x v="1"/>
  </r>
  <r>
    <x v="0"/>
    <s v="Course is taught at Other site, not Owned or Leased   (eg:. Healthcare Clinic, local bowling alley, ect)"/>
    <n v="2025"/>
    <n v="2"/>
    <n v="84093"/>
    <s v="Part-Time"/>
    <n v="7"/>
    <s v="Salt Lake"/>
    <s v="Salt Lake County"/>
    <x v="1"/>
  </r>
  <r>
    <x v="0"/>
    <s v="Course is taught at Other site, not Owned or Leased   (eg:. Healthcare Clinic, local bowling alley, ect)"/>
    <n v="2025"/>
    <n v="2"/>
    <n v="84094"/>
    <s v="Full-Time"/>
    <n v="3"/>
    <s v="Salt Lake"/>
    <s v="Salt Lake County"/>
    <x v="1"/>
  </r>
  <r>
    <x v="0"/>
    <s v="Course is taught at Other site, not Owned or Leased   (eg:. Healthcare Clinic, local bowling alley, ect)"/>
    <n v="2025"/>
    <n v="2"/>
    <n v="84094"/>
    <s v="Part-Time"/>
    <n v="18"/>
    <s v="Salt Lake"/>
    <s v="Salt Lake County"/>
    <x v="1"/>
  </r>
  <r>
    <x v="0"/>
    <s v="Course is taught at Other site, not Owned or Leased   (eg:. Healthcare Clinic, local bowling alley, ect)"/>
    <n v="2025"/>
    <n v="2"/>
    <n v="84095"/>
    <s v="Full-Time"/>
    <n v="2"/>
    <s v="Salt Lake"/>
    <s v="Salt Lake County"/>
    <x v="1"/>
  </r>
  <r>
    <x v="0"/>
    <s v="Course is taught at Other site, not Owned or Leased   (eg:. Healthcare Clinic, local bowling alley, ect)"/>
    <n v="2025"/>
    <n v="2"/>
    <n v="84095"/>
    <s v="Part-Time"/>
    <n v="17"/>
    <s v="Salt Lake"/>
    <s v="Salt Lake County"/>
    <x v="1"/>
  </r>
  <r>
    <x v="0"/>
    <s v="Course is taught at Other site, not Owned or Leased   (eg:. Healthcare Clinic, local bowling alley, ect)"/>
    <n v="2025"/>
    <n v="2"/>
    <n v="84096"/>
    <s v="Full-Time"/>
    <n v="9"/>
    <e v="#N/A"/>
    <s v="Salt Lake County"/>
    <x v="1"/>
  </r>
  <r>
    <x v="0"/>
    <s v="Course is taught at Other site, not Owned or Leased   (eg:. Healthcare Clinic, local bowling alley, ect)"/>
    <n v="2025"/>
    <n v="2"/>
    <n v="84096"/>
    <s v="Part-Time"/>
    <n v="24"/>
    <e v="#N/A"/>
    <s v="Salt Lake County"/>
    <x v="1"/>
  </r>
  <r>
    <x v="0"/>
    <s v="Course is taught at Other site, not Owned or Leased   (eg:. Healthcare Clinic, local bowling alley, ect)"/>
    <n v="2025"/>
    <n v="2"/>
    <n v="84097"/>
    <s v="Full-Time"/>
    <n v="1"/>
    <s v="Utah"/>
    <s v="Utah County"/>
    <x v="0"/>
  </r>
  <r>
    <x v="0"/>
    <s v="Course is taught at Other site, not Owned or Leased   (eg:. Healthcare Clinic, local bowling alley, ect)"/>
    <n v="2025"/>
    <n v="2"/>
    <n v="84097"/>
    <s v="Part-Time"/>
    <n v="2"/>
    <s v="Utah"/>
    <s v="Utah County"/>
    <x v="0"/>
  </r>
  <r>
    <x v="0"/>
    <s v="Course is taught at Other site, not Owned or Leased   (eg:. Healthcare Clinic, local bowling alley, ect)"/>
    <n v="2025"/>
    <n v="2"/>
    <n v="84098"/>
    <s v="Full-Time"/>
    <n v="1"/>
    <s v="Summit"/>
    <s v="Summit County"/>
    <x v="3"/>
  </r>
  <r>
    <x v="0"/>
    <s v="Course is taught at Other site, not Owned or Leased   (eg:. Healthcare Clinic, local bowling alley, ect)"/>
    <n v="2025"/>
    <n v="2"/>
    <n v="84098"/>
    <s v="Part-Time"/>
    <n v="3"/>
    <s v="Summit"/>
    <s v="Summit County"/>
    <x v="3"/>
  </r>
  <r>
    <x v="0"/>
    <s v="Course is taught at Other site, not Owned or Leased   (eg:. Healthcare Clinic, local bowling alley, ect)"/>
    <n v="2025"/>
    <n v="2"/>
    <n v="84101"/>
    <s v="Part-Time"/>
    <n v="4"/>
    <s v="Salt Lake"/>
    <s v="Salt Lake County"/>
    <x v="1"/>
  </r>
  <r>
    <x v="0"/>
    <s v="Course is taught at Other site, not Owned or Leased   (eg:. Healthcare Clinic, local bowling alley, ect)"/>
    <n v="2025"/>
    <n v="2"/>
    <n v="84102"/>
    <s v="Full-Time"/>
    <n v="1"/>
    <s v="Salt Lake"/>
    <s v="Salt Lake County"/>
    <x v="1"/>
  </r>
  <r>
    <x v="0"/>
    <s v="Course is taught at Other site, not Owned or Leased   (eg:. Healthcare Clinic, local bowling alley, ect)"/>
    <n v="2025"/>
    <n v="2"/>
    <n v="84102"/>
    <s v="Part-Time"/>
    <n v="3"/>
    <s v="Salt Lake"/>
    <s v="Salt Lake County"/>
    <x v="1"/>
  </r>
  <r>
    <x v="0"/>
    <s v="Course is taught at Other site, not Owned or Leased   (eg:. Healthcare Clinic, local bowling alley, ect)"/>
    <n v="2025"/>
    <n v="2"/>
    <n v="84103"/>
    <s v="Part-Time"/>
    <n v="3"/>
    <s v="Salt Lake"/>
    <s v="Salt Lake County"/>
    <x v="1"/>
  </r>
  <r>
    <x v="0"/>
    <s v="Course is taught at Other site, not Owned or Leased   (eg:. Healthcare Clinic, local bowling alley, ect)"/>
    <n v="2025"/>
    <n v="2"/>
    <n v="84104"/>
    <s v="Part-Time"/>
    <n v="7"/>
    <s v="Salt Lake"/>
    <s v="Salt Lake County"/>
    <x v="1"/>
  </r>
  <r>
    <x v="0"/>
    <s v="Course is taught at Other site, not Owned or Leased   (eg:. Healthcare Clinic, local bowling alley, ect)"/>
    <n v="2025"/>
    <n v="2"/>
    <n v="84105"/>
    <s v="Full-Time"/>
    <n v="1"/>
    <s v="Salt Lake"/>
    <s v="Salt Lake County"/>
    <x v="1"/>
  </r>
  <r>
    <x v="0"/>
    <s v="Course is taught at Other site, not Owned or Leased   (eg:. Healthcare Clinic, local bowling alley, ect)"/>
    <n v="2025"/>
    <n v="2"/>
    <n v="84105"/>
    <s v="Part-Time"/>
    <n v="3"/>
    <s v="Salt Lake"/>
    <s v="Salt Lake County"/>
    <x v="1"/>
  </r>
  <r>
    <x v="0"/>
    <s v="Course is taught at Other site, not Owned or Leased   (eg:. Healthcare Clinic, local bowling alley, ect)"/>
    <n v="2025"/>
    <n v="2"/>
    <n v="84106"/>
    <s v="Full-Time"/>
    <n v="3"/>
    <s v="Salt Lake"/>
    <s v="Salt Lake County"/>
    <x v="1"/>
  </r>
  <r>
    <x v="0"/>
    <s v="Course is taught at Other site, not Owned or Leased   (eg:. Healthcare Clinic, local bowling alley, ect)"/>
    <n v="2025"/>
    <n v="2"/>
    <n v="84106"/>
    <s v="Part-Time"/>
    <n v="13"/>
    <s v="Salt Lake"/>
    <s v="Salt Lake County"/>
    <x v="1"/>
  </r>
  <r>
    <x v="0"/>
    <s v="Course is taught at Other site, not Owned or Leased   (eg:. Healthcare Clinic, local bowling alley, ect)"/>
    <n v="2025"/>
    <n v="2"/>
    <n v="84107"/>
    <s v="Full-Time"/>
    <n v="6"/>
    <s v="Salt Lake"/>
    <s v="Salt Lake County"/>
    <x v="1"/>
  </r>
  <r>
    <x v="0"/>
    <s v="Course is taught at Other site, not Owned or Leased   (eg:. Healthcare Clinic, local bowling alley, ect)"/>
    <n v="2025"/>
    <n v="2"/>
    <n v="84107"/>
    <s v="Part-Time"/>
    <n v="11"/>
    <s v="Salt Lake"/>
    <s v="Salt Lake County"/>
    <x v="1"/>
  </r>
  <r>
    <x v="0"/>
    <s v="Course is taught at Other site, not Owned or Leased   (eg:. Healthcare Clinic, local bowling alley, ect)"/>
    <n v="2025"/>
    <n v="2"/>
    <n v="84108"/>
    <s v="Part-Time"/>
    <n v="3"/>
    <s v="Salt Lake"/>
    <s v="Salt Lake County"/>
    <x v="1"/>
  </r>
  <r>
    <x v="0"/>
    <s v="Course is taught at Other site, not Owned or Leased   (eg:. Healthcare Clinic, local bowling alley, ect)"/>
    <n v="2025"/>
    <n v="2"/>
    <n v="84109"/>
    <s v="Full-Time"/>
    <n v="5"/>
    <s v="Salt Lake"/>
    <s v="Salt Lake County"/>
    <x v="1"/>
  </r>
  <r>
    <x v="0"/>
    <s v="Course is taught at Other site, not Owned or Leased   (eg:. Healthcare Clinic, local bowling alley, ect)"/>
    <n v="2025"/>
    <n v="2"/>
    <n v="84109"/>
    <s v="Part-Time"/>
    <n v="6"/>
    <s v="Salt Lake"/>
    <s v="Salt Lake County"/>
    <x v="1"/>
  </r>
  <r>
    <x v="0"/>
    <s v="Course is taught at Other site, not Owned or Leased   (eg:. Healthcare Clinic, local bowling alley, ect)"/>
    <n v="2025"/>
    <n v="2"/>
    <n v="84111"/>
    <s v="Part-Time"/>
    <n v="6"/>
    <s v="Salt Lake"/>
    <s v="Salt Lake County"/>
    <x v="1"/>
  </r>
  <r>
    <x v="0"/>
    <s v="Course is taught at Other site, not Owned or Leased   (eg:. Healthcare Clinic, local bowling alley, ect)"/>
    <n v="2025"/>
    <n v="2"/>
    <n v="84115"/>
    <s v="Full-Time"/>
    <n v="4"/>
    <s v="Salt Lake"/>
    <s v="Salt Lake County"/>
    <x v="1"/>
  </r>
  <r>
    <x v="0"/>
    <s v="Course is taught at Other site, not Owned or Leased   (eg:. Healthcare Clinic, local bowling alley, ect)"/>
    <n v="2025"/>
    <n v="2"/>
    <n v="84115"/>
    <s v="Part-Time"/>
    <n v="15"/>
    <s v="Salt Lake"/>
    <s v="Salt Lake County"/>
    <x v="1"/>
  </r>
  <r>
    <x v="0"/>
    <s v="Course is taught at Other site, not Owned or Leased   (eg:. Healthcare Clinic, local bowling alley, ect)"/>
    <n v="2025"/>
    <n v="2"/>
    <n v="84116"/>
    <s v="Full-Time"/>
    <n v="2"/>
    <s v="Salt Lake"/>
    <s v="Salt Lake County"/>
    <x v="1"/>
  </r>
  <r>
    <x v="0"/>
    <s v="Course is taught at Other site, not Owned or Leased   (eg:. Healthcare Clinic, local bowling alley, ect)"/>
    <n v="2025"/>
    <n v="2"/>
    <n v="84116"/>
    <s v="Part-Time"/>
    <n v="10"/>
    <s v="Salt Lake"/>
    <s v="Salt Lake County"/>
    <x v="1"/>
  </r>
  <r>
    <x v="0"/>
    <s v="Course is taught at Other site, not Owned or Leased   (eg:. Healthcare Clinic, local bowling alley, ect)"/>
    <n v="2025"/>
    <n v="2"/>
    <n v="84117"/>
    <s v="Full-Time"/>
    <n v="2"/>
    <s v="Salt Lake"/>
    <s v="Salt Lake County"/>
    <x v="1"/>
  </r>
  <r>
    <x v="0"/>
    <s v="Course is taught at Other site, not Owned or Leased   (eg:. Healthcare Clinic, local bowling alley, ect)"/>
    <n v="2025"/>
    <n v="2"/>
    <n v="84117"/>
    <s v="Part-Time"/>
    <n v="4"/>
    <s v="Salt Lake"/>
    <s v="Salt Lake County"/>
    <x v="1"/>
  </r>
  <r>
    <x v="0"/>
    <s v="Course is taught at Other site, not Owned or Leased   (eg:. Healthcare Clinic, local bowling alley, ect)"/>
    <n v="2025"/>
    <n v="2"/>
    <n v="84118"/>
    <s v="Full-Time"/>
    <n v="6"/>
    <s v="Salt Lake"/>
    <s v="Salt Lake County"/>
    <x v="1"/>
  </r>
  <r>
    <x v="0"/>
    <s v="Course is taught at Other site, not Owned or Leased   (eg:. Healthcare Clinic, local bowling alley, ect)"/>
    <n v="2025"/>
    <n v="2"/>
    <n v="84118"/>
    <s v="Part-Time"/>
    <n v="12"/>
    <s v="Salt Lake"/>
    <s v="Salt Lake County"/>
    <x v="1"/>
  </r>
  <r>
    <x v="0"/>
    <s v="Course is taught at Other site, not Owned or Leased   (eg:. Healthcare Clinic, local bowling alley, ect)"/>
    <n v="2025"/>
    <n v="2"/>
    <n v="84119"/>
    <s v="Full-Time"/>
    <n v="4"/>
    <s v="Salt Lake"/>
    <s v="Salt Lake County"/>
    <x v="1"/>
  </r>
  <r>
    <x v="0"/>
    <s v="Course is taught at Other site, not Owned or Leased   (eg:. Healthcare Clinic, local bowling alley, ect)"/>
    <n v="2025"/>
    <n v="2"/>
    <n v="84119"/>
    <s v="Part-Time"/>
    <n v="20"/>
    <s v="Salt Lake"/>
    <s v="Salt Lake County"/>
    <x v="1"/>
  </r>
  <r>
    <x v="0"/>
    <s v="Course is taught at Other site, not Owned or Leased   (eg:. Healthcare Clinic, local bowling alley, ect)"/>
    <n v="2025"/>
    <n v="2"/>
    <n v="84120"/>
    <s v="Full-Time"/>
    <n v="3"/>
    <s v="Salt Lake"/>
    <s v="Salt Lake County"/>
    <x v="1"/>
  </r>
  <r>
    <x v="0"/>
    <s v="Course is taught at Other site, not Owned or Leased   (eg:. Healthcare Clinic, local bowling alley, ect)"/>
    <n v="2025"/>
    <n v="2"/>
    <n v="84120"/>
    <s v="Part-Time"/>
    <n v="17"/>
    <s v="Salt Lake"/>
    <s v="Salt Lake County"/>
    <x v="1"/>
  </r>
  <r>
    <x v="0"/>
    <s v="Course is taught at Other site, not Owned or Leased   (eg:. Healthcare Clinic, local bowling alley, ect)"/>
    <n v="2025"/>
    <n v="2"/>
    <n v="84121"/>
    <s v="Full-Time"/>
    <n v="3"/>
    <s v="Salt Lake"/>
    <s v="Salt Lake County"/>
    <x v="1"/>
  </r>
  <r>
    <x v="0"/>
    <s v="Course is taught at Other site, not Owned or Leased   (eg:. Healthcare Clinic, local bowling alley, ect)"/>
    <n v="2025"/>
    <n v="2"/>
    <n v="84121"/>
    <s v="Part-Time"/>
    <n v="16"/>
    <s v="Salt Lake"/>
    <s v="Salt Lake County"/>
    <x v="1"/>
  </r>
  <r>
    <x v="0"/>
    <s v="Course is taught at Other site, not Owned or Leased   (eg:. Healthcare Clinic, local bowling alley, ect)"/>
    <n v="2025"/>
    <n v="2"/>
    <n v="84123"/>
    <s v="Full-Time"/>
    <n v="3"/>
    <s v="Salt Lake"/>
    <s v="Salt Lake County"/>
    <x v="1"/>
  </r>
  <r>
    <x v="0"/>
    <s v="Course is taught at Other site, not Owned or Leased   (eg:. Healthcare Clinic, local bowling alley, ect)"/>
    <n v="2025"/>
    <n v="2"/>
    <n v="84123"/>
    <s v="Part-Time"/>
    <n v="15"/>
    <s v="Salt Lake"/>
    <s v="Salt Lake County"/>
    <x v="1"/>
  </r>
  <r>
    <x v="0"/>
    <s v="Course is taught at Other site, not Owned or Leased   (eg:. Healthcare Clinic, local bowling alley, ect)"/>
    <n v="2025"/>
    <n v="2"/>
    <n v="84124"/>
    <s v="Full-Time"/>
    <n v="5"/>
    <s v="Salt Lake"/>
    <s v="Salt Lake County"/>
    <x v="1"/>
  </r>
  <r>
    <x v="0"/>
    <s v="Course is taught at Other site, not Owned or Leased   (eg:. Healthcare Clinic, local bowling alley, ect)"/>
    <n v="2025"/>
    <n v="2"/>
    <n v="84124"/>
    <s v="Part-Time"/>
    <n v="6"/>
    <s v="Salt Lake"/>
    <s v="Salt Lake County"/>
    <x v="1"/>
  </r>
  <r>
    <x v="0"/>
    <s v="Course is taught at Other site, not Owned or Leased   (eg:. Healthcare Clinic, local bowling alley, ect)"/>
    <n v="2025"/>
    <n v="2"/>
    <n v="84128"/>
    <s v="Full-Time"/>
    <n v="2"/>
    <s v="Salt Lake"/>
    <s v="Salt Lake County"/>
    <x v="1"/>
  </r>
  <r>
    <x v="0"/>
    <s v="Course is taught at Other site, not Owned or Leased   (eg:. Healthcare Clinic, local bowling alley, ect)"/>
    <n v="2025"/>
    <n v="2"/>
    <n v="84128"/>
    <s v="Part-Time"/>
    <n v="16"/>
    <s v="Salt Lake"/>
    <s v="Salt Lake County"/>
    <x v="1"/>
  </r>
  <r>
    <x v="0"/>
    <s v="Course is taught at Other site, not Owned or Leased   (eg:. Healthcare Clinic, local bowling alley, ect)"/>
    <n v="2025"/>
    <n v="2"/>
    <n v="84129"/>
    <s v="Full-Time"/>
    <n v="6"/>
    <e v="#N/A"/>
    <s v="Salt Lake County"/>
    <x v="1"/>
  </r>
  <r>
    <x v="0"/>
    <s v="Course is taught at Other site, not Owned or Leased   (eg:. Healthcare Clinic, local bowling alley, ect)"/>
    <n v="2025"/>
    <n v="2"/>
    <n v="84129"/>
    <s v="Part-Time"/>
    <n v="18"/>
    <e v="#N/A"/>
    <s v="Salt Lake County"/>
    <x v="1"/>
  </r>
  <r>
    <x v="0"/>
    <s v="Course is taught at Other site, not Owned or Leased   (eg:. Healthcare Clinic, local bowling alley, ect)"/>
    <n v="2025"/>
    <n v="2"/>
    <n v="84302"/>
    <s v="Full-Time"/>
    <n v="1"/>
    <s v="Box Elder"/>
    <s v="Box Elder County"/>
    <x v="10"/>
  </r>
  <r>
    <x v="0"/>
    <s v="Course is taught at Other site, not Owned or Leased   (eg:. Healthcare Clinic, local bowling alley, ect)"/>
    <n v="2025"/>
    <n v="2"/>
    <n v="84302"/>
    <s v="Part-Time"/>
    <n v="3"/>
    <s v="Box Elder"/>
    <s v="Box Elder County"/>
    <x v="10"/>
  </r>
  <r>
    <x v="0"/>
    <s v="Course is taught at Other site, not Owned or Leased   (eg:. Healthcare Clinic, local bowling alley, ect)"/>
    <n v="2025"/>
    <n v="2"/>
    <n v="84308"/>
    <s v="Part-Time"/>
    <n v="1"/>
    <s v="Cache"/>
    <s v="Cache County"/>
    <x v="11"/>
  </r>
  <r>
    <x v="0"/>
    <s v="Course is taught at Other site, not Owned or Leased   (eg:. Healthcare Clinic, local bowling alley, ect)"/>
    <n v="2025"/>
    <n v="2"/>
    <n v="84315"/>
    <s v="Part-Time"/>
    <n v="2"/>
    <s v="Weber"/>
    <s v="Weber County"/>
    <x v="9"/>
  </r>
  <r>
    <x v="0"/>
    <s v="Course is taught at Other site, not Owned or Leased   (eg:. Healthcare Clinic, local bowling alley, ect)"/>
    <n v="2025"/>
    <n v="2"/>
    <n v="84317"/>
    <s v="Part-Time"/>
    <n v="1"/>
    <s v="Weber"/>
    <s v="Weber County"/>
    <x v="9"/>
  </r>
  <r>
    <x v="0"/>
    <s v="Course is taught at Other site, not Owned or Leased   (eg:. Healthcare Clinic, local bowling alley, ect)"/>
    <n v="2025"/>
    <n v="2"/>
    <n v="84321"/>
    <s v="Part-Time"/>
    <n v="4"/>
    <s v="Cache"/>
    <s v="Cache County"/>
    <x v="11"/>
  </r>
  <r>
    <x v="0"/>
    <s v="Course is taught at Other site, not Owned or Leased   (eg:. Healthcare Clinic, local bowling alley, ect)"/>
    <n v="2025"/>
    <n v="2"/>
    <n v="84332"/>
    <s v="Part-Time"/>
    <n v="2"/>
    <s v="Cache"/>
    <s v="Cache County"/>
    <x v="11"/>
  </r>
  <r>
    <x v="0"/>
    <s v="Course is taught at Other site, not Owned or Leased   (eg:. Healthcare Clinic, local bowling alley, ect)"/>
    <n v="2025"/>
    <n v="2"/>
    <n v="84335"/>
    <s v="Part-Time"/>
    <n v="1"/>
    <s v="Cache"/>
    <s v="Cache County"/>
    <x v="11"/>
  </r>
  <r>
    <x v="0"/>
    <s v="Course is taught at Other site, not Owned or Leased   (eg:. Healthcare Clinic, local bowling alley, ect)"/>
    <n v="2025"/>
    <n v="2"/>
    <n v="84401"/>
    <s v="Full-Time"/>
    <n v="1"/>
    <s v="Weber"/>
    <s v="Weber County"/>
    <x v="9"/>
  </r>
  <r>
    <x v="0"/>
    <s v="Course is taught at Other site, not Owned or Leased   (eg:. Healthcare Clinic, local bowling alley, ect)"/>
    <n v="2025"/>
    <n v="2"/>
    <n v="84401"/>
    <s v="Part-Time"/>
    <n v="3"/>
    <s v="Weber"/>
    <s v="Weber County"/>
    <x v="9"/>
  </r>
  <r>
    <x v="0"/>
    <s v="Course is taught at Other site, not Owned or Leased   (eg:. Healthcare Clinic, local bowling alley, ect)"/>
    <n v="2025"/>
    <n v="2"/>
    <n v="84403"/>
    <s v="Part-Time"/>
    <n v="6"/>
    <s v="Weber"/>
    <s v="Weber County"/>
    <x v="9"/>
  </r>
  <r>
    <x v="0"/>
    <s v="Course is taught at Other site, not Owned or Leased   (eg:. Healthcare Clinic, local bowling alley, ect)"/>
    <n v="2025"/>
    <n v="2"/>
    <n v="84404"/>
    <s v="Full-Time"/>
    <n v="5"/>
    <s v="Weber"/>
    <s v="Weber County"/>
    <x v="9"/>
  </r>
  <r>
    <x v="0"/>
    <s v="Course is taught at Other site, not Owned or Leased   (eg:. Healthcare Clinic, local bowling alley, ect)"/>
    <n v="2025"/>
    <n v="2"/>
    <n v="84404"/>
    <s v="Part-Time"/>
    <n v="6"/>
    <s v="Weber"/>
    <s v="Weber County"/>
    <x v="9"/>
  </r>
  <r>
    <x v="0"/>
    <s v="Course is taught at Other site, not Owned or Leased   (eg:. Healthcare Clinic, local bowling alley, ect)"/>
    <n v="2025"/>
    <n v="2"/>
    <n v="84405"/>
    <s v="Part-Time"/>
    <n v="3"/>
    <s v="Weber"/>
    <s v="Weber County"/>
    <x v="9"/>
  </r>
  <r>
    <x v="0"/>
    <s v="Course is taught at Other site, not Owned or Leased   (eg:. Healthcare Clinic, local bowling alley, ect)"/>
    <n v="2025"/>
    <n v="2"/>
    <n v="84414"/>
    <s v="Part-Time"/>
    <n v="3"/>
    <s v="Weber"/>
    <s v="Weber County"/>
    <x v="9"/>
  </r>
  <r>
    <x v="0"/>
    <s v="Course is taught at Other site, not Owned or Leased   (eg:. Healthcare Clinic, local bowling alley, ect)"/>
    <n v="2025"/>
    <n v="2"/>
    <n v="84501"/>
    <s v="Full-Time"/>
    <n v="1"/>
    <s v="Carbon"/>
    <s v="Carbon County"/>
    <x v="12"/>
  </r>
  <r>
    <x v="0"/>
    <s v="Course is taught at Other site, not Owned or Leased   (eg:. Healthcare Clinic, local bowling alley, ect)"/>
    <n v="2025"/>
    <n v="2"/>
    <n v="84511"/>
    <s v="Part-Time"/>
    <n v="1"/>
    <s v="San Juan"/>
    <s v="San Juan County"/>
    <x v="13"/>
  </r>
  <r>
    <x v="0"/>
    <s v="Course is taught at Other site, not Owned or Leased   (eg:. Healthcare Clinic, local bowling alley, ect)"/>
    <n v="2025"/>
    <n v="2"/>
    <n v="84532"/>
    <s v="Part-Time"/>
    <n v="1"/>
    <s v="Grand"/>
    <s v="Grand County"/>
    <x v="15"/>
  </r>
  <r>
    <x v="0"/>
    <s v="Course is taught at Other site, not Owned or Leased   (eg:. Healthcare Clinic, local bowling alley, ect)"/>
    <n v="2025"/>
    <n v="2"/>
    <n v="84601"/>
    <s v="Full-Time"/>
    <n v="1"/>
    <s v="Utah"/>
    <s v="Utah County"/>
    <x v="0"/>
  </r>
  <r>
    <x v="0"/>
    <s v="Course is taught at Other site, not Owned or Leased   (eg:. Healthcare Clinic, local bowling alley, ect)"/>
    <n v="2025"/>
    <n v="2"/>
    <n v="84601"/>
    <s v="Part-Time"/>
    <n v="1"/>
    <s v="Utah"/>
    <s v="Utah County"/>
    <x v="0"/>
  </r>
  <r>
    <x v="0"/>
    <s v="Course is taught at Other site, not Owned or Leased   (eg:. Healthcare Clinic, local bowling alley, ect)"/>
    <n v="2025"/>
    <n v="2"/>
    <n v="84604"/>
    <s v="Full-Time"/>
    <n v="1"/>
    <s v="Utah"/>
    <s v="Utah County"/>
    <x v="0"/>
  </r>
  <r>
    <x v="0"/>
    <s v="Course is taught at Other site, not Owned or Leased   (eg:. Healthcare Clinic, local bowling alley, ect)"/>
    <n v="2025"/>
    <n v="2"/>
    <n v="84604"/>
    <s v="Part-Time"/>
    <n v="1"/>
    <s v="Utah"/>
    <s v="Utah County"/>
    <x v="0"/>
  </r>
  <r>
    <x v="0"/>
    <s v="Course is taught at Other site, not Owned or Leased   (eg:. Healthcare Clinic, local bowling alley, ect)"/>
    <n v="2025"/>
    <n v="2"/>
    <n v="84606"/>
    <s v="Full-Time"/>
    <n v="1"/>
    <s v="Utah"/>
    <s v="Utah County"/>
    <x v="0"/>
  </r>
  <r>
    <x v="0"/>
    <s v="Course is taught at Other site, not Owned or Leased   (eg:. Healthcare Clinic, local bowling alley, ect)"/>
    <n v="2025"/>
    <n v="2"/>
    <n v="84622"/>
    <s v="Part-Time"/>
    <n v="1"/>
    <s v="Sanpete"/>
    <s v="Sanpete County"/>
    <x v="17"/>
  </r>
  <r>
    <x v="0"/>
    <s v="Course is taught at Other site, not Owned or Leased   (eg:. Healthcare Clinic, local bowling alley, ect)"/>
    <n v="2025"/>
    <n v="2"/>
    <n v="84627"/>
    <s v="Part-Time"/>
    <n v="1"/>
    <s v="Sanpete"/>
    <s v="Sanpete County"/>
    <x v="17"/>
  </r>
  <r>
    <x v="0"/>
    <s v="Course is taught at Other site, not Owned or Leased   (eg:. Healthcare Clinic, local bowling alley, ect)"/>
    <n v="2025"/>
    <n v="2"/>
    <n v="84631"/>
    <s v="Part-Time"/>
    <n v="1"/>
    <s v="Millard"/>
    <s v="Millard County"/>
    <x v="16"/>
  </r>
  <r>
    <x v="0"/>
    <s v="Course is taught at Other site, not Owned or Leased   (eg:. Healthcare Clinic, local bowling alley, ect)"/>
    <n v="2025"/>
    <n v="2"/>
    <n v="84642"/>
    <s v="Part-Time"/>
    <n v="1"/>
    <s v="Sanpete"/>
    <s v="Sanpete County"/>
    <x v="17"/>
  </r>
  <r>
    <x v="0"/>
    <s v="Course is taught at Other site, not Owned or Leased   (eg:. Healthcare Clinic, local bowling alley, ect)"/>
    <n v="2025"/>
    <n v="2"/>
    <n v="84648"/>
    <s v="Part-Time"/>
    <n v="2"/>
    <s v="Juab"/>
    <s v="Juab County"/>
    <x v="18"/>
  </r>
  <r>
    <x v="0"/>
    <s v="Course is taught at Other site, not Owned or Leased   (eg:. Healthcare Clinic, local bowling alley, ect)"/>
    <n v="2025"/>
    <n v="2"/>
    <n v="84651"/>
    <s v="Part-Time"/>
    <n v="2"/>
    <s v="Utah"/>
    <s v="Utah County"/>
    <x v="0"/>
  </r>
  <r>
    <x v="0"/>
    <s v="Course is taught at Other site, not Owned or Leased   (eg:. Healthcare Clinic, local bowling alley, ect)"/>
    <n v="2025"/>
    <n v="2"/>
    <n v="84652"/>
    <s v="Part-Time"/>
    <n v="1"/>
    <s v="Sevier"/>
    <s v="Sevier County"/>
    <x v="19"/>
  </r>
  <r>
    <x v="0"/>
    <s v="Course is taught at Other site, not Owned or Leased   (eg:. Healthcare Clinic, local bowling alley, ect)"/>
    <n v="2025"/>
    <n v="2"/>
    <n v="84654"/>
    <s v="Part-Time"/>
    <n v="1"/>
    <s v="Sevier"/>
    <s v="Sevier County"/>
    <x v="19"/>
  </r>
  <r>
    <x v="0"/>
    <s v="Course is taught at Other site, not Owned or Leased   (eg:. Healthcare Clinic, local bowling alley, ect)"/>
    <n v="2025"/>
    <n v="2"/>
    <n v="84660"/>
    <s v="Part-Time"/>
    <n v="7"/>
    <s v="Utah"/>
    <s v="Utah County"/>
    <x v="0"/>
  </r>
  <r>
    <x v="0"/>
    <s v="Course is taught at Other site, not Owned or Leased   (eg:. Healthcare Clinic, local bowling alley, ect)"/>
    <n v="2025"/>
    <n v="2"/>
    <n v="84663"/>
    <s v="Part-Time"/>
    <n v="2"/>
    <s v="Utah"/>
    <s v="Utah County"/>
    <x v="0"/>
  </r>
  <r>
    <x v="0"/>
    <s v="Course is taught at Other site, not Owned or Leased   (eg:. Healthcare Clinic, local bowling alley, ect)"/>
    <n v="2025"/>
    <n v="2"/>
    <n v="84701"/>
    <s v="Part-Time"/>
    <n v="1"/>
    <s v="Sevier"/>
    <s v="Sevier County"/>
    <x v="19"/>
  </r>
  <r>
    <x v="1"/>
    <s v="Main Campus"/>
    <n v="2025"/>
    <n v="2"/>
    <n v="84003"/>
    <s v="Full-Time"/>
    <n v="243"/>
    <s v="Utah"/>
    <s v="Utah County"/>
    <x v="0"/>
  </r>
  <r>
    <x v="1"/>
    <s v="Main Campus"/>
    <n v="2025"/>
    <n v="2"/>
    <n v="84003"/>
    <s v="Part-Time"/>
    <n v="33"/>
    <s v="Utah"/>
    <s v="Utah County"/>
    <x v="0"/>
  </r>
  <r>
    <x v="1"/>
    <s v="Main Campus"/>
    <n v="2025"/>
    <n v="2"/>
    <n v="84004"/>
    <s v="Full-Time"/>
    <n v="58"/>
    <s v="Utah"/>
    <s v="Utah County"/>
    <x v="0"/>
  </r>
  <r>
    <x v="1"/>
    <s v="Main Campus"/>
    <n v="2025"/>
    <n v="2"/>
    <n v="84004"/>
    <s v="Part-Time"/>
    <n v="12"/>
    <s v="Utah"/>
    <s v="Utah County"/>
    <x v="0"/>
  </r>
  <r>
    <x v="1"/>
    <s v="Main Campus"/>
    <n v="2025"/>
    <n v="2"/>
    <n v="84005"/>
    <s v="Full-Time"/>
    <n v="108"/>
    <e v="#N/A"/>
    <s v="Utah County"/>
    <x v="0"/>
  </r>
  <r>
    <x v="1"/>
    <s v="Main Campus"/>
    <n v="2025"/>
    <n v="2"/>
    <n v="84005"/>
    <s v="Part-Time"/>
    <n v="20"/>
    <e v="#N/A"/>
    <s v="Utah County"/>
    <x v="0"/>
  </r>
  <r>
    <x v="1"/>
    <s v="Main Campus"/>
    <n v="2025"/>
    <n v="2"/>
    <n v="84006"/>
    <s v="Full-Time"/>
    <n v="1"/>
    <s v="Salt Lake"/>
    <s v="Salt Lake County"/>
    <x v="1"/>
  </r>
  <r>
    <x v="1"/>
    <s v="Main Campus"/>
    <n v="2025"/>
    <n v="2"/>
    <n v="84009"/>
    <s v="Full-Time"/>
    <n v="322"/>
    <e v="#N/A"/>
    <s v="Salt Lake County"/>
    <x v="1"/>
  </r>
  <r>
    <x v="1"/>
    <s v="Main Campus"/>
    <n v="2025"/>
    <n v="2"/>
    <n v="84009"/>
    <s v="Part-Time"/>
    <n v="86"/>
    <e v="#N/A"/>
    <s v="Salt Lake County"/>
    <x v="1"/>
  </r>
  <r>
    <x v="1"/>
    <s v="Main Campus"/>
    <n v="2025"/>
    <n v="2"/>
    <n v="84010"/>
    <s v="Full-Time"/>
    <n v="367"/>
    <s v="Davis"/>
    <s v="Davis County"/>
    <x v="2"/>
  </r>
  <r>
    <x v="1"/>
    <s v="Main Campus"/>
    <n v="2025"/>
    <n v="2"/>
    <n v="84010"/>
    <s v="Part-Time"/>
    <n v="104"/>
    <s v="Davis"/>
    <s v="Davis County"/>
    <x v="2"/>
  </r>
  <r>
    <x v="1"/>
    <s v="Main Campus"/>
    <n v="2025"/>
    <n v="2"/>
    <n v="84012"/>
    <s v="Full-Time"/>
    <n v="6"/>
    <e v="#N/A"/>
    <e v="#N/A"/>
    <x v="24"/>
  </r>
  <r>
    <x v="1"/>
    <s v="Main Campus"/>
    <n v="2025"/>
    <n v="2"/>
    <n v="84012"/>
    <s v="Part-Time"/>
    <n v="1"/>
    <e v="#N/A"/>
    <e v="#N/A"/>
    <x v="24"/>
  </r>
  <r>
    <x v="1"/>
    <s v="Main Campus"/>
    <n v="2025"/>
    <n v="2"/>
    <n v="84013"/>
    <s v="Full-Time"/>
    <n v="2"/>
    <s v="Utah"/>
    <s v="Utah County"/>
    <x v="0"/>
  </r>
  <r>
    <x v="1"/>
    <s v="Main Campus"/>
    <n v="2025"/>
    <n v="2"/>
    <n v="84014"/>
    <s v="Full-Time"/>
    <n v="110"/>
    <s v="Davis"/>
    <s v="Davis County"/>
    <x v="2"/>
  </r>
  <r>
    <x v="1"/>
    <s v="Main Campus"/>
    <n v="2025"/>
    <n v="2"/>
    <n v="84014"/>
    <s v="Part-Time"/>
    <n v="27"/>
    <s v="Davis"/>
    <s v="Davis County"/>
    <x v="2"/>
  </r>
  <r>
    <x v="1"/>
    <s v="Main Campus"/>
    <n v="2025"/>
    <n v="2"/>
    <n v="84015"/>
    <s v="Full-Time"/>
    <n v="114"/>
    <s v="Davis"/>
    <s v="Davis County"/>
    <x v="2"/>
  </r>
  <r>
    <x v="1"/>
    <s v="Main Campus"/>
    <n v="2025"/>
    <n v="2"/>
    <n v="84015"/>
    <s v="Part-Time"/>
    <n v="30"/>
    <s v="Davis"/>
    <s v="Davis County"/>
    <x v="2"/>
  </r>
  <r>
    <x v="1"/>
    <s v="Main Campus"/>
    <n v="2025"/>
    <n v="2"/>
    <n v="84016"/>
    <s v="Full-Time"/>
    <n v="1"/>
    <s v="Davis"/>
    <e v="#N/A"/>
    <x v="2"/>
  </r>
  <r>
    <x v="1"/>
    <s v="Main Campus"/>
    <n v="2025"/>
    <n v="2"/>
    <n v="84017"/>
    <s v="Full-Time"/>
    <n v="16"/>
    <s v="Summit"/>
    <s v="Summit County"/>
    <x v="3"/>
  </r>
  <r>
    <x v="1"/>
    <s v="Main Campus"/>
    <n v="2025"/>
    <n v="2"/>
    <n v="84017"/>
    <s v="Part-Time"/>
    <n v="2"/>
    <s v="Summit"/>
    <s v="Summit County"/>
    <x v="3"/>
  </r>
  <r>
    <x v="1"/>
    <s v="Main Campus"/>
    <n v="2025"/>
    <n v="2"/>
    <n v="84018"/>
    <s v="Full-Time"/>
    <n v="3"/>
    <s v="Morgan"/>
    <s v="Morgan County"/>
    <x v="8"/>
  </r>
  <r>
    <x v="1"/>
    <s v="Main Campus"/>
    <n v="2025"/>
    <n v="2"/>
    <n v="84018"/>
    <s v="Part-Time"/>
    <n v="1"/>
    <s v="Morgan"/>
    <s v="Morgan County"/>
    <x v="8"/>
  </r>
  <r>
    <x v="1"/>
    <s v="Main Campus"/>
    <n v="2025"/>
    <n v="2"/>
    <n v="84020"/>
    <s v="Full-Time"/>
    <n v="537"/>
    <s v="Salt Lake"/>
    <s v="Salt Lake County"/>
    <x v="1"/>
  </r>
  <r>
    <x v="1"/>
    <s v="Main Campus"/>
    <n v="2025"/>
    <n v="2"/>
    <n v="84020"/>
    <s v="Part-Time"/>
    <n v="113"/>
    <s v="Salt Lake"/>
    <s v="Salt Lake County"/>
    <x v="1"/>
  </r>
  <r>
    <x v="1"/>
    <s v="Main Campus"/>
    <n v="2025"/>
    <n v="2"/>
    <n v="84025"/>
    <s v="Full-Time"/>
    <n v="177"/>
    <s v="Davis"/>
    <s v="Davis County"/>
    <x v="2"/>
  </r>
  <r>
    <x v="1"/>
    <s v="Main Campus"/>
    <n v="2025"/>
    <n v="2"/>
    <n v="84025"/>
    <s v="Part-Time"/>
    <n v="37"/>
    <s v="Davis"/>
    <s v="Davis County"/>
    <x v="2"/>
  </r>
  <r>
    <x v="1"/>
    <s v="Main Campus"/>
    <n v="2025"/>
    <n v="2"/>
    <n v="84026"/>
    <s v="Full-Time"/>
    <n v="2"/>
    <s v="Uintah"/>
    <s v="Uintah County"/>
    <x v="6"/>
  </r>
  <r>
    <x v="1"/>
    <s v="Main Campus"/>
    <n v="2025"/>
    <n v="2"/>
    <n v="84028"/>
    <s v="Full-Time"/>
    <n v="3"/>
    <s v="Rich"/>
    <s v="Rich County"/>
    <x v="25"/>
  </r>
  <r>
    <x v="1"/>
    <s v="Main Campus"/>
    <n v="2025"/>
    <n v="2"/>
    <n v="84029"/>
    <s v="Full-Time"/>
    <n v="37"/>
    <s v="Tooele"/>
    <s v="Tooele County"/>
    <x v="5"/>
  </r>
  <r>
    <x v="1"/>
    <s v="Main Campus"/>
    <n v="2025"/>
    <n v="2"/>
    <n v="84029"/>
    <s v="Part-Time"/>
    <n v="9"/>
    <s v="Tooele"/>
    <s v="Tooele County"/>
    <x v="5"/>
  </r>
  <r>
    <x v="1"/>
    <s v="Main Campus"/>
    <n v="2025"/>
    <n v="2"/>
    <n v="84032"/>
    <s v="Full-Time"/>
    <n v="112"/>
    <s v="Wasatch"/>
    <s v="Wasatch County"/>
    <x v="7"/>
  </r>
  <r>
    <x v="1"/>
    <s v="Main Campus"/>
    <n v="2025"/>
    <n v="2"/>
    <n v="84032"/>
    <s v="Part-Time"/>
    <n v="13"/>
    <s v="Wasatch"/>
    <s v="Wasatch County"/>
    <x v="7"/>
  </r>
  <r>
    <x v="1"/>
    <s v="Main Campus"/>
    <n v="2025"/>
    <n v="2"/>
    <n v="84033"/>
    <s v="Full-Time"/>
    <n v="6"/>
    <s v="Summit"/>
    <s v="Summit County"/>
    <x v="3"/>
  </r>
  <r>
    <x v="1"/>
    <s v="Main Campus"/>
    <n v="2025"/>
    <n v="2"/>
    <n v="84034"/>
    <s v="Full-Time"/>
    <n v="1"/>
    <s v="Tooele"/>
    <s v="Tooele County"/>
    <x v="5"/>
  </r>
  <r>
    <x v="1"/>
    <s v="Main Campus"/>
    <n v="2025"/>
    <n v="2"/>
    <n v="84036"/>
    <s v="Full-Time"/>
    <n v="68"/>
    <s v="Summit"/>
    <s v="Summit County"/>
    <x v="3"/>
  </r>
  <r>
    <x v="1"/>
    <s v="Main Campus"/>
    <n v="2025"/>
    <n v="2"/>
    <n v="84036"/>
    <s v="Part-Time"/>
    <n v="10"/>
    <s v="Summit"/>
    <s v="Summit County"/>
    <x v="3"/>
  </r>
  <r>
    <x v="1"/>
    <s v="Main Campus"/>
    <n v="2025"/>
    <n v="2"/>
    <n v="84037"/>
    <s v="Full-Time"/>
    <n v="259"/>
    <s v="Davis"/>
    <s v="Davis County"/>
    <x v="2"/>
  </r>
  <r>
    <x v="1"/>
    <s v="Main Campus"/>
    <n v="2025"/>
    <n v="2"/>
    <n v="84037"/>
    <s v="Part-Time"/>
    <n v="44"/>
    <s v="Davis"/>
    <s v="Davis County"/>
    <x v="2"/>
  </r>
  <r>
    <x v="1"/>
    <s v="Main Campus"/>
    <n v="2025"/>
    <n v="2"/>
    <n v="84039"/>
    <s v="Full-Time"/>
    <n v="1"/>
    <s v="Uintah"/>
    <s v="Uintah County"/>
    <x v="6"/>
  </r>
  <r>
    <x v="1"/>
    <s v="Main Campus"/>
    <n v="2025"/>
    <n v="2"/>
    <n v="84040"/>
    <s v="Full-Time"/>
    <n v="131"/>
    <s v="Davis"/>
    <s v="Davis County"/>
    <x v="2"/>
  </r>
  <r>
    <x v="1"/>
    <s v="Main Campus"/>
    <n v="2025"/>
    <n v="2"/>
    <n v="84040"/>
    <s v="Part-Time"/>
    <n v="20"/>
    <s v="Davis"/>
    <s v="Davis County"/>
    <x v="2"/>
  </r>
  <r>
    <x v="1"/>
    <s v="Main Campus"/>
    <n v="2025"/>
    <n v="2"/>
    <n v="84041"/>
    <s v="Full-Time"/>
    <n v="171"/>
    <s v="Davis"/>
    <s v="Davis County"/>
    <x v="2"/>
  </r>
  <r>
    <x v="1"/>
    <s v="Main Campus"/>
    <n v="2025"/>
    <n v="2"/>
    <n v="84041"/>
    <s v="Part-Time"/>
    <n v="34"/>
    <s v="Davis"/>
    <s v="Davis County"/>
    <x v="2"/>
  </r>
  <r>
    <x v="1"/>
    <s v="Main Campus"/>
    <n v="2025"/>
    <n v="2"/>
    <n v="84042"/>
    <s v="Full-Time"/>
    <n v="31"/>
    <s v="Utah"/>
    <s v="Utah County"/>
    <x v="0"/>
  </r>
  <r>
    <x v="1"/>
    <s v="Main Campus"/>
    <n v="2025"/>
    <n v="2"/>
    <n v="84042"/>
    <s v="Part-Time"/>
    <n v="9"/>
    <s v="Utah"/>
    <s v="Utah County"/>
    <x v="0"/>
  </r>
  <r>
    <x v="1"/>
    <s v="Main Campus"/>
    <n v="2025"/>
    <n v="2"/>
    <n v="84043"/>
    <s v="Full-Time"/>
    <n v="329"/>
    <s v="Utah"/>
    <s v="Utah County"/>
    <x v="0"/>
  </r>
  <r>
    <x v="1"/>
    <s v="Main Campus"/>
    <n v="2025"/>
    <n v="2"/>
    <n v="84043"/>
    <s v="Part-Time"/>
    <n v="51"/>
    <s v="Utah"/>
    <s v="Utah County"/>
    <x v="0"/>
  </r>
  <r>
    <x v="1"/>
    <s v="Main Campus"/>
    <n v="2025"/>
    <n v="2"/>
    <n v="84044"/>
    <s v="Full-Time"/>
    <n v="135"/>
    <s v="Salt Lake"/>
    <s v="Salt Lake County"/>
    <x v="1"/>
  </r>
  <r>
    <x v="1"/>
    <s v="Main Campus"/>
    <n v="2025"/>
    <n v="2"/>
    <n v="84044"/>
    <s v="Part-Time"/>
    <n v="34"/>
    <s v="Salt Lake"/>
    <s v="Salt Lake County"/>
    <x v="1"/>
  </r>
  <r>
    <x v="1"/>
    <s v="Main Campus"/>
    <n v="2025"/>
    <n v="2"/>
    <n v="84045"/>
    <s v="Full-Time"/>
    <n v="144"/>
    <e v="#N/A"/>
    <s v="Utah County"/>
    <x v="0"/>
  </r>
  <r>
    <x v="1"/>
    <s v="Main Campus"/>
    <n v="2025"/>
    <n v="2"/>
    <n v="84045"/>
    <s v="Part-Time"/>
    <n v="27"/>
    <e v="#N/A"/>
    <s v="Utah County"/>
    <x v="0"/>
  </r>
  <r>
    <x v="1"/>
    <s v="Main Campus"/>
    <n v="2025"/>
    <n v="2"/>
    <n v="84046"/>
    <s v="Part-Time"/>
    <n v="1"/>
    <s v="Daggett"/>
    <s v="Daggett County"/>
    <x v="26"/>
  </r>
  <r>
    <x v="1"/>
    <s v="Main Campus"/>
    <n v="2025"/>
    <n v="2"/>
    <n v="84047"/>
    <s v="Full-Time"/>
    <n v="225"/>
    <s v="Salt Lake"/>
    <s v="Salt Lake County"/>
    <x v="1"/>
  </r>
  <r>
    <x v="1"/>
    <s v="Main Campus"/>
    <n v="2025"/>
    <n v="2"/>
    <n v="84047"/>
    <s v="Part-Time"/>
    <n v="90"/>
    <s v="Salt Lake"/>
    <s v="Salt Lake County"/>
    <x v="1"/>
  </r>
  <r>
    <x v="1"/>
    <s v="Main Campus"/>
    <n v="2025"/>
    <n v="2"/>
    <n v="84049"/>
    <s v="Full-Time"/>
    <n v="60"/>
    <s v="Wasatch"/>
    <s v="Wasatch County"/>
    <x v="7"/>
  </r>
  <r>
    <x v="1"/>
    <s v="Main Campus"/>
    <n v="2025"/>
    <n v="2"/>
    <n v="84049"/>
    <s v="Part-Time"/>
    <n v="13"/>
    <s v="Wasatch"/>
    <s v="Wasatch County"/>
    <x v="7"/>
  </r>
  <r>
    <x v="1"/>
    <s v="Main Campus"/>
    <n v="2025"/>
    <n v="2"/>
    <n v="84050"/>
    <s v="Full-Time"/>
    <n v="39"/>
    <s v="Morgan"/>
    <s v="Morgan County"/>
    <x v="8"/>
  </r>
  <r>
    <x v="1"/>
    <s v="Main Campus"/>
    <n v="2025"/>
    <n v="2"/>
    <n v="84050"/>
    <s v="Part-Time"/>
    <n v="7"/>
    <s v="Morgan"/>
    <s v="Morgan County"/>
    <x v="8"/>
  </r>
  <r>
    <x v="1"/>
    <s v="Main Campus"/>
    <n v="2025"/>
    <n v="2"/>
    <n v="84053"/>
    <s v="Full-Time"/>
    <n v="2"/>
    <s v="Duchesne"/>
    <s v="Duchesne County"/>
    <x v="4"/>
  </r>
  <r>
    <x v="1"/>
    <s v="Main Campus"/>
    <n v="2025"/>
    <n v="2"/>
    <n v="84054"/>
    <s v="Full-Time"/>
    <n v="228"/>
    <s v="Davis"/>
    <s v="Davis County"/>
    <x v="2"/>
  </r>
  <r>
    <x v="1"/>
    <s v="Main Campus"/>
    <n v="2025"/>
    <n v="2"/>
    <n v="84054"/>
    <s v="Part-Time"/>
    <n v="52"/>
    <s v="Davis"/>
    <s v="Davis County"/>
    <x v="2"/>
  </r>
  <r>
    <x v="1"/>
    <s v="Main Campus"/>
    <n v="2025"/>
    <n v="2"/>
    <n v="84055"/>
    <s v="Full-Time"/>
    <n v="7"/>
    <s v="Summit"/>
    <s v="Summit County"/>
    <x v="3"/>
  </r>
  <r>
    <x v="1"/>
    <s v="Main Campus"/>
    <n v="2025"/>
    <n v="2"/>
    <n v="84055"/>
    <s v="Part-Time"/>
    <n v="2"/>
    <s v="Summit"/>
    <s v="Summit County"/>
    <x v="3"/>
  </r>
  <r>
    <x v="1"/>
    <s v="Main Campus"/>
    <n v="2025"/>
    <n v="2"/>
    <n v="84056"/>
    <s v="Full-Time"/>
    <n v="8"/>
    <s v="Weber"/>
    <s v="Davis County"/>
    <x v="9"/>
  </r>
  <r>
    <x v="1"/>
    <s v="Main Campus"/>
    <n v="2025"/>
    <n v="2"/>
    <n v="84057"/>
    <s v="Full-Time"/>
    <n v="80"/>
    <s v="Utah"/>
    <s v="Utah County"/>
    <x v="0"/>
  </r>
  <r>
    <x v="1"/>
    <s v="Main Campus"/>
    <n v="2025"/>
    <n v="2"/>
    <n v="84057"/>
    <s v="Part-Time"/>
    <n v="8"/>
    <s v="Utah"/>
    <s v="Utah County"/>
    <x v="0"/>
  </r>
  <r>
    <x v="1"/>
    <s v="Main Campus"/>
    <n v="2025"/>
    <n v="2"/>
    <n v="84058"/>
    <s v="Full-Time"/>
    <n v="62"/>
    <s v="Utah"/>
    <s v="Utah County"/>
    <x v="0"/>
  </r>
  <r>
    <x v="1"/>
    <s v="Main Campus"/>
    <n v="2025"/>
    <n v="2"/>
    <n v="84058"/>
    <s v="Part-Time"/>
    <n v="14"/>
    <s v="Utah"/>
    <s v="Utah County"/>
    <x v="0"/>
  </r>
  <r>
    <x v="1"/>
    <s v="Main Campus"/>
    <n v="2025"/>
    <n v="2"/>
    <n v="84059"/>
    <s v="Full-Time"/>
    <n v="51"/>
    <s v="Utah"/>
    <s v="Utah County"/>
    <x v="0"/>
  </r>
  <r>
    <x v="1"/>
    <s v="Main Campus"/>
    <n v="2025"/>
    <n v="2"/>
    <n v="84059"/>
    <s v="Part-Time"/>
    <n v="12"/>
    <s v="Utah"/>
    <s v="Utah County"/>
    <x v="0"/>
  </r>
  <r>
    <x v="1"/>
    <s v="Main Campus"/>
    <n v="2025"/>
    <n v="2"/>
    <n v="84060"/>
    <s v="Full-Time"/>
    <n v="91"/>
    <s v="Summit"/>
    <s v="Summit County"/>
    <x v="3"/>
  </r>
  <r>
    <x v="1"/>
    <s v="Main Campus"/>
    <n v="2025"/>
    <n v="2"/>
    <n v="84060"/>
    <s v="Part-Time"/>
    <n v="19"/>
    <s v="Summit"/>
    <s v="Summit County"/>
    <x v="3"/>
  </r>
  <r>
    <x v="1"/>
    <s v="Main Campus"/>
    <n v="2025"/>
    <n v="2"/>
    <n v="84061"/>
    <s v="Full-Time"/>
    <n v="3"/>
    <s v="Summit"/>
    <s v="Summit County"/>
    <x v="3"/>
  </r>
  <r>
    <x v="1"/>
    <s v="Main Campus"/>
    <n v="2025"/>
    <n v="2"/>
    <n v="84062"/>
    <s v="Full-Time"/>
    <n v="121"/>
    <s v="Utah"/>
    <s v="Utah County"/>
    <x v="0"/>
  </r>
  <r>
    <x v="1"/>
    <s v="Main Campus"/>
    <n v="2025"/>
    <n v="2"/>
    <n v="84062"/>
    <s v="Part-Time"/>
    <n v="18"/>
    <s v="Utah"/>
    <s v="Utah County"/>
    <x v="0"/>
  </r>
  <r>
    <x v="1"/>
    <s v="Main Campus"/>
    <n v="2025"/>
    <n v="2"/>
    <n v="84064"/>
    <s v="Full-Time"/>
    <n v="1"/>
    <s v="Rich"/>
    <s v="Rich County"/>
    <x v="25"/>
  </r>
  <r>
    <x v="1"/>
    <s v="Main Campus"/>
    <n v="2025"/>
    <n v="2"/>
    <n v="84065"/>
    <s v="Full-Time"/>
    <n v="306"/>
    <s v="Salt Lake"/>
    <s v="Salt Lake County"/>
    <x v="1"/>
  </r>
  <r>
    <x v="1"/>
    <s v="Main Campus"/>
    <n v="2025"/>
    <n v="2"/>
    <n v="84065"/>
    <s v="Part-Time"/>
    <n v="54"/>
    <s v="Salt Lake"/>
    <s v="Salt Lake County"/>
    <x v="1"/>
  </r>
  <r>
    <x v="1"/>
    <s v="Main Campus"/>
    <n v="2025"/>
    <n v="2"/>
    <n v="84066"/>
    <s v="Full-Time"/>
    <n v="9"/>
    <s v="Duchesne"/>
    <s v="Duchesne County"/>
    <x v="4"/>
  </r>
  <r>
    <x v="1"/>
    <s v="Main Campus"/>
    <n v="2025"/>
    <n v="2"/>
    <n v="84067"/>
    <s v="Full-Time"/>
    <n v="45"/>
    <s v="Weber"/>
    <s v="Weber County"/>
    <x v="9"/>
  </r>
  <r>
    <x v="1"/>
    <s v="Main Campus"/>
    <n v="2025"/>
    <n v="2"/>
    <n v="84067"/>
    <s v="Part-Time"/>
    <n v="13"/>
    <s v="Weber"/>
    <s v="Weber County"/>
    <x v="9"/>
  </r>
  <r>
    <x v="1"/>
    <s v="Main Campus"/>
    <n v="2025"/>
    <n v="2"/>
    <n v="84068"/>
    <s v="Full-Time"/>
    <n v="12"/>
    <s v="Summit"/>
    <e v="#N/A"/>
    <x v="3"/>
  </r>
  <r>
    <x v="1"/>
    <s v="Main Campus"/>
    <n v="2025"/>
    <n v="2"/>
    <n v="84068"/>
    <s v="Part-Time"/>
    <n v="1"/>
    <s v="Summit"/>
    <e v="#N/A"/>
    <x v="3"/>
  </r>
  <r>
    <x v="1"/>
    <s v="Main Campus"/>
    <n v="2025"/>
    <n v="2"/>
    <n v="84070"/>
    <s v="Full-Time"/>
    <n v="215"/>
    <s v="Salt Lake"/>
    <s v="Salt Lake County"/>
    <x v="1"/>
  </r>
  <r>
    <x v="1"/>
    <s v="Main Campus"/>
    <n v="2025"/>
    <n v="2"/>
    <n v="84070"/>
    <s v="Part-Time"/>
    <n v="41"/>
    <s v="Salt Lake"/>
    <s v="Salt Lake County"/>
    <x v="1"/>
  </r>
  <r>
    <x v="1"/>
    <s v="Main Campus"/>
    <n v="2025"/>
    <n v="2"/>
    <n v="84071"/>
    <s v="Full-Time"/>
    <n v="3"/>
    <s v="Tooele"/>
    <s v="Tooele County"/>
    <x v="5"/>
  </r>
  <r>
    <x v="1"/>
    <s v="Main Campus"/>
    <n v="2025"/>
    <n v="2"/>
    <n v="84072"/>
    <s v="Full-Time"/>
    <n v="1"/>
    <s v="Duchesne"/>
    <s v="Duchesne County"/>
    <x v="4"/>
  </r>
  <r>
    <x v="1"/>
    <s v="Main Campus"/>
    <n v="2025"/>
    <n v="2"/>
    <n v="84074"/>
    <s v="Full-Time"/>
    <n v="166"/>
    <s v="Tooele"/>
    <s v="Tooele County"/>
    <x v="5"/>
  </r>
  <r>
    <x v="1"/>
    <s v="Main Campus"/>
    <n v="2025"/>
    <n v="2"/>
    <n v="84074"/>
    <s v="Part-Time"/>
    <n v="37"/>
    <s v="Tooele"/>
    <s v="Tooele County"/>
    <x v="5"/>
  </r>
  <r>
    <x v="1"/>
    <s v="Main Campus"/>
    <n v="2025"/>
    <n v="2"/>
    <n v="84075"/>
    <s v="Full-Time"/>
    <n v="106"/>
    <s v="Davis"/>
    <s v="Davis County"/>
    <x v="2"/>
  </r>
  <r>
    <x v="1"/>
    <s v="Main Campus"/>
    <n v="2025"/>
    <n v="2"/>
    <n v="84075"/>
    <s v="Part-Time"/>
    <n v="30"/>
    <s v="Davis"/>
    <s v="Davis County"/>
    <x v="2"/>
  </r>
  <r>
    <x v="1"/>
    <s v="Main Campus"/>
    <n v="2025"/>
    <n v="2"/>
    <n v="84076"/>
    <s v="Full-Time"/>
    <n v="1"/>
    <s v="Uintah"/>
    <s v="Uintah County"/>
    <x v="6"/>
  </r>
  <r>
    <x v="1"/>
    <s v="Main Campus"/>
    <n v="2025"/>
    <n v="2"/>
    <n v="84078"/>
    <s v="Full-Time"/>
    <n v="17"/>
    <s v="Uintah"/>
    <s v="Uintah County"/>
    <x v="6"/>
  </r>
  <r>
    <x v="1"/>
    <s v="Main Campus"/>
    <n v="2025"/>
    <n v="2"/>
    <n v="84078"/>
    <s v="Part-Time"/>
    <n v="1"/>
    <s v="Uintah"/>
    <s v="Uintah County"/>
    <x v="6"/>
  </r>
  <r>
    <x v="1"/>
    <s v="Main Campus"/>
    <n v="2025"/>
    <n v="2"/>
    <n v="84079"/>
    <s v="Full-Time"/>
    <n v="1"/>
    <s v="Uintah"/>
    <e v="#N/A"/>
    <x v="6"/>
  </r>
  <r>
    <x v="1"/>
    <s v="Main Campus"/>
    <n v="2025"/>
    <n v="2"/>
    <n v="84081"/>
    <s v="Full-Time"/>
    <n v="335"/>
    <e v="#N/A"/>
    <s v="Salt Lake County"/>
    <x v="1"/>
  </r>
  <r>
    <x v="1"/>
    <s v="Main Campus"/>
    <n v="2025"/>
    <n v="2"/>
    <n v="84081"/>
    <s v="Part-Time"/>
    <n v="91"/>
    <e v="#N/A"/>
    <s v="Salt Lake County"/>
    <x v="1"/>
  </r>
  <r>
    <x v="1"/>
    <s v="Main Campus"/>
    <n v="2025"/>
    <n v="2"/>
    <n v="84084"/>
    <s v="Full-Time"/>
    <n v="156"/>
    <s v="Salt Lake"/>
    <s v="Salt Lake County"/>
    <x v="1"/>
  </r>
  <r>
    <x v="1"/>
    <s v="Main Campus"/>
    <n v="2025"/>
    <n v="2"/>
    <n v="84084"/>
    <s v="Part-Time"/>
    <n v="32"/>
    <s v="Salt Lake"/>
    <s v="Salt Lake County"/>
    <x v="1"/>
  </r>
  <r>
    <x v="1"/>
    <s v="Main Campus"/>
    <n v="2025"/>
    <n v="2"/>
    <n v="84087"/>
    <s v="Full-Time"/>
    <n v="92"/>
    <s v="Davis"/>
    <s v="Davis County"/>
    <x v="2"/>
  </r>
  <r>
    <x v="1"/>
    <s v="Main Campus"/>
    <n v="2025"/>
    <n v="2"/>
    <n v="84087"/>
    <s v="Part-Time"/>
    <n v="23"/>
    <s v="Davis"/>
    <s v="Davis County"/>
    <x v="2"/>
  </r>
  <r>
    <x v="1"/>
    <s v="Main Campus"/>
    <n v="2025"/>
    <n v="2"/>
    <n v="84088"/>
    <s v="Full-Time"/>
    <n v="197"/>
    <s v="Salt Lake"/>
    <s v="Salt Lake County"/>
    <x v="1"/>
  </r>
  <r>
    <x v="1"/>
    <s v="Main Campus"/>
    <n v="2025"/>
    <n v="2"/>
    <n v="84088"/>
    <s v="Part-Time"/>
    <n v="43"/>
    <s v="Salt Lake"/>
    <s v="Salt Lake County"/>
    <x v="1"/>
  </r>
  <r>
    <x v="1"/>
    <s v="Main Campus"/>
    <n v="2025"/>
    <n v="2"/>
    <n v="84091"/>
    <s v="Full-Time"/>
    <n v="1"/>
    <s v="Salt Lake"/>
    <e v="#N/A"/>
    <x v="1"/>
  </r>
  <r>
    <x v="1"/>
    <s v="Main Campus"/>
    <n v="2025"/>
    <n v="2"/>
    <n v="84091"/>
    <s v="Part-Time"/>
    <n v="1"/>
    <s v="Salt Lake"/>
    <e v="#N/A"/>
    <x v="1"/>
  </r>
  <r>
    <x v="1"/>
    <s v="Main Campus"/>
    <n v="2025"/>
    <n v="2"/>
    <n v="84092"/>
    <s v="Full-Time"/>
    <n v="409"/>
    <s v="Salt Lake"/>
    <s v="Salt Lake County"/>
    <x v="1"/>
  </r>
  <r>
    <x v="1"/>
    <s v="Main Campus"/>
    <n v="2025"/>
    <n v="2"/>
    <n v="84092"/>
    <s v="Part-Time"/>
    <n v="82"/>
    <s v="Salt Lake"/>
    <s v="Salt Lake County"/>
    <x v="1"/>
  </r>
  <r>
    <x v="1"/>
    <s v="Main Campus"/>
    <n v="2025"/>
    <n v="2"/>
    <n v="84093"/>
    <s v="Full-Time"/>
    <n v="305"/>
    <s v="Salt Lake"/>
    <s v="Salt Lake County"/>
    <x v="1"/>
  </r>
  <r>
    <x v="1"/>
    <s v="Main Campus"/>
    <n v="2025"/>
    <n v="2"/>
    <n v="84093"/>
    <s v="Part-Time"/>
    <n v="64"/>
    <s v="Salt Lake"/>
    <s v="Salt Lake County"/>
    <x v="1"/>
  </r>
  <r>
    <x v="1"/>
    <s v="Main Campus"/>
    <n v="2025"/>
    <n v="2"/>
    <n v="84094"/>
    <s v="Full-Time"/>
    <n v="204"/>
    <s v="Salt Lake"/>
    <s v="Salt Lake County"/>
    <x v="1"/>
  </r>
  <r>
    <x v="1"/>
    <s v="Main Campus"/>
    <n v="2025"/>
    <n v="2"/>
    <n v="84094"/>
    <s v="Part-Time"/>
    <n v="39"/>
    <s v="Salt Lake"/>
    <s v="Salt Lake County"/>
    <x v="1"/>
  </r>
  <r>
    <x v="1"/>
    <s v="Main Campus"/>
    <n v="2025"/>
    <n v="2"/>
    <n v="84095"/>
    <s v="Full-Time"/>
    <n v="316"/>
    <s v="Salt Lake"/>
    <s v="Salt Lake County"/>
    <x v="1"/>
  </r>
  <r>
    <x v="1"/>
    <s v="Main Campus"/>
    <n v="2025"/>
    <n v="2"/>
    <n v="84095"/>
    <s v="Part-Time"/>
    <n v="69"/>
    <s v="Salt Lake"/>
    <s v="Salt Lake County"/>
    <x v="1"/>
  </r>
  <r>
    <x v="1"/>
    <s v="Main Campus"/>
    <n v="2025"/>
    <n v="2"/>
    <n v="84096"/>
    <s v="Full-Time"/>
    <n v="390"/>
    <e v="#N/A"/>
    <s v="Salt Lake County"/>
    <x v="1"/>
  </r>
  <r>
    <x v="1"/>
    <s v="Main Campus"/>
    <n v="2025"/>
    <n v="2"/>
    <n v="84096"/>
    <s v="Part-Time"/>
    <n v="87"/>
    <e v="#N/A"/>
    <s v="Salt Lake County"/>
    <x v="1"/>
  </r>
  <r>
    <x v="1"/>
    <s v="Main Campus"/>
    <n v="2025"/>
    <n v="2"/>
    <n v="84097"/>
    <s v="Full-Time"/>
    <n v="72"/>
    <s v="Utah"/>
    <s v="Utah County"/>
    <x v="0"/>
  </r>
  <r>
    <x v="1"/>
    <s v="Main Campus"/>
    <n v="2025"/>
    <n v="2"/>
    <n v="84097"/>
    <s v="Part-Time"/>
    <n v="9"/>
    <s v="Utah"/>
    <s v="Utah County"/>
    <x v="0"/>
  </r>
  <r>
    <x v="1"/>
    <s v="Main Campus"/>
    <n v="2025"/>
    <n v="2"/>
    <n v="84098"/>
    <s v="Full-Time"/>
    <n v="361"/>
    <s v="Summit"/>
    <s v="Summit County"/>
    <x v="3"/>
  </r>
  <r>
    <x v="1"/>
    <s v="Main Campus"/>
    <n v="2025"/>
    <n v="2"/>
    <n v="84098"/>
    <s v="Part-Time"/>
    <n v="65"/>
    <s v="Summit"/>
    <s v="Summit County"/>
    <x v="3"/>
  </r>
  <r>
    <x v="1"/>
    <s v="Main Campus"/>
    <n v="2025"/>
    <n v="2"/>
    <n v="84101"/>
    <s v="Full-Time"/>
    <n v="340"/>
    <s v="Salt Lake"/>
    <s v="Salt Lake County"/>
    <x v="1"/>
  </r>
  <r>
    <x v="1"/>
    <s v="Main Campus"/>
    <n v="2025"/>
    <n v="2"/>
    <n v="84101"/>
    <s v="Part-Time"/>
    <n v="55"/>
    <s v="Salt Lake"/>
    <s v="Salt Lake County"/>
    <x v="1"/>
  </r>
  <r>
    <x v="1"/>
    <s v="Main Campus"/>
    <n v="2025"/>
    <n v="2"/>
    <n v="84102"/>
    <s v="Full-Time"/>
    <n v="2379"/>
    <s v="Salt Lake"/>
    <s v="Salt Lake County"/>
    <x v="1"/>
  </r>
  <r>
    <x v="1"/>
    <s v="Main Campus"/>
    <n v="2025"/>
    <n v="2"/>
    <n v="84102"/>
    <s v="Part-Time"/>
    <n v="392"/>
    <s v="Salt Lake"/>
    <s v="Salt Lake County"/>
    <x v="1"/>
  </r>
  <r>
    <x v="1"/>
    <s v="Main Campus"/>
    <n v="2025"/>
    <n v="2"/>
    <n v="84103"/>
    <s v="Full-Time"/>
    <n v="856"/>
    <s v="Salt Lake"/>
    <s v="Salt Lake County"/>
    <x v="1"/>
  </r>
  <r>
    <x v="1"/>
    <s v="Main Campus"/>
    <n v="2025"/>
    <n v="2"/>
    <n v="84103"/>
    <s v="Part-Time"/>
    <n v="207"/>
    <s v="Salt Lake"/>
    <s v="Salt Lake County"/>
    <x v="1"/>
  </r>
  <r>
    <x v="1"/>
    <s v="Main Campus"/>
    <n v="2025"/>
    <n v="2"/>
    <n v="84104"/>
    <s v="Full-Time"/>
    <n v="195"/>
    <s v="Salt Lake"/>
    <s v="Salt Lake County"/>
    <x v="1"/>
  </r>
  <r>
    <x v="1"/>
    <s v="Main Campus"/>
    <n v="2025"/>
    <n v="2"/>
    <n v="84104"/>
    <s v="Part-Time"/>
    <n v="44"/>
    <s v="Salt Lake"/>
    <s v="Salt Lake County"/>
    <x v="1"/>
  </r>
  <r>
    <x v="1"/>
    <s v="Main Campus"/>
    <n v="2025"/>
    <n v="2"/>
    <n v="84105"/>
    <s v="Full-Time"/>
    <n v="859"/>
    <s v="Salt Lake"/>
    <s v="Salt Lake County"/>
    <x v="1"/>
  </r>
  <r>
    <x v="1"/>
    <s v="Main Campus"/>
    <n v="2025"/>
    <n v="2"/>
    <n v="84105"/>
    <s v="Part-Time"/>
    <n v="187"/>
    <s v="Salt Lake"/>
    <s v="Salt Lake County"/>
    <x v="1"/>
  </r>
  <r>
    <x v="1"/>
    <s v="Main Campus"/>
    <n v="2025"/>
    <n v="2"/>
    <n v="84106"/>
    <s v="Full-Time"/>
    <n v="834"/>
    <s v="Salt Lake"/>
    <s v="Salt Lake County"/>
    <x v="1"/>
  </r>
  <r>
    <x v="1"/>
    <s v="Main Campus"/>
    <n v="2025"/>
    <n v="2"/>
    <n v="84106"/>
    <s v="Part-Time"/>
    <n v="189"/>
    <s v="Salt Lake"/>
    <s v="Salt Lake County"/>
    <x v="1"/>
  </r>
  <r>
    <x v="1"/>
    <s v="Main Campus"/>
    <n v="2025"/>
    <n v="2"/>
    <n v="84107"/>
    <s v="Full-Time"/>
    <n v="320"/>
    <s v="Salt Lake"/>
    <s v="Salt Lake County"/>
    <x v="1"/>
  </r>
  <r>
    <x v="1"/>
    <s v="Main Campus"/>
    <n v="2025"/>
    <n v="2"/>
    <n v="84107"/>
    <s v="Part-Time"/>
    <n v="89"/>
    <s v="Salt Lake"/>
    <s v="Salt Lake County"/>
    <x v="1"/>
  </r>
  <r>
    <x v="1"/>
    <s v="Main Campus"/>
    <n v="2025"/>
    <n v="2"/>
    <n v="84108"/>
    <s v="Full-Time"/>
    <n v="1444"/>
    <s v="Salt Lake"/>
    <s v="Salt Lake County"/>
    <x v="1"/>
  </r>
  <r>
    <x v="1"/>
    <s v="Main Campus"/>
    <n v="2025"/>
    <n v="2"/>
    <n v="84108"/>
    <s v="Part-Time"/>
    <n v="248"/>
    <s v="Salt Lake"/>
    <s v="Salt Lake County"/>
    <x v="1"/>
  </r>
  <r>
    <x v="1"/>
    <s v="Main Campus"/>
    <n v="2025"/>
    <n v="2"/>
    <n v="84109"/>
    <s v="Full-Time"/>
    <n v="592"/>
    <s v="Salt Lake"/>
    <s v="Salt Lake County"/>
    <x v="1"/>
  </r>
  <r>
    <x v="1"/>
    <s v="Main Campus"/>
    <n v="2025"/>
    <n v="2"/>
    <n v="84109"/>
    <s v="Part-Time"/>
    <n v="121"/>
    <s v="Salt Lake"/>
    <s v="Salt Lake County"/>
    <x v="1"/>
  </r>
  <r>
    <x v="1"/>
    <s v="Main Campus"/>
    <n v="2025"/>
    <n v="2"/>
    <n v="84110"/>
    <s v="Full-Time"/>
    <n v="2"/>
    <s v="Salt Lake"/>
    <e v="#N/A"/>
    <x v="1"/>
  </r>
  <r>
    <x v="1"/>
    <s v="Main Campus"/>
    <n v="2025"/>
    <n v="2"/>
    <n v="84110"/>
    <s v="Part-Time"/>
    <n v="1"/>
    <s v="Salt Lake"/>
    <e v="#N/A"/>
    <x v="1"/>
  </r>
  <r>
    <x v="1"/>
    <s v="Main Campus"/>
    <n v="2025"/>
    <n v="2"/>
    <n v="84111"/>
    <s v="Full-Time"/>
    <n v="890"/>
    <s v="Salt Lake"/>
    <s v="Salt Lake County"/>
    <x v="1"/>
  </r>
  <r>
    <x v="1"/>
    <s v="Main Campus"/>
    <n v="2025"/>
    <n v="2"/>
    <n v="84111"/>
    <s v="Part-Time"/>
    <n v="152"/>
    <s v="Salt Lake"/>
    <s v="Salt Lake County"/>
    <x v="1"/>
  </r>
  <r>
    <x v="1"/>
    <s v="Main Campus"/>
    <n v="2025"/>
    <n v="2"/>
    <n v="84112"/>
    <s v="Full-Time"/>
    <n v="984"/>
    <s v="Salt Lake"/>
    <s v="Salt Lake County"/>
    <x v="1"/>
  </r>
  <r>
    <x v="1"/>
    <s v="Main Campus"/>
    <n v="2025"/>
    <n v="2"/>
    <n v="84112"/>
    <s v="Part-Time"/>
    <n v="29"/>
    <s v="Salt Lake"/>
    <s v="Salt Lake County"/>
    <x v="1"/>
  </r>
  <r>
    <x v="1"/>
    <s v="Main Campus"/>
    <n v="2025"/>
    <n v="2"/>
    <n v="84113"/>
    <s v="Full-Time"/>
    <n v="71"/>
    <s v="Salt Lake"/>
    <s v="Salt Lake County"/>
    <x v="1"/>
  </r>
  <r>
    <x v="1"/>
    <s v="Main Campus"/>
    <n v="2025"/>
    <n v="2"/>
    <n v="84113"/>
    <s v="Part-Time"/>
    <n v="4"/>
    <s v="Salt Lake"/>
    <s v="Salt Lake County"/>
    <x v="1"/>
  </r>
  <r>
    <x v="1"/>
    <s v="Main Campus"/>
    <n v="2025"/>
    <n v="2"/>
    <n v="84114"/>
    <s v="Full-Time"/>
    <n v="1"/>
    <s v="Salt Lake"/>
    <s v="Salt Lake County"/>
    <x v="1"/>
  </r>
  <r>
    <x v="1"/>
    <s v="Main Campus"/>
    <n v="2025"/>
    <n v="2"/>
    <n v="84115"/>
    <s v="Full-Time"/>
    <n v="487"/>
    <s v="Salt Lake"/>
    <s v="Salt Lake County"/>
    <x v="1"/>
  </r>
  <r>
    <x v="1"/>
    <s v="Main Campus"/>
    <n v="2025"/>
    <n v="2"/>
    <n v="84115"/>
    <s v="Part-Time"/>
    <n v="117"/>
    <s v="Salt Lake"/>
    <s v="Salt Lake County"/>
    <x v="1"/>
  </r>
  <r>
    <x v="1"/>
    <s v="Main Campus"/>
    <n v="2025"/>
    <n v="2"/>
    <n v="84116"/>
    <s v="Full-Time"/>
    <n v="353"/>
    <s v="Salt Lake"/>
    <s v="Salt Lake County"/>
    <x v="1"/>
  </r>
  <r>
    <x v="1"/>
    <s v="Main Campus"/>
    <n v="2025"/>
    <n v="2"/>
    <n v="84116"/>
    <s v="Part-Time"/>
    <n v="96"/>
    <s v="Salt Lake"/>
    <s v="Salt Lake County"/>
    <x v="1"/>
  </r>
  <r>
    <x v="1"/>
    <s v="Main Campus"/>
    <n v="2025"/>
    <n v="2"/>
    <n v="84117"/>
    <s v="Full-Time"/>
    <n v="340"/>
    <s v="Salt Lake"/>
    <s v="Salt Lake County"/>
    <x v="1"/>
  </r>
  <r>
    <x v="1"/>
    <s v="Main Campus"/>
    <n v="2025"/>
    <n v="2"/>
    <n v="84117"/>
    <s v="Part-Time"/>
    <n v="84"/>
    <s v="Salt Lake"/>
    <s v="Salt Lake County"/>
    <x v="1"/>
  </r>
  <r>
    <x v="1"/>
    <s v="Main Campus"/>
    <n v="2025"/>
    <n v="2"/>
    <n v="84118"/>
    <s v="Full-Time"/>
    <n v="179"/>
    <s v="Salt Lake"/>
    <s v="Salt Lake County"/>
    <x v="1"/>
  </r>
  <r>
    <x v="1"/>
    <s v="Main Campus"/>
    <n v="2025"/>
    <n v="2"/>
    <n v="84118"/>
    <s v="Part-Time"/>
    <n v="43"/>
    <s v="Salt Lake"/>
    <s v="Salt Lake County"/>
    <x v="1"/>
  </r>
  <r>
    <x v="1"/>
    <s v="Main Campus"/>
    <n v="2025"/>
    <n v="2"/>
    <n v="84119"/>
    <s v="Full-Time"/>
    <n v="280"/>
    <s v="Salt Lake"/>
    <s v="Salt Lake County"/>
    <x v="1"/>
  </r>
  <r>
    <x v="1"/>
    <s v="Main Campus"/>
    <n v="2025"/>
    <n v="2"/>
    <n v="84119"/>
    <s v="Part-Time"/>
    <n v="76"/>
    <s v="Salt Lake"/>
    <s v="Salt Lake County"/>
    <x v="1"/>
  </r>
  <r>
    <x v="1"/>
    <s v="Main Campus"/>
    <n v="2025"/>
    <n v="2"/>
    <n v="84120"/>
    <s v="Full-Time"/>
    <n v="250"/>
    <s v="Salt Lake"/>
    <s v="Salt Lake County"/>
    <x v="1"/>
  </r>
  <r>
    <x v="1"/>
    <s v="Main Campus"/>
    <n v="2025"/>
    <n v="2"/>
    <n v="84120"/>
    <s v="Part-Time"/>
    <n v="61"/>
    <s v="Salt Lake"/>
    <s v="Salt Lake County"/>
    <x v="1"/>
  </r>
  <r>
    <x v="1"/>
    <s v="Main Campus"/>
    <n v="2025"/>
    <n v="2"/>
    <n v="84121"/>
    <s v="Full-Time"/>
    <n v="539"/>
    <s v="Salt Lake"/>
    <s v="Salt Lake County"/>
    <x v="1"/>
  </r>
  <r>
    <x v="1"/>
    <s v="Main Campus"/>
    <n v="2025"/>
    <n v="2"/>
    <n v="84121"/>
    <s v="Part-Time"/>
    <n v="133"/>
    <s v="Salt Lake"/>
    <s v="Salt Lake County"/>
    <x v="1"/>
  </r>
  <r>
    <x v="1"/>
    <s v="Main Campus"/>
    <n v="2025"/>
    <n v="2"/>
    <n v="84122"/>
    <s v="Full-Time"/>
    <n v="2"/>
    <s v="Salt Lake"/>
    <e v="#N/A"/>
    <x v="1"/>
  </r>
  <r>
    <x v="1"/>
    <s v="Main Campus"/>
    <n v="2025"/>
    <n v="2"/>
    <n v="84123"/>
    <s v="Full-Time"/>
    <n v="242"/>
    <s v="Salt Lake"/>
    <s v="Salt Lake County"/>
    <x v="1"/>
  </r>
  <r>
    <x v="1"/>
    <s v="Main Campus"/>
    <n v="2025"/>
    <n v="2"/>
    <n v="84123"/>
    <s v="Part-Time"/>
    <n v="63"/>
    <s v="Salt Lake"/>
    <s v="Salt Lake County"/>
    <x v="1"/>
  </r>
  <r>
    <x v="1"/>
    <s v="Main Campus"/>
    <n v="2025"/>
    <n v="2"/>
    <n v="84124"/>
    <s v="Full-Time"/>
    <n v="377"/>
    <s v="Salt Lake"/>
    <s v="Salt Lake County"/>
    <x v="1"/>
  </r>
  <r>
    <x v="1"/>
    <s v="Main Campus"/>
    <n v="2025"/>
    <n v="2"/>
    <n v="84124"/>
    <s v="Part-Time"/>
    <n v="96"/>
    <s v="Salt Lake"/>
    <s v="Salt Lake County"/>
    <x v="1"/>
  </r>
  <r>
    <x v="1"/>
    <s v="Main Campus"/>
    <n v="2025"/>
    <n v="2"/>
    <n v="84126"/>
    <s v="Full-Time"/>
    <n v="1"/>
    <s v="Salt Lake"/>
    <e v="#N/A"/>
    <x v="1"/>
  </r>
  <r>
    <x v="1"/>
    <s v="Main Campus"/>
    <n v="2025"/>
    <n v="2"/>
    <n v="84127"/>
    <s v="Full-Time"/>
    <n v="1"/>
    <s v="Salt Lake"/>
    <e v="#N/A"/>
    <x v="1"/>
  </r>
  <r>
    <x v="1"/>
    <s v="Main Campus"/>
    <n v="2025"/>
    <n v="2"/>
    <n v="84127"/>
    <s v="Part-Time"/>
    <n v="1"/>
    <s v="Salt Lake"/>
    <e v="#N/A"/>
    <x v="1"/>
  </r>
  <r>
    <x v="1"/>
    <s v="Main Campus"/>
    <n v="2025"/>
    <n v="2"/>
    <n v="84128"/>
    <s v="Full-Time"/>
    <n v="183"/>
    <s v="Salt Lake"/>
    <s v="Salt Lake County"/>
    <x v="1"/>
  </r>
  <r>
    <x v="1"/>
    <s v="Main Campus"/>
    <n v="2025"/>
    <n v="2"/>
    <n v="84128"/>
    <s v="Part-Time"/>
    <n v="31"/>
    <s v="Salt Lake"/>
    <s v="Salt Lake County"/>
    <x v="1"/>
  </r>
  <r>
    <x v="1"/>
    <s v="Main Campus"/>
    <n v="2025"/>
    <n v="2"/>
    <n v="84129"/>
    <s v="Full-Time"/>
    <n v="219"/>
    <e v="#N/A"/>
    <s v="Salt Lake County"/>
    <x v="1"/>
  </r>
  <r>
    <x v="1"/>
    <s v="Main Campus"/>
    <n v="2025"/>
    <n v="2"/>
    <n v="84129"/>
    <s v="Part-Time"/>
    <n v="54"/>
    <e v="#N/A"/>
    <s v="Salt Lake County"/>
    <x v="1"/>
  </r>
  <r>
    <x v="1"/>
    <s v="Main Campus"/>
    <n v="2025"/>
    <n v="2"/>
    <n v="84147"/>
    <s v="Full-Time"/>
    <n v="1"/>
    <s v="Salt Lake"/>
    <e v="#N/A"/>
    <x v="1"/>
  </r>
  <r>
    <x v="1"/>
    <s v="Main Campus"/>
    <n v="2025"/>
    <n v="2"/>
    <n v="84150"/>
    <s v="Full-Time"/>
    <n v="2"/>
    <s v="Salt Lake"/>
    <s v="Salt Lake County"/>
    <x v="1"/>
  </r>
  <r>
    <x v="1"/>
    <s v="Main Campus"/>
    <n v="2025"/>
    <n v="2"/>
    <n v="84152"/>
    <s v="Full-Time"/>
    <n v="1"/>
    <s v="Salt Lake"/>
    <e v="#N/A"/>
    <x v="1"/>
  </r>
  <r>
    <x v="1"/>
    <s v="Main Campus"/>
    <n v="2025"/>
    <n v="2"/>
    <n v="84152"/>
    <s v="Part-Time"/>
    <n v="3"/>
    <s v="Salt Lake"/>
    <e v="#N/A"/>
    <x v="1"/>
  </r>
  <r>
    <x v="1"/>
    <s v="Main Campus"/>
    <n v="2025"/>
    <n v="2"/>
    <n v="84157"/>
    <s v="Full-Time"/>
    <n v="1"/>
    <s v="Salt Lake"/>
    <e v="#N/A"/>
    <x v="1"/>
  </r>
  <r>
    <x v="1"/>
    <s v="Main Campus"/>
    <n v="2025"/>
    <n v="2"/>
    <n v="84157"/>
    <s v="Part-Time"/>
    <n v="1"/>
    <s v="Salt Lake"/>
    <e v="#N/A"/>
    <x v="1"/>
  </r>
  <r>
    <x v="1"/>
    <s v="Main Campus"/>
    <n v="2025"/>
    <n v="2"/>
    <n v="84158"/>
    <s v="Full-Time"/>
    <n v="8"/>
    <s v="Salt Lake"/>
    <e v="#N/A"/>
    <x v="1"/>
  </r>
  <r>
    <x v="1"/>
    <s v="Main Campus"/>
    <n v="2025"/>
    <n v="2"/>
    <n v="84158"/>
    <s v="Part-Time"/>
    <n v="1"/>
    <s v="Salt Lake"/>
    <e v="#N/A"/>
    <x v="1"/>
  </r>
  <r>
    <x v="1"/>
    <s v="Main Campus"/>
    <n v="2025"/>
    <n v="2"/>
    <n v="84165"/>
    <s v="Full-Time"/>
    <n v="2"/>
    <s v="Salt Lake"/>
    <e v="#N/A"/>
    <x v="1"/>
  </r>
  <r>
    <x v="1"/>
    <s v="Main Campus"/>
    <n v="2025"/>
    <n v="2"/>
    <n v="84171"/>
    <s v="Full-Time"/>
    <n v="4"/>
    <s v="Salt Lake"/>
    <e v="#N/A"/>
    <x v="1"/>
  </r>
  <r>
    <x v="1"/>
    <s v="Main Campus"/>
    <n v="2025"/>
    <n v="2"/>
    <n v="84196"/>
    <s v="Full-Time"/>
    <n v="1"/>
    <e v="#N/A"/>
    <e v="#N/A"/>
    <x v="24"/>
  </r>
  <r>
    <x v="1"/>
    <s v="Main Campus"/>
    <n v="2025"/>
    <n v="2"/>
    <n v="84219"/>
    <s v="Full-Time"/>
    <n v="1"/>
    <e v="#N/A"/>
    <e v="#N/A"/>
    <x v="24"/>
  </r>
  <r>
    <x v="1"/>
    <s v="Main Campus"/>
    <n v="2025"/>
    <n v="2"/>
    <n v="84301"/>
    <s v="Full-Time"/>
    <n v="1"/>
    <s v="Box Elder"/>
    <s v="Box Elder County"/>
    <x v="10"/>
  </r>
  <r>
    <x v="1"/>
    <s v="Main Campus"/>
    <n v="2025"/>
    <n v="2"/>
    <n v="84302"/>
    <s v="Full-Time"/>
    <n v="23"/>
    <s v="Box Elder"/>
    <s v="Box Elder County"/>
    <x v="10"/>
  </r>
  <r>
    <x v="1"/>
    <s v="Main Campus"/>
    <n v="2025"/>
    <n v="2"/>
    <n v="84302"/>
    <s v="Part-Time"/>
    <n v="7"/>
    <s v="Box Elder"/>
    <s v="Box Elder County"/>
    <x v="10"/>
  </r>
  <r>
    <x v="1"/>
    <s v="Main Campus"/>
    <n v="2025"/>
    <n v="2"/>
    <n v="84308"/>
    <s v="Full-Time"/>
    <n v="1"/>
    <s v="Cache"/>
    <s v="Cache County"/>
    <x v="11"/>
  </r>
  <r>
    <x v="1"/>
    <s v="Main Campus"/>
    <n v="2025"/>
    <n v="2"/>
    <n v="84309"/>
    <s v="Full-Time"/>
    <n v="1"/>
    <s v="Box Elder"/>
    <s v="Box Elder County"/>
    <x v="10"/>
  </r>
  <r>
    <x v="1"/>
    <s v="Main Campus"/>
    <n v="2025"/>
    <n v="2"/>
    <n v="84310"/>
    <s v="Full-Time"/>
    <n v="17"/>
    <s v="Weber"/>
    <s v="Weber County"/>
    <x v="9"/>
  </r>
  <r>
    <x v="1"/>
    <s v="Main Campus"/>
    <n v="2025"/>
    <n v="2"/>
    <n v="84310"/>
    <s v="Part-Time"/>
    <n v="3"/>
    <s v="Weber"/>
    <s v="Weber County"/>
    <x v="9"/>
  </r>
  <r>
    <x v="1"/>
    <s v="Main Campus"/>
    <n v="2025"/>
    <n v="2"/>
    <n v="84312"/>
    <s v="Full-Time"/>
    <n v="6"/>
    <s v="Box Elder"/>
    <s v="Box Elder County"/>
    <x v="10"/>
  </r>
  <r>
    <x v="1"/>
    <s v="Main Campus"/>
    <n v="2025"/>
    <n v="2"/>
    <n v="84312"/>
    <s v="Part-Time"/>
    <n v="1"/>
    <s v="Box Elder"/>
    <s v="Box Elder County"/>
    <x v="10"/>
  </r>
  <r>
    <x v="1"/>
    <s v="Main Campus"/>
    <n v="2025"/>
    <n v="2"/>
    <n v="84314"/>
    <s v="Full-Time"/>
    <n v="1"/>
    <s v="Box Elder"/>
    <s v="Box Elder County"/>
    <x v="10"/>
  </r>
  <r>
    <x v="1"/>
    <s v="Main Campus"/>
    <n v="2025"/>
    <n v="2"/>
    <n v="84315"/>
    <s v="Full-Time"/>
    <n v="26"/>
    <s v="Weber"/>
    <s v="Weber County"/>
    <x v="9"/>
  </r>
  <r>
    <x v="1"/>
    <s v="Main Campus"/>
    <n v="2025"/>
    <n v="2"/>
    <n v="84315"/>
    <s v="Part-Time"/>
    <n v="1"/>
    <s v="Weber"/>
    <s v="Weber County"/>
    <x v="9"/>
  </r>
  <r>
    <x v="1"/>
    <s v="Main Campus"/>
    <n v="2025"/>
    <n v="2"/>
    <n v="84317"/>
    <s v="Full-Time"/>
    <n v="11"/>
    <s v="Weber"/>
    <s v="Weber County"/>
    <x v="9"/>
  </r>
  <r>
    <x v="1"/>
    <s v="Main Campus"/>
    <n v="2025"/>
    <n v="2"/>
    <n v="84317"/>
    <s v="Part-Time"/>
    <n v="2"/>
    <s v="Weber"/>
    <s v="Weber County"/>
    <x v="9"/>
  </r>
  <r>
    <x v="1"/>
    <s v="Main Campus"/>
    <n v="2025"/>
    <n v="2"/>
    <n v="84318"/>
    <s v="Full-Time"/>
    <n v="9"/>
    <s v="Cache"/>
    <s v="Cache County"/>
    <x v="11"/>
  </r>
  <r>
    <x v="1"/>
    <s v="Main Campus"/>
    <n v="2025"/>
    <n v="2"/>
    <n v="84319"/>
    <s v="Full-Time"/>
    <n v="7"/>
    <s v="Cache"/>
    <s v="Cache County"/>
    <x v="11"/>
  </r>
  <r>
    <x v="1"/>
    <s v="Main Campus"/>
    <n v="2025"/>
    <n v="2"/>
    <n v="84319"/>
    <s v="Part-Time"/>
    <n v="1"/>
    <s v="Cache"/>
    <s v="Cache County"/>
    <x v="11"/>
  </r>
  <r>
    <x v="1"/>
    <s v="Main Campus"/>
    <n v="2025"/>
    <n v="2"/>
    <n v="84321"/>
    <s v="Full-Time"/>
    <n v="59"/>
    <s v="Cache"/>
    <s v="Cache County"/>
    <x v="11"/>
  </r>
  <r>
    <x v="1"/>
    <s v="Main Campus"/>
    <n v="2025"/>
    <n v="2"/>
    <n v="84321"/>
    <s v="Part-Time"/>
    <n v="2"/>
    <s v="Cache"/>
    <s v="Cache County"/>
    <x v="11"/>
  </r>
  <r>
    <x v="1"/>
    <s v="Main Campus"/>
    <n v="2025"/>
    <n v="2"/>
    <n v="84324"/>
    <s v="Full-Time"/>
    <n v="2"/>
    <s v="Box Elder"/>
    <s v="Box Elder County"/>
    <x v="10"/>
  </r>
  <r>
    <x v="1"/>
    <s v="Main Campus"/>
    <n v="2025"/>
    <n v="2"/>
    <n v="84325"/>
    <s v="Full-Time"/>
    <n v="3"/>
    <s v="Cache"/>
    <s v="Cache County"/>
    <x v="11"/>
  </r>
  <r>
    <x v="1"/>
    <s v="Main Campus"/>
    <n v="2025"/>
    <n v="2"/>
    <n v="84326"/>
    <s v="Full-Time"/>
    <n v="3"/>
    <s v="Cache"/>
    <s v="Cache County"/>
    <x v="11"/>
  </r>
  <r>
    <x v="1"/>
    <s v="Main Campus"/>
    <n v="2025"/>
    <n v="2"/>
    <n v="84326"/>
    <s v="Part-Time"/>
    <n v="1"/>
    <s v="Cache"/>
    <s v="Cache County"/>
    <x v="11"/>
  </r>
  <r>
    <x v="1"/>
    <s v="Main Campus"/>
    <n v="2025"/>
    <n v="2"/>
    <n v="84330"/>
    <s v="Full-Time"/>
    <n v="1"/>
    <s v="Box Elder"/>
    <s v="Box Elder County"/>
    <x v="10"/>
  </r>
  <r>
    <x v="1"/>
    <s v="Main Campus"/>
    <n v="2025"/>
    <n v="2"/>
    <n v="84332"/>
    <s v="Full-Time"/>
    <n v="17"/>
    <s v="Cache"/>
    <s v="Cache County"/>
    <x v="11"/>
  </r>
  <r>
    <x v="1"/>
    <s v="Main Campus"/>
    <n v="2025"/>
    <n v="2"/>
    <n v="84332"/>
    <s v="Part-Time"/>
    <n v="3"/>
    <s v="Cache"/>
    <s v="Cache County"/>
    <x v="11"/>
  </r>
  <r>
    <x v="1"/>
    <s v="Main Campus"/>
    <n v="2025"/>
    <n v="2"/>
    <n v="84333"/>
    <s v="Full-Time"/>
    <n v="4"/>
    <s v="Cache"/>
    <s v="Cache County"/>
    <x v="11"/>
  </r>
  <r>
    <x v="1"/>
    <s v="Main Campus"/>
    <n v="2025"/>
    <n v="2"/>
    <n v="84334"/>
    <s v="Full-Time"/>
    <n v="1"/>
    <s v="Cache"/>
    <s v="Box Elder County"/>
    <x v="11"/>
  </r>
  <r>
    <x v="1"/>
    <s v="Main Campus"/>
    <n v="2025"/>
    <n v="2"/>
    <n v="84335"/>
    <s v="Full-Time"/>
    <n v="12"/>
    <s v="Cache"/>
    <s v="Cache County"/>
    <x v="11"/>
  </r>
  <r>
    <x v="1"/>
    <s v="Main Campus"/>
    <n v="2025"/>
    <n v="2"/>
    <n v="84337"/>
    <s v="Full-Time"/>
    <n v="7"/>
    <s v="Box Elder"/>
    <s v="Box Elder County"/>
    <x v="10"/>
  </r>
  <r>
    <x v="1"/>
    <s v="Main Campus"/>
    <n v="2025"/>
    <n v="2"/>
    <n v="84339"/>
    <s v="Full-Time"/>
    <n v="5"/>
    <s v="Cache"/>
    <s v="Cache County"/>
    <x v="11"/>
  </r>
  <r>
    <x v="1"/>
    <s v="Main Campus"/>
    <n v="2025"/>
    <n v="2"/>
    <n v="84340"/>
    <s v="Full-Time"/>
    <n v="10"/>
    <s v="Box Elder"/>
    <s v="Box Elder County"/>
    <x v="10"/>
  </r>
  <r>
    <x v="1"/>
    <s v="Main Campus"/>
    <n v="2025"/>
    <n v="2"/>
    <n v="84341"/>
    <s v="Full-Time"/>
    <n v="32"/>
    <s v="Cache"/>
    <s v="Cache County"/>
    <x v="11"/>
  </r>
  <r>
    <x v="1"/>
    <s v="Main Campus"/>
    <n v="2025"/>
    <n v="2"/>
    <n v="84341"/>
    <s v="Part-Time"/>
    <n v="3"/>
    <s v="Cache"/>
    <s v="Cache County"/>
    <x v="11"/>
  </r>
  <r>
    <x v="1"/>
    <s v="Main Campus"/>
    <n v="2025"/>
    <n v="2"/>
    <n v="84401"/>
    <s v="Full-Time"/>
    <n v="69"/>
    <s v="Weber"/>
    <s v="Weber County"/>
    <x v="9"/>
  </r>
  <r>
    <x v="1"/>
    <s v="Main Campus"/>
    <n v="2025"/>
    <n v="2"/>
    <n v="84401"/>
    <s v="Part-Time"/>
    <n v="17"/>
    <s v="Weber"/>
    <s v="Weber County"/>
    <x v="9"/>
  </r>
  <r>
    <x v="1"/>
    <s v="Main Campus"/>
    <n v="2025"/>
    <n v="2"/>
    <n v="84403"/>
    <s v="Full-Time"/>
    <n v="112"/>
    <s v="Weber"/>
    <s v="Weber County"/>
    <x v="9"/>
  </r>
  <r>
    <x v="1"/>
    <s v="Main Campus"/>
    <n v="2025"/>
    <n v="2"/>
    <n v="84403"/>
    <s v="Part-Time"/>
    <n v="11"/>
    <s v="Weber"/>
    <s v="Weber County"/>
    <x v="9"/>
  </r>
  <r>
    <x v="1"/>
    <s v="Main Campus"/>
    <n v="2025"/>
    <n v="2"/>
    <n v="84404"/>
    <s v="Full-Time"/>
    <n v="72"/>
    <s v="Weber"/>
    <s v="Weber County"/>
    <x v="9"/>
  </r>
  <r>
    <x v="1"/>
    <s v="Main Campus"/>
    <n v="2025"/>
    <n v="2"/>
    <n v="84404"/>
    <s v="Part-Time"/>
    <n v="23"/>
    <s v="Weber"/>
    <s v="Weber County"/>
    <x v="9"/>
  </r>
  <r>
    <x v="1"/>
    <s v="Main Campus"/>
    <n v="2025"/>
    <n v="2"/>
    <n v="84405"/>
    <s v="Full-Time"/>
    <n v="86"/>
    <s v="Weber"/>
    <s v="Weber County"/>
    <x v="9"/>
  </r>
  <r>
    <x v="1"/>
    <s v="Main Campus"/>
    <n v="2025"/>
    <n v="2"/>
    <n v="84405"/>
    <s v="Part-Time"/>
    <n v="8"/>
    <s v="Weber"/>
    <s v="Weber County"/>
    <x v="9"/>
  </r>
  <r>
    <x v="1"/>
    <s v="Main Campus"/>
    <n v="2025"/>
    <n v="2"/>
    <n v="84409"/>
    <s v="Part-Time"/>
    <n v="1"/>
    <s v="Weber"/>
    <e v="#N/A"/>
    <x v="9"/>
  </r>
  <r>
    <x v="1"/>
    <s v="Main Campus"/>
    <n v="2025"/>
    <n v="2"/>
    <n v="84412"/>
    <s v="Part-Time"/>
    <n v="1"/>
    <s v="Weber"/>
    <e v="#N/A"/>
    <x v="9"/>
  </r>
  <r>
    <x v="1"/>
    <s v="Main Campus"/>
    <n v="2025"/>
    <n v="2"/>
    <n v="84414"/>
    <s v="Full-Time"/>
    <n v="80"/>
    <s v="Weber"/>
    <s v="Weber County"/>
    <x v="9"/>
  </r>
  <r>
    <x v="1"/>
    <s v="Main Campus"/>
    <n v="2025"/>
    <n v="2"/>
    <n v="84414"/>
    <s v="Part-Time"/>
    <n v="12"/>
    <s v="Weber"/>
    <s v="Weber County"/>
    <x v="9"/>
  </r>
  <r>
    <x v="1"/>
    <s v="Main Campus"/>
    <n v="2025"/>
    <n v="2"/>
    <n v="84501"/>
    <s v="Full-Time"/>
    <n v="12"/>
    <s v="Carbon"/>
    <s v="Carbon County"/>
    <x v="12"/>
  </r>
  <r>
    <x v="1"/>
    <s v="Main Campus"/>
    <n v="2025"/>
    <n v="2"/>
    <n v="84501"/>
    <s v="Part-Time"/>
    <n v="1"/>
    <s v="Carbon"/>
    <s v="Carbon County"/>
    <x v="12"/>
  </r>
  <r>
    <x v="1"/>
    <s v="Main Campus"/>
    <n v="2025"/>
    <n v="2"/>
    <n v="84504"/>
    <s v="Full-Time"/>
    <n v="1"/>
    <e v="#N/A"/>
    <e v="#N/A"/>
    <x v="24"/>
  </r>
  <r>
    <x v="1"/>
    <s v="Main Campus"/>
    <n v="2025"/>
    <n v="2"/>
    <n v="84510"/>
    <s v="Full-Time"/>
    <n v="1"/>
    <s v="San Juan"/>
    <e v="#N/A"/>
    <x v="13"/>
  </r>
  <r>
    <x v="1"/>
    <s v="Main Campus"/>
    <n v="2025"/>
    <n v="2"/>
    <n v="84511"/>
    <s v="Full-Time"/>
    <n v="7"/>
    <s v="San Juan"/>
    <s v="San Juan County"/>
    <x v="13"/>
  </r>
  <r>
    <x v="1"/>
    <s v="Main Campus"/>
    <n v="2025"/>
    <n v="2"/>
    <n v="84511"/>
    <s v="Part-Time"/>
    <n v="1"/>
    <s v="San Juan"/>
    <s v="San Juan County"/>
    <x v="13"/>
  </r>
  <r>
    <x v="1"/>
    <s v="Main Campus"/>
    <n v="2025"/>
    <n v="2"/>
    <n v="84512"/>
    <s v="Full-Time"/>
    <n v="3"/>
    <s v="San Juan"/>
    <s v="San Juan County"/>
    <x v="13"/>
  </r>
  <r>
    <x v="1"/>
    <s v="Main Campus"/>
    <n v="2025"/>
    <n v="2"/>
    <n v="84512"/>
    <s v="Part-Time"/>
    <n v="1"/>
    <s v="San Juan"/>
    <s v="San Juan County"/>
    <x v="13"/>
  </r>
  <r>
    <x v="1"/>
    <s v="Main Campus"/>
    <n v="2025"/>
    <n v="2"/>
    <n v="84513"/>
    <s v="Full-Time"/>
    <n v="2"/>
    <s v="Emery"/>
    <s v="Emery County"/>
    <x v="14"/>
  </r>
  <r>
    <x v="1"/>
    <s v="Main Campus"/>
    <n v="2025"/>
    <n v="2"/>
    <n v="84518"/>
    <s v="Full-Time"/>
    <n v="1"/>
    <s v="Emery"/>
    <s v="Emery County"/>
    <x v="14"/>
  </r>
  <r>
    <x v="1"/>
    <s v="Main Campus"/>
    <n v="2025"/>
    <n v="2"/>
    <n v="84521"/>
    <s v="Full-Time"/>
    <n v="1"/>
    <s v="Emery"/>
    <s v="Emery County"/>
    <x v="14"/>
  </r>
  <r>
    <x v="1"/>
    <s v="Main Campus"/>
    <n v="2025"/>
    <n v="2"/>
    <n v="84523"/>
    <s v="Full-Time"/>
    <n v="1"/>
    <s v="Emery"/>
    <s v="Emery County"/>
    <x v="14"/>
  </r>
  <r>
    <x v="1"/>
    <s v="Main Campus"/>
    <n v="2025"/>
    <n v="2"/>
    <n v="84525"/>
    <s v="Full-Time"/>
    <n v="1"/>
    <s v="Emery"/>
    <s v="Emery County"/>
    <x v="14"/>
  </r>
  <r>
    <x v="1"/>
    <s v="Main Campus"/>
    <n v="2025"/>
    <n v="2"/>
    <n v="84526"/>
    <s v="Full-Time"/>
    <n v="5"/>
    <s v="Carbon"/>
    <s v="Carbon County"/>
    <x v="12"/>
  </r>
  <r>
    <x v="1"/>
    <s v="Main Campus"/>
    <n v="2025"/>
    <n v="2"/>
    <n v="84526"/>
    <s v="Part-Time"/>
    <n v="1"/>
    <s v="Carbon"/>
    <s v="Carbon County"/>
    <x v="12"/>
  </r>
  <r>
    <x v="1"/>
    <s v="Main Campus"/>
    <n v="2025"/>
    <n v="2"/>
    <n v="84528"/>
    <s v="Full-Time"/>
    <n v="2"/>
    <s v="Emery"/>
    <s v="Emery County"/>
    <x v="14"/>
  </r>
  <r>
    <x v="1"/>
    <s v="Main Campus"/>
    <n v="2025"/>
    <n v="2"/>
    <n v="84532"/>
    <s v="Full-Time"/>
    <n v="26"/>
    <s v="Grand"/>
    <s v="Grand County"/>
    <x v="15"/>
  </r>
  <r>
    <x v="1"/>
    <s v="Main Campus"/>
    <n v="2025"/>
    <n v="2"/>
    <n v="84532"/>
    <s v="Part-Time"/>
    <n v="1"/>
    <s v="Grand"/>
    <s v="Grand County"/>
    <x v="15"/>
  </r>
  <r>
    <x v="1"/>
    <s v="Main Campus"/>
    <n v="2025"/>
    <n v="2"/>
    <n v="84534"/>
    <s v="Full-Time"/>
    <n v="3"/>
    <s v="San Juan"/>
    <s v="San Juan County"/>
    <x v="13"/>
  </r>
  <r>
    <x v="1"/>
    <s v="Main Campus"/>
    <n v="2025"/>
    <n v="2"/>
    <n v="84535"/>
    <s v="Full-Time"/>
    <n v="2"/>
    <s v="San Juan"/>
    <s v="San Juan County"/>
    <x v="13"/>
  </r>
  <r>
    <x v="1"/>
    <s v="Main Campus"/>
    <n v="2025"/>
    <n v="2"/>
    <n v="84536"/>
    <s v="Full-Time"/>
    <n v="4"/>
    <s v="San Juan"/>
    <s v="San Juan County"/>
    <x v="13"/>
  </r>
  <r>
    <x v="1"/>
    <s v="Main Campus"/>
    <n v="2025"/>
    <n v="2"/>
    <n v="84536"/>
    <s v="Part-Time"/>
    <n v="1"/>
    <s v="San Juan"/>
    <s v="San Juan County"/>
    <x v="13"/>
  </r>
  <r>
    <x v="1"/>
    <s v="Main Campus"/>
    <n v="2025"/>
    <n v="2"/>
    <n v="84537"/>
    <s v="Full-Time"/>
    <n v="2"/>
    <s v="Emery"/>
    <s v="Emery County"/>
    <x v="14"/>
  </r>
  <r>
    <x v="1"/>
    <s v="Main Campus"/>
    <n v="2025"/>
    <n v="2"/>
    <n v="84601"/>
    <s v="Full-Time"/>
    <n v="58"/>
    <s v="Utah"/>
    <s v="Utah County"/>
    <x v="0"/>
  </r>
  <r>
    <x v="1"/>
    <s v="Main Campus"/>
    <n v="2025"/>
    <n v="2"/>
    <n v="84601"/>
    <s v="Part-Time"/>
    <n v="7"/>
    <s v="Utah"/>
    <s v="Utah County"/>
    <x v="0"/>
  </r>
  <r>
    <x v="1"/>
    <s v="Main Campus"/>
    <n v="2025"/>
    <n v="2"/>
    <n v="84602"/>
    <s v="Full-Time"/>
    <n v="1"/>
    <s v="Utah"/>
    <s v="Utah County"/>
    <x v="0"/>
  </r>
  <r>
    <x v="1"/>
    <s v="Main Campus"/>
    <n v="2025"/>
    <n v="2"/>
    <n v="84604"/>
    <s v="Full-Time"/>
    <n v="111"/>
    <s v="Utah"/>
    <s v="Utah County"/>
    <x v="0"/>
  </r>
  <r>
    <x v="1"/>
    <s v="Main Campus"/>
    <n v="2025"/>
    <n v="2"/>
    <n v="84604"/>
    <s v="Part-Time"/>
    <n v="13"/>
    <s v="Utah"/>
    <s v="Utah County"/>
    <x v="0"/>
  </r>
  <r>
    <x v="1"/>
    <s v="Main Campus"/>
    <n v="2025"/>
    <n v="2"/>
    <n v="84606"/>
    <s v="Full-Time"/>
    <n v="46"/>
    <s v="Utah"/>
    <s v="Utah County"/>
    <x v="0"/>
  </r>
  <r>
    <x v="1"/>
    <s v="Main Campus"/>
    <n v="2025"/>
    <n v="2"/>
    <n v="84606"/>
    <s v="Part-Time"/>
    <n v="9"/>
    <s v="Utah"/>
    <s v="Utah County"/>
    <x v="0"/>
  </r>
  <r>
    <x v="1"/>
    <s v="Main Campus"/>
    <n v="2025"/>
    <n v="2"/>
    <n v="84622"/>
    <s v="Full-Time"/>
    <n v="1"/>
    <s v="Sanpete"/>
    <s v="Sanpete County"/>
    <x v="17"/>
  </r>
  <r>
    <x v="1"/>
    <s v="Main Campus"/>
    <n v="2025"/>
    <n v="2"/>
    <n v="84624"/>
    <s v="Full-Time"/>
    <n v="3"/>
    <s v="Millard"/>
    <s v="Millard County"/>
    <x v="16"/>
  </r>
  <r>
    <x v="1"/>
    <s v="Main Campus"/>
    <n v="2025"/>
    <n v="2"/>
    <n v="84626"/>
    <s v="Full-Time"/>
    <n v="2"/>
    <s v="Utah"/>
    <s v="Utah County"/>
    <x v="0"/>
  </r>
  <r>
    <x v="1"/>
    <s v="Main Campus"/>
    <n v="2025"/>
    <n v="2"/>
    <n v="84627"/>
    <s v="Full-Time"/>
    <n v="2"/>
    <s v="Sanpete"/>
    <s v="Sanpete County"/>
    <x v="17"/>
  </r>
  <r>
    <x v="1"/>
    <s v="Main Campus"/>
    <n v="2025"/>
    <n v="2"/>
    <n v="84629"/>
    <s v="Full-Time"/>
    <n v="3"/>
    <s v="Sanpete"/>
    <s v="Sanpete County"/>
    <x v="17"/>
  </r>
  <r>
    <x v="1"/>
    <s v="Main Campus"/>
    <n v="2025"/>
    <n v="2"/>
    <n v="84631"/>
    <s v="Full-Time"/>
    <n v="1"/>
    <s v="Millard"/>
    <s v="Millard County"/>
    <x v="16"/>
  </r>
  <r>
    <x v="1"/>
    <s v="Main Campus"/>
    <n v="2025"/>
    <n v="2"/>
    <n v="84631"/>
    <s v="Part-Time"/>
    <n v="1"/>
    <s v="Millard"/>
    <s v="Millard County"/>
    <x v="16"/>
  </r>
  <r>
    <x v="1"/>
    <s v="Main Campus"/>
    <n v="2025"/>
    <n v="2"/>
    <n v="84640"/>
    <s v="Full-Time"/>
    <n v="1"/>
    <s v="Millard"/>
    <s v="Millard County"/>
    <x v="16"/>
  </r>
  <r>
    <x v="1"/>
    <s v="Main Campus"/>
    <n v="2025"/>
    <n v="2"/>
    <n v="84642"/>
    <s v="Full-Time"/>
    <n v="2"/>
    <s v="Sanpete"/>
    <s v="Sanpete County"/>
    <x v="17"/>
  </r>
  <r>
    <x v="1"/>
    <s v="Main Campus"/>
    <n v="2025"/>
    <n v="2"/>
    <n v="84642"/>
    <s v="Part-Time"/>
    <n v="1"/>
    <s v="Sanpete"/>
    <s v="Sanpete County"/>
    <x v="17"/>
  </r>
  <r>
    <x v="1"/>
    <s v="Main Campus"/>
    <n v="2025"/>
    <n v="2"/>
    <n v="84645"/>
    <s v="Full-Time"/>
    <n v="1"/>
    <s v="Juab"/>
    <s v="Juab County"/>
    <x v="18"/>
  </r>
  <r>
    <x v="1"/>
    <s v="Main Campus"/>
    <n v="2025"/>
    <n v="2"/>
    <n v="84646"/>
    <s v="Full-Time"/>
    <n v="1"/>
    <s v="Sanpete"/>
    <s v="Sanpete County"/>
    <x v="17"/>
  </r>
  <r>
    <x v="1"/>
    <s v="Main Campus"/>
    <n v="2025"/>
    <n v="2"/>
    <n v="84647"/>
    <s v="Full-Time"/>
    <n v="1"/>
    <s v="Sanpete"/>
    <s v="Sanpete County"/>
    <x v="17"/>
  </r>
  <r>
    <x v="1"/>
    <s v="Main Campus"/>
    <n v="2025"/>
    <n v="2"/>
    <n v="84647"/>
    <s v="Part-Time"/>
    <n v="1"/>
    <s v="Sanpete"/>
    <s v="Sanpete County"/>
    <x v="17"/>
  </r>
  <r>
    <x v="1"/>
    <s v="Main Campus"/>
    <n v="2025"/>
    <n v="2"/>
    <n v="84648"/>
    <s v="Full-Time"/>
    <n v="3"/>
    <s v="Juab"/>
    <s v="Juab County"/>
    <x v="18"/>
  </r>
  <r>
    <x v="1"/>
    <s v="Main Campus"/>
    <n v="2025"/>
    <n v="2"/>
    <n v="84648"/>
    <s v="Part-Time"/>
    <n v="1"/>
    <s v="Juab"/>
    <s v="Juab County"/>
    <x v="18"/>
  </r>
  <r>
    <x v="1"/>
    <s v="Main Campus"/>
    <n v="2025"/>
    <n v="2"/>
    <n v="84651"/>
    <s v="Full-Time"/>
    <n v="38"/>
    <s v="Utah"/>
    <s v="Utah County"/>
    <x v="0"/>
  </r>
  <r>
    <x v="1"/>
    <s v="Main Campus"/>
    <n v="2025"/>
    <n v="2"/>
    <n v="84651"/>
    <s v="Part-Time"/>
    <n v="5"/>
    <s v="Utah"/>
    <s v="Utah County"/>
    <x v="0"/>
  </r>
  <r>
    <x v="1"/>
    <s v="Main Campus"/>
    <n v="2025"/>
    <n v="2"/>
    <n v="84653"/>
    <s v="Full-Time"/>
    <n v="31"/>
    <s v="Utah"/>
    <s v="Utah County"/>
    <x v="0"/>
  </r>
  <r>
    <x v="1"/>
    <s v="Main Campus"/>
    <n v="2025"/>
    <n v="2"/>
    <n v="84655"/>
    <s v="Full-Time"/>
    <n v="15"/>
    <s v="Utah"/>
    <s v="Utah County"/>
    <x v="0"/>
  </r>
  <r>
    <x v="1"/>
    <s v="Main Campus"/>
    <n v="2025"/>
    <n v="2"/>
    <n v="84655"/>
    <s v="Part-Time"/>
    <n v="3"/>
    <s v="Utah"/>
    <s v="Utah County"/>
    <x v="0"/>
  </r>
  <r>
    <x v="1"/>
    <s v="Main Campus"/>
    <n v="2025"/>
    <n v="2"/>
    <n v="84660"/>
    <s v="Full-Time"/>
    <n v="82"/>
    <s v="Utah"/>
    <s v="Utah County"/>
    <x v="0"/>
  </r>
  <r>
    <x v="1"/>
    <s v="Main Campus"/>
    <n v="2025"/>
    <n v="2"/>
    <n v="84660"/>
    <s v="Part-Time"/>
    <n v="12"/>
    <s v="Utah"/>
    <s v="Utah County"/>
    <x v="0"/>
  </r>
  <r>
    <x v="1"/>
    <s v="Main Campus"/>
    <n v="2025"/>
    <n v="2"/>
    <n v="84662"/>
    <s v="Part-Time"/>
    <n v="1"/>
    <s v="Sanpete"/>
    <s v="Sanpete County"/>
    <x v="17"/>
  </r>
  <r>
    <x v="1"/>
    <s v="Main Campus"/>
    <n v="2025"/>
    <n v="2"/>
    <n v="84663"/>
    <s v="Full-Time"/>
    <n v="66"/>
    <s v="Utah"/>
    <s v="Utah County"/>
    <x v="0"/>
  </r>
  <r>
    <x v="1"/>
    <s v="Main Campus"/>
    <n v="2025"/>
    <n v="2"/>
    <n v="84663"/>
    <s v="Part-Time"/>
    <n v="13"/>
    <s v="Utah"/>
    <s v="Utah County"/>
    <x v="0"/>
  </r>
  <r>
    <x v="1"/>
    <s v="Main Campus"/>
    <n v="2025"/>
    <n v="2"/>
    <n v="84664"/>
    <s v="Full-Time"/>
    <n v="37"/>
    <s v="Utah"/>
    <s v="Utah County"/>
    <x v="0"/>
  </r>
  <r>
    <x v="1"/>
    <s v="Main Campus"/>
    <n v="2025"/>
    <n v="2"/>
    <n v="84664"/>
    <s v="Part-Time"/>
    <n v="3"/>
    <s v="Utah"/>
    <s v="Utah County"/>
    <x v="0"/>
  </r>
  <r>
    <x v="1"/>
    <s v="Main Campus"/>
    <n v="2025"/>
    <n v="2"/>
    <n v="84665"/>
    <s v="Full-Time"/>
    <n v="1"/>
    <s v="Sanpete"/>
    <s v="Sanpete County"/>
    <x v="17"/>
  </r>
  <r>
    <x v="1"/>
    <s v="Main Campus"/>
    <n v="2025"/>
    <n v="2"/>
    <n v="84701"/>
    <s v="Full-Time"/>
    <n v="4"/>
    <s v="Sevier"/>
    <s v="Sevier County"/>
    <x v="19"/>
  </r>
  <r>
    <x v="1"/>
    <s v="Main Campus"/>
    <n v="2025"/>
    <n v="2"/>
    <n v="84711"/>
    <s v="Full-Time"/>
    <n v="1"/>
    <s v="Sevier"/>
    <s v="Sevier County"/>
    <x v="19"/>
  </r>
  <r>
    <x v="1"/>
    <s v="Main Campus"/>
    <n v="2025"/>
    <n v="2"/>
    <n v="84713"/>
    <s v="Full-Time"/>
    <n v="2"/>
    <s v="Beaver"/>
    <s v="Beaver County"/>
    <x v="23"/>
  </r>
  <r>
    <x v="1"/>
    <s v="Main Campus"/>
    <n v="2025"/>
    <n v="2"/>
    <n v="84715"/>
    <s v="Full-Time"/>
    <n v="1"/>
    <s v="Wayne"/>
    <s v="Wayne County"/>
    <x v="27"/>
  </r>
  <r>
    <x v="1"/>
    <s v="Main Campus"/>
    <n v="2025"/>
    <n v="2"/>
    <n v="84720"/>
    <s v="Full-Time"/>
    <n v="19"/>
    <s v="Iron"/>
    <s v="Iron County"/>
    <x v="20"/>
  </r>
  <r>
    <x v="1"/>
    <s v="Main Campus"/>
    <n v="2025"/>
    <n v="2"/>
    <n v="84720"/>
    <s v="Part-Time"/>
    <n v="1"/>
    <s v="Iron"/>
    <s v="Iron County"/>
    <x v="20"/>
  </r>
  <r>
    <x v="1"/>
    <s v="Main Campus"/>
    <n v="2025"/>
    <n v="2"/>
    <n v="84721"/>
    <s v="Full-Time"/>
    <n v="14"/>
    <s v="Iron"/>
    <s v="Iron County"/>
    <x v="20"/>
  </r>
  <r>
    <x v="1"/>
    <s v="Main Campus"/>
    <n v="2025"/>
    <n v="2"/>
    <n v="84721"/>
    <s v="Part-Time"/>
    <n v="1"/>
    <s v="Iron"/>
    <s v="Iron County"/>
    <x v="20"/>
  </r>
  <r>
    <x v="1"/>
    <s v="Main Campus"/>
    <n v="2025"/>
    <n v="2"/>
    <n v="84723"/>
    <s v="Full-Time"/>
    <n v="1"/>
    <s v="Piute"/>
    <s v="Piute County"/>
    <x v="28"/>
  </r>
  <r>
    <x v="1"/>
    <s v="Main Campus"/>
    <n v="2025"/>
    <n v="2"/>
    <n v="84723"/>
    <s v="Part-Time"/>
    <n v="1"/>
    <s v="Piute"/>
    <s v="Piute County"/>
    <x v="28"/>
  </r>
  <r>
    <x v="1"/>
    <s v="Main Campus"/>
    <n v="2025"/>
    <n v="2"/>
    <n v="84728"/>
    <s v="Full-Time"/>
    <n v="2"/>
    <s v="Millard"/>
    <s v="Millard County"/>
    <x v="16"/>
  </r>
  <r>
    <x v="1"/>
    <s v="Main Campus"/>
    <n v="2025"/>
    <n v="2"/>
    <n v="84730"/>
    <s v="Full-Time"/>
    <n v="2"/>
    <s v="Sevier"/>
    <s v="Sevier County"/>
    <x v="19"/>
  </r>
  <r>
    <x v="1"/>
    <s v="Main Campus"/>
    <n v="2025"/>
    <n v="2"/>
    <n v="84736"/>
    <s v="Full-Time"/>
    <n v="1"/>
    <s v="Garfield"/>
    <s v="Garfield County"/>
    <x v="22"/>
  </r>
  <r>
    <x v="1"/>
    <s v="Main Campus"/>
    <n v="2025"/>
    <n v="2"/>
    <n v="84737"/>
    <s v="Full-Time"/>
    <n v="19"/>
    <s v="Washington"/>
    <s v="Washington County"/>
    <x v="21"/>
  </r>
  <r>
    <x v="1"/>
    <s v="Main Campus"/>
    <n v="2025"/>
    <n v="2"/>
    <n v="84737"/>
    <s v="Part-Time"/>
    <n v="1"/>
    <s v="Washington"/>
    <s v="Washington County"/>
    <x v="21"/>
  </r>
  <r>
    <x v="1"/>
    <s v="Main Campus"/>
    <n v="2025"/>
    <n v="2"/>
    <n v="84738"/>
    <s v="Full-Time"/>
    <n v="10"/>
    <s v="Washington"/>
    <s v="Washington County"/>
    <x v="21"/>
  </r>
  <r>
    <x v="1"/>
    <s v="Main Campus"/>
    <n v="2025"/>
    <n v="2"/>
    <n v="84738"/>
    <s v="Part-Time"/>
    <n v="1"/>
    <s v="Washington"/>
    <s v="Washington County"/>
    <x v="21"/>
  </r>
  <r>
    <x v="1"/>
    <s v="Main Campus"/>
    <n v="2025"/>
    <n v="2"/>
    <n v="84741"/>
    <s v="Full-Time"/>
    <n v="4"/>
    <s v="Kane"/>
    <s v="Kane County"/>
    <x v="29"/>
  </r>
  <r>
    <x v="1"/>
    <s v="Main Campus"/>
    <n v="2025"/>
    <n v="2"/>
    <n v="84741"/>
    <s v="Part-Time"/>
    <n v="1"/>
    <s v="Kane"/>
    <s v="Kane County"/>
    <x v="29"/>
  </r>
  <r>
    <x v="1"/>
    <s v="Main Campus"/>
    <n v="2025"/>
    <n v="2"/>
    <n v="84743"/>
    <s v="Full-Time"/>
    <n v="1"/>
    <s v="Piute"/>
    <s v="Piute County"/>
    <x v="28"/>
  </r>
  <r>
    <x v="1"/>
    <s v="Main Campus"/>
    <n v="2025"/>
    <n v="2"/>
    <n v="84744"/>
    <s v="Full-Time"/>
    <n v="1"/>
    <s v="Sevier"/>
    <s v="Sevier County"/>
    <x v="19"/>
  </r>
  <r>
    <x v="1"/>
    <s v="Main Campus"/>
    <n v="2025"/>
    <n v="2"/>
    <n v="84745"/>
    <s v="Full-Time"/>
    <n v="4"/>
    <s v="Washington"/>
    <s v="Washington County"/>
    <x v="21"/>
  </r>
  <r>
    <x v="1"/>
    <s v="Main Campus"/>
    <n v="2025"/>
    <n v="2"/>
    <n v="84745"/>
    <s v="Part-Time"/>
    <n v="1"/>
    <s v="Washington"/>
    <s v="Washington County"/>
    <x v="21"/>
  </r>
  <r>
    <x v="1"/>
    <s v="Main Campus"/>
    <n v="2025"/>
    <n v="2"/>
    <n v="84746"/>
    <s v="Full-Time"/>
    <n v="1"/>
    <s v="Washington"/>
    <s v="Washington County"/>
    <x v="21"/>
  </r>
  <r>
    <x v="1"/>
    <s v="Main Campus"/>
    <n v="2025"/>
    <n v="2"/>
    <n v="84747"/>
    <s v="Full-Time"/>
    <n v="1"/>
    <s v="Wayne"/>
    <s v="Wayne County"/>
    <x v="27"/>
  </r>
  <r>
    <x v="1"/>
    <s v="Main Campus"/>
    <n v="2025"/>
    <n v="2"/>
    <n v="84754"/>
    <s v="Full-Time"/>
    <n v="1"/>
    <s v="Sevier"/>
    <s v="Sevier County"/>
    <x v="19"/>
  </r>
  <r>
    <x v="1"/>
    <s v="Main Campus"/>
    <n v="2025"/>
    <n v="2"/>
    <n v="84759"/>
    <s v="Full-Time"/>
    <n v="1"/>
    <s v="Garfield"/>
    <s v="Garfield County"/>
    <x v="22"/>
  </r>
  <r>
    <x v="1"/>
    <s v="Main Campus"/>
    <n v="2025"/>
    <n v="2"/>
    <n v="84761"/>
    <s v="Full-Time"/>
    <n v="3"/>
    <s v="Iron"/>
    <s v="Iron County"/>
    <x v="20"/>
  </r>
  <r>
    <x v="1"/>
    <s v="Main Campus"/>
    <n v="2025"/>
    <n v="2"/>
    <n v="84761"/>
    <s v="Part-Time"/>
    <n v="1"/>
    <s v="Iron"/>
    <s v="Iron County"/>
    <x v="20"/>
  </r>
  <r>
    <x v="1"/>
    <s v="Main Campus"/>
    <n v="2025"/>
    <n v="2"/>
    <n v="84765"/>
    <s v="Full-Time"/>
    <n v="11"/>
    <s v="Washington"/>
    <s v="Washington County"/>
    <x v="21"/>
  </r>
  <r>
    <x v="1"/>
    <s v="Main Campus"/>
    <n v="2025"/>
    <n v="2"/>
    <n v="84765"/>
    <s v="Part-Time"/>
    <n v="1"/>
    <s v="Washington"/>
    <s v="Washington County"/>
    <x v="21"/>
  </r>
  <r>
    <x v="1"/>
    <s v="Main Campus"/>
    <n v="2025"/>
    <n v="2"/>
    <n v="84767"/>
    <s v="Full-Time"/>
    <n v="1"/>
    <s v="Washington"/>
    <s v="Washington County"/>
    <x v="21"/>
  </r>
  <r>
    <x v="1"/>
    <s v="Main Campus"/>
    <n v="2025"/>
    <n v="2"/>
    <n v="84770"/>
    <s v="Full-Time"/>
    <n v="36"/>
    <s v="Washington"/>
    <s v="Washington County"/>
    <x v="21"/>
  </r>
  <r>
    <x v="1"/>
    <s v="Main Campus"/>
    <n v="2025"/>
    <n v="2"/>
    <n v="84770"/>
    <s v="Part-Time"/>
    <n v="1"/>
    <s v="Washington"/>
    <s v="Washington County"/>
    <x v="21"/>
  </r>
  <r>
    <x v="1"/>
    <s v="Main Campus"/>
    <n v="2025"/>
    <n v="2"/>
    <n v="84774"/>
    <s v="Full-Time"/>
    <n v="3"/>
    <s v="Washington"/>
    <s v="Washington County"/>
    <x v="21"/>
  </r>
  <r>
    <x v="1"/>
    <s v="Main Campus"/>
    <n v="2025"/>
    <n v="2"/>
    <n v="84776"/>
    <s v="Full-Time"/>
    <n v="2"/>
    <s v="Garfield"/>
    <s v="Garfield County"/>
    <x v="22"/>
  </r>
  <r>
    <x v="1"/>
    <s v="Main Campus"/>
    <n v="2025"/>
    <n v="2"/>
    <n v="84779"/>
    <s v="Full-Time"/>
    <n v="1"/>
    <s v="Washington"/>
    <s v="Washington County"/>
    <x v="21"/>
  </r>
  <r>
    <x v="1"/>
    <s v="Main Campus"/>
    <n v="2025"/>
    <n v="2"/>
    <n v="84780"/>
    <s v="Full-Time"/>
    <n v="39"/>
    <s v="Washington"/>
    <s v="Washington County"/>
    <x v="21"/>
  </r>
  <r>
    <x v="1"/>
    <s v="Main Campus"/>
    <n v="2025"/>
    <n v="2"/>
    <n v="84780"/>
    <s v="Part-Time"/>
    <n v="7"/>
    <s v="Washington"/>
    <s v="Washington County"/>
    <x v="21"/>
  </r>
  <r>
    <x v="1"/>
    <s v="Main Campus"/>
    <n v="2025"/>
    <n v="2"/>
    <n v="84783"/>
    <s v="Full-Time"/>
    <n v="2"/>
    <s v="Washington"/>
    <s v="Washington County"/>
    <x v="21"/>
  </r>
  <r>
    <x v="1"/>
    <s v="Main Campus"/>
    <n v="2025"/>
    <n v="2"/>
    <n v="84790"/>
    <s v="Full-Time"/>
    <n v="99"/>
    <s v="Washington"/>
    <s v="Washington County"/>
    <x v="21"/>
  </r>
  <r>
    <x v="1"/>
    <s v="Main Campus"/>
    <n v="2025"/>
    <n v="2"/>
    <n v="84790"/>
    <s v="Part-Time"/>
    <n v="4"/>
    <s v="Washington"/>
    <s v="Washington County"/>
    <x v="21"/>
  </r>
  <r>
    <x v="1"/>
    <s v="Main Campus"/>
    <n v="2025"/>
    <n v="2"/>
    <n v="84901"/>
    <s v="Full-Time"/>
    <n v="1"/>
    <e v="#N/A"/>
    <e v="#N/A"/>
    <x v="24"/>
  </r>
  <r>
    <x v="1"/>
    <s v="UU - Sandy Center"/>
    <n v="2025"/>
    <n v="2"/>
    <n v="84003"/>
    <s v="Full-Time"/>
    <n v="13"/>
    <s v="Utah"/>
    <s v="Utah County"/>
    <x v="0"/>
  </r>
  <r>
    <x v="1"/>
    <s v="UU - Sandy Center"/>
    <n v="2025"/>
    <n v="2"/>
    <n v="84004"/>
    <s v="Full-Time"/>
    <n v="2"/>
    <s v="Utah"/>
    <s v="Utah County"/>
    <x v="0"/>
  </r>
  <r>
    <x v="1"/>
    <s v="UU - Sandy Center"/>
    <n v="2025"/>
    <n v="2"/>
    <n v="84005"/>
    <s v="Full-Time"/>
    <n v="3"/>
    <e v="#N/A"/>
    <s v="Utah County"/>
    <x v="0"/>
  </r>
  <r>
    <x v="1"/>
    <s v="UU - Sandy Center"/>
    <n v="2025"/>
    <n v="2"/>
    <n v="84005"/>
    <s v="Part-Time"/>
    <n v="2"/>
    <e v="#N/A"/>
    <s v="Utah County"/>
    <x v="0"/>
  </r>
  <r>
    <x v="1"/>
    <s v="UU - Sandy Center"/>
    <n v="2025"/>
    <n v="2"/>
    <n v="84009"/>
    <s v="Full-Time"/>
    <n v="18"/>
    <e v="#N/A"/>
    <s v="Salt Lake County"/>
    <x v="1"/>
  </r>
  <r>
    <x v="1"/>
    <s v="UU - Sandy Center"/>
    <n v="2025"/>
    <n v="2"/>
    <n v="84009"/>
    <s v="Part-Time"/>
    <n v="3"/>
    <e v="#N/A"/>
    <s v="Salt Lake County"/>
    <x v="1"/>
  </r>
  <r>
    <x v="1"/>
    <s v="UU - Sandy Center"/>
    <n v="2025"/>
    <n v="2"/>
    <n v="84010"/>
    <s v="Full-Time"/>
    <n v="18"/>
    <s v="Davis"/>
    <s v="Davis County"/>
    <x v="2"/>
  </r>
  <r>
    <x v="1"/>
    <s v="UU - Sandy Center"/>
    <n v="2025"/>
    <n v="2"/>
    <n v="84010"/>
    <s v="Part-Time"/>
    <n v="1"/>
    <s v="Davis"/>
    <s v="Davis County"/>
    <x v="2"/>
  </r>
  <r>
    <x v="1"/>
    <s v="UU - Sandy Center"/>
    <n v="2025"/>
    <n v="2"/>
    <n v="84014"/>
    <s v="Part-Time"/>
    <n v="2"/>
    <s v="Davis"/>
    <s v="Davis County"/>
    <x v="2"/>
  </r>
  <r>
    <x v="1"/>
    <s v="UU - Sandy Center"/>
    <n v="2025"/>
    <n v="2"/>
    <n v="84015"/>
    <s v="Full-Time"/>
    <n v="1"/>
    <s v="Davis"/>
    <s v="Davis County"/>
    <x v="2"/>
  </r>
  <r>
    <x v="1"/>
    <s v="UU - Sandy Center"/>
    <n v="2025"/>
    <n v="2"/>
    <n v="84015"/>
    <s v="Part-Time"/>
    <n v="2"/>
    <s v="Davis"/>
    <s v="Davis County"/>
    <x v="2"/>
  </r>
  <r>
    <x v="1"/>
    <s v="UU - Sandy Center"/>
    <n v="2025"/>
    <n v="2"/>
    <n v="84017"/>
    <s v="Full-Time"/>
    <n v="1"/>
    <s v="Summit"/>
    <s v="Summit County"/>
    <x v="3"/>
  </r>
  <r>
    <x v="1"/>
    <s v="UU - Sandy Center"/>
    <n v="2025"/>
    <n v="2"/>
    <n v="84020"/>
    <s v="Full-Time"/>
    <n v="31"/>
    <s v="Salt Lake"/>
    <s v="Salt Lake County"/>
    <x v="1"/>
  </r>
  <r>
    <x v="1"/>
    <s v="UU - Sandy Center"/>
    <n v="2025"/>
    <n v="2"/>
    <n v="84020"/>
    <s v="Part-Time"/>
    <n v="10"/>
    <s v="Salt Lake"/>
    <s v="Salt Lake County"/>
    <x v="1"/>
  </r>
  <r>
    <x v="1"/>
    <s v="UU - Sandy Center"/>
    <n v="2025"/>
    <n v="2"/>
    <n v="84025"/>
    <s v="Part-Time"/>
    <n v="1"/>
    <s v="Davis"/>
    <s v="Davis County"/>
    <x v="2"/>
  </r>
  <r>
    <x v="1"/>
    <s v="UU - Sandy Center"/>
    <n v="2025"/>
    <n v="2"/>
    <n v="84032"/>
    <s v="Full-Time"/>
    <n v="5"/>
    <s v="Wasatch"/>
    <s v="Wasatch County"/>
    <x v="7"/>
  </r>
  <r>
    <x v="1"/>
    <s v="UU - Sandy Center"/>
    <n v="2025"/>
    <n v="2"/>
    <n v="84036"/>
    <s v="Part-Time"/>
    <n v="2"/>
    <s v="Summit"/>
    <s v="Summit County"/>
    <x v="3"/>
  </r>
  <r>
    <x v="1"/>
    <s v="UU - Sandy Center"/>
    <n v="2025"/>
    <n v="2"/>
    <n v="84037"/>
    <s v="Full-Time"/>
    <n v="3"/>
    <s v="Davis"/>
    <s v="Davis County"/>
    <x v="2"/>
  </r>
  <r>
    <x v="1"/>
    <s v="UU - Sandy Center"/>
    <n v="2025"/>
    <n v="2"/>
    <n v="84037"/>
    <s v="Part-Time"/>
    <n v="2"/>
    <s v="Davis"/>
    <s v="Davis County"/>
    <x v="2"/>
  </r>
  <r>
    <x v="1"/>
    <s v="UU - Sandy Center"/>
    <n v="2025"/>
    <n v="2"/>
    <n v="84040"/>
    <s v="Full-Time"/>
    <n v="3"/>
    <s v="Davis"/>
    <s v="Davis County"/>
    <x v="2"/>
  </r>
  <r>
    <x v="1"/>
    <s v="UU - Sandy Center"/>
    <n v="2025"/>
    <n v="2"/>
    <n v="84041"/>
    <s v="Full-Time"/>
    <n v="2"/>
    <s v="Davis"/>
    <s v="Davis County"/>
    <x v="2"/>
  </r>
  <r>
    <x v="1"/>
    <s v="UU - Sandy Center"/>
    <n v="2025"/>
    <n v="2"/>
    <n v="84042"/>
    <s v="Full-Time"/>
    <n v="1"/>
    <s v="Utah"/>
    <s v="Utah County"/>
    <x v="0"/>
  </r>
  <r>
    <x v="1"/>
    <s v="UU - Sandy Center"/>
    <n v="2025"/>
    <n v="2"/>
    <n v="84043"/>
    <s v="Full-Time"/>
    <n v="16"/>
    <s v="Utah"/>
    <s v="Utah County"/>
    <x v="0"/>
  </r>
  <r>
    <x v="1"/>
    <s v="UU - Sandy Center"/>
    <n v="2025"/>
    <n v="2"/>
    <n v="84043"/>
    <s v="Part-Time"/>
    <n v="5"/>
    <s v="Utah"/>
    <s v="Utah County"/>
    <x v="0"/>
  </r>
  <r>
    <x v="1"/>
    <s v="UU - Sandy Center"/>
    <n v="2025"/>
    <n v="2"/>
    <n v="84044"/>
    <s v="Full-Time"/>
    <n v="3"/>
    <s v="Salt Lake"/>
    <s v="Salt Lake County"/>
    <x v="1"/>
  </r>
  <r>
    <x v="1"/>
    <s v="UU - Sandy Center"/>
    <n v="2025"/>
    <n v="2"/>
    <n v="84045"/>
    <s v="Full-Time"/>
    <n v="9"/>
    <e v="#N/A"/>
    <s v="Utah County"/>
    <x v="0"/>
  </r>
  <r>
    <x v="1"/>
    <s v="UU - Sandy Center"/>
    <n v="2025"/>
    <n v="2"/>
    <n v="84045"/>
    <s v="Part-Time"/>
    <n v="1"/>
    <e v="#N/A"/>
    <s v="Utah County"/>
    <x v="0"/>
  </r>
  <r>
    <x v="1"/>
    <s v="UU - Sandy Center"/>
    <n v="2025"/>
    <n v="2"/>
    <n v="84046"/>
    <s v="Part-Time"/>
    <n v="1"/>
    <s v="Daggett"/>
    <s v="Daggett County"/>
    <x v="26"/>
  </r>
  <r>
    <x v="1"/>
    <s v="UU - Sandy Center"/>
    <n v="2025"/>
    <n v="2"/>
    <n v="84047"/>
    <s v="Full-Time"/>
    <n v="19"/>
    <s v="Salt Lake"/>
    <s v="Salt Lake County"/>
    <x v="1"/>
  </r>
  <r>
    <x v="1"/>
    <s v="UU - Sandy Center"/>
    <n v="2025"/>
    <n v="2"/>
    <n v="84047"/>
    <s v="Part-Time"/>
    <n v="6"/>
    <s v="Salt Lake"/>
    <s v="Salt Lake County"/>
    <x v="1"/>
  </r>
  <r>
    <x v="1"/>
    <s v="UU - Sandy Center"/>
    <n v="2025"/>
    <n v="2"/>
    <n v="84050"/>
    <s v="Full-Time"/>
    <n v="1"/>
    <s v="Morgan"/>
    <s v="Morgan County"/>
    <x v="8"/>
  </r>
  <r>
    <x v="1"/>
    <s v="UU - Sandy Center"/>
    <n v="2025"/>
    <n v="2"/>
    <n v="84054"/>
    <s v="Full-Time"/>
    <n v="4"/>
    <s v="Davis"/>
    <s v="Davis County"/>
    <x v="2"/>
  </r>
  <r>
    <x v="1"/>
    <s v="UU - Sandy Center"/>
    <n v="2025"/>
    <n v="2"/>
    <n v="84054"/>
    <s v="Part-Time"/>
    <n v="2"/>
    <s v="Davis"/>
    <s v="Davis County"/>
    <x v="2"/>
  </r>
  <r>
    <x v="1"/>
    <s v="UU - Sandy Center"/>
    <n v="2025"/>
    <n v="2"/>
    <n v="84056"/>
    <s v="Full-Time"/>
    <n v="2"/>
    <s v="Weber"/>
    <s v="Davis County"/>
    <x v="9"/>
  </r>
  <r>
    <x v="1"/>
    <s v="UU - Sandy Center"/>
    <n v="2025"/>
    <n v="2"/>
    <n v="84057"/>
    <s v="Full-Time"/>
    <n v="4"/>
    <s v="Utah"/>
    <s v="Utah County"/>
    <x v="0"/>
  </r>
  <r>
    <x v="1"/>
    <s v="UU - Sandy Center"/>
    <n v="2025"/>
    <n v="2"/>
    <n v="84058"/>
    <s v="Full-Time"/>
    <n v="4"/>
    <s v="Utah"/>
    <s v="Utah County"/>
    <x v="0"/>
  </r>
  <r>
    <x v="1"/>
    <s v="UU - Sandy Center"/>
    <n v="2025"/>
    <n v="2"/>
    <n v="84058"/>
    <s v="Part-Time"/>
    <n v="1"/>
    <s v="Utah"/>
    <s v="Utah County"/>
    <x v="0"/>
  </r>
  <r>
    <x v="1"/>
    <s v="UU - Sandy Center"/>
    <n v="2025"/>
    <n v="2"/>
    <n v="84060"/>
    <s v="Full-Time"/>
    <n v="2"/>
    <s v="Summit"/>
    <s v="Summit County"/>
    <x v="3"/>
  </r>
  <r>
    <x v="1"/>
    <s v="UU - Sandy Center"/>
    <n v="2025"/>
    <n v="2"/>
    <n v="84060"/>
    <s v="Part-Time"/>
    <n v="1"/>
    <s v="Summit"/>
    <s v="Summit County"/>
    <x v="3"/>
  </r>
  <r>
    <x v="1"/>
    <s v="UU - Sandy Center"/>
    <n v="2025"/>
    <n v="2"/>
    <n v="84062"/>
    <s v="Full-Time"/>
    <n v="5"/>
    <s v="Utah"/>
    <s v="Utah County"/>
    <x v="0"/>
  </r>
  <r>
    <x v="1"/>
    <s v="UU - Sandy Center"/>
    <n v="2025"/>
    <n v="2"/>
    <n v="84062"/>
    <s v="Part-Time"/>
    <n v="2"/>
    <s v="Utah"/>
    <s v="Utah County"/>
    <x v="0"/>
  </r>
  <r>
    <x v="1"/>
    <s v="UU - Sandy Center"/>
    <n v="2025"/>
    <n v="2"/>
    <n v="84065"/>
    <s v="Full-Time"/>
    <n v="17"/>
    <s v="Salt Lake"/>
    <s v="Salt Lake County"/>
    <x v="1"/>
  </r>
  <r>
    <x v="1"/>
    <s v="UU - Sandy Center"/>
    <n v="2025"/>
    <n v="2"/>
    <n v="84065"/>
    <s v="Part-Time"/>
    <n v="6"/>
    <s v="Salt Lake"/>
    <s v="Salt Lake County"/>
    <x v="1"/>
  </r>
  <r>
    <x v="1"/>
    <s v="UU - Sandy Center"/>
    <n v="2025"/>
    <n v="2"/>
    <n v="84067"/>
    <s v="Full-Time"/>
    <n v="1"/>
    <s v="Weber"/>
    <s v="Weber County"/>
    <x v="9"/>
  </r>
  <r>
    <x v="1"/>
    <s v="UU - Sandy Center"/>
    <n v="2025"/>
    <n v="2"/>
    <n v="84070"/>
    <s v="Full-Time"/>
    <n v="19"/>
    <s v="Salt Lake"/>
    <s v="Salt Lake County"/>
    <x v="1"/>
  </r>
  <r>
    <x v="1"/>
    <s v="UU - Sandy Center"/>
    <n v="2025"/>
    <n v="2"/>
    <n v="84070"/>
    <s v="Part-Time"/>
    <n v="3"/>
    <s v="Salt Lake"/>
    <s v="Salt Lake County"/>
    <x v="1"/>
  </r>
  <r>
    <x v="1"/>
    <s v="UU - Sandy Center"/>
    <n v="2025"/>
    <n v="2"/>
    <n v="84072"/>
    <s v="Full-Time"/>
    <n v="1"/>
    <s v="Duchesne"/>
    <s v="Duchesne County"/>
    <x v="4"/>
  </r>
  <r>
    <x v="1"/>
    <s v="UU - Sandy Center"/>
    <n v="2025"/>
    <n v="2"/>
    <n v="84074"/>
    <s v="Full-Time"/>
    <n v="8"/>
    <s v="Tooele"/>
    <s v="Tooele County"/>
    <x v="5"/>
  </r>
  <r>
    <x v="1"/>
    <s v="UU - Sandy Center"/>
    <n v="2025"/>
    <n v="2"/>
    <n v="84074"/>
    <s v="Part-Time"/>
    <n v="1"/>
    <s v="Tooele"/>
    <s v="Tooele County"/>
    <x v="5"/>
  </r>
  <r>
    <x v="1"/>
    <s v="UU - Sandy Center"/>
    <n v="2025"/>
    <n v="2"/>
    <n v="84075"/>
    <s v="Part-Time"/>
    <n v="2"/>
    <s v="Davis"/>
    <s v="Davis County"/>
    <x v="2"/>
  </r>
  <r>
    <x v="1"/>
    <s v="UU - Sandy Center"/>
    <n v="2025"/>
    <n v="2"/>
    <n v="84081"/>
    <s v="Full-Time"/>
    <n v="20"/>
    <e v="#N/A"/>
    <s v="Salt Lake County"/>
    <x v="1"/>
  </r>
  <r>
    <x v="1"/>
    <s v="UU - Sandy Center"/>
    <n v="2025"/>
    <n v="2"/>
    <n v="84081"/>
    <s v="Part-Time"/>
    <n v="5"/>
    <e v="#N/A"/>
    <s v="Salt Lake County"/>
    <x v="1"/>
  </r>
  <r>
    <x v="1"/>
    <s v="UU - Sandy Center"/>
    <n v="2025"/>
    <n v="2"/>
    <n v="84084"/>
    <s v="Full-Time"/>
    <n v="10"/>
    <s v="Salt Lake"/>
    <s v="Salt Lake County"/>
    <x v="1"/>
  </r>
  <r>
    <x v="1"/>
    <s v="UU - Sandy Center"/>
    <n v="2025"/>
    <n v="2"/>
    <n v="84084"/>
    <s v="Part-Time"/>
    <n v="4"/>
    <s v="Salt Lake"/>
    <s v="Salt Lake County"/>
    <x v="1"/>
  </r>
  <r>
    <x v="1"/>
    <s v="UU - Sandy Center"/>
    <n v="2025"/>
    <n v="2"/>
    <n v="84087"/>
    <s v="Full-Time"/>
    <n v="1"/>
    <s v="Davis"/>
    <s v="Davis County"/>
    <x v="2"/>
  </r>
  <r>
    <x v="1"/>
    <s v="UU - Sandy Center"/>
    <n v="2025"/>
    <n v="2"/>
    <n v="84088"/>
    <s v="Full-Time"/>
    <n v="17"/>
    <s v="Salt Lake"/>
    <s v="Salt Lake County"/>
    <x v="1"/>
  </r>
  <r>
    <x v="1"/>
    <s v="UU - Sandy Center"/>
    <n v="2025"/>
    <n v="2"/>
    <n v="84088"/>
    <s v="Part-Time"/>
    <n v="3"/>
    <s v="Salt Lake"/>
    <s v="Salt Lake County"/>
    <x v="1"/>
  </r>
  <r>
    <x v="1"/>
    <s v="UU - Sandy Center"/>
    <n v="2025"/>
    <n v="2"/>
    <n v="84092"/>
    <s v="Full-Time"/>
    <n v="27"/>
    <s v="Salt Lake"/>
    <s v="Salt Lake County"/>
    <x v="1"/>
  </r>
  <r>
    <x v="1"/>
    <s v="UU - Sandy Center"/>
    <n v="2025"/>
    <n v="2"/>
    <n v="84092"/>
    <s v="Part-Time"/>
    <n v="12"/>
    <s v="Salt Lake"/>
    <s v="Salt Lake County"/>
    <x v="1"/>
  </r>
  <r>
    <x v="1"/>
    <s v="UU - Sandy Center"/>
    <n v="2025"/>
    <n v="2"/>
    <n v="84093"/>
    <s v="Full-Time"/>
    <n v="18"/>
    <s v="Salt Lake"/>
    <s v="Salt Lake County"/>
    <x v="1"/>
  </r>
  <r>
    <x v="1"/>
    <s v="UU - Sandy Center"/>
    <n v="2025"/>
    <n v="2"/>
    <n v="84093"/>
    <s v="Part-Time"/>
    <n v="3"/>
    <s v="Salt Lake"/>
    <s v="Salt Lake County"/>
    <x v="1"/>
  </r>
  <r>
    <x v="1"/>
    <s v="UU - Sandy Center"/>
    <n v="2025"/>
    <n v="2"/>
    <n v="84094"/>
    <s v="Full-Time"/>
    <n v="23"/>
    <s v="Salt Lake"/>
    <s v="Salt Lake County"/>
    <x v="1"/>
  </r>
  <r>
    <x v="1"/>
    <s v="UU - Sandy Center"/>
    <n v="2025"/>
    <n v="2"/>
    <n v="84094"/>
    <s v="Part-Time"/>
    <n v="4"/>
    <s v="Salt Lake"/>
    <s v="Salt Lake County"/>
    <x v="1"/>
  </r>
  <r>
    <x v="1"/>
    <s v="UU - Sandy Center"/>
    <n v="2025"/>
    <n v="2"/>
    <n v="84095"/>
    <s v="Full-Time"/>
    <n v="28"/>
    <s v="Salt Lake"/>
    <s v="Salt Lake County"/>
    <x v="1"/>
  </r>
  <r>
    <x v="1"/>
    <s v="UU - Sandy Center"/>
    <n v="2025"/>
    <n v="2"/>
    <n v="84095"/>
    <s v="Part-Time"/>
    <n v="6"/>
    <s v="Salt Lake"/>
    <s v="Salt Lake County"/>
    <x v="1"/>
  </r>
  <r>
    <x v="1"/>
    <s v="UU - Sandy Center"/>
    <n v="2025"/>
    <n v="2"/>
    <n v="84096"/>
    <s v="Full-Time"/>
    <n v="22"/>
    <e v="#N/A"/>
    <s v="Salt Lake County"/>
    <x v="1"/>
  </r>
  <r>
    <x v="1"/>
    <s v="UU - Sandy Center"/>
    <n v="2025"/>
    <n v="2"/>
    <n v="84096"/>
    <s v="Part-Time"/>
    <n v="5"/>
    <e v="#N/A"/>
    <s v="Salt Lake County"/>
    <x v="1"/>
  </r>
  <r>
    <x v="1"/>
    <s v="UU - Sandy Center"/>
    <n v="2025"/>
    <n v="2"/>
    <n v="84097"/>
    <s v="Full-Time"/>
    <n v="1"/>
    <s v="Utah"/>
    <s v="Utah County"/>
    <x v="0"/>
  </r>
  <r>
    <x v="1"/>
    <s v="UU - Sandy Center"/>
    <n v="2025"/>
    <n v="2"/>
    <n v="84098"/>
    <s v="Full-Time"/>
    <n v="6"/>
    <s v="Summit"/>
    <s v="Summit County"/>
    <x v="3"/>
  </r>
  <r>
    <x v="1"/>
    <s v="UU - Sandy Center"/>
    <n v="2025"/>
    <n v="2"/>
    <n v="84098"/>
    <s v="Part-Time"/>
    <n v="1"/>
    <s v="Summit"/>
    <s v="Summit County"/>
    <x v="3"/>
  </r>
  <r>
    <x v="1"/>
    <s v="UU - Sandy Center"/>
    <n v="2025"/>
    <n v="2"/>
    <n v="84101"/>
    <s v="Full-Time"/>
    <n v="5"/>
    <s v="Salt Lake"/>
    <s v="Salt Lake County"/>
    <x v="1"/>
  </r>
  <r>
    <x v="1"/>
    <s v="UU - Sandy Center"/>
    <n v="2025"/>
    <n v="2"/>
    <n v="84101"/>
    <s v="Part-Time"/>
    <n v="1"/>
    <s v="Salt Lake"/>
    <s v="Salt Lake County"/>
    <x v="1"/>
  </r>
  <r>
    <x v="1"/>
    <s v="UU - Sandy Center"/>
    <n v="2025"/>
    <n v="2"/>
    <n v="84102"/>
    <s v="Full-Time"/>
    <n v="44"/>
    <s v="Salt Lake"/>
    <s v="Salt Lake County"/>
    <x v="1"/>
  </r>
  <r>
    <x v="1"/>
    <s v="UU - Sandy Center"/>
    <n v="2025"/>
    <n v="2"/>
    <n v="84102"/>
    <s v="Part-Time"/>
    <n v="6"/>
    <s v="Salt Lake"/>
    <s v="Salt Lake County"/>
    <x v="1"/>
  </r>
  <r>
    <x v="1"/>
    <s v="UU - Sandy Center"/>
    <n v="2025"/>
    <n v="2"/>
    <n v="84103"/>
    <s v="Full-Time"/>
    <n v="17"/>
    <s v="Salt Lake"/>
    <s v="Salt Lake County"/>
    <x v="1"/>
  </r>
  <r>
    <x v="1"/>
    <s v="UU - Sandy Center"/>
    <n v="2025"/>
    <n v="2"/>
    <n v="84103"/>
    <s v="Part-Time"/>
    <n v="4"/>
    <s v="Salt Lake"/>
    <s v="Salt Lake County"/>
    <x v="1"/>
  </r>
  <r>
    <x v="1"/>
    <s v="UU - Sandy Center"/>
    <n v="2025"/>
    <n v="2"/>
    <n v="84104"/>
    <s v="Full-Time"/>
    <n v="4"/>
    <s v="Salt Lake"/>
    <s v="Salt Lake County"/>
    <x v="1"/>
  </r>
  <r>
    <x v="1"/>
    <s v="UU - Sandy Center"/>
    <n v="2025"/>
    <n v="2"/>
    <n v="84104"/>
    <s v="Part-Time"/>
    <n v="3"/>
    <s v="Salt Lake"/>
    <s v="Salt Lake County"/>
    <x v="1"/>
  </r>
  <r>
    <x v="1"/>
    <s v="UU - Sandy Center"/>
    <n v="2025"/>
    <n v="2"/>
    <n v="84105"/>
    <s v="Full-Time"/>
    <n v="13"/>
    <s v="Salt Lake"/>
    <s v="Salt Lake County"/>
    <x v="1"/>
  </r>
  <r>
    <x v="1"/>
    <s v="UU - Sandy Center"/>
    <n v="2025"/>
    <n v="2"/>
    <n v="84105"/>
    <s v="Part-Time"/>
    <n v="3"/>
    <s v="Salt Lake"/>
    <s v="Salt Lake County"/>
    <x v="1"/>
  </r>
  <r>
    <x v="1"/>
    <s v="UU - Sandy Center"/>
    <n v="2025"/>
    <n v="2"/>
    <n v="84106"/>
    <s v="Full-Time"/>
    <n v="17"/>
    <s v="Salt Lake"/>
    <s v="Salt Lake County"/>
    <x v="1"/>
  </r>
  <r>
    <x v="1"/>
    <s v="UU - Sandy Center"/>
    <n v="2025"/>
    <n v="2"/>
    <n v="84106"/>
    <s v="Part-Time"/>
    <n v="5"/>
    <s v="Salt Lake"/>
    <s v="Salt Lake County"/>
    <x v="1"/>
  </r>
  <r>
    <x v="1"/>
    <s v="UU - Sandy Center"/>
    <n v="2025"/>
    <n v="2"/>
    <n v="84107"/>
    <s v="Full-Time"/>
    <n v="15"/>
    <s v="Salt Lake"/>
    <s v="Salt Lake County"/>
    <x v="1"/>
  </r>
  <r>
    <x v="1"/>
    <s v="UU - Sandy Center"/>
    <n v="2025"/>
    <n v="2"/>
    <n v="84107"/>
    <s v="Part-Time"/>
    <n v="1"/>
    <s v="Salt Lake"/>
    <s v="Salt Lake County"/>
    <x v="1"/>
  </r>
  <r>
    <x v="1"/>
    <s v="UU - Sandy Center"/>
    <n v="2025"/>
    <n v="2"/>
    <n v="84108"/>
    <s v="Full-Time"/>
    <n v="19"/>
    <s v="Salt Lake"/>
    <s v="Salt Lake County"/>
    <x v="1"/>
  </r>
  <r>
    <x v="1"/>
    <s v="UU - Sandy Center"/>
    <n v="2025"/>
    <n v="2"/>
    <n v="84108"/>
    <s v="Part-Time"/>
    <n v="3"/>
    <s v="Salt Lake"/>
    <s v="Salt Lake County"/>
    <x v="1"/>
  </r>
  <r>
    <x v="1"/>
    <s v="UU - Sandy Center"/>
    <n v="2025"/>
    <n v="2"/>
    <n v="84109"/>
    <s v="Full-Time"/>
    <n v="11"/>
    <s v="Salt Lake"/>
    <s v="Salt Lake County"/>
    <x v="1"/>
  </r>
  <r>
    <x v="1"/>
    <s v="UU - Sandy Center"/>
    <n v="2025"/>
    <n v="2"/>
    <n v="84109"/>
    <s v="Part-Time"/>
    <n v="4"/>
    <s v="Salt Lake"/>
    <s v="Salt Lake County"/>
    <x v="1"/>
  </r>
  <r>
    <x v="1"/>
    <s v="UU - Sandy Center"/>
    <n v="2025"/>
    <n v="2"/>
    <n v="84111"/>
    <s v="Full-Time"/>
    <n v="25"/>
    <s v="Salt Lake"/>
    <s v="Salt Lake County"/>
    <x v="1"/>
  </r>
  <r>
    <x v="1"/>
    <s v="UU - Sandy Center"/>
    <n v="2025"/>
    <n v="2"/>
    <n v="84111"/>
    <s v="Part-Time"/>
    <n v="5"/>
    <s v="Salt Lake"/>
    <s v="Salt Lake County"/>
    <x v="1"/>
  </r>
  <r>
    <x v="1"/>
    <s v="UU - Sandy Center"/>
    <n v="2025"/>
    <n v="2"/>
    <n v="84112"/>
    <s v="Full-Time"/>
    <n v="27"/>
    <s v="Salt Lake"/>
    <s v="Salt Lake County"/>
    <x v="1"/>
  </r>
  <r>
    <x v="1"/>
    <s v="UU - Sandy Center"/>
    <n v="2025"/>
    <n v="2"/>
    <n v="84113"/>
    <s v="Full-Time"/>
    <n v="3"/>
    <s v="Salt Lake"/>
    <s v="Salt Lake County"/>
    <x v="1"/>
  </r>
  <r>
    <x v="1"/>
    <s v="UU - Sandy Center"/>
    <n v="2025"/>
    <n v="2"/>
    <n v="84115"/>
    <s v="Full-Time"/>
    <n v="11"/>
    <s v="Salt Lake"/>
    <s v="Salt Lake County"/>
    <x v="1"/>
  </r>
  <r>
    <x v="1"/>
    <s v="UU - Sandy Center"/>
    <n v="2025"/>
    <n v="2"/>
    <n v="84115"/>
    <s v="Part-Time"/>
    <n v="1"/>
    <s v="Salt Lake"/>
    <s v="Salt Lake County"/>
    <x v="1"/>
  </r>
  <r>
    <x v="1"/>
    <s v="UU - Sandy Center"/>
    <n v="2025"/>
    <n v="2"/>
    <n v="84116"/>
    <s v="Full-Time"/>
    <n v="12"/>
    <s v="Salt Lake"/>
    <s v="Salt Lake County"/>
    <x v="1"/>
  </r>
  <r>
    <x v="1"/>
    <s v="UU - Sandy Center"/>
    <n v="2025"/>
    <n v="2"/>
    <n v="84116"/>
    <s v="Part-Time"/>
    <n v="3"/>
    <s v="Salt Lake"/>
    <s v="Salt Lake County"/>
    <x v="1"/>
  </r>
  <r>
    <x v="1"/>
    <s v="UU - Sandy Center"/>
    <n v="2025"/>
    <n v="2"/>
    <n v="84117"/>
    <s v="Full-Time"/>
    <n v="8"/>
    <s v="Salt Lake"/>
    <s v="Salt Lake County"/>
    <x v="1"/>
  </r>
  <r>
    <x v="1"/>
    <s v="UU - Sandy Center"/>
    <n v="2025"/>
    <n v="2"/>
    <n v="84117"/>
    <s v="Part-Time"/>
    <n v="4"/>
    <s v="Salt Lake"/>
    <s v="Salt Lake County"/>
    <x v="1"/>
  </r>
  <r>
    <x v="1"/>
    <s v="UU - Sandy Center"/>
    <n v="2025"/>
    <n v="2"/>
    <n v="84118"/>
    <s v="Full-Time"/>
    <n v="13"/>
    <s v="Salt Lake"/>
    <s v="Salt Lake County"/>
    <x v="1"/>
  </r>
  <r>
    <x v="1"/>
    <s v="UU - Sandy Center"/>
    <n v="2025"/>
    <n v="2"/>
    <n v="84118"/>
    <s v="Part-Time"/>
    <n v="2"/>
    <s v="Salt Lake"/>
    <s v="Salt Lake County"/>
    <x v="1"/>
  </r>
  <r>
    <x v="1"/>
    <s v="UU - Sandy Center"/>
    <n v="2025"/>
    <n v="2"/>
    <n v="84119"/>
    <s v="Full-Time"/>
    <n v="10"/>
    <s v="Salt Lake"/>
    <s v="Salt Lake County"/>
    <x v="1"/>
  </r>
  <r>
    <x v="1"/>
    <s v="UU - Sandy Center"/>
    <n v="2025"/>
    <n v="2"/>
    <n v="84119"/>
    <s v="Part-Time"/>
    <n v="2"/>
    <s v="Salt Lake"/>
    <s v="Salt Lake County"/>
    <x v="1"/>
  </r>
  <r>
    <x v="1"/>
    <s v="UU - Sandy Center"/>
    <n v="2025"/>
    <n v="2"/>
    <n v="84120"/>
    <s v="Full-Time"/>
    <n v="8"/>
    <s v="Salt Lake"/>
    <s v="Salt Lake County"/>
    <x v="1"/>
  </r>
  <r>
    <x v="1"/>
    <s v="UU - Sandy Center"/>
    <n v="2025"/>
    <n v="2"/>
    <n v="84120"/>
    <s v="Part-Time"/>
    <n v="3"/>
    <s v="Salt Lake"/>
    <s v="Salt Lake County"/>
    <x v="1"/>
  </r>
  <r>
    <x v="1"/>
    <s v="UU - Sandy Center"/>
    <n v="2025"/>
    <n v="2"/>
    <n v="84121"/>
    <s v="Full-Time"/>
    <n v="17"/>
    <s v="Salt Lake"/>
    <s v="Salt Lake County"/>
    <x v="1"/>
  </r>
  <r>
    <x v="1"/>
    <s v="UU - Sandy Center"/>
    <n v="2025"/>
    <n v="2"/>
    <n v="84123"/>
    <s v="Full-Time"/>
    <n v="5"/>
    <s v="Salt Lake"/>
    <s v="Salt Lake County"/>
    <x v="1"/>
  </r>
  <r>
    <x v="1"/>
    <s v="UU - Sandy Center"/>
    <n v="2025"/>
    <n v="2"/>
    <n v="84123"/>
    <s v="Part-Time"/>
    <n v="2"/>
    <s v="Salt Lake"/>
    <s v="Salt Lake County"/>
    <x v="1"/>
  </r>
  <r>
    <x v="1"/>
    <s v="UU - Sandy Center"/>
    <n v="2025"/>
    <n v="2"/>
    <n v="84124"/>
    <s v="Full-Time"/>
    <n v="7"/>
    <s v="Salt Lake"/>
    <s v="Salt Lake County"/>
    <x v="1"/>
  </r>
  <r>
    <x v="1"/>
    <s v="UU - Sandy Center"/>
    <n v="2025"/>
    <n v="2"/>
    <n v="84124"/>
    <s v="Part-Time"/>
    <n v="5"/>
    <s v="Salt Lake"/>
    <s v="Salt Lake County"/>
    <x v="1"/>
  </r>
  <r>
    <x v="1"/>
    <s v="UU - Sandy Center"/>
    <n v="2025"/>
    <n v="2"/>
    <n v="84128"/>
    <s v="Full-Time"/>
    <n v="5"/>
    <s v="Salt Lake"/>
    <s v="Salt Lake County"/>
    <x v="1"/>
  </r>
  <r>
    <x v="1"/>
    <s v="UU - Sandy Center"/>
    <n v="2025"/>
    <n v="2"/>
    <n v="84128"/>
    <s v="Part-Time"/>
    <n v="4"/>
    <s v="Salt Lake"/>
    <s v="Salt Lake County"/>
    <x v="1"/>
  </r>
  <r>
    <x v="1"/>
    <s v="UU - Sandy Center"/>
    <n v="2025"/>
    <n v="2"/>
    <n v="84129"/>
    <s v="Full-Time"/>
    <n v="19"/>
    <e v="#N/A"/>
    <s v="Salt Lake County"/>
    <x v="1"/>
  </r>
  <r>
    <x v="1"/>
    <s v="UU - Sandy Center"/>
    <n v="2025"/>
    <n v="2"/>
    <n v="84129"/>
    <s v="Part-Time"/>
    <n v="1"/>
    <e v="#N/A"/>
    <s v="Salt Lake County"/>
    <x v="1"/>
  </r>
  <r>
    <x v="1"/>
    <s v="UU - Sandy Center"/>
    <n v="2025"/>
    <n v="2"/>
    <n v="84302"/>
    <s v="Full-Time"/>
    <n v="1"/>
    <s v="Box Elder"/>
    <s v="Box Elder County"/>
    <x v="10"/>
  </r>
  <r>
    <x v="1"/>
    <s v="UU - Sandy Center"/>
    <n v="2025"/>
    <n v="2"/>
    <n v="84318"/>
    <s v="Full-Time"/>
    <n v="1"/>
    <s v="Cache"/>
    <s v="Cache County"/>
    <x v="11"/>
  </r>
  <r>
    <x v="1"/>
    <s v="UU - Sandy Center"/>
    <n v="2025"/>
    <n v="2"/>
    <n v="84319"/>
    <s v="Part-Time"/>
    <n v="1"/>
    <s v="Cache"/>
    <s v="Cache County"/>
    <x v="11"/>
  </r>
  <r>
    <x v="1"/>
    <s v="UU - Sandy Center"/>
    <n v="2025"/>
    <n v="2"/>
    <n v="84332"/>
    <s v="Full-Time"/>
    <n v="1"/>
    <s v="Cache"/>
    <s v="Cache County"/>
    <x v="11"/>
  </r>
  <r>
    <x v="1"/>
    <s v="UU - Sandy Center"/>
    <n v="2025"/>
    <n v="2"/>
    <n v="84401"/>
    <s v="Full-Time"/>
    <n v="1"/>
    <s v="Weber"/>
    <s v="Weber County"/>
    <x v="9"/>
  </r>
  <r>
    <x v="1"/>
    <s v="UU - Sandy Center"/>
    <n v="2025"/>
    <n v="2"/>
    <n v="84403"/>
    <s v="Full-Time"/>
    <n v="2"/>
    <s v="Weber"/>
    <s v="Weber County"/>
    <x v="9"/>
  </r>
  <r>
    <x v="1"/>
    <s v="UU - Sandy Center"/>
    <n v="2025"/>
    <n v="2"/>
    <n v="84404"/>
    <s v="Full-Time"/>
    <n v="1"/>
    <s v="Weber"/>
    <s v="Weber County"/>
    <x v="9"/>
  </r>
  <r>
    <x v="1"/>
    <s v="UU - Sandy Center"/>
    <n v="2025"/>
    <n v="2"/>
    <n v="84405"/>
    <s v="Full-Time"/>
    <n v="1"/>
    <s v="Weber"/>
    <s v="Weber County"/>
    <x v="9"/>
  </r>
  <r>
    <x v="1"/>
    <s v="UU - Sandy Center"/>
    <n v="2025"/>
    <n v="2"/>
    <n v="84405"/>
    <s v="Part-Time"/>
    <n v="1"/>
    <s v="Weber"/>
    <s v="Weber County"/>
    <x v="9"/>
  </r>
  <r>
    <x v="1"/>
    <s v="UU - Sandy Center"/>
    <n v="2025"/>
    <n v="2"/>
    <n v="84414"/>
    <s v="Full-Time"/>
    <n v="4"/>
    <s v="Weber"/>
    <s v="Weber County"/>
    <x v="9"/>
  </r>
  <r>
    <x v="1"/>
    <s v="UU - Sandy Center"/>
    <n v="2025"/>
    <n v="2"/>
    <n v="84511"/>
    <s v="Full-Time"/>
    <n v="1"/>
    <s v="San Juan"/>
    <s v="San Juan County"/>
    <x v="13"/>
  </r>
  <r>
    <x v="1"/>
    <s v="UU - Sandy Center"/>
    <n v="2025"/>
    <n v="2"/>
    <n v="84532"/>
    <s v="Full-Time"/>
    <n v="1"/>
    <s v="Grand"/>
    <s v="Grand County"/>
    <x v="15"/>
  </r>
  <r>
    <x v="1"/>
    <s v="UU - Sandy Center"/>
    <n v="2025"/>
    <n v="2"/>
    <n v="84601"/>
    <s v="Full-Time"/>
    <n v="1"/>
    <s v="Utah"/>
    <s v="Utah County"/>
    <x v="0"/>
  </r>
  <r>
    <x v="1"/>
    <s v="UU - Sandy Center"/>
    <n v="2025"/>
    <n v="2"/>
    <n v="84604"/>
    <s v="Full-Time"/>
    <n v="2"/>
    <s v="Utah"/>
    <s v="Utah County"/>
    <x v="0"/>
  </r>
  <r>
    <x v="1"/>
    <s v="UU - Sandy Center"/>
    <n v="2025"/>
    <n v="2"/>
    <n v="84606"/>
    <s v="Full-Time"/>
    <n v="1"/>
    <s v="Utah"/>
    <s v="Utah County"/>
    <x v="0"/>
  </r>
  <r>
    <x v="1"/>
    <s v="UU - Sandy Center"/>
    <n v="2025"/>
    <n v="2"/>
    <n v="84640"/>
    <s v="Full-Time"/>
    <n v="1"/>
    <s v="Millard"/>
    <s v="Millard County"/>
    <x v="16"/>
  </r>
  <r>
    <x v="1"/>
    <s v="UU - Sandy Center"/>
    <n v="2025"/>
    <n v="2"/>
    <n v="84651"/>
    <s v="Full-Time"/>
    <n v="1"/>
    <s v="Utah"/>
    <s v="Utah County"/>
    <x v="0"/>
  </r>
  <r>
    <x v="1"/>
    <s v="UU - Sandy Center"/>
    <n v="2025"/>
    <n v="2"/>
    <n v="84653"/>
    <s v="Full-Time"/>
    <n v="1"/>
    <s v="Utah"/>
    <s v="Utah County"/>
    <x v="0"/>
  </r>
  <r>
    <x v="1"/>
    <s v="UU - Sandy Center"/>
    <n v="2025"/>
    <n v="2"/>
    <n v="84660"/>
    <s v="Full-Time"/>
    <n v="6"/>
    <s v="Utah"/>
    <s v="Utah County"/>
    <x v="0"/>
  </r>
  <r>
    <x v="1"/>
    <s v="UU - Sandy Center"/>
    <n v="2025"/>
    <n v="2"/>
    <n v="84660"/>
    <s v="Part-Time"/>
    <n v="1"/>
    <s v="Utah"/>
    <s v="Utah County"/>
    <x v="0"/>
  </r>
  <r>
    <x v="1"/>
    <s v="UU - Sandy Center"/>
    <n v="2025"/>
    <n v="2"/>
    <n v="84663"/>
    <s v="Full-Time"/>
    <n v="1"/>
    <s v="Utah"/>
    <s v="Utah County"/>
    <x v="0"/>
  </r>
  <r>
    <x v="1"/>
    <s v="UU - Sandy Center"/>
    <n v="2025"/>
    <n v="2"/>
    <n v="84721"/>
    <s v="Full-Time"/>
    <n v="1"/>
    <s v="Iron"/>
    <s v="Iron County"/>
    <x v="20"/>
  </r>
  <r>
    <x v="1"/>
    <s v="UU - Sandy Center"/>
    <n v="2025"/>
    <n v="2"/>
    <n v="84745"/>
    <s v="Full-Time"/>
    <n v="1"/>
    <s v="Washington"/>
    <s v="Washington County"/>
    <x v="21"/>
  </r>
  <r>
    <x v="1"/>
    <s v="UU - Sandy Center"/>
    <n v="2025"/>
    <n v="2"/>
    <n v="84761"/>
    <s v="Full-Time"/>
    <n v="1"/>
    <s v="Iron"/>
    <s v="Iron County"/>
    <x v="20"/>
  </r>
  <r>
    <x v="1"/>
    <s v="UU - Sandy Center"/>
    <n v="2025"/>
    <n v="2"/>
    <n v="84765"/>
    <s v="Full-Time"/>
    <n v="1"/>
    <s v="Washington"/>
    <s v="Washington County"/>
    <x v="21"/>
  </r>
  <r>
    <x v="1"/>
    <s v="UU - Sandy Center"/>
    <n v="2025"/>
    <n v="2"/>
    <n v="84770"/>
    <s v="Full-Time"/>
    <n v="1"/>
    <s v="Washington"/>
    <s v="Washington County"/>
    <x v="21"/>
  </r>
  <r>
    <x v="1"/>
    <s v="UU - Sandy Center"/>
    <n v="2025"/>
    <n v="2"/>
    <n v="84790"/>
    <s v="Full-Time"/>
    <n v="1"/>
    <s v="Washington"/>
    <s v="Washington County"/>
    <x v="21"/>
  </r>
  <r>
    <x v="1"/>
    <s v="UU - St. George Center"/>
    <n v="2025"/>
    <n v="2"/>
    <n v="84005"/>
    <s v="Full-Time"/>
    <n v="1"/>
    <e v="#N/A"/>
    <s v="Utah County"/>
    <x v="0"/>
  </r>
  <r>
    <x v="1"/>
    <s v="UU - St. George Center"/>
    <n v="2025"/>
    <n v="2"/>
    <n v="84037"/>
    <s v="Full-Time"/>
    <n v="1"/>
    <s v="Davis"/>
    <s v="Davis County"/>
    <x v="2"/>
  </r>
  <r>
    <x v="1"/>
    <s v="UU - St. George Center"/>
    <n v="2025"/>
    <n v="2"/>
    <n v="84045"/>
    <s v="Full-Time"/>
    <n v="1"/>
    <e v="#N/A"/>
    <s v="Utah County"/>
    <x v="0"/>
  </r>
  <r>
    <x v="1"/>
    <s v="UU - St. George Center"/>
    <n v="2025"/>
    <n v="2"/>
    <n v="84062"/>
    <s v="Full-Time"/>
    <n v="1"/>
    <s v="Utah"/>
    <s v="Utah County"/>
    <x v="0"/>
  </r>
  <r>
    <x v="1"/>
    <s v="UU - St. George Center"/>
    <n v="2025"/>
    <n v="2"/>
    <n v="84092"/>
    <s v="Full-Time"/>
    <n v="1"/>
    <s v="Salt Lake"/>
    <s v="Salt Lake County"/>
    <x v="1"/>
  </r>
  <r>
    <x v="1"/>
    <s v="UU - St. George Center"/>
    <n v="2025"/>
    <n v="2"/>
    <n v="84601"/>
    <s v="Full-Time"/>
    <n v="1"/>
    <s v="Utah"/>
    <s v="Utah County"/>
    <x v="0"/>
  </r>
  <r>
    <x v="1"/>
    <s v="UU - St. George Center"/>
    <n v="2025"/>
    <n v="2"/>
    <n v="84720"/>
    <s v="Full-Time"/>
    <n v="2"/>
    <s v="Iron"/>
    <s v="Iron County"/>
    <x v="20"/>
  </r>
  <r>
    <x v="1"/>
    <s v="UU - St. George Center"/>
    <n v="2025"/>
    <n v="2"/>
    <n v="84721"/>
    <s v="Full-Time"/>
    <n v="2"/>
    <s v="Iron"/>
    <s v="Iron County"/>
    <x v="20"/>
  </r>
  <r>
    <x v="1"/>
    <s v="UU - St. George Center"/>
    <n v="2025"/>
    <n v="2"/>
    <n v="84725"/>
    <s v="Full-Time"/>
    <n v="1"/>
    <s v="Washington"/>
    <s v="Washington County"/>
    <x v="21"/>
  </r>
  <r>
    <x v="1"/>
    <s v="UU - St. George Center"/>
    <n v="2025"/>
    <n v="2"/>
    <n v="84737"/>
    <s v="Full-Time"/>
    <n v="3"/>
    <s v="Washington"/>
    <s v="Washington County"/>
    <x v="21"/>
  </r>
  <r>
    <x v="1"/>
    <s v="UU - St. George Center"/>
    <n v="2025"/>
    <n v="2"/>
    <n v="84746"/>
    <s v="Full-Time"/>
    <n v="1"/>
    <s v="Washington"/>
    <s v="Washington County"/>
    <x v="21"/>
  </r>
  <r>
    <x v="1"/>
    <s v="UU - St. George Center"/>
    <n v="2025"/>
    <n v="2"/>
    <n v="84765"/>
    <s v="Full-Time"/>
    <n v="3"/>
    <s v="Washington"/>
    <s v="Washington County"/>
    <x v="21"/>
  </r>
  <r>
    <x v="1"/>
    <s v="UU - St. George Center"/>
    <n v="2025"/>
    <n v="2"/>
    <n v="84770"/>
    <s v="Full-Time"/>
    <n v="22"/>
    <s v="Washington"/>
    <s v="Washington County"/>
    <x v="21"/>
  </r>
  <r>
    <x v="1"/>
    <s v="UU - St. George Center"/>
    <n v="2025"/>
    <n v="2"/>
    <n v="84774"/>
    <s v="Full-Time"/>
    <n v="1"/>
    <s v="Washington"/>
    <s v="Washington County"/>
    <x v="21"/>
  </r>
  <r>
    <x v="1"/>
    <s v="UU - St. George Center"/>
    <n v="2025"/>
    <n v="2"/>
    <n v="84780"/>
    <s v="Full-Time"/>
    <n v="10"/>
    <s v="Washington"/>
    <s v="Washington County"/>
    <x v="21"/>
  </r>
  <r>
    <x v="1"/>
    <s v="UU - St. George Center"/>
    <n v="2025"/>
    <n v="2"/>
    <n v="84780"/>
    <s v="Part-Time"/>
    <n v="2"/>
    <s v="Washington"/>
    <s v="Washington County"/>
    <x v="21"/>
  </r>
  <r>
    <x v="1"/>
    <s v="UU - St. George Center"/>
    <n v="2025"/>
    <n v="2"/>
    <n v="84790"/>
    <s v="Full-Time"/>
    <n v="24"/>
    <s v="Washington"/>
    <s v="Washington County"/>
    <x v="21"/>
  </r>
  <r>
    <x v="1"/>
    <s v="SLCC-UU Juniper building at Herriman Campus"/>
    <n v="2025"/>
    <n v="2"/>
    <n v="84005"/>
    <s v="Full-Time"/>
    <n v="2"/>
    <e v="#N/A"/>
    <s v="Utah County"/>
    <x v="0"/>
  </r>
  <r>
    <x v="1"/>
    <s v="SLCC-UU Juniper building at Herriman Campus"/>
    <n v="2025"/>
    <n v="2"/>
    <n v="84009"/>
    <s v="Full-Time"/>
    <n v="1"/>
    <e v="#N/A"/>
    <s v="Salt Lake County"/>
    <x v="1"/>
  </r>
  <r>
    <x v="1"/>
    <s v="SLCC-UU Juniper building at Herriman Campus"/>
    <n v="2025"/>
    <n v="2"/>
    <n v="84010"/>
    <s v="Full-Time"/>
    <n v="1"/>
    <s v="Davis"/>
    <s v="Davis County"/>
    <x v="2"/>
  </r>
  <r>
    <x v="1"/>
    <s v="SLCC-UU Juniper building at Herriman Campus"/>
    <n v="2025"/>
    <n v="2"/>
    <n v="84010"/>
    <s v="Part-Time"/>
    <n v="1"/>
    <s v="Davis"/>
    <s v="Davis County"/>
    <x v="2"/>
  </r>
  <r>
    <x v="1"/>
    <s v="SLCC-UU Juniper building at Herriman Campus"/>
    <n v="2025"/>
    <n v="2"/>
    <n v="84020"/>
    <s v="Full-Time"/>
    <n v="2"/>
    <s v="Salt Lake"/>
    <s v="Salt Lake County"/>
    <x v="1"/>
  </r>
  <r>
    <x v="1"/>
    <s v="SLCC-UU Juniper building at Herriman Campus"/>
    <n v="2025"/>
    <n v="2"/>
    <n v="84020"/>
    <s v="Part-Time"/>
    <n v="1"/>
    <s v="Salt Lake"/>
    <s v="Salt Lake County"/>
    <x v="1"/>
  </r>
  <r>
    <x v="1"/>
    <s v="SLCC-UU Juniper building at Herriman Campus"/>
    <n v="2025"/>
    <n v="2"/>
    <n v="84032"/>
    <s v="Full-Time"/>
    <n v="1"/>
    <s v="Wasatch"/>
    <s v="Wasatch County"/>
    <x v="7"/>
  </r>
  <r>
    <x v="1"/>
    <s v="SLCC-UU Juniper building at Herriman Campus"/>
    <n v="2025"/>
    <n v="2"/>
    <n v="84043"/>
    <s v="Full-Time"/>
    <n v="2"/>
    <s v="Utah"/>
    <s v="Utah County"/>
    <x v="0"/>
  </r>
  <r>
    <x v="1"/>
    <s v="SLCC-UU Juniper building at Herriman Campus"/>
    <n v="2025"/>
    <n v="2"/>
    <n v="84043"/>
    <s v="Part-Time"/>
    <n v="1"/>
    <s v="Utah"/>
    <s v="Utah County"/>
    <x v="0"/>
  </r>
  <r>
    <x v="1"/>
    <s v="SLCC-UU Juniper building at Herriman Campus"/>
    <n v="2025"/>
    <n v="2"/>
    <n v="84047"/>
    <s v="Part-Time"/>
    <n v="1"/>
    <s v="Salt Lake"/>
    <s v="Salt Lake County"/>
    <x v="1"/>
  </r>
  <r>
    <x v="1"/>
    <s v="SLCC-UU Juniper building at Herriman Campus"/>
    <n v="2025"/>
    <n v="2"/>
    <n v="84058"/>
    <s v="Part-Time"/>
    <n v="1"/>
    <s v="Utah"/>
    <s v="Utah County"/>
    <x v="0"/>
  </r>
  <r>
    <x v="1"/>
    <s v="SLCC-UU Juniper building at Herriman Campus"/>
    <n v="2025"/>
    <n v="2"/>
    <n v="84070"/>
    <s v="Full-Time"/>
    <n v="2"/>
    <s v="Salt Lake"/>
    <s v="Salt Lake County"/>
    <x v="1"/>
  </r>
  <r>
    <x v="1"/>
    <s v="SLCC-UU Juniper building at Herriman Campus"/>
    <n v="2025"/>
    <n v="2"/>
    <n v="84070"/>
    <s v="Part-Time"/>
    <n v="1"/>
    <s v="Salt Lake"/>
    <s v="Salt Lake County"/>
    <x v="1"/>
  </r>
  <r>
    <x v="1"/>
    <s v="SLCC-UU Juniper building at Herriman Campus"/>
    <n v="2025"/>
    <n v="2"/>
    <n v="84081"/>
    <s v="Part-Time"/>
    <n v="1"/>
    <e v="#N/A"/>
    <s v="Salt Lake County"/>
    <x v="1"/>
  </r>
  <r>
    <x v="1"/>
    <s v="SLCC-UU Juniper building at Herriman Campus"/>
    <n v="2025"/>
    <n v="2"/>
    <n v="84088"/>
    <s v="Part-Time"/>
    <n v="2"/>
    <s v="Salt Lake"/>
    <s v="Salt Lake County"/>
    <x v="1"/>
  </r>
  <r>
    <x v="1"/>
    <s v="SLCC-UU Juniper building at Herriman Campus"/>
    <n v="2025"/>
    <n v="2"/>
    <n v="84093"/>
    <s v="Full-Time"/>
    <n v="2"/>
    <s v="Salt Lake"/>
    <s v="Salt Lake County"/>
    <x v="1"/>
  </r>
  <r>
    <x v="1"/>
    <s v="SLCC-UU Juniper building at Herriman Campus"/>
    <n v="2025"/>
    <n v="2"/>
    <n v="84095"/>
    <s v="Full-Time"/>
    <n v="1"/>
    <s v="Salt Lake"/>
    <s v="Salt Lake County"/>
    <x v="1"/>
  </r>
  <r>
    <x v="1"/>
    <s v="SLCC-UU Juniper building at Herriman Campus"/>
    <n v="2025"/>
    <n v="2"/>
    <n v="84096"/>
    <s v="Full-Time"/>
    <n v="8"/>
    <e v="#N/A"/>
    <s v="Salt Lake County"/>
    <x v="1"/>
  </r>
  <r>
    <x v="1"/>
    <s v="SLCC-UU Juniper building at Herriman Campus"/>
    <n v="2025"/>
    <n v="2"/>
    <n v="84096"/>
    <s v="Part-Time"/>
    <n v="1"/>
    <e v="#N/A"/>
    <s v="Salt Lake County"/>
    <x v="1"/>
  </r>
  <r>
    <x v="1"/>
    <s v="SLCC-UU Juniper building at Herriman Campus"/>
    <n v="2025"/>
    <n v="2"/>
    <n v="84104"/>
    <s v="Part-Time"/>
    <n v="1"/>
    <s v="Salt Lake"/>
    <s v="Salt Lake County"/>
    <x v="1"/>
  </r>
  <r>
    <x v="1"/>
    <s v="SLCC-UU Juniper building at Herriman Campus"/>
    <n v="2025"/>
    <n v="2"/>
    <n v="84106"/>
    <s v="Full-Time"/>
    <n v="1"/>
    <s v="Salt Lake"/>
    <s v="Salt Lake County"/>
    <x v="1"/>
  </r>
  <r>
    <x v="1"/>
    <s v="SLCC-UU Juniper building at Herriman Campus"/>
    <n v="2025"/>
    <n v="2"/>
    <n v="84108"/>
    <s v="Full-Time"/>
    <n v="1"/>
    <s v="Salt Lake"/>
    <s v="Salt Lake County"/>
    <x v="1"/>
  </r>
  <r>
    <x v="1"/>
    <s v="SLCC-UU Juniper building at Herriman Campus"/>
    <n v="2025"/>
    <n v="2"/>
    <n v="84108"/>
    <s v="Part-Time"/>
    <n v="1"/>
    <s v="Salt Lake"/>
    <s v="Salt Lake County"/>
    <x v="1"/>
  </r>
  <r>
    <x v="1"/>
    <s v="SLCC-UU Juniper building at Herriman Campus"/>
    <n v="2025"/>
    <n v="2"/>
    <n v="84111"/>
    <s v="Full-Time"/>
    <n v="2"/>
    <s v="Salt Lake"/>
    <s v="Salt Lake County"/>
    <x v="1"/>
  </r>
  <r>
    <x v="1"/>
    <s v="SLCC-UU Juniper building at Herriman Campus"/>
    <n v="2025"/>
    <n v="2"/>
    <n v="84112"/>
    <s v="Full-Time"/>
    <n v="2"/>
    <s v="Salt Lake"/>
    <s v="Salt Lake County"/>
    <x v="1"/>
  </r>
  <r>
    <x v="1"/>
    <s v="SLCC-UU Juniper building at Herriman Campus"/>
    <n v="2025"/>
    <n v="2"/>
    <n v="84118"/>
    <s v="Part-Time"/>
    <n v="1"/>
    <s v="Salt Lake"/>
    <s v="Salt Lake County"/>
    <x v="1"/>
  </r>
  <r>
    <x v="1"/>
    <s v="SLCC-UU Juniper building at Herriman Campus"/>
    <n v="2025"/>
    <n v="2"/>
    <n v="84120"/>
    <s v="Full-Time"/>
    <n v="1"/>
    <s v="Salt Lake"/>
    <s v="Salt Lake County"/>
    <x v="1"/>
  </r>
  <r>
    <x v="1"/>
    <s v="SLCC-UU Juniper building at Herriman Campus"/>
    <n v="2025"/>
    <n v="2"/>
    <n v="84129"/>
    <s v="Full-Time"/>
    <n v="1"/>
    <e v="#N/A"/>
    <s v="Salt Lake County"/>
    <x v="1"/>
  </r>
  <r>
    <x v="1"/>
    <s v="SLCC-UU Juniper building at Herriman Campus"/>
    <n v="2025"/>
    <n v="2"/>
    <n v="84129"/>
    <s v="Part-Time"/>
    <n v="1"/>
    <e v="#N/A"/>
    <s v="Salt Lake County"/>
    <x v="1"/>
  </r>
  <r>
    <x v="1"/>
    <s v="SLCC-UU Juniper building at Herriman Campus"/>
    <n v="2025"/>
    <n v="2"/>
    <n v="84604"/>
    <s v="Full-Time"/>
    <n v="1"/>
    <s v="Utah"/>
    <s v="Utah County"/>
    <x v="0"/>
  </r>
  <r>
    <x v="1"/>
    <s v="Course taught from other leased site"/>
    <n v="2025"/>
    <n v="2"/>
    <n v="84004"/>
    <s v="Full-Time"/>
    <n v="2"/>
    <s v="Utah"/>
    <s v="Utah County"/>
    <x v="0"/>
  </r>
  <r>
    <x v="1"/>
    <s v="Course taught from other leased site"/>
    <n v="2025"/>
    <n v="2"/>
    <n v="84020"/>
    <s v="Full-Time"/>
    <n v="3"/>
    <s v="Salt Lake"/>
    <s v="Salt Lake County"/>
    <x v="1"/>
  </r>
  <r>
    <x v="1"/>
    <s v="Course taught from other leased site"/>
    <n v="2025"/>
    <n v="2"/>
    <n v="84036"/>
    <s v="Full-Time"/>
    <n v="1"/>
    <s v="Summit"/>
    <s v="Summit County"/>
    <x v="3"/>
  </r>
  <r>
    <x v="1"/>
    <s v="Course taught from other leased site"/>
    <n v="2025"/>
    <n v="2"/>
    <n v="84044"/>
    <s v="Full-Time"/>
    <n v="1"/>
    <s v="Salt Lake"/>
    <s v="Salt Lake County"/>
    <x v="1"/>
  </r>
  <r>
    <x v="1"/>
    <s v="Course taught from other leased site"/>
    <n v="2025"/>
    <n v="2"/>
    <n v="84054"/>
    <s v="Full-Time"/>
    <n v="1"/>
    <s v="Davis"/>
    <s v="Davis County"/>
    <x v="2"/>
  </r>
  <r>
    <x v="1"/>
    <s v="Course taught from other leased site"/>
    <n v="2025"/>
    <n v="2"/>
    <n v="84065"/>
    <s v="Full-Time"/>
    <n v="1"/>
    <s v="Salt Lake"/>
    <s v="Salt Lake County"/>
    <x v="1"/>
  </r>
  <r>
    <x v="1"/>
    <s v="Course taught from other leased site"/>
    <n v="2025"/>
    <n v="2"/>
    <n v="84070"/>
    <s v="Full-Time"/>
    <n v="1"/>
    <s v="Salt Lake"/>
    <s v="Salt Lake County"/>
    <x v="1"/>
  </r>
  <r>
    <x v="1"/>
    <s v="Course taught from other leased site"/>
    <n v="2025"/>
    <n v="2"/>
    <n v="84074"/>
    <s v="Full-Time"/>
    <n v="1"/>
    <s v="Tooele"/>
    <s v="Tooele County"/>
    <x v="5"/>
  </r>
  <r>
    <x v="1"/>
    <s v="Course taught from other leased site"/>
    <n v="2025"/>
    <n v="2"/>
    <n v="84081"/>
    <s v="Full-Time"/>
    <n v="1"/>
    <e v="#N/A"/>
    <s v="Salt Lake County"/>
    <x v="1"/>
  </r>
  <r>
    <x v="1"/>
    <s v="Course taught from other leased site"/>
    <n v="2025"/>
    <n v="2"/>
    <n v="84084"/>
    <s v="Full-Time"/>
    <n v="1"/>
    <s v="Salt Lake"/>
    <s v="Salt Lake County"/>
    <x v="1"/>
  </r>
  <r>
    <x v="1"/>
    <s v="Course taught from other leased site"/>
    <n v="2025"/>
    <n v="2"/>
    <n v="84084"/>
    <s v="Part-Time"/>
    <n v="1"/>
    <s v="Salt Lake"/>
    <s v="Salt Lake County"/>
    <x v="1"/>
  </r>
  <r>
    <x v="1"/>
    <s v="Course taught from other leased site"/>
    <n v="2025"/>
    <n v="2"/>
    <n v="84094"/>
    <s v="Full-Time"/>
    <n v="1"/>
    <s v="Salt Lake"/>
    <s v="Salt Lake County"/>
    <x v="1"/>
  </r>
  <r>
    <x v="1"/>
    <s v="Course taught from other leased site"/>
    <n v="2025"/>
    <n v="2"/>
    <n v="84095"/>
    <s v="Part-Time"/>
    <n v="1"/>
    <s v="Salt Lake"/>
    <s v="Salt Lake County"/>
    <x v="1"/>
  </r>
  <r>
    <x v="1"/>
    <s v="Course taught from other leased site"/>
    <n v="2025"/>
    <n v="2"/>
    <n v="84096"/>
    <s v="Full-Time"/>
    <n v="1"/>
    <e v="#N/A"/>
    <s v="Salt Lake County"/>
    <x v="1"/>
  </r>
  <r>
    <x v="1"/>
    <s v="Course taught from other leased site"/>
    <n v="2025"/>
    <n v="2"/>
    <n v="84102"/>
    <s v="Full-Time"/>
    <n v="3"/>
    <s v="Salt Lake"/>
    <s v="Salt Lake County"/>
    <x v="1"/>
  </r>
  <r>
    <x v="1"/>
    <s v="Course taught from other leased site"/>
    <n v="2025"/>
    <n v="2"/>
    <n v="84105"/>
    <s v="Full-Time"/>
    <n v="1"/>
    <s v="Salt Lake"/>
    <s v="Salt Lake County"/>
    <x v="1"/>
  </r>
  <r>
    <x v="1"/>
    <s v="Course taught from other leased site"/>
    <n v="2025"/>
    <n v="2"/>
    <n v="84107"/>
    <s v="Full-Time"/>
    <n v="2"/>
    <s v="Salt Lake"/>
    <s v="Salt Lake County"/>
    <x v="1"/>
  </r>
  <r>
    <x v="1"/>
    <s v="Course taught from other leased site"/>
    <n v="2025"/>
    <n v="2"/>
    <n v="84108"/>
    <s v="Full-Time"/>
    <n v="1"/>
    <s v="Salt Lake"/>
    <s v="Salt Lake County"/>
    <x v="1"/>
  </r>
  <r>
    <x v="1"/>
    <s v="Course taught from other leased site"/>
    <n v="2025"/>
    <n v="2"/>
    <n v="84116"/>
    <s v="Full-Time"/>
    <n v="1"/>
    <s v="Salt Lake"/>
    <s v="Salt Lake County"/>
    <x v="1"/>
  </r>
  <r>
    <x v="1"/>
    <s v="Course taught from other leased site"/>
    <n v="2025"/>
    <n v="2"/>
    <n v="84117"/>
    <s v="Full-Time"/>
    <n v="1"/>
    <s v="Salt Lake"/>
    <s v="Salt Lake County"/>
    <x v="1"/>
  </r>
  <r>
    <x v="1"/>
    <s v="Course taught from other leased site"/>
    <n v="2025"/>
    <n v="2"/>
    <n v="84121"/>
    <s v="Full-Time"/>
    <n v="1"/>
    <s v="Salt Lake"/>
    <s v="Salt Lake County"/>
    <x v="1"/>
  </r>
  <r>
    <x v="1"/>
    <s v="Course taught from other leased site"/>
    <n v="2025"/>
    <n v="2"/>
    <n v="84129"/>
    <s v="Full-Time"/>
    <n v="2"/>
    <e v="#N/A"/>
    <s v="Salt Lake County"/>
    <x v="1"/>
  </r>
  <r>
    <x v="1"/>
    <s v="Course taught from other leased site"/>
    <n v="2025"/>
    <n v="2"/>
    <n v="84335"/>
    <s v="Full-Time"/>
    <n v="1"/>
    <s v="Cache"/>
    <s v="Cache County"/>
    <x v="11"/>
  </r>
  <r>
    <x v="1"/>
    <s v="Course taught from other leased site"/>
    <n v="2025"/>
    <n v="2"/>
    <n v="84403"/>
    <s v="Full-Time"/>
    <n v="1"/>
    <s v="Weber"/>
    <s v="Weber County"/>
    <x v="9"/>
  </r>
  <r>
    <x v="1"/>
    <s v="Course taught from other leased site"/>
    <n v="2025"/>
    <n v="2"/>
    <n v="84405"/>
    <s v="Full-Time"/>
    <n v="1"/>
    <s v="Weber"/>
    <s v="Weber County"/>
    <x v="9"/>
  </r>
  <r>
    <x v="1"/>
    <s v="Course taught from other leased site"/>
    <n v="2025"/>
    <n v="2"/>
    <n v="84414"/>
    <s v="Part-Time"/>
    <n v="1"/>
    <s v="Weber"/>
    <s v="Weber County"/>
    <x v="9"/>
  </r>
  <r>
    <x v="1"/>
    <s v="Course taught from other leased site"/>
    <n v="2025"/>
    <n v="2"/>
    <n v="84604"/>
    <s v="Full-Time"/>
    <n v="2"/>
    <s v="Utah"/>
    <s v="Utah County"/>
    <x v="0"/>
  </r>
  <r>
    <x v="1"/>
    <s v="Course taught from other leased site"/>
    <n v="2025"/>
    <n v="2"/>
    <n v="84606"/>
    <s v="Full-Time"/>
    <n v="1"/>
    <s v="Utah"/>
    <s v="Utah County"/>
    <x v="0"/>
  </r>
  <r>
    <x v="1"/>
    <s v="Course taught from other leased site"/>
    <n v="2025"/>
    <n v="2"/>
    <n v="84663"/>
    <s v="Full-Time"/>
    <n v="1"/>
    <s v="Utah"/>
    <s v="Utah County"/>
    <x v="0"/>
  </r>
  <r>
    <x v="1"/>
    <s v="Course taught from an out of country site"/>
    <n v="2025"/>
    <n v="2"/>
    <n v="84003"/>
    <s v="Full-Time"/>
    <n v="1"/>
    <s v="Utah"/>
    <s v="Utah County"/>
    <x v="0"/>
  </r>
  <r>
    <x v="1"/>
    <s v="Course taught from an out of country site"/>
    <n v="2025"/>
    <n v="2"/>
    <n v="84004"/>
    <s v="Full-Time"/>
    <n v="1"/>
    <s v="Utah"/>
    <s v="Utah County"/>
    <x v="0"/>
  </r>
  <r>
    <x v="1"/>
    <s v="Course taught from an out of country site"/>
    <n v="2025"/>
    <n v="2"/>
    <n v="84009"/>
    <s v="Full-Time"/>
    <n v="1"/>
    <e v="#N/A"/>
    <s v="Salt Lake County"/>
    <x v="1"/>
  </r>
  <r>
    <x v="1"/>
    <s v="Course taught from an out of country site"/>
    <n v="2025"/>
    <n v="2"/>
    <n v="84010"/>
    <s v="Full-Time"/>
    <n v="1"/>
    <s v="Davis"/>
    <s v="Davis County"/>
    <x v="2"/>
  </r>
  <r>
    <x v="1"/>
    <s v="Course taught from an out of country site"/>
    <n v="2025"/>
    <n v="2"/>
    <n v="84020"/>
    <s v="Full-Time"/>
    <n v="1"/>
    <s v="Salt Lake"/>
    <s v="Salt Lake County"/>
    <x v="1"/>
  </r>
  <r>
    <x v="1"/>
    <s v="Course taught from an out of country site"/>
    <n v="2025"/>
    <n v="2"/>
    <n v="84025"/>
    <s v="Full-Time"/>
    <n v="1"/>
    <s v="Davis"/>
    <s v="Davis County"/>
    <x v="2"/>
  </r>
  <r>
    <x v="1"/>
    <s v="Course taught from an out of country site"/>
    <n v="2025"/>
    <n v="2"/>
    <n v="84032"/>
    <s v="Full-Time"/>
    <n v="2"/>
    <s v="Wasatch"/>
    <s v="Wasatch County"/>
    <x v="7"/>
  </r>
  <r>
    <x v="1"/>
    <s v="Course taught from an out of country site"/>
    <n v="2025"/>
    <n v="2"/>
    <n v="84043"/>
    <s v="Full-Time"/>
    <n v="2"/>
    <s v="Utah"/>
    <s v="Utah County"/>
    <x v="0"/>
  </r>
  <r>
    <x v="1"/>
    <s v="Course taught from an out of country site"/>
    <n v="2025"/>
    <n v="2"/>
    <n v="84045"/>
    <s v="Full-Time"/>
    <n v="1"/>
    <e v="#N/A"/>
    <s v="Utah County"/>
    <x v="0"/>
  </r>
  <r>
    <x v="1"/>
    <s v="Course taught from an out of country site"/>
    <n v="2025"/>
    <n v="2"/>
    <n v="84047"/>
    <s v="Full-Time"/>
    <n v="2"/>
    <s v="Salt Lake"/>
    <s v="Salt Lake County"/>
    <x v="1"/>
  </r>
  <r>
    <x v="1"/>
    <s v="Course taught from an out of country site"/>
    <n v="2025"/>
    <n v="2"/>
    <n v="84049"/>
    <s v="Full-Time"/>
    <n v="2"/>
    <s v="Wasatch"/>
    <s v="Wasatch County"/>
    <x v="7"/>
  </r>
  <r>
    <x v="1"/>
    <s v="Course taught from an out of country site"/>
    <n v="2025"/>
    <n v="2"/>
    <n v="84059"/>
    <s v="Full-Time"/>
    <n v="1"/>
    <s v="Utah"/>
    <s v="Utah County"/>
    <x v="0"/>
  </r>
  <r>
    <x v="1"/>
    <s v="Course taught from an out of country site"/>
    <n v="2025"/>
    <n v="2"/>
    <n v="84062"/>
    <s v="Full-Time"/>
    <n v="1"/>
    <s v="Utah"/>
    <s v="Utah County"/>
    <x v="0"/>
  </r>
  <r>
    <x v="1"/>
    <s v="Course taught from an out of country site"/>
    <n v="2025"/>
    <n v="2"/>
    <n v="84092"/>
    <s v="Full-Time"/>
    <n v="2"/>
    <s v="Salt Lake"/>
    <s v="Salt Lake County"/>
    <x v="1"/>
  </r>
  <r>
    <x v="1"/>
    <s v="Course taught from an out of country site"/>
    <n v="2025"/>
    <n v="2"/>
    <n v="84095"/>
    <s v="Full-Time"/>
    <n v="1"/>
    <s v="Salt Lake"/>
    <s v="Salt Lake County"/>
    <x v="1"/>
  </r>
  <r>
    <x v="1"/>
    <s v="Course taught from an out of country site"/>
    <n v="2025"/>
    <n v="2"/>
    <n v="84096"/>
    <s v="Full-Time"/>
    <n v="1"/>
    <e v="#N/A"/>
    <s v="Salt Lake County"/>
    <x v="1"/>
  </r>
  <r>
    <x v="1"/>
    <s v="Course taught from an out of country site"/>
    <n v="2025"/>
    <n v="2"/>
    <n v="84101"/>
    <s v="Full-Time"/>
    <n v="1"/>
    <s v="Salt Lake"/>
    <s v="Salt Lake County"/>
    <x v="1"/>
  </r>
  <r>
    <x v="1"/>
    <s v="Course taught from an out of country site"/>
    <n v="2025"/>
    <n v="2"/>
    <n v="84102"/>
    <s v="Full-Time"/>
    <n v="7"/>
    <s v="Salt Lake"/>
    <s v="Salt Lake County"/>
    <x v="1"/>
  </r>
  <r>
    <x v="1"/>
    <s v="Course taught from an out of country site"/>
    <n v="2025"/>
    <n v="2"/>
    <n v="84102"/>
    <s v="Part-Time"/>
    <n v="1"/>
    <s v="Salt Lake"/>
    <s v="Salt Lake County"/>
    <x v="1"/>
  </r>
  <r>
    <x v="1"/>
    <s v="Course taught from an out of country site"/>
    <n v="2025"/>
    <n v="2"/>
    <n v="84103"/>
    <s v="Full-Time"/>
    <n v="1"/>
    <s v="Salt Lake"/>
    <s v="Salt Lake County"/>
    <x v="1"/>
  </r>
  <r>
    <x v="1"/>
    <s v="Course taught from an out of country site"/>
    <n v="2025"/>
    <n v="2"/>
    <n v="84105"/>
    <s v="Full-Time"/>
    <n v="2"/>
    <s v="Salt Lake"/>
    <s v="Salt Lake County"/>
    <x v="1"/>
  </r>
  <r>
    <x v="1"/>
    <s v="Course taught from an out of country site"/>
    <n v="2025"/>
    <n v="2"/>
    <n v="84106"/>
    <s v="Full-Time"/>
    <n v="1"/>
    <s v="Salt Lake"/>
    <s v="Salt Lake County"/>
    <x v="1"/>
  </r>
  <r>
    <x v="1"/>
    <s v="Course taught from an out of country site"/>
    <n v="2025"/>
    <n v="2"/>
    <n v="84107"/>
    <s v="Full-Time"/>
    <n v="1"/>
    <s v="Salt Lake"/>
    <s v="Salt Lake County"/>
    <x v="1"/>
  </r>
  <r>
    <x v="1"/>
    <s v="Course taught from an out of country site"/>
    <n v="2025"/>
    <n v="2"/>
    <n v="84108"/>
    <s v="Full-Time"/>
    <n v="2"/>
    <s v="Salt Lake"/>
    <s v="Salt Lake County"/>
    <x v="1"/>
  </r>
  <r>
    <x v="1"/>
    <s v="Course taught from an out of country site"/>
    <n v="2025"/>
    <n v="2"/>
    <n v="84109"/>
    <s v="Full-Time"/>
    <n v="2"/>
    <s v="Salt Lake"/>
    <s v="Salt Lake County"/>
    <x v="1"/>
  </r>
  <r>
    <x v="1"/>
    <s v="Course taught from an out of country site"/>
    <n v="2025"/>
    <n v="2"/>
    <n v="84111"/>
    <s v="Full-Time"/>
    <n v="8"/>
    <s v="Salt Lake"/>
    <s v="Salt Lake County"/>
    <x v="1"/>
  </r>
  <r>
    <x v="1"/>
    <s v="Course taught from an out of country site"/>
    <n v="2025"/>
    <n v="2"/>
    <n v="84111"/>
    <s v="Part-Time"/>
    <n v="1"/>
    <s v="Salt Lake"/>
    <s v="Salt Lake County"/>
    <x v="1"/>
  </r>
  <r>
    <x v="1"/>
    <s v="Course taught from an out of country site"/>
    <n v="2025"/>
    <n v="2"/>
    <n v="84112"/>
    <s v="Full-Time"/>
    <n v="6"/>
    <s v="Salt Lake"/>
    <s v="Salt Lake County"/>
    <x v="1"/>
  </r>
  <r>
    <x v="1"/>
    <s v="Course taught from an out of country site"/>
    <n v="2025"/>
    <n v="2"/>
    <n v="84113"/>
    <s v="Full-Time"/>
    <n v="2"/>
    <s v="Salt Lake"/>
    <s v="Salt Lake County"/>
    <x v="1"/>
  </r>
  <r>
    <x v="1"/>
    <s v="Course taught from an out of country site"/>
    <n v="2025"/>
    <n v="2"/>
    <n v="84113"/>
    <s v="Part-Time"/>
    <n v="1"/>
    <s v="Salt Lake"/>
    <s v="Salt Lake County"/>
    <x v="1"/>
  </r>
  <r>
    <x v="1"/>
    <s v="Course taught from an out of country site"/>
    <n v="2025"/>
    <n v="2"/>
    <n v="84117"/>
    <s v="Full-Time"/>
    <n v="2"/>
    <s v="Salt Lake"/>
    <s v="Salt Lake County"/>
    <x v="1"/>
  </r>
  <r>
    <x v="1"/>
    <s v="Course taught from an out of country site"/>
    <n v="2025"/>
    <n v="2"/>
    <n v="84118"/>
    <s v="Full-Time"/>
    <n v="3"/>
    <s v="Salt Lake"/>
    <s v="Salt Lake County"/>
    <x v="1"/>
  </r>
  <r>
    <x v="1"/>
    <s v="Course taught from an out of country site"/>
    <n v="2025"/>
    <n v="2"/>
    <n v="84120"/>
    <s v="Full-Time"/>
    <n v="2"/>
    <s v="Salt Lake"/>
    <s v="Salt Lake County"/>
    <x v="1"/>
  </r>
  <r>
    <x v="1"/>
    <s v="Course taught from an out of country site"/>
    <n v="2025"/>
    <n v="2"/>
    <n v="84123"/>
    <s v="Full-Time"/>
    <n v="1"/>
    <s v="Salt Lake"/>
    <s v="Salt Lake County"/>
    <x v="1"/>
  </r>
  <r>
    <x v="1"/>
    <s v="Course taught from an out of country site"/>
    <n v="2025"/>
    <n v="2"/>
    <n v="84124"/>
    <s v="Full-Time"/>
    <n v="1"/>
    <s v="Salt Lake"/>
    <s v="Salt Lake County"/>
    <x v="1"/>
  </r>
  <r>
    <x v="1"/>
    <s v="Course taught from an out of country site"/>
    <n v="2025"/>
    <n v="2"/>
    <n v="84128"/>
    <s v="Full-Time"/>
    <n v="2"/>
    <s v="Salt Lake"/>
    <s v="Salt Lake County"/>
    <x v="1"/>
  </r>
  <r>
    <x v="1"/>
    <s v="Course taught from an out of country site"/>
    <n v="2025"/>
    <n v="2"/>
    <n v="84129"/>
    <s v="Full-Time"/>
    <n v="1"/>
    <e v="#N/A"/>
    <s v="Salt Lake County"/>
    <x v="1"/>
  </r>
  <r>
    <x v="1"/>
    <s v="Course taught from an out of country site"/>
    <n v="2025"/>
    <n v="2"/>
    <n v="84319"/>
    <s v="Full-Time"/>
    <n v="1"/>
    <s v="Cache"/>
    <s v="Cache County"/>
    <x v="11"/>
  </r>
  <r>
    <x v="1"/>
    <s v="Course taught from an out of country site"/>
    <n v="2025"/>
    <n v="2"/>
    <n v="84401"/>
    <s v="Full-Time"/>
    <n v="1"/>
    <s v="Weber"/>
    <s v="Weber County"/>
    <x v="9"/>
  </r>
  <r>
    <x v="1"/>
    <s v="Course taught from an out of country site"/>
    <n v="2025"/>
    <n v="2"/>
    <n v="84405"/>
    <s v="Full-Time"/>
    <n v="1"/>
    <s v="Weber"/>
    <s v="Weber County"/>
    <x v="9"/>
  </r>
  <r>
    <x v="1"/>
    <s v="Course taught from an out of country site"/>
    <n v="2025"/>
    <n v="2"/>
    <n v="84604"/>
    <s v="Full-Time"/>
    <n v="1"/>
    <s v="Utah"/>
    <s v="Utah County"/>
    <x v="0"/>
  </r>
  <r>
    <x v="1"/>
    <s v="Course is taught at Other site, not Owned or Leased   (eg:. Healthcare Clinic, local bowling alley, ect)"/>
    <n v="2025"/>
    <n v="2"/>
    <n v="84003"/>
    <s v="Full-Time"/>
    <n v="156"/>
    <s v="Utah"/>
    <s v="Utah County"/>
    <x v="0"/>
  </r>
  <r>
    <x v="1"/>
    <s v="Course is taught at Other site, not Owned or Leased   (eg:. Healthcare Clinic, local bowling alley, ect)"/>
    <n v="2025"/>
    <n v="2"/>
    <n v="84003"/>
    <s v="Part-Time"/>
    <n v="29"/>
    <s v="Utah"/>
    <s v="Utah County"/>
    <x v="0"/>
  </r>
  <r>
    <x v="1"/>
    <s v="Course is taught at Other site, not Owned or Leased   (eg:. Healthcare Clinic, local bowling alley, ect)"/>
    <n v="2025"/>
    <n v="2"/>
    <n v="84004"/>
    <s v="Full-Time"/>
    <n v="37"/>
    <s v="Utah"/>
    <s v="Utah County"/>
    <x v="0"/>
  </r>
  <r>
    <x v="1"/>
    <s v="Course is taught at Other site, not Owned or Leased   (eg:. Healthcare Clinic, local bowling alley, ect)"/>
    <n v="2025"/>
    <n v="2"/>
    <n v="84004"/>
    <s v="Part-Time"/>
    <n v="3"/>
    <s v="Utah"/>
    <s v="Utah County"/>
    <x v="0"/>
  </r>
  <r>
    <x v="1"/>
    <s v="Course is taught at Other site, not Owned or Leased   (eg:. Healthcare Clinic, local bowling alley, ect)"/>
    <n v="2025"/>
    <n v="2"/>
    <n v="84005"/>
    <s v="Full-Time"/>
    <n v="86"/>
    <e v="#N/A"/>
    <s v="Utah County"/>
    <x v="0"/>
  </r>
  <r>
    <x v="1"/>
    <s v="Course is taught at Other site, not Owned or Leased   (eg:. Healthcare Clinic, local bowling alley, ect)"/>
    <n v="2025"/>
    <n v="2"/>
    <n v="84005"/>
    <s v="Part-Time"/>
    <n v="26"/>
    <e v="#N/A"/>
    <s v="Utah County"/>
    <x v="0"/>
  </r>
  <r>
    <x v="1"/>
    <s v="Course is taught at Other site, not Owned or Leased   (eg:. Healthcare Clinic, local bowling alley, ect)"/>
    <n v="2025"/>
    <n v="2"/>
    <n v="84006"/>
    <s v="Full-Time"/>
    <n v="2"/>
    <s v="Salt Lake"/>
    <s v="Salt Lake County"/>
    <x v="1"/>
  </r>
  <r>
    <x v="1"/>
    <s v="Course is taught at Other site, not Owned or Leased   (eg:. Healthcare Clinic, local bowling alley, ect)"/>
    <n v="2025"/>
    <n v="2"/>
    <n v="84009"/>
    <s v="Full-Time"/>
    <n v="210"/>
    <e v="#N/A"/>
    <s v="Salt Lake County"/>
    <x v="1"/>
  </r>
  <r>
    <x v="1"/>
    <s v="Course is taught at Other site, not Owned or Leased   (eg:. Healthcare Clinic, local bowling alley, ect)"/>
    <n v="2025"/>
    <n v="2"/>
    <n v="84009"/>
    <s v="Part-Time"/>
    <n v="59"/>
    <e v="#N/A"/>
    <s v="Salt Lake County"/>
    <x v="1"/>
  </r>
  <r>
    <x v="1"/>
    <s v="Course is taught at Other site, not Owned or Leased   (eg:. Healthcare Clinic, local bowling alley, ect)"/>
    <n v="2025"/>
    <n v="2"/>
    <n v="84010"/>
    <s v="Full-Time"/>
    <n v="214"/>
    <s v="Davis"/>
    <s v="Davis County"/>
    <x v="2"/>
  </r>
  <r>
    <x v="1"/>
    <s v="Course is taught at Other site, not Owned or Leased   (eg:. Healthcare Clinic, local bowling alley, ect)"/>
    <n v="2025"/>
    <n v="2"/>
    <n v="84010"/>
    <s v="Part-Time"/>
    <n v="65"/>
    <s v="Davis"/>
    <s v="Davis County"/>
    <x v="2"/>
  </r>
  <r>
    <x v="1"/>
    <s v="Course is taught at Other site, not Owned or Leased   (eg:. Healthcare Clinic, local bowling alley, ect)"/>
    <n v="2025"/>
    <n v="2"/>
    <n v="84012"/>
    <s v="Full-Time"/>
    <n v="5"/>
    <e v="#N/A"/>
    <e v="#N/A"/>
    <x v="24"/>
  </r>
  <r>
    <x v="1"/>
    <s v="Course is taught at Other site, not Owned or Leased   (eg:. Healthcare Clinic, local bowling alley, ect)"/>
    <n v="2025"/>
    <n v="2"/>
    <n v="84013"/>
    <s v="Full-Time"/>
    <n v="1"/>
    <s v="Utah"/>
    <s v="Utah County"/>
    <x v="0"/>
  </r>
  <r>
    <x v="1"/>
    <s v="Course is taught at Other site, not Owned or Leased   (eg:. Healthcare Clinic, local bowling alley, ect)"/>
    <n v="2025"/>
    <n v="2"/>
    <n v="84014"/>
    <s v="Full-Time"/>
    <n v="70"/>
    <s v="Davis"/>
    <s v="Davis County"/>
    <x v="2"/>
  </r>
  <r>
    <x v="1"/>
    <s v="Course is taught at Other site, not Owned or Leased   (eg:. Healthcare Clinic, local bowling alley, ect)"/>
    <n v="2025"/>
    <n v="2"/>
    <n v="84014"/>
    <s v="Part-Time"/>
    <n v="9"/>
    <s v="Davis"/>
    <s v="Davis County"/>
    <x v="2"/>
  </r>
  <r>
    <x v="1"/>
    <s v="Course is taught at Other site, not Owned or Leased   (eg:. Healthcare Clinic, local bowling alley, ect)"/>
    <n v="2025"/>
    <n v="2"/>
    <n v="84015"/>
    <s v="Full-Time"/>
    <n v="79"/>
    <s v="Davis"/>
    <s v="Davis County"/>
    <x v="2"/>
  </r>
  <r>
    <x v="1"/>
    <s v="Course is taught at Other site, not Owned or Leased   (eg:. Healthcare Clinic, local bowling alley, ect)"/>
    <n v="2025"/>
    <n v="2"/>
    <n v="84015"/>
    <s v="Part-Time"/>
    <n v="18"/>
    <s v="Davis"/>
    <s v="Davis County"/>
    <x v="2"/>
  </r>
  <r>
    <x v="1"/>
    <s v="Course is taught at Other site, not Owned or Leased   (eg:. Healthcare Clinic, local bowling alley, ect)"/>
    <n v="2025"/>
    <n v="2"/>
    <n v="84017"/>
    <s v="Full-Time"/>
    <n v="8"/>
    <s v="Summit"/>
    <s v="Summit County"/>
    <x v="3"/>
  </r>
  <r>
    <x v="1"/>
    <s v="Course is taught at Other site, not Owned or Leased   (eg:. Healthcare Clinic, local bowling alley, ect)"/>
    <n v="2025"/>
    <n v="2"/>
    <n v="84017"/>
    <s v="Part-Time"/>
    <n v="1"/>
    <s v="Summit"/>
    <s v="Summit County"/>
    <x v="3"/>
  </r>
  <r>
    <x v="1"/>
    <s v="Course is taught at Other site, not Owned or Leased   (eg:. Healthcare Clinic, local bowling alley, ect)"/>
    <n v="2025"/>
    <n v="2"/>
    <n v="84018"/>
    <s v="Full-Time"/>
    <n v="1"/>
    <s v="Morgan"/>
    <s v="Morgan County"/>
    <x v="8"/>
  </r>
  <r>
    <x v="1"/>
    <s v="Course is taught at Other site, not Owned or Leased   (eg:. Healthcare Clinic, local bowling alley, ect)"/>
    <n v="2025"/>
    <n v="2"/>
    <n v="84020"/>
    <s v="Full-Time"/>
    <n v="341"/>
    <s v="Salt Lake"/>
    <s v="Salt Lake County"/>
    <x v="1"/>
  </r>
  <r>
    <x v="1"/>
    <s v="Course is taught at Other site, not Owned or Leased   (eg:. Healthcare Clinic, local bowling alley, ect)"/>
    <n v="2025"/>
    <n v="2"/>
    <n v="84020"/>
    <s v="Part-Time"/>
    <n v="67"/>
    <s v="Salt Lake"/>
    <s v="Salt Lake County"/>
    <x v="1"/>
  </r>
  <r>
    <x v="1"/>
    <s v="Course is taught at Other site, not Owned or Leased   (eg:. Healthcare Clinic, local bowling alley, ect)"/>
    <n v="2025"/>
    <n v="2"/>
    <n v="84025"/>
    <s v="Full-Time"/>
    <n v="113"/>
    <s v="Davis"/>
    <s v="Davis County"/>
    <x v="2"/>
  </r>
  <r>
    <x v="1"/>
    <s v="Course is taught at Other site, not Owned or Leased   (eg:. Healthcare Clinic, local bowling alley, ect)"/>
    <n v="2025"/>
    <n v="2"/>
    <n v="84025"/>
    <s v="Part-Time"/>
    <n v="22"/>
    <s v="Davis"/>
    <s v="Davis County"/>
    <x v="2"/>
  </r>
  <r>
    <x v="1"/>
    <s v="Course is taught at Other site, not Owned or Leased   (eg:. Healthcare Clinic, local bowling alley, ect)"/>
    <n v="2025"/>
    <n v="2"/>
    <n v="84028"/>
    <s v="Full-Time"/>
    <n v="2"/>
    <s v="Rich"/>
    <s v="Rich County"/>
    <x v="25"/>
  </r>
  <r>
    <x v="1"/>
    <s v="Course is taught at Other site, not Owned or Leased   (eg:. Healthcare Clinic, local bowling alley, ect)"/>
    <n v="2025"/>
    <n v="2"/>
    <n v="84029"/>
    <s v="Full-Time"/>
    <n v="35"/>
    <s v="Tooele"/>
    <s v="Tooele County"/>
    <x v="5"/>
  </r>
  <r>
    <x v="1"/>
    <s v="Course is taught at Other site, not Owned or Leased   (eg:. Healthcare Clinic, local bowling alley, ect)"/>
    <n v="2025"/>
    <n v="2"/>
    <n v="84029"/>
    <s v="Part-Time"/>
    <n v="7"/>
    <s v="Tooele"/>
    <s v="Tooele County"/>
    <x v="5"/>
  </r>
  <r>
    <x v="1"/>
    <s v="Course is taught at Other site, not Owned or Leased   (eg:. Healthcare Clinic, local bowling alley, ect)"/>
    <n v="2025"/>
    <n v="2"/>
    <n v="84032"/>
    <s v="Full-Time"/>
    <n v="83"/>
    <s v="Wasatch"/>
    <s v="Wasatch County"/>
    <x v="7"/>
  </r>
  <r>
    <x v="1"/>
    <s v="Course is taught at Other site, not Owned or Leased   (eg:. Healthcare Clinic, local bowling alley, ect)"/>
    <n v="2025"/>
    <n v="2"/>
    <n v="84032"/>
    <s v="Part-Time"/>
    <n v="14"/>
    <s v="Wasatch"/>
    <s v="Wasatch County"/>
    <x v="7"/>
  </r>
  <r>
    <x v="1"/>
    <s v="Course is taught at Other site, not Owned or Leased   (eg:. Healthcare Clinic, local bowling alley, ect)"/>
    <n v="2025"/>
    <n v="2"/>
    <n v="84033"/>
    <s v="Full-Time"/>
    <n v="4"/>
    <s v="Summit"/>
    <s v="Summit County"/>
    <x v="3"/>
  </r>
  <r>
    <x v="1"/>
    <s v="Course is taught at Other site, not Owned or Leased   (eg:. Healthcare Clinic, local bowling alley, ect)"/>
    <n v="2025"/>
    <n v="2"/>
    <n v="84034"/>
    <s v="Full-Time"/>
    <n v="1"/>
    <s v="Tooele"/>
    <s v="Tooele County"/>
    <x v="5"/>
  </r>
  <r>
    <x v="1"/>
    <s v="Course is taught at Other site, not Owned or Leased   (eg:. Healthcare Clinic, local bowling alley, ect)"/>
    <n v="2025"/>
    <n v="2"/>
    <n v="84036"/>
    <s v="Full-Time"/>
    <n v="46"/>
    <s v="Summit"/>
    <s v="Summit County"/>
    <x v="3"/>
  </r>
  <r>
    <x v="1"/>
    <s v="Course is taught at Other site, not Owned or Leased   (eg:. Healthcare Clinic, local bowling alley, ect)"/>
    <n v="2025"/>
    <n v="2"/>
    <n v="84036"/>
    <s v="Part-Time"/>
    <n v="5"/>
    <s v="Summit"/>
    <s v="Summit County"/>
    <x v="3"/>
  </r>
  <r>
    <x v="1"/>
    <s v="Course is taught at Other site, not Owned or Leased   (eg:. Healthcare Clinic, local bowling alley, ect)"/>
    <n v="2025"/>
    <n v="2"/>
    <n v="84037"/>
    <s v="Full-Time"/>
    <n v="174"/>
    <s v="Davis"/>
    <s v="Davis County"/>
    <x v="2"/>
  </r>
  <r>
    <x v="1"/>
    <s v="Course is taught at Other site, not Owned or Leased   (eg:. Healthcare Clinic, local bowling alley, ect)"/>
    <n v="2025"/>
    <n v="2"/>
    <n v="84037"/>
    <s v="Part-Time"/>
    <n v="28"/>
    <s v="Davis"/>
    <s v="Davis County"/>
    <x v="2"/>
  </r>
  <r>
    <x v="1"/>
    <s v="Course is taught at Other site, not Owned or Leased   (eg:. Healthcare Clinic, local bowling alley, ect)"/>
    <n v="2025"/>
    <n v="2"/>
    <n v="84039"/>
    <s v="Full-Time"/>
    <n v="1"/>
    <s v="Uintah"/>
    <s v="Uintah County"/>
    <x v="6"/>
  </r>
  <r>
    <x v="1"/>
    <s v="Course is taught at Other site, not Owned or Leased   (eg:. Healthcare Clinic, local bowling alley, ect)"/>
    <n v="2025"/>
    <n v="2"/>
    <n v="84040"/>
    <s v="Full-Time"/>
    <n v="71"/>
    <s v="Davis"/>
    <s v="Davis County"/>
    <x v="2"/>
  </r>
  <r>
    <x v="1"/>
    <s v="Course is taught at Other site, not Owned or Leased   (eg:. Healthcare Clinic, local bowling alley, ect)"/>
    <n v="2025"/>
    <n v="2"/>
    <n v="84040"/>
    <s v="Part-Time"/>
    <n v="14"/>
    <s v="Davis"/>
    <s v="Davis County"/>
    <x v="2"/>
  </r>
  <r>
    <x v="1"/>
    <s v="Course is taught at Other site, not Owned or Leased   (eg:. Healthcare Clinic, local bowling alley, ect)"/>
    <n v="2025"/>
    <n v="2"/>
    <n v="84041"/>
    <s v="Full-Time"/>
    <n v="120"/>
    <s v="Davis"/>
    <s v="Davis County"/>
    <x v="2"/>
  </r>
  <r>
    <x v="1"/>
    <s v="Course is taught at Other site, not Owned or Leased   (eg:. Healthcare Clinic, local bowling alley, ect)"/>
    <n v="2025"/>
    <n v="2"/>
    <n v="84041"/>
    <s v="Part-Time"/>
    <n v="24"/>
    <s v="Davis"/>
    <s v="Davis County"/>
    <x v="2"/>
  </r>
  <r>
    <x v="1"/>
    <s v="Course is taught at Other site, not Owned or Leased   (eg:. Healthcare Clinic, local bowling alley, ect)"/>
    <n v="2025"/>
    <n v="2"/>
    <n v="84042"/>
    <s v="Full-Time"/>
    <n v="22"/>
    <s v="Utah"/>
    <s v="Utah County"/>
    <x v="0"/>
  </r>
  <r>
    <x v="1"/>
    <s v="Course is taught at Other site, not Owned or Leased   (eg:. Healthcare Clinic, local bowling alley, ect)"/>
    <n v="2025"/>
    <n v="2"/>
    <n v="84042"/>
    <s v="Part-Time"/>
    <n v="4"/>
    <s v="Utah"/>
    <s v="Utah County"/>
    <x v="0"/>
  </r>
  <r>
    <x v="1"/>
    <s v="Course is taught at Other site, not Owned or Leased   (eg:. Healthcare Clinic, local bowling alley, ect)"/>
    <n v="2025"/>
    <n v="2"/>
    <n v="84043"/>
    <s v="Full-Time"/>
    <n v="200"/>
    <s v="Utah"/>
    <s v="Utah County"/>
    <x v="0"/>
  </r>
  <r>
    <x v="1"/>
    <s v="Course is taught at Other site, not Owned or Leased   (eg:. Healthcare Clinic, local bowling alley, ect)"/>
    <n v="2025"/>
    <n v="2"/>
    <n v="84043"/>
    <s v="Part-Time"/>
    <n v="50"/>
    <s v="Utah"/>
    <s v="Utah County"/>
    <x v="0"/>
  </r>
  <r>
    <x v="1"/>
    <s v="Course is taught at Other site, not Owned or Leased   (eg:. Healthcare Clinic, local bowling alley, ect)"/>
    <n v="2025"/>
    <n v="2"/>
    <n v="84044"/>
    <s v="Full-Time"/>
    <n v="92"/>
    <s v="Salt Lake"/>
    <s v="Salt Lake County"/>
    <x v="1"/>
  </r>
  <r>
    <x v="1"/>
    <s v="Course is taught at Other site, not Owned or Leased   (eg:. Healthcare Clinic, local bowling alley, ect)"/>
    <n v="2025"/>
    <n v="2"/>
    <n v="84044"/>
    <s v="Part-Time"/>
    <n v="28"/>
    <s v="Salt Lake"/>
    <s v="Salt Lake County"/>
    <x v="1"/>
  </r>
  <r>
    <x v="1"/>
    <s v="Course is taught at Other site, not Owned or Leased   (eg:. Healthcare Clinic, local bowling alley, ect)"/>
    <n v="2025"/>
    <n v="2"/>
    <n v="84045"/>
    <s v="Full-Time"/>
    <n v="104"/>
    <e v="#N/A"/>
    <s v="Utah County"/>
    <x v="0"/>
  </r>
  <r>
    <x v="1"/>
    <s v="Course is taught at Other site, not Owned or Leased   (eg:. Healthcare Clinic, local bowling alley, ect)"/>
    <n v="2025"/>
    <n v="2"/>
    <n v="84045"/>
    <s v="Part-Time"/>
    <n v="16"/>
    <e v="#N/A"/>
    <s v="Utah County"/>
    <x v="0"/>
  </r>
  <r>
    <x v="1"/>
    <s v="Course is taught at Other site, not Owned or Leased   (eg:. Healthcare Clinic, local bowling alley, ect)"/>
    <n v="2025"/>
    <n v="2"/>
    <n v="84046"/>
    <s v="Part-Time"/>
    <n v="1"/>
    <s v="Daggett"/>
    <s v="Daggett County"/>
    <x v="26"/>
  </r>
  <r>
    <x v="1"/>
    <s v="Course is taught at Other site, not Owned or Leased   (eg:. Healthcare Clinic, local bowling alley, ect)"/>
    <n v="2025"/>
    <n v="2"/>
    <n v="84047"/>
    <s v="Full-Time"/>
    <n v="131"/>
    <s v="Salt Lake"/>
    <s v="Salt Lake County"/>
    <x v="1"/>
  </r>
  <r>
    <x v="1"/>
    <s v="Course is taught at Other site, not Owned or Leased   (eg:. Healthcare Clinic, local bowling alley, ect)"/>
    <n v="2025"/>
    <n v="2"/>
    <n v="84047"/>
    <s v="Part-Time"/>
    <n v="42"/>
    <s v="Salt Lake"/>
    <s v="Salt Lake County"/>
    <x v="1"/>
  </r>
  <r>
    <x v="1"/>
    <s v="Course is taught at Other site, not Owned or Leased   (eg:. Healthcare Clinic, local bowling alley, ect)"/>
    <n v="2025"/>
    <n v="2"/>
    <n v="84049"/>
    <s v="Full-Time"/>
    <n v="34"/>
    <s v="Wasatch"/>
    <s v="Wasatch County"/>
    <x v="7"/>
  </r>
  <r>
    <x v="1"/>
    <s v="Course is taught at Other site, not Owned or Leased   (eg:. Healthcare Clinic, local bowling alley, ect)"/>
    <n v="2025"/>
    <n v="2"/>
    <n v="84049"/>
    <s v="Part-Time"/>
    <n v="6"/>
    <s v="Wasatch"/>
    <s v="Wasatch County"/>
    <x v="7"/>
  </r>
  <r>
    <x v="1"/>
    <s v="Course is taught at Other site, not Owned or Leased   (eg:. Healthcare Clinic, local bowling alley, ect)"/>
    <n v="2025"/>
    <n v="2"/>
    <n v="84050"/>
    <s v="Full-Time"/>
    <n v="28"/>
    <s v="Morgan"/>
    <s v="Morgan County"/>
    <x v="8"/>
  </r>
  <r>
    <x v="1"/>
    <s v="Course is taught at Other site, not Owned or Leased   (eg:. Healthcare Clinic, local bowling alley, ect)"/>
    <n v="2025"/>
    <n v="2"/>
    <n v="84050"/>
    <s v="Part-Time"/>
    <n v="5"/>
    <s v="Morgan"/>
    <s v="Morgan County"/>
    <x v="8"/>
  </r>
  <r>
    <x v="1"/>
    <s v="Course is taught at Other site, not Owned or Leased   (eg:. Healthcare Clinic, local bowling alley, ect)"/>
    <n v="2025"/>
    <n v="2"/>
    <n v="84053"/>
    <s v="Full-Time"/>
    <n v="2"/>
    <s v="Duchesne"/>
    <s v="Duchesne County"/>
    <x v="4"/>
  </r>
  <r>
    <x v="1"/>
    <s v="Course is taught at Other site, not Owned or Leased   (eg:. Healthcare Clinic, local bowling alley, ect)"/>
    <n v="2025"/>
    <n v="2"/>
    <n v="84054"/>
    <s v="Full-Time"/>
    <n v="133"/>
    <s v="Davis"/>
    <s v="Davis County"/>
    <x v="2"/>
  </r>
  <r>
    <x v="1"/>
    <s v="Course is taught at Other site, not Owned or Leased   (eg:. Healthcare Clinic, local bowling alley, ect)"/>
    <n v="2025"/>
    <n v="2"/>
    <n v="84054"/>
    <s v="Part-Time"/>
    <n v="34"/>
    <s v="Davis"/>
    <s v="Davis County"/>
    <x v="2"/>
  </r>
  <r>
    <x v="1"/>
    <s v="Course is taught at Other site, not Owned or Leased   (eg:. Healthcare Clinic, local bowling alley, ect)"/>
    <n v="2025"/>
    <n v="2"/>
    <n v="84055"/>
    <s v="Full-Time"/>
    <n v="5"/>
    <s v="Summit"/>
    <s v="Summit County"/>
    <x v="3"/>
  </r>
  <r>
    <x v="1"/>
    <s v="Course is taught at Other site, not Owned or Leased   (eg:. Healthcare Clinic, local bowling alley, ect)"/>
    <n v="2025"/>
    <n v="2"/>
    <n v="84056"/>
    <s v="Full-Time"/>
    <n v="7"/>
    <s v="Weber"/>
    <s v="Davis County"/>
    <x v="9"/>
  </r>
  <r>
    <x v="1"/>
    <s v="Course is taught at Other site, not Owned or Leased   (eg:. Healthcare Clinic, local bowling alley, ect)"/>
    <n v="2025"/>
    <n v="2"/>
    <n v="84057"/>
    <s v="Full-Time"/>
    <n v="52"/>
    <s v="Utah"/>
    <s v="Utah County"/>
    <x v="0"/>
  </r>
  <r>
    <x v="1"/>
    <s v="Course is taught at Other site, not Owned or Leased   (eg:. Healthcare Clinic, local bowling alley, ect)"/>
    <n v="2025"/>
    <n v="2"/>
    <n v="84057"/>
    <s v="Part-Time"/>
    <n v="8"/>
    <s v="Utah"/>
    <s v="Utah County"/>
    <x v="0"/>
  </r>
  <r>
    <x v="1"/>
    <s v="Course is taught at Other site, not Owned or Leased   (eg:. Healthcare Clinic, local bowling alley, ect)"/>
    <n v="2025"/>
    <n v="2"/>
    <n v="84058"/>
    <s v="Full-Time"/>
    <n v="44"/>
    <s v="Utah"/>
    <s v="Utah County"/>
    <x v="0"/>
  </r>
  <r>
    <x v="1"/>
    <s v="Course is taught at Other site, not Owned or Leased   (eg:. Healthcare Clinic, local bowling alley, ect)"/>
    <n v="2025"/>
    <n v="2"/>
    <n v="84058"/>
    <s v="Part-Time"/>
    <n v="13"/>
    <s v="Utah"/>
    <s v="Utah County"/>
    <x v="0"/>
  </r>
  <r>
    <x v="1"/>
    <s v="Course is taught at Other site, not Owned or Leased   (eg:. Healthcare Clinic, local bowling alley, ect)"/>
    <n v="2025"/>
    <n v="2"/>
    <n v="84059"/>
    <s v="Full-Time"/>
    <n v="33"/>
    <s v="Utah"/>
    <s v="Utah County"/>
    <x v="0"/>
  </r>
  <r>
    <x v="1"/>
    <s v="Course is taught at Other site, not Owned or Leased   (eg:. Healthcare Clinic, local bowling alley, ect)"/>
    <n v="2025"/>
    <n v="2"/>
    <n v="84059"/>
    <s v="Part-Time"/>
    <n v="8"/>
    <s v="Utah"/>
    <s v="Utah County"/>
    <x v="0"/>
  </r>
  <r>
    <x v="1"/>
    <s v="Course is taught at Other site, not Owned or Leased   (eg:. Healthcare Clinic, local bowling alley, ect)"/>
    <n v="2025"/>
    <n v="2"/>
    <n v="84060"/>
    <s v="Full-Time"/>
    <n v="60"/>
    <s v="Summit"/>
    <s v="Summit County"/>
    <x v="3"/>
  </r>
  <r>
    <x v="1"/>
    <s v="Course is taught at Other site, not Owned or Leased   (eg:. Healthcare Clinic, local bowling alley, ect)"/>
    <n v="2025"/>
    <n v="2"/>
    <n v="84060"/>
    <s v="Part-Time"/>
    <n v="20"/>
    <s v="Summit"/>
    <s v="Summit County"/>
    <x v="3"/>
  </r>
  <r>
    <x v="1"/>
    <s v="Course is taught at Other site, not Owned or Leased   (eg:. Healthcare Clinic, local bowling alley, ect)"/>
    <n v="2025"/>
    <n v="2"/>
    <n v="84061"/>
    <s v="Full-Time"/>
    <n v="1"/>
    <s v="Summit"/>
    <s v="Summit County"/>
    <x v="3"/>
  </r>
  <r>
    <x v="1"/>
    <s v="Course is taught at Other site, not Owned or Leased   (eg:. Healthcare Clinic, local bowling alley, ect)"/>
    <n v="2025"/>
    <n v="2"/>
    <n v="84062"/>
    <s v="Full-Time"/>
    <n v="70"/>
    <s v="Utah"/>
    <s v="Utah County"/>
    <x v="0"/>
  </r>
  <r>
    <x v="1"/>
    <s v="Course is taught at Other site, not Owned or Leased   (eg:. Healthcare Clinic, local bowling alley, ect)"/>
    <n v="2025"/>
    <n v="2"/>
    <n v="84062"/>
    <s v="Part-Time"/>
    <n v="19"/>
    <s v="Utah"/>
    <s v="Utah County"/>
    <x v="0"/>
  </r>
  <r>
    <x v="1"/>
    <s v="Course is taught at Other site, not Owned or Leased   (eg:. Healthcare Clinic, local bowling alley, ect)"/>
    <n v="2025"/>
    <n v="2"/>
    <n v="84064"/>
    <s v="Part-Time"/>
    <n v="1"/>
    <s v="Rich"/>
    <s v="Rich County"/>
    <x v="25"/>
  </r>
  <r>
    <x v="1"/>
    <s v="Course is taught at Other site, not Owned or Leased   (eg:. Healthcare Clinic, local bowling alley, ect)"/>
    <n v="2025"/>
    <n v="2"/>
    <n v="84065"/>
    <s v="Full-Time"/>
    <n v="206"/>
    <s v="Salt Lake"/>
    <s v="Salt Lake County"/>
    <x v="1"/>
  </r>
  <r>
    <x v="1"/>
    <s v="Course is taught at Other site, not Owned or Leased   (eg:. Healthcare Clinic, local bowling alley, ect)"/>
    <n v="2025"/>
    <n v="2"/>
    <n v="84065"/>
    <s v="Part-Time"/>
    <n v="37"/>
    <s v="Salt Lake"/>
    <s v="Salt Lake County"/>
    <x v="1"/>
  </r>
  <r>
    <x v="1"/>
    <s v="Course is taught at Other site, not Owned or Leased   (eg:. Healthcare Clinic, local bowling alley, ect)"/>
    <n v="2025"/>
    <n v="2"/>
    <n v="84066"/>
    <s v="Full-Time"/>
    <n v="6"/>
    <s v="Duchesne"/>
    <s v="Duchesne County"/>
    <x v="4"/>
  </r>
  <r>
    <x v="1"/>
    <s v="Course is taught at Other site, not Owned or Leased   (eg:. Healthcare Clinic, local bowling alley, ect)"/>
    <n v="2025"/>
    <n v="2"/>
    <n v="84067"/>
    <s v="Full-Time"/>
    <n v="35"/>
    <s v="Weber"/>
    <s v="Weber County"/>
    <x v="9"/>
  </r>
  <r>
    <x v="1"/>
    <s v="Course is taught at Other site, not Owned or Leased   (eg:. Healthcare Clinic, local bowling alley, ect)"/>
    <n v="2025"/>
    <n v="2"/>
    <n v="84067"/>
    <s v="Part-Time"/>
    <n v="9"/>
    <s v="Weber"/>
    <s v="Weber County"/>
    <x v="9"/>
  </r>
  <r>
    <x v="1"/>
    <s v="Course is taught at Other site, not Owned or Leased   (eg:. Healthcare Clinic, local bowling alley, ect)"/>
    <n v="2025"/>
    <n v="2"/>
    <n v="84068"/>
    <s v="Full-Time"/>
    <n v="6"/>
    <s v="Summit"/>
    <e v="#N/A"/>
    <x v="3"/>
  </r>
  <r>
    <x v="1"/>
    <s v="Course is taught at Other site, not Owned or Leased   (eg:. Healthcare Clinic, local bowling alley, ect)"/>
    <n v="2025"/>
    <n v="2"/>
    <n v="84068"/>
    <s v="Part-Time"/>
    <n v="1"/>
    <s v="Summit"/>
    <e v="#N/A"/>
    <x v="3"/>
  </r>
  <r>
    <x v="1"/>
    <s v="Course is taught at Other site, not Owned or Leased   (eg:. Healthcare Clinic, local bowling alley, ect)"/>
    <n v="2025"/>
    <n v="2"/>
    <n v="84070"/>
    <s v="Full-Time"/>
    <n v="120"/>
    <s v="Salt Lake"/>
    <s v="Salt Lake County"/>
    <x v="1"/>
  </r>
  <r>
    <x v="1"/>
    <s v="Course is taught at Other site, not Owned or Leased   (eg:. Healthcare Clinic, local bowling alley, ect)"/>
    <n v="2025"/>
    <n v="2"/>
    <n v="84070"/>
    <s v="Part-Time"/>
    <n v="33"/>
    <s v="Salt Lake"/>
    <s v="Salt Lake County"/>
    <x v="1"/>
  </r>
  <r>
    <x v="1"/>
    <s v="Course is taught at Other site, not Owned or Leased   (eg:. Healthcare Clinic, local bowling alley, ect)"/>
    <n v="2025"/>
    <n v="2"/>
    <n v="84071"/>
    <s v="Full-Time"/>
    <n v="5"/>
    <s v="Tooele"/>
    <s v="Tooele County"/>
    <x v="5"/>
  </r>
  <r>
    <x v="1"/>
    <s v="Course is taught at Other site, not Owned or Leased   (eg:. Healthcare Clinic, local bowling alley, ect)"/>
    <n v="2025"/>
    <n v="2"/>
    <n v="84072"/>
    <s v="Full-Time"/>
    <n v="1"/>
    <s v="Duchesne"/>
    <s v="Duchesne County"/>
    <x v="4"/>
  </r>
  <r>
    <x v="1"/>
    <s v="Course is taught at Other site, not Owned or Leased   (eg:. Healthcare Clinic, local bowling alley, ect)"/>
    <n v="2025"/>
    <n v="2"/>
    <n v="84074"/>
    <s v="Full-Time"/>
    <n v="112"/>
    <s v="Tooele"/>
    <s v="Tooele County"/>
    <x v="5"/>
  </r>
  <r>
    <x v="1"/>
    <s v="Course is taught at Other site, not Owned or Leased   (eg:. Healthcare Clinic, local bowling alley, ect)"/>
    <n v="2025"/>
    <n v="2"/>
    <n v="84074"/>
    <s v="Part-Time"/>
    <n v="19"/>
    <s v="Tooele"/>
    <s v="Tooele County"/>
    <x v="5"/>
  </r>
  <r>
    <x v="1"/>
    <s v="Course is taught at Other site, not Owned or Leased   (eg:. Healthcare Clinic, local bowling alley, ect)"/>
    <n v="2025"/>
    <n v="2"/>
    <n v="84075"/>
    <s v="Full-Time"/>
    <n v="63"/>
    <s v="Davis"/>
    <s v="Davis County"/>
    <x v="2"/>
  </r>
  <r>
    <x v="1"/>
    <s v="Course is taught at Other site, not Owned or Leased   (eg:. Healthcare Clinic, local bowling alley, ect)"/>
    <n v="2025"/>
    <n v="2"/>
    <n v="84075"/>
    <s v="Part-Time"/>
    <n v="11"/>
    <s v="Davis"/>
    <s v="Davis County"/>
    <x v="2"/>
  </r>
  <r>
    <x v="1"/>
    <s v="Course is taught at Other site, not Owned or Leased   (eg:. Healthcare Clinic, local bowling alley, ect)"/>
    <n v="2025"/>
    <n v="2"/>
    <n v="84078"/>
    <s v="Full-Time"/>
    <n v="11"/>
    <s v="Uintah"/>
    <s v="Uintah County"/>
    <x v="6"/>
  </r>
  <r>
    <x v="1"/>
    <s v="Course is taught at Other site, not Owned or Leased   (eg:. Healthcare Clinic, local bowling alley, ect)"/>
    <n v="2025"/>
    <n v="2"/>
    <n v="84078"/>
    <s v="Part-Time"/>
    <n v="1"/>
    <s v="Uintah"/>
    <s v="Uintah County"/>
    <x v="6"/>
  </r>
  <r>
    <x v="1"/>
    <s v="Course is taught at Other site, not Owned or Leased   (eg:. Healthcare Clinic, local bowling alley, ect)"/>
    <n v="2025"/>
    <n v="2"/>
    <n v="84081"/>
    <s v="Full-Time"/>
    <n v="229"/>
    <e v="#N/A"/>
    <s v="Salt Lake County"/>
    <x v="1"/>
  </r>
  <r>
    <x v="1"/>
    <s v="Course is taught at Other site, not Owned or Leased   (eg:. Healthcare Clinic, local bowling alley, ect)"/>
    <n v="2025"/>
    <n v="2"/>
    <n v="84081"/>
    <s v="Part-Time"/>
    <n v="69"/>
    <e v="#N/A"/>
    <s v="Salt Lake County"/>
    <x v="1"/>
  </r>
  <r>
    <x v="1"/>
    <s v="Course is taught at Other site, not Owned or Leased   (eg:. Healthcare Clinic, local bowling alley, ect)"/>
    <n v="2025"/>
    <n v="2"/>
    <n v="84082"/>
    <s v="Full-Time"/>
    <n v="1"/>
    <s v="Wasatch"/>
    <s v="Wasatch County"/>
    <x v="7"/>
  </r>
  <r>
    <x v="1"/>
    <s v="Course is taught at Other site, not Owned or Leased   (eg:. Healthcare Clinic, local bowling alley, ect)"/>
    <n v="2025"/>
    <n v="2"/>
    <n v="84083"/>
    <s v="Full-Time"/>
    <n v="1"/>
    <s v="Tooele"/>
    <s v="Tooele County"/>
    <x v="5"/>
  </r>
  <r>
    <x v="1"/>
    <s v="Course is taught at Other site, not Owned or Leased   (eg:. Healthcare Clinic, local bowling alley, ect)"/>
    <n v="2025"/>
    <n v="2"/>
    <n v="84084"/>
    <s v="Full-Time"/>
    <n v="105"/>
    <s v="Salt Lake"/>
    <s v="Salt Lake County"/>
    <x v="1"/>
  </r>
  <r>
    <x v="1"/>
    <s v="Course is taught at Other site, not Owned or Leased   (eg:. Healthcare Clinic, local bowling alley, ect)"/>
    <n v="2025"/>
    <n v="2"/>
    <n v="84084"/>
    <s v="Part-Time"/>
    <n v="27"/>
    <s v="Salt Lake"/>
    <s v="Salt Lake County"/>
    <x v="1"/>
  </r>
  <r>
    <x v="1"/>
    <s v="Course is taught at Other site, not Owned or Leased   (eg:. Healthcare Clinic, local bowling alley, ect)"/>
    <n v="2025"/>
    <n v="2"/>
    <n v="84086"/>
    <s v="Full-Time"/>
    <n v="1"/>
    <s v="Rich"/>
    <s v="Rich County"/>
    <x v="25"/>
  </r>
  <r>
    <x v="1"/>
    <s v="Course is taught at Other site, not Owned or Leased   (eg:. Healthcare Clinic, local bowling alley, ect)"/>
    <n v="2025"/>
    <n v="2"/>
    <n v="84087"/>
    <s v="Full-Time"/>
    <n v="59"/>
    <s v="Davis"/>
    <s v="Davis County"/>
    <x v="2"/>
  </r>
  <r>
    <x v="1"/>
    <s v="Course is taught at Other site, not Owned or Leased   (eg:. Healthcare Clinic, local bowling alley, ect)"/>
    <n v="2025"/>
    <n v="2"/>
    <n v="84087"/>
    <s v="Part-Time"/>
    <n v="19"/>
    <s v="Davis"/>
    <s v="Davis County"/>
    <x v="2"/>
  </r>
  <r>
    <x v="1"/>
    <s v="Course is taught at Other site, not Owned or Leased   (eg:. Healthcare Clinic, local bowling alley, ect)"/>
    <n v="2025"/>
    <n v="2"/>
    <n v="84088"/>
    <s v="Full-Time"/>
    <n v="134"/>
    <s v="Salt Lake"/>
    <s v="Salt Lake County"/>
    <x v="1"/>
  </r>
  <r>
    <x v="1"/>
    <s v="Course is taught at Other site, not Owned or Leased   (eg:. Healthcare Clinic, local bowling alley, ect)"/>
    <n v="2025"/>
    <n v="2"/>
    <n v="84088"/>
    <s v="Part-Time"/>
    <n v="33"/>
    <s v="Salt Lake"/>
    <s v="Salt Lake County"/>
    <x v="1"/>
  </r>
  <r>
    <x v="1"/>
    <s v="Course is taught at Other site, not Owned or Leased   (eg:. Healthcare Clinic, local bowling alley, ect)"/>
    <n v="2025"/>
    <n v="2"/>
    <n v="84091"/>
    <s v="Full-Time"/>
    <n v="1"/>
    <s v="Salt Lake"/>
    <e v="#N/A"/>
    <x v="1"/>
  </r>
  <r>
    <x v="1"/>
    <s v="Course is taught at Other site, not Owned or Leased   (eg:. Healthcare Clinic, local bowling alley, ect)"/>
    <n v="2025"/>
    <n v="2"/>
    <n v="84092"/>
    <s v="Full-Time"/>
    <n v="242"/>
    <s v="Salt Lake"/>
    <s v="Salt Lake County"/>
    <x v="1"/>
  </r>
  <r>
    <x v="1"/>
    <s v="Course is taught at Other site, not Owned or Leased   (eg:. Healthcare Clinic, local bowling alley, ect)"/>
    <n v="2025"/>
    <n v="2"/>
    <n v="84092"/>
    <s v="Part-Time"/>
    <n v="46"/>
    <s v="Salt Lake"/>
    <s v="Salt Lake County"/>
    <x v="1"/>
  </r>
  <r>
    <x v="1"/>
    <s v="Course is taught at Other site, not Owned or Leased   (eg:. Healthcare Clinic, local bowling alley, ect)"/>
    <n v="2025"/>
    <n v="2"/>
    <n v="84093"/>
    <s v="Full-Time"/>
    <n v="185"/>
    <s v="Salt Lake"/>
    <s v="Salt Lake County"/>
    <x v="1"/>
  </r>
  <r>
    <x v="1"/>
    <s v="Course is taught at Other site, not Owned or Leased   (eg:. Healthcare Clinic, local bowling alley, ect)"/>
    <n v="2025"/>
    <n v="2"/>
    <n v="84093"/>
    <s v="Part-Time"/>
    <n v="26"/>
    <s v="Salt Lake"/>
    <s v="Salt Lake County"/>
    <x v="1"/>
  </r>
  <r>
    <x v="1"/>
    <s v="Course is taught at Other site, not Owned or Leased   (eg:. Healthcare Clinic, local bowling alley, ect)"/>
    <n v="2025"/>
    <n v="2"/>
    <n v="84094"/>
    <s v="Full-Time"/>
    <n v="125"/>
    <s v="Salt Lake"/>
    <s v="Salt Lake County"/>
    <x v="1"/>
  </r>
  <r>
    <x v="1"/>
    <s v="Course is taught at Other site, not Owned or Leased   (eg:. Healthcare Clinic, local bowling alley, ect)"/>
    <n v="2025"/>
    <n v="2"/>
    <n v="84094"/>
    <s v="Part-Time"/>
    <n v="28"/>
    <s v="Salt Lake"/>
    <s v="Salt Lake County"/>
    <x v="1"/>
  </r>
  <r>
    <x v="1"/>
    <s v="Course is taught at Other site, not Owned or Leased   (eg:. Healthcare Clinic, local bowling alley, ect)"/>
    <n v="2025"/>
    <n v="2"/>
    <n v="84095"/>
    <s v="Full-Time"/>
    <n v="197"/>
    <s v="Salt Lake"/>
    <s v="Salt Lake County"/>
    <x v="1"/>
  </r>
  <r>
    <x v="1"/>
    <s v="Course is taught at Other site, not Owned or Leased   (eg:. Healthcare Clinic, local bowling alley, ect)"/>
    <n v="2025"/>
    <n v="2"/>
    <n v="84095"/>
    <s v="Part-Time"/>
    <n v="42"/>
    <s v="Salt Lake"/>
    <s v="Salt Lake County"/>
    <x v="1"/>
  </r>
  <r>
    <x v="1"/>
    <s v="Course is taught at Other site, not Owned or Leased   (eg:. Healthcare Clinic, local bowling alley, ect)"/>
    <n v="2025"/>
    <n v="2"/>
    <n v="84096"/>
    <s v="Full-Time"/>
    <n v="278"/>
    <e v="#N/A"/>
    <s v="Salt Lake County"/>
    <x v="1"/>
  </r>
  <r>
    <x v="1"/>
    <s v="Course is taught at Other site, not Owned or Leased   (eg:. Healthcare Clinic, local bowling alley, ect)"/>
    <n v="2025"/>
    <n v="2"/>
    <n v="84096"/>
    <s v="Part-Time"/>
    <n v="65"/>
    <e v="#N/A"/>
    <s v="Salt Lake County"/>
    <x v="1"/>
  </r>
  <r>
    <x v="1"/>
    <s v="Course is taught at Other site, not Owned or Leased   (eg:. Healthcare Clinic, local bowling alley, ect)"/>
    <n v="2025"/>
    <n v="2"/>
    <n v="84097"/>
    <s v="Full-Time"/>
    <n v="49"/>
    <s v="Utah"/>
    <s v="Utah County"/>
    <x v="0"/>
  </r>
  <r>
    <x v="1"/>
    <s v="Course is taught at Other site, not Owned or Leased   (eg:. Healthcare Clinic, local bowling alley, ect)"/>
    <n v="2025"/>
    <n v="2"/>
    <n v="84097"/>
    <s v="Part-Time"/>
    <n v="6"/>
    <s v="Utah"/>
    <s v="Utah County"/>
    <x v="0"/>
  </r>
  <r>
    <x v="1"/>
    <s v="Course is taught at Other site, not Owned or Leased   (eg:. Healthcare Clinic, local bowling alley, ect)"/>
    <n v="2025"/>
    <n v="2"/>
    <n v="84098"/>
    <s v="Full-Time"/>
    <n v="206"/>
    <s v="Summit"/>
    <s v="Summit County"/>
    <x v="3"/>
  </r>
  <r>
    <x v="1"/>
    <s v="Course is taught at Other site, not Owned or Leased   (eg:. Healthcare Clinic, local bowling alley, ect)"/>
    <n v="2025"/>
    <n v="2"/>
    <n v="84098"/>
    <s v="Part-Time"/>
    <n v="51"/>
    <s v="Summit"/>
    <s v="Summit County"/>
    <x v="3"/>
  </r>
  <r>
    <x v="1"/>
    <s v="Course is taught at Other site, not Owned or Leased   (eg:. Healthcare Clinic, local bowling alley, ect)"/>
    <n v="2025"/>
    <n v="2"/>
    <n v="84101"/>
    <s v="Full-Time"/>
    <n v="178"/>
    <s v="Salt Lake"/>
    <s v="Salt Lake County"/>
    <x v="1"/>
  </r>
  <r>
    <x v="1"/>
    <s v="Course is taught at Other site, not Owned or Leased   (eg:. Healthcare Clinic, local bowling alley, ect)"/>
    <n v="2025"/>
    <n v="2"/>
    <n v="84101"/>
    <s v="Part-Time"/>
    <n v="35"/>
    <s v="Salt Lake"/>
    <s v="Salt Lake County"/>
    <x v="1"/>
  </r>
  <r>
    <x v="1"/>
    <s v="Course is taught at Other site, not Owned or Leased   (eg:. Healthcare Clinic, local bowling alley, ect)"/>
    <n v="2025"/>
    <n v="2"/>
    <n v="84102"/>
    <s v="Full-Time"/>
    <n v="1232"/>
    <s v="Salt Lake"/>
    <s v="Salt Lake County"/>
    <x v="1"/>
  </r>
  <r>
    <x v="1"/>
    <s v="Course is taught at Other site, not Owned or Leased   (eg:. Healthcare Clinic, local bowling alley, ect)"/>
    <n v="2025"/>
    <n v="2"/>
    <n v="84102"/>
    <s v="Part-Time"/>
    <n v="138"/>
    <s v="Salt Lake"/>
    <s v="Salt Lake County"/>
    <x v="1"/>
  </r>
  <r>
    <x v="1"/>
    <s v="Course is taught at Other site, not Owned or Leased   (eg:. Healthcare Clinic, local bowling alley, ect)"/>
    <n v="2025"/>
    <n v="2"/>
    <n v="84103"/>
    <s v="Full-Time"/>
    <n v="430"/>
    <s v="Salt Lake"/>
    <s v="Salt Lake County"/>
    <x v="1"/>
  </r>
  <r>
    <x v="1"/>
    <s v="Course is taught at Other site, not Owned or Leased   (eg:. Healthcare Clinic, local bowling alley, ect)"/>
    <n v="2025"/>
    <n v="2"/>
    <n v="84103"/>
    <s v="Part-Time"/>
    <n v="75"/>
    <s v="Salt Lake"/>
    <s v="Salt Lake County"/>
    <x v="1"/>
  </r>
  <r>
    <x v="1"/>
    <s v="Course is taught at Other site, not Owned or Leased   (eg:. Healthcare Clinic, local bowling alley, ect)"/>
    <n v="2025"/>
    <n v="2"/>
    <n v="84104"/>
    <s v="Full-Time"/>
    <n v="113"/>
    <s v="Salt Lake"/>
    <s v="Salt Lake County"/>
    <x v="1"/>
  </r>
  <r>
    <x v="1"/>
    <s v="Course is taught at Other site, not Owned or Leased   (eg:. Healthcare Clinic, local bowling alley, ect)"/>
    <n v="2025"/>
    <n v="2"/>
    <n v="84104"/>
    <s v="Part-Time"/>
    <n v="38"/>
    <s v="Salt Lake"/>
    <s v="Salt Lake County"/>
    <x v="1"/>
  </r>
  <r>
    <x v="1"/>
    <s v="Course is taught at Other site, not Owned or Leased   (eg:. Healthcare Clinic, local bowling alley, ect)"/>
    <n v="2025"/>
    <n v="2"/>
    <n v="84105"/>
    <s v="Full-Time"/>
    <n v="475"/>
    <s v="Salt Lake"/>
    <s v="Salt Lake County"/>
    <x v="1"/>
  </r>
  <r>
    <x v="1"/>
    <s v="Course is taught at Other site, not Owned or Leased   (eg:. Healthcare Clinic, local bowling alley, ect)"/>
    <n v="2025"/>
    <n v="2"/>
    <n v="84105"/>
    <s v="Part-Time"/>
    <n v="92"/>
    <s v="Salt Lake"/>
    <s v="Salt Lake County"/>
    <x v="1"/>
  </r>
  <r>
    <x v="1"/>
    <s v="Course is taught at Other site, not Owned or Leased   (eg:. Healthcare Clinic, local bowling alley, ect)"/>
    <n v="2025"/>
    <n v="2"/>
    <n v="84106"/>
    <s v="Full-Time"/>
    <n v="472"/>
    <s v="Salt Lake"/>
    <s v="Salt Lake County"/>
    <x v="1"/>
  </r>
  <r>
    <x v="1"/>
    <s v="Course is taught at Other site, not Owned or Leased   (eg:. Healthcare Clinic, local bowling alley, ect)"/>
    <n v="2025"/>
    <n v="2"/>
    <n v="84106"/>
    <s v="Part-Time"/>
    <n v="106"/>
    <s v="Salt Lake"/>
    <s v="Salt Lake County"/>
    <x v="1"/>
  </r>
  <r>
    <x v="1"/>
    <s v="Course is taught at Other site, not Owned or Leased   (eg:. Healthcare Clinic, local bowling alley, ect)"/>
    <n v="2025"/>
    <n v="2"/>
    <n v="84107"/>
    <s v="Full-Time"/>
    <n v="201"/>
    <s v="Salt Lake"/>
    <s v="Salt Lake County"/>
    <x v="1"/>
  </r>
  <r>
    <x v="1"/>
    <s v="Course is taught at Other site, not Owned or Leased   (eg:. Healthcare Clinic, local bowling alley, ect)"/>
    <n v="2025"/>
    <n v="2"/>
    <n v="84107"/>
    <s v="Part-Time"/>
    <n v="49"/>
    <s v="Salt Lake"/>
    <s v="Salt Lake County"/>
    <x v="1"/>
  </r>
  <r>
    <x v="1"/>
    <s v="Course is taught at Other site, not Owned or Leased   (eg:. Healthcare Clinic, local bowling alley, ect)"/>
    <n v="2025"/>
    <n v="2"/>
    <n v="84108"/>
    <s v="Full-Time"/>
    <n v="649"/>
    <s v="Salt Lake"/>
    <s v="Salt Lake County"/>
    <x v="1"/>
  </r>
  <r>
    <x v="1"/>
    <s v="Course is taught at Other site, not Owned or Leased   (eg:. Healthcare Clinic, local bowling alley, ect)"/>
    <n v="2025"/>
    <n v="2"/>
    <n v="84108"/>
    <s v="Part-Time"/>
    <n v="76"/>
    <s v="Salt Lake"/>
    <s v="Salt Lake County"/>
    <x v="1"/>
  </r>
  <r>
    <x v="1"/>
    <s v="Course is taught at Other site, not Owned or Leased   (eg:. Healthcare Clinic, local bowling alley, ect)"/>
    <n v="2025"/>
    <n v="2"/>
    <n v="84109"/>
    <s v="Full-Time"/>
    <n v="340"/>
    <s v="Salt Lake"/>
    <s v="Salt Lake County"/>
    <x v="1"/>
  </r>
  <r>
    <x v="1"/>
    <s v="Course is taught at Other site, not Owned or Leased   (eg:. Healthcare Clinic, local bowling alley, ect)"/>
    <n v="2025"/>
    <n v="2"/>
    <n v="84109"/>
    <s v="Part-Time"/>
    <n v="66"/>
    <s v="Salt Lake"/>
    <s v="Salt Lake County"/>
    <x v="1"/>
  </r>
  <r>
    <x v="1"/>
    <s v="Course is taught at Other site, not Owned or Leased   (eg:. Healthcare Clinic, local bowling alley, ect)"/>
    <n v="2025"/>
    <n v="2"/>
    <n v="84110"/>
    <s v="Part-Time"/>
    <n v="2"/>
    <s v="Salt Lake"/>
    <e v="#N/A"/>
    <x v="1"/>
  </r>
  <r>
    <x v="1"/>
    <s v="Course is taught at Other site, not Owned or Leased   (eg:. Healthcare Clinic, local bowling alley, ect)"/>
    <n v="2025"/>
    <n v="2"/>
    <n v="84111"/>
    <s v="Full-Time"/>
    <n v="477"/>
    <s v="Salt Lake"/>
    <s v="Salt Lake County"/>
    <x v="1"/>
  </r>
  <r>
    <x v="1"/>
    <s v="Course is taught at Other site, not Owned or Leased   (eg:. Healthcare Clinic, local bowling alley, ect)"/>
    <n v="2025"/>
    <n v="2"/>
    <n v="84111"/>
    <s v="Part-Time"/>
    <n v="46"/>
    <s v="Salt Lake"/>
    <s v="Salt Lake County"/>
    <x v="1"/>
  </r>
  <r>
    <x v="1"/>
    <s v="Course is taught at Other site, not Owned or Leased   (eg:. Healthcare Clinic, local bowling alley, ect)"/>
    <n v="2025"/>
    <n v="2"/>
    <n v="84112"/>
    <s v="Full-Time"/>
    <n v="511"/>
    <s v="Salt Lake"/>
    <s v="Salt Lake County"/>
    <x v="1"/>
  </r>
  <r>
    <x v="1"/>
    <s v="Course is taught at Other site, not Owned or Leased   (eg:. Healthcare Clinic, local bowling alley, ect)"/>
    <n v="2025"/>
    <n v="2"/>
    <n v="84112"/>
    <s v="Part-Time"/>
    <n v="10"/>
    <s v="Salt Lake"/>
    <s v="Salt Lake County"/>
    <x v="1"/>
  </r>
  <r>
    <x v="1"/>
    <s v="Course is taught at Other site, not Owned or Leased   (eg:. Healthcare Clinic, local bowling alley, ect)"/>
    <n v="2025"/>
    <n v="2"/>
    <n v="84113"/>
    <s v="Full-Time"/>
    <n v="42"/>
    <s v="Salt Lake"/>
    <s v="Salt Lake County"/>
    <x v="1"/>
  </r>
  <r>
    <x v="1"/>
    <s v="Course is taught at Other site, not Owned or Leased   (eg:. Healthcare Clinic, local bowling alley, ect)"/>
    <n v="2025"/>
    <n v="2"/>
    <n v="84113"/>
    <s v="Part-Time"/>
    <n v="1"/>
    <s v="Salt Lake"/>
    <s v="Salt Lake County"/>
    <x v="1"/>
  </r>
  <r>
    <x v="1"/>
    <s v="Course is taught at Other site, not Owned or Leased   (eg:. Healthcare Clinic, local bowling alley, ect)"/>
    <n v="2025"/>
    <n v="2"/>
    <n v="84114"/>
    <s v="Full-Time"/>
    <n v="1"/>
    <s v="Salt Lake"/>
    <s v="Salt Lake County"/>
    <x v="1"/>
  </r>
  <r>
    <x v="1"/>
    <s v="Course is taught at Other site, not Owned or Leased   (eg:. Healthcare Clinic, local bowling alley, ect)"/>
    <n v="2025"/>
    <n v="2"/>
    <n v="84115"/>
    <s v="Full-Time"/>
    <n v="265"/>
    <s v="Salt Lake"/>
    <s v="Salt Lake County"/>
    <x v="1"/>
  </r>
  <r>
    <x v="1"/>
    <s v="Course is taught at Other site, not Owned or Leased   (eg:. Healthcare Clinic, local bowling alley, ect)"/>
    <n v="2025"/>
    <n v="2"/>
    <n v="84115"/>
    <s v="Part-Time"/>
    <n v="52"/>
    <s v="Salt Lake"/>
    <s v="Salt Lake County"/>
    <x v="1"/>
  </r>
  <r>
    <x v="1"/>
    <s v="Course is taught at Other site, not Owned or Leased   (eg:. Healthcare Clinic, local bowling alley, ect)"/>
    <n v="2025"/>
    <n v="2"/>
    <n v="84116"/>
    <s v="Full-Time"/>
    <n v="210"/>
    <s v="Salt Lake"/>
    <s v="Salt Lake County"/>
    <x v="1"/>
  </r>
  <r>
    <x v="1"/>
    <s v="Course is taught at Other site, not Owned or Leased   (eg:. Healthcare Clinic, local bowling alley, ect)"/>
    <n v="2025"/>
    <n v="2"/>
    <n v="84116"/>
    <s v="Part-Time"/>
    <n v="50"/>
    <s v="Salt Lake"/>
    <s v="Salt Lake County"/>
    <x v="1"/>
  </r>
  <r>
    <x v="1"/>
    <s v="Course is taught at Other site, not Owned or Leased   (eg:. Healthcare Clinic, local bowling alley, ect)"/>
    <n v="2025"/>
    <n v="2"/>
    <n v="84117"/>
    <s v="Full-Time"/>
    <n v="198"/>
    <s v="Salt Lake"/>
    <s v="Salt Lake County"/>
    <x v="1"/>
  </r>
  <r>
    <x v="1"/>
    <s v="Course is taught at Other site, not Owned or Leased   (eg:. Healthcare Clinic, local bowling alley, ect)"/>
    <n v="2025"/>
    <n v="2"/>
    <n v="84117"/>
    <s v="Part-Time"/>
    <n v="53"/>
    <s v="Salt Lake"/>
    <s v="Salt Lake County"/>
    <x v="1"/>
  </r>
  <r>
    <x v="1"/>
    <s v="Course is taught at Other site, not Owned or Leased   (eg:. Healthcare Clinic, local bowling alley, ect)"/>
    <n v="2025"/>
    <n v="2"/>
    <n v="84118"/>
    <s v="Full-Time"/>
    <n v="119"/>
    <s v="Salt Lake"/>
    <s v="Salt Lake County"/>
    <x v="1"/>
  </r>
  <r>
    <x v="1"/>
    <s v="Course is taught at Other site, not Owned or Leased   (eg:. Healthcare Clinic, local bowling alley, ect)"/>
    <n v="2025"/>
    <n v="2"/>
    <n v="84118"/>
    <s v="Part-Time"/>
    <n v="27"/>
    <s v="Salt Lake"/>
    <s v="Salt Lake County"/>
    <x v="1"/>
  </r>
  <r>
    <x v="1"/>
    <s v="Course is taught at Other site, not Owned or Leased   (eg:. Healthcare Clinic, local bowling alley, ect)"/>
    <n v="2025"/>
    <n v="2"/>
    <n v="84119"/>
    <s v="Full-Time"/>
    <n v="189"/>
    <s v="Salt Lake"/>
    <s v="Salt Lake County"/>
    <x v="1"/>
  </r>
  <r>
    <x v="1"/>
    <s v="Course is taught at Other site, not Owned or Leased   (eg:. Healthcare Clinic, local bowling alley, ect)"/>
    <n v="2025"/>
    <n v="2"/>
    <n v="84119"/>
    <s v="Part-Time"/>
    <n v="51"/>
    <s v="Salt Lake"/>
    <s v="Salt Lake County"/>
    <x v="1"/>
  </r>
  <r>
    <x v="1"/>
    <s v="Course is taught at Other site, not Owned or Leased   (eg:. Healthcare Clinic, local bowling alley, ect)"/>
    <n v="2025"/>
    <n v="2"/>
    <n v="84120"/>
    <s v="Full-Time"/>
    <n v="162"/>
    <s v="Salt Lake"/>
    <s v="Salt Lake County"/>
    <x v="1"/>
  </r>
  <r>
    <x v="1"/>
    <s v="Course is taught at Other site, not Owned or Leased   (eg:. Healthcare Clinic, local bowling alley, ect)"/>
    <n v="2025"/>
    <n v="2"/>
    <n v="84120"/>
    <s v="Part-Time"/>
    <n v="31"/>
    <s v="Salt Lake"/>
    <s v="Salt Lake County"/>
    <x v="1"/>
  </r>
  <r>
    <x v="1"/>
    <s v="Course is taught at Other site, not Owned or Leased   (eg:. Healthcare Clinic, local bowling alley, ect)"/>
    <n v="2025"/>
    <n v="2"/>
    <n v="84121"/>
    <s v="Full-Time"/>
    <n v="299"/>
    <s v="Salt Lake"/>
    <s v="Salt Lake County"/>
    <x v="1"/>
  </r>
  <r>
    <x v="1"/>
    <s v="Course is taught at Other site, not Owned or Leased   (eg:. Healthcare Clinic, local bowling alley, ect)"/>
    <n v="2025"/>
    <n v="2"/>
    <n v="84121"/>
    <s v="Part-Time"/>
    <n v="74"/>
    <s v="Salt Lake"/>
    <s v="Salt Lake County"/>
    <x v="1"/>
  </r>
  <r>
    <x v="1"/>
    <s v="Course is taught at Other site, not Owned or Leased   (eg:. Healthcare Clinic, local bowling alley, ect)"/>
    <n v="2025"/>
    <n v="2"/>
    <n v="84122"/>
    <s v="Full-Time"/>
    <n v="1"/>
    <s v="Salt Lake"/>
    <e v="#N/A"/>
    <x v="1"/>
  </r>
  <r>
    <x v="1"/>
    <s v="Course is taught at Other site, not Owned or Leased   (eg:. Healthcare Clinic, local bowling alley, ect)"/>
    <n v="2025"/>
    <n v="2"/>
    <n v="84123"/>
    <s v="Full-Time"/>
    <n v="156"/>
    <s v="Salt Lake"/>
    <s v="Salt Lake County"/>
    <x v="1"/>
  </r>
  <r>
    <x v="1"/>
    <s v="Course is taught at Other site, not Owned or Leased   (eg:. Healthcare Clinic, local bowling alley, ect)"/>
    <n v="2025"/>
    <n v="2"/>
    <n v="84123"/>
    <s v="Part-Time"/>
    <n v="35"/>
    <s v="Salt Lake"/>
    <s v="Salt Lake County"/>
    <x v="1"/>
  </r>
  <r>
    <x v="1"/>
    <s v="Course is taught at Other site, not Owned or Leased   (eg:. Healthcare Clinic, local bowling alley, ect)"/>
    <n v="2025"/>
    <n v="2"/>
    <n v="84124"/>
    <s v="Full-Time"/>
    <n v="215"/>
    <s v="Salt Lake"/>
    <s v="Salt Lake County"/>
    <x v="1"/>
  </r>
  <r>
    <x v="1"/>
    <s v="Course is taught at Other site, not Owned or Leased   (eg:. Healthcare Clinic, local bowling alley, ect)"/>
    <n v="2025"/>
    <n v="2"/>
    <n v="84124"/>
    <s v="Part-Time"/>
    <n v="40"/>
    <s v="Salt Lake"/>
    <s v="Salt Lake County"/>
    <x v="1"/>
  </r>
  <r>
    <x v="1"/>
    <s v="Course is taught at Other site, not Owned or Leased   (eg:. Healthcare Clinic, local bowling alley, ect)"/>
    <n v="2025"/>
    <n v="2"/>
    <n v="84128"/>
    <s v="Full-Time"/>
    <n v="122"/>
    <s v="Salt Lake"/>
    <s v="Salt Lake County"/>
    <x v="1"/>
  </r>
  <r>
    <x v="1"/>
    <s v="Course is taught at Other site, not Owned or Leased   (eg:. Healthcare Clinic, local bowling alley, ect)"/>
    <n v="2025"/>
    <n v="2"/>
    <n v="84128"/>
    <s v="Part-Time"/>
    <n v="27"/>
    <s v="Salt Lake"/>
    <s v="Salt Lake County"/>
    <x v="1"/>
  </r>
  <r>
    <x v="1"/>
    <s v="Course is taught at Other site, not Owned or Leased   (eg:. Healthcare Clinic, local bowling alley, ect)"/>
    <n v="2025"/>
    <n v="2"/>
    <n v="84129"/>
    <s v="Full-Time"/>
    <n v="148"/>
    <e v="#N/A"/>
    <s v="Salt Lake County"/>
    <x v="1"/>
  </r>
  <r>
    <x v="1"/>
    <s v="Course is taught at Other site, not Owned or Leased   (eg:. Healthcare Clinic, local bowling alley, ect)"/>
    <n v="2025"/>
    <n v="2"/>
    <n v="84129"/>
    <s v="Part-Time"/>
    <n v="41"/>
    <e v="#N/A"/>
    <s v="Salt Lake County"/>
    <x v="1"/>
  </r>
  <r>
    <x v="1"/>
    <s v="Course is taught at Other site, not Owned or Leased   (eg:. Healthcare Clinic, local bowling alley, ect)"/>
    <n v="2025"/>
    <n v="2"/>
    <n v="84147"/>
    <s v="Full-Time"/>
    <n v="1"/>
    <s v="Salt Lake"/>
    <e v="#N/A"/>
    <x v="1"/>
  </r>
  <r>
    <x v="1"/>
    <s v="Course is taught at Other site, not Owned or Leased   (eg:. Healthcare Clinic, local bowling alley, ect)"/>
    <n v="2025"/>
    <n v="2"/>
    <n v="84150"/>
    <s v="Full-Time"/>
    <n v="2"/>
    <s v="Salt Lake"/>
    <s v="Salt Lake County"/>
    <x v="1"/>
  </r>
  <r>
    <x v="1"/>
    <s v="Course is taught at Other site, not Owned or Leased   (eg:. Healthcare Clinic, local bowling alley, ect)"/>
    <n v="2025"/>
    <n v="2"/>
    <n v="84152"/>
    <s v="Full-Time"/>
    <n v="1"/>
    <s v="Salt Lake"/>
    <e v="#N/A"/>
    <x v="1"/>
  </r>
  <r>
    <x v="1"/>
    <s v="Course is taught at Other site, not Owned or Leased   (eg:. Healthcare Clinic, local bowling alley, ect)"/>
    <n v="2025"/>
    <n v="2"/>
    <n v="84152"/>
    <s v="Part-Time"/>
    <n v="1"/>
    <s v="Salt Lake"/>
    <e v="#N/A"/>
    <x v="1"/>
  </r>
  <r>
    <x v="1"/>
    <s v="Course is taught at Other site, not Owned or Leased   (eg:. Healthcare Clinic, local bowling alley, ect)"/>
    <n v="2025"/>
    <n v="2"/>
    <n v="84157"/>
    <s v="Full-Time"/>
    <n v="1"/>
    <s v="Salt Lake"/>
    <e v="#N/A"/>
    <x v="1"/>
  </r>
  <r>
    <x v="1"/>
    <s v="Course is taught at Other site, not Owned or Leased   (eg:. Healthcare Clinic, local bowling alley, ect)"/>
    <n v="2025"/>
    <n v="2"/>
    <n v="84158"/>
    <s v="Full-Time"/>
    <n v="8"/>
    <s v="Salt Lake"/>
    <e v="#N/A"/>
    <x v="1"/>
  </r>
  <r>
    <x v="1"/>
    <s v="Course is taught at Other site, not Owned or Leased   (eg:. Healthcare Clinic, local bowling alley, ect)"/>
    <n v="2025"/>
    <n v="2"/>
    <n v="84158"/>
    <s v="Part-Time"/>
    <n v="2"/>
    <s v="Salt Lake"/>
    <e v="#N/A"/>
    <x v="1"/>
  </r>
  <r>
    <x v="1"/>
    <s v="Course is taught at Other site, not Owned or Leased   (eg:. Healthcare Clinic, local bowling alley, ect)"/>
    <n v="2025"/>
    <n v="2"/>
    <n v="84171"/>
    <s v="Full-Time"/>
    <n v="3"/>
    <s v="Salt Lake"/>
    <e v="#N/A"/>
    <x v="1"/>
  </r>
  <r>
    <x v="1"/>
    <s v="Course is taught at Other site, not Owned or Leased   (eg:. Healthcare Clinic, local bowling alley, ect)"/>
    <n v="2025"/>
    <n v="2"/>
    <n v="84196"/>
    <s v="Full-Time"/>
    <n v="1"/>
    <e v="#N/A"/>
    <e v="#N/A"/>
    <x v="24"/>
  </r>
  <r>
    <x v="1"/>
    <s v="Course is taught at Other site, not Owned or Leased   (eg:. Healthcare Clinic, local bowling alley, ect)"/>
    <n v="2025"/>
    <n v="2"/>
    <n v="84301"/>
    <s v="Full-Time"/>
    <n v="1"/>
    <s v="Box Elder"/>
    <s v="Box Elder County"/>
    <x v="10"/>
  </r>
  <r>
    <x v="1"/>
    <s v="Course is taught at Other site, not Owned or Leased   (eg:. Healthcare Clinic, local bowling alley, ect)"/>
    <n v="2025"/>
    <n v="2"/>
    <n v="84302"/>
    <s v="Full-Time"/>
    <n v="9"/>
    <s v="Box Elder"/>
    <s v="Box Elder County"/>
    <x v="10"/>
  </r>
  <r>
    <x v="1"/>
    <s v="Course is taught at Other site, not Owned or Leased   (eg:. Healthcare Clinic, local bowling alley, ect)"/>
    <n v="2025"/>
    <n v="2"/>
    <n v="84302"/>
    <s v="Part-Time"/>
    <n v="1"/>
    <s v="Box Elder"/>
    <s v="Box Elder County"/>
    <x v="10"/>
  </r>
  <r>
    <x v="1"/>
    <s v="Course is taught at Other site, not Owned or Leased   (eg:. Healthcare Clinic, local bowling alley, ect)"/>
    <n v="2025"/>
    <n v="2"/>
    <n v="84309"/>
    <s v="Full-Time"/>
    <n v="1"/>
    <s v="Box Elder"/>
    <s v="Box Elder County"/>
    <x v="10"/>
  </r>
  <r>
    <x v="1"/>
    <s v="Course is taught at Other site, not Owned or Leased   (eg:. Healthcare Clinic, local bowling alley, ect)"/>
    <n v="2025"/>
    <n v="2"/>
    <n v="84310"/>
    <s v="Full-Time"/>
    <n v="9"/>
    <s v="Weber"/>
    <s v="Weber County"/>
    <x v="9"/>
  </r>
  <r>
    <x v="1"/>
    <s v="Course is taught at Other site, not Owned or Leased   (eg:. Healthcare Clinic, local bowling alley, ect)"/>
    <n v="2025"/>
    <n v="2"/>
    <n v="84310"/>
    <s v="Part-Time"/>
    <n v="2"/>
    <s v="Weber"/>
    <s v="Weber County"/>
    <x v="9"/>
  </r>
  <r>
    <x v="1"/>
    <s v="Course is taught at Other site, not Owned or Leased   (eg:. Healthcare Clinic, local bowling alley, ect)"/>
    <n v="2025"/>
    <n v="2"/>
    <n v="84312"/>
    <s v="Full-Time"/>
    <n v="3"/>
    <s v="Box Elder"/>
    <s v="Box Elder County"/>
    <x v="10"/>
  </r>
  <r>
    <x v="1"/>
    <s v="Course is taught at Other site, not Owned or Leased   (eg:. Healthcare Clinic, local bowling alley, ect)"/>
    <n v="2025"/>
    <n v="2"/>
    <n v="84314"/>
    <s v="Full-Time"/>
    <n v="1"/>
    <s v="Box Elder"/>
    <s v="Box Elder County"/>
    <x v="10"/>
  </r>
  <r>
    <x v="1"/>
    <s v="Course is taught at Other site, not Owned or Leased   (eg:. Healthcare Clinic, local bowling alley, ect)"/>
    <n v="2025"/>
    <n v="2"/>
    <n v="84315"/>
    <s v="Full-Time"/>
    <n v="24"/>
    <s v="Weber"/>
    <s v="Weber County"/>
    <x v="9"/>
  </r>
  <r>
    <x v="1"/>
    <s v="Course is taught at Other site, not Owned or Leased   (eg:. Healthcare Clinic, local bowling alley, ect)"/>
    <n v="2025"/>
    <n v="2"/>
    <n v="84317"/>
    <s v="Full-Time"/>
    <n v="8"/>
    <s v="Weber"/>
    <s v="Weber County"/>
    <x v="9"/>
  </r>
  <r>
    <x v="1"/>
    <s v="Course is taught at Other site, not Owned or Leased   (eg:. Healthcare Clinic, local bowling alley, ect)"/>
    <n v="2025"/>
    <n v="2"/>
    <n v="84317"/>
    <s v="Part-Time"/>
    <n v="2"/>
    <s v="Weber"/>
    <s v="Weber County"/>
    <x v="9"/>
  </r>
  <r>
    <x v="1"/>
    <s v="Course is taught at Other site, not Owned or Leased   (eg:. Healthcare Clinic, local bowling alley, ect)"/>
    <n v="2025"/>
    <n v="2"/>
    <n v="84318"/>
    <s v="Full-Time"/>
    <n v="7"/>
    <s v="Cache"/>
    <s v="Cache County"/>
    <x v="11"/>
  </r>
  <r>
    <x v="1"/>
    <s v="Course is taught at Other site, not Owned or Leased   (eg:. Healthcare Clinic, local bowling alley, ect)"/>
    <n v="2025"/>
    <n v="2"/>
    <n v="84318"/>
    <s v="Part-Time"/>
    <n v="1"/>
    <s v="Cache"/>
    <s v="Cache County"/>
    <x v="11"/>
  </r>
  <r>
    <x v="1"/>
    <s v="Course is taught at Other site, not Owned or Leased   (eg:. Healthcare Clinic, local bowling alley, ect)"/>
    <n v="2025"/>
    <n v="2"/>
    <n v="84319"/>
    <s v="Full-Time"/>
    <n v="5"/>
    <s v="Cache"/>
    <s v="Cache County"/>
    <x v="11"/>
  </r>
  <r>
    <x v="1"/>
    <s v="Course is taught at Other site, not Owned or Leased   (eg:. Healthcare Clinic, local bowling alley, ect)"/>
    <n v="2025"/>
    <n v="2"/>
    <n v="84319"/>
    <s v="Part-Time"/>
    <n v="2"/>
    <s v="Cache"/>
    <s v="Cache County"/>
    <x v="11"/>
  </r>
  <r>
    <x v="1"/>
    <s v="Course is taught at Other site, not Owned or Leased   (eg:. Healthcare Clinic, local bowling alley, ect)"/>
    <n v="2025"/>
    <n v="2"/>
    <n v="84321"/>
    <s v="Full-Time"/>
    <n v="33"/>
    <s v="Cache"/>
    <s v="Cache County"/>
    <x v="11"/>
  </r>
  <r>
    <x v="1"/>
    <s v="Course is taught at Other site, not Owned or Leased   (eg:. Healthcare Clinic, local bowling alley, ect)"/>
    <n v="2025"/>
    <n v="2"/>
    <n v="84321"/>
    <s v="Part-Time"/>
    <n v="5"/>
    <s v="Cache"/>
    <s v="Cache County"/>
    <x v="11"/>
  </r>
  <r>
    <x v="1"/>
    <s v="Course is taught at Other site, not Owned or Leased   (eg:. Healthcare Clinic, local bowling alley, ect)"/>
    <n v="2025"/>
    <n v="2"/>
    <n v="84324"/>
    <s v="Full-Time"/>
    <n v="2"/>
    <s v="Box Elder"/>
    <s v="Box Elder County"/>
    <x v="10"/>
  </r>
  <r>
    <x v="1"/>
    <s v="Course is taught at Other site, not Owned or Leased   (eg:. Healthcare Clinic, local bowling alley, ect)"/>
    <n v="2025"/>
    <n v="2"/>
    <n v="84325"/>
    <s v="Full-Time"/>
    <n v="2"/>
    <s v="Cache"/>
    <s v="Cache County"/>
    <x v="11"/>
  </r>
  <r>
    <x v="1"/>
    <s v="Course is taught at Other site, not Owned or Leased   (eg:. Healthcare Clinic, local bowling alley, ect)"/>
    <n v="2025"/>
    <n v="2"/>
    <n v="84326"/>
    <s v="Full-Time"/>
    <n v="2"/>
    <s v="Cache"/>
    <s v="Cache County"/>
    <x v="11"/>
  </r>
  <r>
    <x v="1"/>
    <s v="Course is taught at Other site, not Owned or Leased   (eg:. Healthcare Clinic, local bowling alley, ect)"/>
    <n v="2025"/>
    <n v="2"/>
    <n v="84326"/>
    <s v="Part-Time"/>
    <n v="1"/>
    <s v="Cache"/>
    <s v="Cache County"/>
    <x v="11"/>
  </r>
  <r>
    <x v="1"/>
    <s v="Course is taught at Other site, not Owned or Leased   (eg:. Healthcare Clinic, local bowling alley, ect)"/>
    <n v="2025"/>
    <n v="2"/>
    <n v="84330"/>
    <s v="Full-Time"/>
    <n v="1"/>
    <s v="Box Elder"/>
    <s v="Box Elder County"/>
    <x v="10"/>
  </r>
  <r>
    <x v="1"/>
    <s v="Course is taught at Other site, not Owned or Leased   (eg:. Healthcare Clinic, local bowling alley, ect)"/>
    <n v="2025"/>
    <n v="2"/>
    <n v="84332"/>
    <s v="Full-Time"/>
    <n v="11"/>
    <s v="Cache"/>
    <s v="Cache County"/>
    <x v="11"/>
  </r>
  <r>
    <x v="1"/>
    <s v="Course is taught at Other site, not Owned or Leased   (eg:. Healthcare Clinic, local bowling alley, ect)"/>
    <n v="2025"/>
    <n v="2"/>
    <n v="84332"/>
    <s v="Part-Time"/>
    <n v="3"/>
    <s v="Cache"/>
    <s v="Cache County"/>
    <x v="11"/>
  </r>
  <r>
    <x v="1"/>
    <s v="Course is taught at Other site, not Owned or Leased   (eg:. Healthcare Clinic, local bowling alley, ect)"/>
    <n v="2025"/>
    <n v="2"/>
    <n v="84333"/>
    <s v="Full-Time"/>
    <n v="1"/>
    <s v="Cache"/>
    <s v="Cache County"/>
    <x v="11"/>
  </r>
  <r>
    <x v="1"/>
    <s v="Course is taught at Other site, not Owned or Leased   (eg:. Healthcare Clinic, local bowling alley, ect)"/>
    <n v="2025"/>
    <n v="2"/>
    <n v="84335"/>
    <s v="Full-Time"/>
    <n v="8"/>
    <s v="Cache"/>
    <s v="Cache County"/>
    <x v="11"/>
  </r>
  <r>
    <x v="1"/>
    <s v="Course is taught at Other site, not Owned or Leased   (eg:. Healthcare Clinic, local bowling alley, ect)"/>
    <n v="2025"/>
    <n v="2"/>
    <n v="84335"/>
    <s v="Part-Time"/>
    <n v="1"/>
    <s v="Cache"/>
    <s v="Cache County"/>
    <x v="11"/>
  </r>
  <r>
    <x v="1"/>
    <s v="Course is taught at Other site, not Owned or Leased   (eg:. Healthcare Clinic, local bowling alley, ect)"/>
    <n v="2025"/>
    <n v="2"/>
    <n v="84337"/>
    <s v="Full-Time"/>
    <n v="5"/>
    <s v="Box Elder"/>
    <s v="Box Elder County"/>
    <x v="10"/>
  </r>
  <r>
    <x v="1"/>
    <s v="Course is taught at Other site, not Owned or Leased   (eg:. Healthcare Clinic, local bowling alley, ect)"/>
    <n v="2025"/>
    <n v="2"/>
    <n v="84337"/>
    <s v="Part-Time"/>
    <n v="3"/>
    <s v="Box Elder"/>
    <s v="Box Elder County"/>
    <x v="10"/>
  </r>
  <r>
    <x v="1"/>
    <s v="Course is taught at Other site, not Owned or Leased   (eg:. Healthcare Clinic, local bowling alley, ect)"/>
    <n v="2025"/>
    <n v="2"/>
    <n v="84339"/>
    <s v="Full-Time"/>
    <n v="2"/>
    <s v="Cache"/>
    <s v="Cache County"/>
    <x v="11"/>
  </r>
  <r>
    <x v="1"/>
    <s v="Course is taught at Other site, not Owned or Leased   (eg:. Healthcare Clinic, local bowling alley, ect)"/>
    <n v="2025"/>
    <n v="2"/>
    <n v="84339"/>
    <s v="Part-Time"/>
    <n v="3"/>
    <s v="Cache"/>
    <s v="Cache County"/>
    <x v="11"/>
  </r>
  <r>
    <x v="1"/>
    <s v="Course is taught at Other site, not Owned or Leased   (eg:. Healthcare Clinic, local bowling alley, ect)"/>
    <n v="2025"/>
    <n v="2"/>
    <n v="84340"/>
    <s v="Full-Time"/>
    <n v="5"/>
    <s v="Box Elder"/>
    <s v="Box Elder County"/>
    <x v="10"/>
  </r>
  <r>
    <x v="1"/>
    <s v="Course is taught at Other site, not Owned or Leased   (eg:. Healthcare Clinic, local bowling alley, ect)"/>
    <n v="2025"/>
    <n v="2"/>
    <n v="84341"/>
    <s v="Full-Time"/>
    <n v="13"/>
    <s v="Cache"/>
    <s v="Cache County"/>
    <x v="11"/>
  </r>
  <r>
    <x v="1"/>
    <s v="Course is taught at Other site, not Owned or Leased   (eg:. Healthcare Clinic, local bowling alley, ect)"/>
    <n v="2025"/>
    <n v="2"/>
    <n v="84341"/>
    <s v="Part-Time"/>
    <n v="3"/>
    <s v="Cache"/>
    <s v="Cache County"/>
    <x v="11"/>
  </r>
  <r>
    <x v="1"/>
    <s v="Course is taught at Other site, not Owned or Leased   (eg:. Healthcare Clinic, local bowling alley, ect)"/>
    <n v="2025"/>
    <n v="2"/>
    <n v="84401"/>
    <s v="Full-Time"/>
    <n v="48"/>
    <s v="Weber"/>
    <s v="Weber County"/>
    <x v="9"/>
  </r>
  <r>
    <x v="1"/>
    <s v="Course is taught at Other site, not Owned or Leased   (eg:. Healthcare Clinic, local bowling alley, ect)"/>
    <n v="2025"/>
    <n v="2"/>
    <n v="84401"/>
    <s v="Part-Time"/>
    <n v="14"/>
    <s v="Weber"/>
    <s v="Weber County"/>
    <x v="9"/>
  </r>
  <r>
    <x v="1"/>
    <s v="Course is taught at Other site, not Owned or Leased   (eg:. Healthcare Clinic, local bowling alley, ect)"/>
    <n v="2025"/>
    <n v="2"/>
    <n v="84403"/>
    <s v="Full-Time"/>
    <n v="59"/>
    <s v="Weber"/>
    <s v="Weber County"/>
    <x v="9"/>
  </r>
  <r>
    <x v="1"/>
    <s v="Course is taught at Other site, not Owned or Leased   (eg:. Healthcare Clinic, local bowling alley, ect)"/>
    <n v="2025"/>
    <n v="2"/>
    <n v="84403"/>
    <s v="Part-Time"/>
    <n v="9"/>
    <s v="Weber"/>
    <s v="Weber County"/>
    <x v="9"/>
  </r>
  <r>
    <x v="1"/>
    <s v="Course is taught at Other site, not Owned or Leased   (eg:. Healthcare Clinic, local bowling alley, ect)"/>
    <n v="2025"/>
    <n v="2"/>
    <n v="84404"/>
    <s v="Full-Time"/>
    <n v="50"/>
    <s v="Weber"/>
    <s v="Weber County"/>
    <x v="9"/>
  </r>
  <r>
    <x v="1"/>
    <s v="Course is taught at Other site, not Owned or Leased   (eg:. Healthcare Clinic, local bowling alley, ect)"/>
    <n v="2025"/>
    <n v="2"/>
    <n v="84404"/>
    <s v="Part-Time"/>
    <n v="11"/>
    <s v="Weber"/>
    <s v="Weber County"/>
    <x v="9"/>
  </r>
  <r>
    <x v="1"/>
    <s v="Course is taught at Other site, not Owned or Leased   (eg:. Healthcare Clinic, local bowling alley, ect)"/>
    <n v="2025"/>
    <n v="2"/>
    <n v="84405"/>
    <s v="Full-Time"/>
    <n v="50"/>
    <s v="Weber"/>
    <s v="Weber County"/>
    <x v="9"/>
  </r>
  <r>
    <x v="1"/>
    <s v="Course is taught at Other site, not Owned or Leased   (eg:. Healthcare Clinic, local bowling alley, ect)"/>
    <n v="2025"/>
    <n v="2"/>
    <n v="84405"/>
    <s v="Part-Time"/>
    <n v="8"/>
    <s v="Weber"/>
    <s v="Weber County"/>
    <x v="9"/>
  </r>
  <r>
    <x v="1"/>
    <s v="Course is taught at Other site, not Owned or Leased   (eg:. Healthcare Clinic, local bowling alley, ect)"/>
    <n v="2025"/>
    <n v="2"/>
    <n v="84414"/>
    <s v="Full-Time"/>
    <n v="46"/>
    <s v="Weber"/>
    <s v="Weber County"/>
    <x v="9"/>
  </r>
  <r>
    <x v="1"/>
    <s v="Course is taught at Other site, not Owned or Leased   (eg:. Healthcare Clinic, local bowling alley, ect)"/>
    <n v="2025"/>
    <n v="2"/>
    <n v="84414"/>
    <s v="Part-Time"/>
    <n v="9"/>
    <s v="Weber"/>
    <s v="Weber County"/>
    <x v="9"/>
  </r>
  <r>
    <x v="1"/>
    <s v="Course is taught at Other site, not Owned or Leased   (eg:. Healthcare Clinic, local bowling alley, ect)"/>
    <n v="2025"/>
    <n v="2"/>
    <n v="84501"/>
    <s v="Full-Time"/>
    <n v="6"/>
    <s v="Carbon"/>
    <s v="Carbon County"/>
    <x v="12"/>
  </r>
  <r>
    <x v="1"/>
    <s v="Course is taught at Other site, not Owned or Leased   (eg:. Healthcare Clinic, local bowling alley, ect)"/>
    <n v="2025"/>
    <n v="2"/>
    <n v="84501"/>
    <s v="Part-Time"/>
    <n v="1"/>
    <s v="Carbon"/>
    <s v="Carbon County"/>
    <x v="12"/>
  </r>
  <r>
    <x v="1"/>
    <s v="Course is taught at Other site, not Owned or Leased   (eg:. Healthcare Clinic, local bowling alley, ect)"/>
    <n v="2025"/>
    <n v="2"/>
    <n v="84505"/>
    <s v="Full-Time"/>
    <n v="1"/>
    <e v="#N/A"/>
    <e v="#N/A"/>
    <x v="24"/>
  </r>
  <r>
    <x v="1"/>
    <s v="Course is taught at Other site, not Owned or Leased   (eg:. Healthcare Clinic, local bowling alley, ect)"/>
    <n v="2025"/>
    <n v="2"/>
    <n v="84511"/>
    <s v="Full-Time"/>
    <n v="4"/>
    <s v="San Juan"/>
    <s v="San Juan County"/>
    <x v="13"/>
  </r>
  <r>
    <x v="1"/>
    <s v="Course is taught at Other site, not Owned or Leased   (eg:. Healthcare Clinic, local bowling alley, ect)"/>
    <n v="2025"/>
    <n v="2"/>
    <n v="84511"/>
    <s v="Part-Time"/>
    <n v="1"/>
    <s v="San Juan"/>
    <s v="San Juan County"/>
    <x v="13"/>
  </r>
  <r>
    <x v="1"/>
    <s v="Course is taught at Other site, not Owned or Leased   (eg:. Healthcare Clinic, local bowling alley, ect)"/>
    <n v="2025"/>
    <n v="2"/>
    <n v="84512"/>
    <s v="Part-Time"/>
    <n v="1"/>
    <s v="San Juan"/>
    <s v="San Juan County"/>
    <x v="13"/>
  </r>
  <r>
    <x v="1"/>
    <s v="Course is taught at Other site, not Owned or Leased   (eg:. Healthcare Clinic, local bowling alley, ect)"/>
    <n v="2025"/>
    <n v="2"/>
    <n v="84518"/>
    <s v="Full-Time"/>
    <n v="1"/>
    <s v="Emery"/>
    <s v="Emery County"/>
    <x v="14"/>
  </r>
  <r>
    <x v="1"/>
    <s v="Course is taught at Other site, not Owned or Leased   (eg:. Healthcare Clinic, local bowling alley, ect)"/>
    <n v="2025"/>
    <n v="2"/>
    <n v="84523"/>
    <s v="Full-Time"/>
    <n v="1"/>
    <s v="Emery"/>
    <s v="Emery County"/>
    <x v="14"/>
  </r>
  <r>
    <x v="1"/>
    <s v="Course is taught at Other site, not Owned or Leased   (eg:. Healthcare Clinic, local bowling alley, ect)"/>
    <n v="2025"/>
    <n v="2"/>
    <n v="84525"/>
    <s v="Full-Time"/>
    <n v="1"/>
    <s v="Emery"/>
    <s v="Emery County"/>
    <x v="14"/>
  </r>
  <r>
    <x v="1"/>
    <s v="Course is taught at Other site, not Owned or Leased   (eg:. Healthcare Clinic, local bowling alley, ect)"/>
    <n v="2025"/>
    <n v="2"/>
    <n v="84526"/>
    <s v="Full-Time"/>
    <n v="1"/>
    <s v="Carbon"/>
    <s v="Carbon County"/>
    <x v="12"/>
  </r>
  <r>
    <x v="1"/>
    <s v="Course is taught at Other site, not Owned or Leased   (eg:. Healthcare Clinic, local bowling alley, ect)"/>
    <n v="2025"/>
    <n v="2"/>
    <n v="84526"/>
    <s v="Part-Time"/>
    <n v="1"/>
    <s v="Carbon"/>
    <s v="Carbon County"/>
    <x v="12"/>
  </r>
  <r>
    <x v="1"/>
    <s v="Course is taught at Other site, not Owned or Leased   (eg:. Healthcare Clinic, local bowling alley, ect)"/>
    <n v="2025"/>
    <n v="2"/>
    <n v="84532"/>
    <s v="Full-Time"/>
    <n v="17"/>
    <s v="Grand"/>
    <s v="Grand County"/>
    <x v="15"/>
  </r>
  <r>
    <x v="1"/>
    <s v="Course is taught at Other site, not Owned or Leased   (eg:. Healthcare Clinic, local bowling alley, ect)"/>
    <n v="2025"/>
    <n v="2"/>
    <n v="84532"/>
    <s v="Part-Time"/>
    <n v="2"/>
    <s v="Grand"/>
    <s v="Grand County"/>
    <x v="15"/>
  </r>
  <r>
    <x v="1"/>
    <s v="Course is taught at Other site, not Owned or Leased   (eg:. Healthcare Clinic, local bowling alley, ect)"/>
    <n v="2025"/>
    <n v="2"/>
    <n v="84534"/>
    <s v="Full-Time"/>
    <n v="1"/>
    <s v="San Juan"/>
    <s v="San Juan County"/>
    <x v="13"/>
  </r>
  <r>
    <x v="1"/>
    <s v="Course is taught at Other site, not Owned or Leased   (eg:. Healthcare Clinic, local bowling alley, ect)"/>
    <n v="2025"/>
    <n v="2"/>
    <n v="84534"/>
    <s v="Part-Time"/>
    <n v="1"/>
    <s v="San Juan"/>
    <s v="San Juan County"/>
    <x v="13"/>
  </r>
  <r>
    <x v="1"/>
    <s v="Course is taught at Other site, not Owned or Leased   (eg:. Healthcare Clinic, local bowling alley, ect)"/>
    <n v="2025"/>
    <n v="2"/>
    <n v="84535"/>
    <s v="Full-Time"/>
    <n v="1"/>
    <s v="San Juan"/>
    <s v="San Juan County"/>
    <x v="13"/>
  </r>
  <r>
    <x v="1"/>
    <s v="Course is taught at Other site, not Owned or Leased   (eg:. Healthcare Clinic, local bowling alley, ect)"/>
    <n v="2025"/>
    <n v="2"/>
    <n v="84536"/>
    <s v="Full-Time"/>
    <n v="1"/>
    <s v="San Juan"/>
    <s v="San Juan County"/>
    <x v="13"/>
  </r>
  <r>
    <x v="1"/>
    <s v="Course is taught at Other site, not Owned or Leased   (eg:. Healthcare Clinic, local bowling alley, ect)"/>
    <n v="2025"/>
    <n v="2"/>
    <n v="84537"/>
    <s v="Full-Time"/>
    <n v="3"/>
    <s v="Emery"/>
    <s v="Emery County"/>
    <x v="14"/>
  </r>
  <r>
    <x v="1"/>
    <s v="Course is taught at Other site, not Owned or Leased   (eg:. Healthcare Clinic, local bowling alley, ect)"/>
    <n v="2025"/>
    <n v="2"/>
    <n v="84542"/>
    <s v="Part-Time"/>
    <n v="1"/>
    <s v="Carbon"/>
    <s v="Carbon County"/>
    <x v="12"/>
  </r>
  <r>
    <x v="1"/>
    <s v="Course is taught at Other site, not Owned or Leased   (eg:. Healthcare Clinic, local bowling alley, ect)"/>
    <n v="2025"/>
    <n v="2"/>
    <n v="84601"/>
    <s v="Full-Time"/>
    <n v="51"/>
    <s v="Utah"/>
    <s v="Utah County"/>
    <x v="0"/>
  </r>
  <r>
    <x v="1"/>
    <s v="Course is taught at Other site, not Owned or Leased   (eg:. Healthcare Clinic, local bowling alley, ect)"/>
    <n v="2025"/>
    <n v="2"/>
    <n v="84601"/>
    <s v="Part-Time"/>
    <n v="3"/>
    <s v="Utah"/>
    <s v="Utah County"/>
    <x v="0"/>
  </r>
  <r>
    <x v="1"/>
    <s v="Course is taught at Other site, not Owned or Leased   (eg:. Healthcare Clinic, local bowling alley, ect)"/>
    <n v="2025"/>
    <n v="2"/>
    <n v="84602"/>
    <s v="Full-Time"/>
    <n v="1"/>
    <s v="Utah"/>
    <s v="Utah County"/>
    <x v="0"/>
  </r>
  <r>
    <x v="1"/>
    <s v="Course is taught at Other site, not Owned or Leased   (eg:. Healthcare Clinic, local bowling alley, ect)"/>
    <n v="2025"/>
    <n v="2"/>
    <n v="84604"/>
    <s v="Full-Time"/>
    <n v="57"/>
    <s v="Utah"/>
    <s v="Utah County"/>
    <x v="0"/>
  </r>
  <r>
    <x v="1"/>
    <s v="Course is taught at Other site, not Owned or Leased   (eg:. Healthcare Clinic, local bowling alley, ect)"/>
    <n v="2025"/>
    <n v="2"/>
    <n v="84604"/>
    <s v="Part-Time"/>
    <n v="9"/>
    <s v="Utah"/>
    <s v="Utah County"/>
    <x v="0"/>
  </r>
  <r>
    <x v="1"/>
    <s v="Course is taught at Other site, not Owned or Leased   (eg:. Healthcare Clinic, local bowling alley, ect)"/>
    <n v="2025"/>
    <n v="2"/>
    <n v="84606"/>
    <s v="Full-Time"/>
    <n v="27"/>
    <s v="Utah"/>
    <s v="Utah County"/>
    <x v="0"/>
  </r>
  <r>
    <x v="1"/>
    <s v="Course is taught at Other site, not Owned or Leased   (eg:. Healthcare Clinic, local bowling alley, ect)"/>
    <n v="2025"/>
    <n v="2"/>
    <n v="84606"/>
    <s v="Part-Time"/>
    <n v="7"/>
    <s v="Utah"/>
    <s v="Utah County"/>
    <x v="0"/>
  </r>
  <r>
    <x v="1"/>
    <s v="Course is taught at Other site, not Owned or Leased   (eg:. Healthcare Clinic, local bowling alley, ect)"/>
    <n v="2025"/>
    <n v="2"/>
    <n v="84622"/>
    <s v="Full-Time"/>
    <n v="1"/>
    <s v="Sanpete"/>
    <s v="Sanpete County"/>
    <x v="17"/>
  </r>
  <r>
    <x v="1"/>
    <s v="Course is taught at Other site, not Owned or Leased   (eg:. Healthcare Clinic, local bowling alley, ect)"/>
    <n v="2025"/>
    <n v="2"/>
    <n v="84624"/>
    <s v="Full-Time"/>
    <n v="2"/>
    <s v="Millard"/>
    <s v="Millard County"/>
    <x v="16"/>
  </r>
  <r>
    <x v="1"/>
    <s v="Course is taught at Other site, not Owned or Leased   (eg:. Healthcare Clinic, local bowling alley, ect)"/>
    <n v="2025"/>
    <n v="2"/>
    <n v="84627"/>
    <s v="Full-Time"/>
    <n v="2"/>
    <s v="Sanpete"/>
    <s v="Sanpete County"/>
    <x v="17"/>
  </r>
  <r>
    <x v="1"/>
    <s v="Course is taught at Other site, not Owned or Leased   (eg:. Healthcare Clinic, local bowling alley, ect)"/>
    <n v="2025"/>
    <n v="2"/>
    <n v="84629"/>
    <s v="Full-Time"/>
    <n v="1"/>
    <s v="Sanpete"/>
    <s v="Sanpete County"/>
    <x v="17"/>
  </r>
  <r>
    <x v="1"/>
    <s v="Course is taught at Other site, not Owned or Leased   (eg:. Healthcare Clinic, local bowling alley, ect)"/>
    <n v="2025"/>
    <n v="2"/>
    <n v="84629"/>
    <s v="Part-Time"/>
    <n v="1"/>
    <s v="Sanpete"/>
    <s v="Sanpete County"/>
    <x v="17"/>
  </r>
  <r>
    <x v="1"/>
    <s v="Course is taught at Other site, not Owned or Leased   (eg:. Healthcare Clinic, local bowling alley, ect)"/>
    <n v="2025"/>
    <n v="2"/>
    <n v="84640"/>
    <s v="Full-Time"/>
    <n v="1"/>
    <s v="Millard"/>
    <s v="Millard County"/>
    <x v="16"/>
  </r>
  <r>
    <x v="1"/>
    <s v="Course is taught at Other site, not Owned or Leased   (eg:. Healthcare Clinic, local bowling alley, ect)"/>
    <n v="2025"/>
    <n v="2"/>
    <n v="84642"/>
    <s v="Full-Time"/>
    <n v="2"/>
    <s v="Sanpete"/>
    <s v="Sanpete County"/>
    <x v="17"/>
  </r>
  <r>
    <x v="1"/>
    <s v="Course is taught at Other site, not Owned or Leased   (eg:. Healthcare Clinic, local bowling alley, ect)"/>
    <n v="2025"/>
    <n v="2"/>
    <n v="84642"/>
    <s v="Part-Time"/>
    <n v="1"/>
    <s v="Sanpete"/>
    <s v="Sanpete County"/>
    <x v="17"/>
  </r>
  <r>
    <x v="1"/>
    <s v="Course is taught at Other site, not Owned or Leased   (eg:. Healthcare Clinic, local bowling alley, ect)"/>
    <n v="2025"/>
    <n v="2"/>
    <n v="84643"/>
    <s v="Full-Time"/>
    <n v="1"/>
    <s v="Sanpete"/>
    <s v="Sanpete County"/>
    <x v="17"/>
  </r>
  <r>
    <x v="1"/>
    <s v="Course is taught at Other site, not Owned or Leased   (eg:. Healthcare Clinic, local bowling alley, ect)"/>
    <n v="2025"/>
    <n v="2"/>
    <n v="84645"/>
    <s v="Full-Time"/>
    <n v="1"/>
    <s v="Juab"/>
    <s v="Juab County"/>
    <x v="18"/>
  </r>
  <r>
    <x v="1"/>
    <s v="Course is taught at Other site, not Owned or Leased   (eg:. Healthcare Clinic, local bowling alley, ect)"/>
    <n v="2025"/>
    <n v="2"/>
    <n v="84646"/>
    <s v="Full-Time"/>
    <n v="1"/>
    <s v="Sanpete"/>
    <s v="Sanpete County"/>
    <x v="17"/>
  </r>
  <r>
    <x v="1"/>
    <s v="Course is taught at Other site, not Owned or Leased   (eg:. Healthcare Clinic, local bowling alley, ect)"/>
    <n v="2025"/>
    <n v="2"/>
    <n v="84647"/>
    <s v="Part-Time"/>
    <n v="1"/>
    <s v="Sanpete"/>
    <s v="Sanpete County"/>
    <x v="17"/>
  </r>
  <r>
    <x v="1"/>
    <s v="Course is taught at Other site, not Owned or Leased   (eg:. Healthcare Clinic, local bowling alley, ect)"/>
    <n v="2025"/>
    <n v="2"/>
    <n v="84648"/>
    <s v="Full-Time"/>
    <n v="1"/>
    <s v="Juab"/>
    <s v="Juab County"/>
    <x v="18"/>
  </r>
  <r>
    <x v="1"/>
    <s v="Course is taught at Other site, not Owned or Leased   (eg:. Healthcare Clinic, local bowling alley, ect)"/>
    <n v="2025"/>
    <n v="2"/>
    <n v="84648"/>
    <s v="Part-Time"/>
    <n v="1"/>
    <s v="Juab"/>
    <s v="Juab County"/>
    <x v="18"/>
  </r>
  <r>
    <x v="1"/>
    <s v="Course is taught at Other site, not Owned or Leased   (eg:. Healthcare Clinic, local bowling alley, ect)"/>
    <n v="2025"/>
    <n v="2"/>
    <n v="84651"/>
    <s v="Full-Time"/>
    <n v="21"/>
    <s v="Utah"/>
    <s v="Utah County"/>
    <x v="0"/>
  </r>
  <r>
    <x v="1"/>
    <s v="Course is taught at Other site, not Owned or Leased   (eg:. Healthcare Clinic, local bowling alley, ect)"/>
    <n v="2025"/>
    <n v="2"/>
    <n v="84651"/>
    <s v="Part-Time"/>
    <n v="7"/>
    <s v="Utah"/>
    <s v="Utah County"/>
    <x v="0"/>
  </r>
  <r>
    <x v="1"/>
    <s v="Course is taught at Other site, not Owned or Leased   (eg:. Healthcare Clinic, local bowling alley, ect)"/>
    <n v="2025"/>
    <n v="2"/>
    <n v="84653"/>
    <s v="Full-Time"/>
    <n v="25"/>
    <s v="Utah"/>
    <s v="Utah County"/>
    <x v="0"/>
  </r>
  <r>
    <x v="1"/>
    <s v="Course is taught at Other site, not Owned or Leased   (eg:. Healthcare Clinic, local bowling alley, ect)"/>
    <n v="2025"/>
    <n v="2"/>
    <n v="84653"/>
    <s v="Part-Time"/>
    <n v="2"/>
    <s v="Utah"/>
    <s v="Utah County"/>
    <x v="0"/>
  </r>
  <r>
    <x v="1"/>
    <s v="Course is taught at Other site, not Owned or Leased   (eg:. Healthcare Clinic, local bowling alley, ect)"/>
    <n v="2025"/>
    <n v="2"/>
    <n v="84655"/>
    <s v="Full-Time"/>
    <n v="11"/>
    <s v="Utah"/>
    <s v="Utah County"/>
    <x v="0"/>
  </r>
  <r>
    <x v="1"/>
    <s v="Course is taught at Other site, not Owned or Leased   (eg:. Healthcare Clinic, local bowling alley, ect)"/>
    <n v="2025"/>
    <n v="2"/>
    <n v="84655"/>
    <s v="Part-Time"/>
    <n v="3"/>
    <s v="Utah"/>
    <s v="Utah County"/>
    <x v="0"/>
  </r>
  <r>
    <x v="1"/>
    <s v="Course is taught at Other site, not Owned or Leased   (eg:. Healthcare Clinic, local bowling alley, ect)"/>
    <n v="2025"/>
    <n v="2"/>
    <n v="84660"/>
    <s v="Full-Time"/>
    <n v="61"/>
    <s v="Utah"/>
    <s v="Utah County"/>
    <x v="0"/>
  </r>
  <r>
    <x v="1"/>
    <s v="Course is taught at Other site, not Owned or Leased   (eg:. Healthcare Clinic, local bowling alley, ect)"/>
    <n v="2025"/>
    <n v="2"/>
    <n v="84660"/>
    <s v="Part-Time"/>
    <n v="16"/>
    <s v="Utah"/>
    <s v="Utah County"/>
    <x v="0"/>
  </r>
  <r>
    <x v="1"/>
    <s v="Course is taught at Other site, not Owned or Leased   (eg:. Healthcare Clinic, local bowling alley, ect)"/>
    <n v="2025"/>
    <n v="2"/>
    <n v="84662"/>
    <s v="Part-Time"/>
    <n v="1"/>
    <s v="Sanpete"/>
    <s v="Sanpete County"/>
    <x v="17"/>
  </r>
  <r>
    <x v="1"/>
    <s v="Course is taught at Other site, not Owned or Leased   (eg:. Healthcare Clinic, local bowling alley, ect)"/>
    <n v="2025"/>
    <n v="2"/>
    <n v="84663"/>
    <s v="Full-Time"/>
    <n v="42"/>
    <s v="Utah"/>
    <s v="Utah County"/>
    <x v="0"/>
  </r>
  <r>
    <x v="1"/>
    <s v="Course is taught at Other site, not Owned or Leased   (eg:. Healthcare Clinic, local bowling alley, ect)"/>
    <n v="2025"/>
    <n v="2"/>
    <n v="84663"/>
    <s v="Part-Time"/>
    <n v="16"/>
    <s v="Utah"/>
    <s v="Utah County"/>
    <x v="0"/>
  </r>
  <r>
    <x v="1"/>
    <s v="Course is taught at Other site, not Owned or Leased   (eg:. Healthcare Clinic, local bowling alley, ect)"/>
    <n v="2025"/>
    <n v="2"/>
    <n v="84664"/>
    <s v="Full-Time"/>
    <n v="21"/>
    <s v="Utah"/>
    <s v="Utah County"/>
    <x v="0"/>
  </r>
  <r>
    <x v="1"/>
    <s v="Course is taught at Other site, not Owned or Leased   (eg:. Healthcare Clinic, local bowling alley, ect)"/>
    <n v="2025"/>
    <n v="2"/>
    <n v="84664"/>
    <s v="Part-Time"/>
    <n v="4"/>
    <s v="Utah"/>
    <s v="Utah County"/>
    <x v="0"/>
  </r>
  <r>
    <x v="1"/>
    <s v="Course is taught at Other site, not Owned or Leased   (eg:. Healthcare Clinic, local bowling alley, ect)"/>
    <n v="2025"/>
    <n v="2"/>
    <n v="84701"/>
    <s v="Full-Time"/>
    <n v="4"/>
    <s v="Sevier"/>
    <s v="Sevier County"/>
    <x v="19"/>
  </r>
  <r>
    <x v="1"/>
    <s v="Course is taught at Other site, not Owned or Leased   (eg:. Healthcare Clinic, local bowling alley, ect)"/>
    <n v="2025"/>
    <n v="2"/>
    <n v="84701"/>
    <s v="Part-Time"/>
    <n v="2"/>
    <s v="Sevier"/>
    <s v="Sevier County"/>
    <x v="19"/>
  </r>
  <r>
    <x v="1"/>
    <s v="Course is taught at Other site, not Owned or Leased   (eg:. Healthcare Clinic, local bowling alley, ect)"/>
    <n v="2025"/>
    <n v="2"/>
    <n v="84704"/>
    <s v="Part-Time"/>
    <n v="1"/>
    <e v="#N/A"/>
    <e v="#N/A"/>
    <x v="24"/>
  </r>
  <r>
    <x v="1"/>
    <s v="Course is taught at Other site, not Owned or Leased   (eg:. Healthcare Clinic, local bowling alley, ect)"/>
    <n v="2025"/>
    <n v="2"/>
    <n v="84713"/>
    <s v="Full-Time"/>
    <n v="1"/>
    <s v="Beaver"/>
    <s v="Beaver County"/>
    <x v="23"/>
  </r>
  <r>
    <x v="1"/>
    <s v="Course is taught at Other site, not Owned or Leased   (eg:. Healthcare Clinic, local bowling alley, ect)"/>
    <n v="2025"/>
    <n v="2"/>
    <n v="84715"/>
    <s v="Full-Time"/>
    <n v="1"/>
    <s v="Wayne"/>
    <s v="Wayne County"/>
    <x v="27"/>
  </r>
  <r>
    <x v="1"/>
    <s v="Course is taught at Other site, not Owned or Leased   (eg:. Healthcare Clinic, local bowling alley, ect)"/>
    <n v="2025"/>
    <n v="2"/>
    <n v="84716"/>
    <s v="Part-Time"/>
    <n v="1"/>
    <s v="Garfield"/>
    <s v="Garfield County"/>
    <x v="22"/>
  </r>
  <r>
    <x v="1"/>
    <s v="Course is taught at Other site, not Owned or Leased   (eg:. Healthcare Clinic, local bowling alley, ect)"/>
    <n v="2025"/>
    <n v="2"/>
    <n v="84720"/>
    <s v="Full-Time"/>
    <n v="15"/>
    <s v="Iron"/>
    <s v="Iron County"/>
    <x v="20"/>
  </r>
  <r>
    <x v="1"/>
    <s v="Course is taught at Other site, not Owned or Leased   (eg:. Healthcare Clinic, local bowling alley, ect)"/>
    <n v="2025"/>
    <n v="2"/>
    <n v="84720"/>
    <s v="Part-Time"/>
    <n v="5"/>
    <s v="Iron"/>
    <s v="Iron County"/>
    <x v="20"/>
  </r>
  <r>
    <x v="1"/>
    <s v="Course is taught at Other site, not Owned or Leased   (eg:. Healthcare Clinic, local bowling alley, ect)"/>
    <n v="2025"/>
    <n v="2"/>
    <n v="84721"/>
    <s v="Full-Time"/>
    <n v="11"/>
    <s v="Iron"/>
    <s v="Iron County"/>
    <x v="20"/>
  </r>
  <r>
    <x v="1"/>
    <s v="Course is taught at Other site, not Owned or Leased   (eg:. Healthcare Clinic, local bowling alley, ect)"/>
    <n v="2025"/>
    <n v="2"/>
    <n v="84730"/>
    <s v="Full-Time"/>
    <n v="2"/>
    <s v="Sevier"/>
    <s v="Sevier County"/>
    <x v="19"/>
  </r>
  <r>
    <x v="1"/>
    <s v="Course is taught at Other site, not Owned or Leased   (eg:. Healthcare Clinic, local bowling alley, ect)"/>
    <n v="2025"/>
    <n v="2"/>
    <n v="84731"/>
    <s v="Full-Time"/>
    <n v="1"/>
    <s v="Beaver"/>
    <s v="Beaver County"/>
    <x v="23"/>
  </r>
  <r>
    <x v="1"/>
    <s v="Course is taught at Other site, not Owned or Leased   (eg:. Healthcare Clinic, local bowling alley, ect)"/>
    <n v="2025"/>
    <n v="2"/>
    <n v="84737"/>
    <s v="Full-Time"/>
    <n v="12"/>
    <s v="Washington"/>
    <s v="Washington County"/>
    <x v="21"/>
  </r>
  <r>
    <x v="1"/>
    <s v="Course is taught at Other site, not Owned or Leased   (eg:. Healthcare Clinic, local bowling alley, ect)"/>
    <n v="2025"/>
    <n v="2"/>
    <n v="84737"/>
    <s v="Part-Time"/>
    <n v="5"/>
    <s v="Washington"/>
    <s v="Washington County"/>
    <x v="21"/>
  </r>
  <r>
    <x v="1"/>
    <s v="Course is taught at Other site, not Owned or Leased   (eg:. Healthcare Clinic, local bowling alley, ect)"/>
    <n v="2025"/>
    <n v="2"/>
    <n v="84738"/>
    <s v="Full-Time"/>
    <n v="4"/>
    <s v="Washington"/>
    <s v="Washington County"/>
    <x v="21"/>
  </r>
  <r>
    <x v="1"/>
    <s v="Course is taught at Other site, not Owned or Leased   (eg:. Healthcare Clinic, local bowling alley, ect)"/>
    <n v="2025"/>
    <n v="2"/>
    <n v="84741"/>
    <s v="Full-Time"/>
    <n v="1"/>
    <s v="Kane"/>
    <s v="Kane County"/>
    <x v="29"/>
  </r>
  <r>
    <x v="1"/>
    <s v="Course is taught at Other site, not Owned or Leased   (eg:. Healthcare Clinic, local bowling alley, ect)"/>
    <n v="2025"/>
    <n v="2"/>
    <n v="84741"/>
    <s v="Part-Time"/>
    <n v="2"/>
    <s v="Kane"/>
    <s v="Kane County"/>
    <x v="29"/>
  </r>
  <r>
    <x v="1"/>
    <s v="Course is taught at Other site, not Owned or Leased   (eg:. Healthcare Clinic, local bowling alley, ect)"/>
    <n v="2025"/>
    <n v="2"/>
    <n v="84743"/>
    <s v="Full-Time"/>
    <n v="1"/>
    <s v="Piute"/>
    <s v="Piute County"/>
    <x v="28"/>
  </r>
  <r>
    <x v="1"/>
    <s v="Course is taught at Other site, not Owned or Leased   (eg:. Healthcare Clinic, local bowling alley, ect)"/>
    <n v="2025"/>
    <n v="2"/>
    <n v="84745"/>
    <s v="Full-Time"/>
    <n v="1"/>
    <s v="Washington"/>
    <s v="Washington County"/>
    <x v="21"/>
  </r>
  <r>
    <x v="1"/>
    <s v="Course is taught at Other site, not Owned or Leased   (eg:. Healthcare Clinic, local bowling alley, ect)"/>
    <n v="2025"/>
    <n v="2"/>
    <n v="84746"/>
    <s v="Full-Time"/>
    <n v="1"/>
    <s v="Washington"/>
    <s v="Washington County"/>
    <x v="21"/>
  </r>
  <r>
    <x v="1"/>
    <s v="Course is taught at Other site, not Owned or Leased   (eg:. Healthcare Clinic, local bowling alley, ect)"/>
    <n v="2025"/>
    <n v="2"/>
    <n v="84752"/>
    <s v="Full-Time"/>
    <n v="1"/>
    <s v="Beaver"/>
    <s v="Beaver County"/>
    <x v="23"/>
  </r>
  <r>
    <x v="1"/>
    <s v="Course is taught at Other site, not Owned or Leased   (eg:. Healthcare Clinic, local bowling alley, ect)"/>
    <n v="2025"/>
    <n v="2"/>
    <n v="84755"/>
    <s v="Full-Time"/>
    <n v="1"/>
    <s v="Kane"/>
    <s v="Kane County"/>
    <x v="29"/>
  </r>
  <r>
    <x v="1"/>
    <s v="Course is taught at Other site, not Owned or Leased   (eg:. Healthcare Clinic, local bowling alley, ect)"/>
    <n v="2025"/>
    <n v="2"/>
    <n v="84761"/>
    <s v="Full-Time"/>
    <n v="1"/>
    <s v="Iron"/>
    <s v="Iron County"/>
    <x v="20"/>
  </r>
  <r>
    <x v="1"/>
    <s v="Course is taught at Other site, not Owned or Leased   (eg:. Healthcare Clinic, local bowling alley, ect)"/>
    <n v="2025"/>
    <n v="2"/>
    <n v="84761"/>
    <s v="Part-Time"/>
    <n v="1"/>
    <s v="Iron"/>
    <s v="Iron County"/>
    <x v="20"/>
  </r>
  <r>
    <x v="1"/>
    <s v="Course is taught at Other site, not Owned or Leased   (eg:. Healthcare Clinic, local bowling alley, ect)"/>
    <n v="2025"/>
    <n v="2"/>
    <n v="84765"/>
    <s v="Full-Time"/>
    <n v="6"/>
    <s v="Washington"/>
    <s v="Washington County"/>
    <x v="21"/>
  </r>
  <r>
    <x v="1"/>
    <s v="Course is taught at Other site, not Owned or Leased   (eg:. Healthcare Clinic, local bowling alley, ect)"/>
    <n v="2025"/>
    <n v="2"/>
    <n v="84770"/>
    <s v="Full-Time"/>
    <n v="22"/>
    <s v="Washington"/>
    <s v="Washington County"/>
    <x v="21"/>
  </r>
  <r>
    <x v="1"/>
    <s v="Course is taught at Other site, not Owned or Leased   (eg:. Healthcare Clinic, local bowling alley, ect)"/>
    <n v="2025"/>
    <n v="2"/>
    <n v="84770"/>
    <s v="Part-Time"/>
    <n v="4"/>
    <s v="Washington"/>
    <s v="Washington County"/>
    <x v="21"/>
  </r>
  <r>
    <x v="1"/>
    <s v="Course is taught at Other site, not Owned or Leased   (eg:. Healthcare Clinic, local bowling alley, ect)"/>
    <n v="2025"/>
    <n v="2"/>
    <n v="84774"/>
    <s v="Full-Time"/>
    <n v="1"/>
    <s v="Washington"/>
    <s v="Washington County"/>
    <x v="21"/>
  </r>
  <r>
    <x v="1"/>
    <s v="Course is taught at Other site, not Owned or Leased   (eg:. Healthcare Clinic, local bowling alley, ect)"/>
    <n v="2025"/>
    <n v="2"/>
    <n v="84776"/>
    <s v="Full-Time"/>
    <n v="1"/>
    <s v="Garfield"/>
    <s v="Garfield County"/>
    <x v="22"/>
  </r>
  <r>
    <x v="1"/>
    <s v="Course is taught at Other site, not Owned or Leased   (eg:. Healthcare Clinic, local bowling alley, ect)"/>
    <n v="2025"/>
    <n v="2"/>
    <n v="84780"/>
    <s v="Full-Time"/>
    <n v="27"/>
    <s v="Washington"/>
    <s v="Washington County"/>
    <x v="21"/>
  </r>
  <r>
    <x v="1"/>
    <s v="Course is taught at Other site, not Owned or Leased   (eg:. Healthcare Clinic, local bowling alley, ect)"/>
    <n v="2025"/>
    <n v="2"/>
    <n v="84780"/>
    <s v="Part-Time"/>
    <n v="8"/>
    <s v="Washington"/>
    <s v="Washington County"/>
    <x v="21"/>
  </r>
  <r>
    <x v="1"/>
    <s v="Course is taught at Other site, not Owned or Leased   (eg:. Healthcare Clinic, local bowling alley, ect)"/>
    <n v="2025"/>
    <n v="2"/>
    <n v="84783"/>
    <s v="Full-Time"/>
    <n v="1"/>
    <s v="Washington"/>
    <s v="Washington County"/>
    <x v="21"/>
  </r>
  <r>
    <x v="1"/>
    <s v="Course is taught at Other site, not Owned or Leased   (eg:. Healthcare Clinic, local bowling alley, ect)"/>
    <n v="2025"/>
    <n v="2"/>
    <n v="84790"/>
    <s v="Full-Time"/>
    <n v="57"/>
    <s v="Washington"/>
    <s v="Washington County"/>
    <x v="21"/>
  </r>
  <r>
    <x v="1"/>
    <s v="Course is taught at Other site, not Owned or Leased   (eg:. Healthcare Clinic, local bowling alley, ect)"/>
    <n v="2025"/>
    <n v="2"/>
    <n v="84790"/>
    <s v="Part-Time"/>
    <n v="12"/>
    <s v="Washington"/>
    <s v="Washington County"/>
    <x v="21"/>
  </r>
  <r>
    <x v="2"/>
    <s v="Main Campus"/>
    <n v="2025"/>
    <n v="2"/>
    <n v="84002"/>
    <s v="Full-Time"/>
    <n v="1"/>
    <s v="Duchesne"/>
    <s v="Duchesne County"/>
    <x v="4"/>
  </r>
  <r>
    <x v="2"/>
    <s v="Main Campus"/>
    <n v="2025"/>
    <n v="2"/>
    <n v="84003"/>
    <s v="Full-Time"/>
    <n v="159"/>
    <s v="Utah"/>
    <s v="Utah County"/>
    <x v="0"/>
  </r>
  <r>
    <x v="2"/>
    <s v="Main Campus"/>
    <n v="2025"/>
    <n v="2"/>
    <n v="84003"/>
    <s v="Part-Time"/>
    <n v="16"/>
    <s v="Utah"/>
    <s v="Utah County"/>
    <x v="0"/>
  </r>
  <r>
    <x v="2"/>
    <s v="Main Campus"/>
    <n v="2025"/>
    <n v="2"/>
    <n v="84004"/>
    <s v="Full-Time"/>
    <n v="42"/>
    <s v="Utah"/>
    <s v="Utah County"/>
    <x v="0"/>
  </r>
  <r>
    <x v="2"/>
    <s v="Main Campus"/>
    <n v="2025"/>
    <n v="2"/>
    <n v="84004"/>
    <s v="Part-Time"/>
    <n v="8"/>
    <s v="Utah"/>
    <s v="Utah County"/>
    <x v="0"/>
  </r>
  <r>
    <x v="2"/>
    <s v="Main Campus"/>
    <n v="2025"/>
    <n v="2"/>
    <n v="84005"/>
    <s v="Full-Time"/>
    <n v="78"/>
    <e v="#N/A"/>
    <s v="Utah County"/>
    <x v="0"/>
  </r>
  <r>
    <x v="2"/>
    <s v="Main Campus"/>
    <n v="2025"/>
    <n v="2"/>
    <n v="84005"/>
    <s v="Part-Time"/>
    <n v="5"/>
    <e v="#N/A"/>
    <s v="Utah County"/>
    <x v="0"/>
  </r>
  <r>
    <x v="2"/>
    <s v="Main Campus"/>
    <n v="2025"/>
    <n v="2"/>
    <n v="84007"/>
    <s v="Full-Time"/>
    <n v="2"/>
    <s v="Duchesne"/>
    <s v="Duchesne County"/>
    <x v="4"/>
  </r>
  <r>
    <x v="2"/>
    <s v="Main Campus"/>
    <n v="2025"/>
    <n v="2"/>
    <n v="84009"/>
    <s v="Full-Time"/>
    <n v="85"/>
    <e v="#N/A"/>
    <s v="Salt Lake County"/>
    <x v="1"/>
  </r>
  <r>
    <x v="2"/>
    <s v="Main Campus"/>
    <n v="2025"/>
    <n v="2"/>
    <n v="84009"/>
    <s v="Part-Time"/>
    <n v="8"/>
    <e v="#N/A"/>
    <s v="Salt Lake County"/>
    <x v="1"/>
  </r>
  <r>
    <x v="2"/>
    <s v="Main Campus"/>
    <n v="2025"/>
    <n v="2"/>
    <n v="84010"/>
    <s v="Full-Time"/>
    <n v="154"/>
    <s v="Davis"/>
    <s v="Davis County"/>
    <x v="2"/>
  </r>
  <r>
    <x v="2"/>
    <s v="Main Campus"/>
    <n v="2025"/>
    <n v="2"/>
    <n v="84010"/>
    <s v="Part-Time"/>
    <n v="14"/>
    <s v="Davis"/>
    <s v="Davis County"/>
    <x v="2"/>
  </r>
  <r>
    <x v="2"/>
    <s v="Main Campus"/>
    <n v="2025"/>
    <n v="2"/>
    <n v="84011"/>
    <s v="Full-Time"/>
    <n v="1"/>
    <s v="Davis"/>
    <e v="#N/A"/>
    <x v="2"/>
  </r>
  <r>
    <x v="2"/>
    <s v="Main Campus"/>
    <n v="2025"/>
    <n v="2"/>
    <n v="84013"/>
    <s v="Part-Time"/>
    <n v="1"/>
    <s v="Utah"/>
    <s v="Utah County"/>
    <x v="0"/>
  </r>
  <r>
    <x v="2"/>
    <s v="Main Campus"/>
    <n v="2025"/>
    <n v="2"/>
    <n v="84014"/>
    <s v="Full-Time"/>
    <n v="51"/>
    <s v="Davis"/>
    <s v="Davis County"/>
    <x v="2"/>
  </r>
  <r>
    <x v="2"/>
    <s v="Main Campus"/>
    <n v="2025"/>
    <n v="2"/>
    <n v="84014"/>
    <s v="Part-Time"/>
    <n v="2"/>
    <s v="Davis"/>
    <s v="Davis County"/>
    <x v="2"/>
  </r>
  <r>
    <x v="2"/>
    <s v="Main Campus"/>
    <n v="2025"/>
    <n v="2"/>
    <n v="84015"/>
    <s v="Full-Time"/>
    <n v="94"/>
    <s v="Davis"/>
    <s v="Davis County"/>
    <x v="2"/>
  </r>
  <r>
    <x v="2"/>
    <s v="Main Campus"/>
    <n v="2025"/>
    <n v="2"/>
    <n v="84015"/>
    <s v="Part-Time"/>
    <n v="14"/>
    <s v="Davis"/>
    <s v="Davis County"/>
    <x v="2"/>
  </r>
  <r>
    <x v="2"/>
    <s v="Main Campus"/>
    <n v="2025"/>
    <n v="2"/>
    <n v="84017"/>
    <s v="Full-Time"/>
    <n v="5"/>
    <s v="Summit"/>
    <s v="Summit County"/>
    <x v="3"/>
  </r>
  <r>
    <x v="2"/>
    <s v="Main Campus"/>
    <n v="2025"/>
    <n v="2"/>
    <n v="84018"/>
    <s v="Part-Time"/>
    <n v="1"/>
    <s v="Morgan"/>
    <s v="Morgan County"/>
    <x v="8"/>
  </r>
  <r>
    <x v="2"/>
    <s v="Main Campus"/>
    <n v="2025"/>
    <n v="2"/>
    <n v="84020"/>
    <s v="Full-Time"/>
    <n v="126"/>
    <s v="Salt Lake"/>
    <s v="Salt Lake County"/>
    <x v="1"/>
  </r>
  <r>
    <x v="2"/>
    <s v="Main Campus"/>
    <n v="2025"/>
    <n v="2"/>
    <n v="84020"/>
    <s v="Part-Time"/>
    <n v="15"/>
    <s v="Salt Lake"/>
    <s v="Salt Lake County"/>
    <x v="1"/>
  </r>
  <r>
    <x v="2"/>
    <s v="Main Campus"/>
    <n v="2025"/>
    <n v="2"/>
    <n v="84021"/>
    <s v="Full-Time"/>
    <n v="3"/>
    <s v="Duchesne"/>
    <s v="Duchesne County"/>
    <x v="4"/>
  </r>
  <r>
    <x v="2"/>
    <s v="Main Campus"/>
    <n v="2025"/>
    <n v="2"/>
    <n v="84025"/>
    <s v="Full-Time"/>
    <n v="166"/>
    <s v="Davis"/>
    <s v="Davis County"/>
    <x v="2"/>
  </r>
  <r>
    <x v="2"/>
    <s v="Main Campus"/>
    <n v="2025"/>
    <n v="2"/>
    <n v="84025"/>
    <s v="Part-Time"/>
    <n v="18"/>
    <s v="Davis"/>
    <s v="Davis County"/>
    <x v="2"/>
  </r>
  <r>
    <x v="2"/>
    <s v="Main Campus"/>
    <n v="2025"/>
    <n v="2"/>
    <n v="84027"/>
    <s v="Full-Time"/>
    <n v="1"/>
    <s v="Duchesne"/>
    <s v="Duchesne County"/>
    <x v="4"/>
  </r>
  <r>
    <x v="2"/>
    <s v="Main Campus"/>
    <n v="2025"/>
    <n v="2"/>
    <n v="84028"/>
    <s v="Full-Time"/>
    <n v="11"/>
    <s v="Rich"/>
    <s v="Rich County"/>
    <x v="25"/>
  </r>
  <r>
    <x v="2"/>
    <s v="Main Campus"/>
    <n v="2025"/>
    <n v="2"/>
    <n v="84028"/>
    <s v="Part-Time"/>
    <n v="1"/>
    <s v="Rich"/>
    <s v="Rich County"/>
    <x v="25"/>
  </r>
  <r>
    <x v="2"/>
    <s v="Main Campus"/>
    <n v="2025"/>
    <n v="2"/>
    <n v="84029"/>
    <s v="Full-Time"/>
    <n v="28"/>
    <s v="Tooele"/>
    <s v="Tooele County"/>
    <x v="5"/>
  </r>
  <r>
    <x v="2"/>
    <s v="Main Campus"/>
    <n v="2025"/>
    <n v="2"/>
    <n v="84029"/>
    <s v="Part-Time"/>
    <n v="1"/>
    <s v="Tooele"/>
    <s v="Tooele County"/>
    <x v="5"/>
  </r>
  <r>
    <x v="2"/>
    <s v="Main Campus"/>
    <n v="2025"/>
    <n v="2"/>
    <n v="84032"/>
    <s v="Full-Time"/>
    <n v="81"/>
    <s v="Wasatch"/>
    <s v="Wasatch County"/>
    <x v="7"/>
  </r>
  <r>
    <x v="2"/>
    <s v="Main Campus"/>
    <n v="2025"/>
    <n v="2"/>
    <n v="84032"/>
    <s v="Part-Time"/>
    <n v="6"/>
    <s v="Wasatch"/>
    <s v="Wasatch County"/>
    <x v="7"/>
  </r>
  <r>
    <x v="2"/>
    <s v="Main Campus"/>
    <n v="2025"/>
    <n v="2"/>
    <n v="84033"/>
    <s v="Full-Time"/>
    <n v="2"/>
    <s v="Summit"/>
    <s v="Summit County"/>
    <x v="3"/>
  </r>
  <r>
    <x v="2"/>
    <s v="Main Campus"/>
    <n v="2025"/>
    <n v="2"/>
    <n v="84033"/>
    <s v="Part-Time"/>
    <n v="1"/>
    <s v="Summit"/>
    <s v="Summit County"/>
    <x v="3"/>
  </r>
  <r>
    <x v="2"/>
    <s v="Main Campus"/>
    <n v="2025"/>
    <n v="2"/>
    <n v="84035"/>
    <s v="Full-Time"/>
    <n v="1"/>
    <s v="Uintah"/>
    <s v="Uintah County"/>
    <x v="6"/>
  </r>
  <r>
    <x v="2"/>
    <s v="Main Campus"/>
    <n v="2025"/>
    <n v="2"/>
    <n v="84035"/>
    <s v="Part-Time"/>
    <n v="1"/>
    <s v="Uintah"/>
    <s v="Uintah County"/>
    <x v="6"/>
  </r>
  <r>
    <x v="2"/>
    <s v="Main Campus"/>
    <n v="2025"/>
    <n v="2"/>
    <n v="84036"/>
    <s v="Full-Time"/>
    <n v="17"/>
    <s v="Summit"/>
    <s v="Summit County"/>
    <x v="3"/>
  </r>
  <r>
    <x v="2"/>
    <s v="Main Campus"/>
    <n v="2025"/>
    <n v="2"/>
    <n v="84037"/>
    <s v="Full-Time"/>
    <n v="322"/>
    <s v="Davis"/>
    <s v="Davis County"/>
    <x v="2"/>
  </r>
  <r>
    <x v="2"/>
    <s v="Main Campus"/>
    <n v="2025"/>
    <n v="2"/>
    <n v="84037"/>
    <s v="Part-Time"/>
    <n v="32"/>
    <s v="Davis"/>
    <s v="Davis County"/>
    <x v="2"/>
  </r>
  <r>
    <x v="2"/>
    <s v="Main Campus"/>
    <n v="2025"/>
    <n v="2"/>
    <n v="84038"/>
    <s v="Full-Time"/>
    <n v="3"/>
    <s v="Rich"/>
    <s v="Rich County"/>
    <x v="25"/>
  </r>
  <r>
    <x v="2"/>
    <s v="Main Campus"/>
    <n v="2025"/>
    <n v="2"/>
    <n v="84038"/>
    <s v="Part-Time"/>
    <n v="2"/>
    <s v="Rich"/>
    <s v="Rich County"/>
    <x v="25"/>
  </r>
  <r>
    <x v="2"/>
    <s v="Main Campus"/>
    <n v="2025"/>
    <n v="2"/>
    <n v="84040"/>
    <s v="Full-Time"/>
    <n v="82"/>
    <s v="Davis"/>
    <s v="Davis County"/>
    <x v="2"/>
  </r>
  <r>
    <x v="2"/>
    <s v="Main Campus"/>
    <n v="2025"/>
    <n v="2"/>
    <n v="84040"/>
    <s v="Part-Time"/>
    <n v="9"/>
    <s v="Davis"/>
    <s v="Davis County"/>
    <x v="2"/>
  </r>
  <r>
    <x v="2"/>
    <s v="Main Campus"/>
    <n v="2025"/>
    <n v="2"/>
    <n v="84041"/>
    <s v="Full-Time"/>
    <n v="132"/>
    <s v="Davis"/>
    <s v="Davis County"/>
    <x v="2"/>
  </r>
  <r>
    <x v="2"/>
    <s v="Main Campus"/>
    <n v="2025"/>
    <n v="2"/>
    <n v="84041"/>
    <s v="Part-Time"/>
    <n v="20"/>
    <s v="Davis"/>
    <s v="Davis County"/>
    <x v="2"/>
  </r>
  <r>
    <x v="2"/>
    <s v="Main Campus"/>
    <n v="2025"/>
    <n v="2"/>
    <n v="84042"/>
    <s v="Full-Time"/>
    <n v="18"/>
    <s v="Utah"/>
    <s v="Utah County"/>
    <x v="0"/>
  </r>
  <r>
    <x v="2"/>
    <s v="Main Campus"/>
    <n v="2025"/>
    <n v="2"/>
    <n v="84043"/>
    <s v="Full-Time"/>
    <n v="184"/>
    <s v="Utah"/>
    <s v="Utah County"/>
    <x v="0"/>
  </r>
  <r>
    <x v="2"/>
    <s v="Main Campus"/>
    <n v="2025"/>
    <n v="2"/>
    <n v="84043"/>
    <s v="Part-Time"/>
    <n v="17"/>
    <s v="Utah"/>
    <s v="Utah County"/>
    <x v="0"/>
  </r>
  <r>
    <x v="2"/>
    <s v="Main Campus"/>
    <n v="2025"/>
    <n v="2"/>
    <n v="84044"/>
    <s v="Full-Time"/>
    <n v="14"/>
    <s v="Salt Lake"/>
    <s v="Salt Lake County"/>
    <x v="1"/>
  </r>
  <r>
    <x v="2"/>
    <s v="Main Campus"/>
    <n v="2025"/>
    <n v="2"/>
    <n v="84044"/>
    <s v="Part-Time"/>
    <n v="4"/>
    <s v="Salt Lake"/>
    <s v="Salt Lake County"/>
    <x v="1"/>
  </r>
  <r>
    <x v="2"/>
    <s v="Main Campus"/>
    <n v="2025"/>
    <n v="2"/>
    <n v="84045"/>
    <s v="Full-Time"/>
    <n v="84"/>
    <e v="#N/A"/>
    <s v="Utah County"/>
    <x v="0"/>
  </r>
  <r>
    <x v="2"/>
    <s v="Main Campus"/>
    <n v="2025"/>
    <n v="2"/>
    <n v="84045"/>
    <s v="Part-Time"/>
    <n v="7"/>
    <e v="#N/A"/>
    <s v="Utah County"/>
    <x v="0"/>
  </r>
  <r>
    <x v="2"/>
    <s v="Main Campus"/>
    <n v="2025"/>
    <n v="2"/>
    <n v="84047"/>
    <s v="Full-Time"/>
    <n v="8"/>
    <s v="Salt Lake"/>
    <s v="Salt Lake County"/>
    <x v="1"/>
  </r>
  <r>
    <x v="2"/>
    <s v="Main Campus"/>
    <n v="2025"/>
    <n v="2"/>
    <n v="84047"/>
    <s v="Part-Time"/>
    <n v="1"/>
    <s v="Salt Lake"/>
    <s v="Salt Lake County"/>
    <x v="1"/>
  </r>
  <r>
    <x v="2"/>
    <s v="Main Campus"/>
    <n v="2025"/>
    <n v="2"/>
    <n v="84049"/>
    <s v="Full-Time"/>
    <n v="35"/>
    <s v="Wasatch"/>
    <s v="Wasatch County"/>
    <x v="7"/>
  </r>
  <r>
    <x v="2"/>
    <s v="Main Campus"/>
    <n v="2025"/>
    <n v="2"/>
    <n v="84049"/>
    <s v="Part-Time"/>
    <n v="3"/>
    <s v="Wasatch"/>
    <s v="Wasatch County"/>
    <x v="7"/>
  </r>
  <r>
    <x v="2"/>
    <s v="Main Campus"/>
    <n v="2025"/>
    <n v="2"/>
    <n v="84050"/>
    <s v="Full-Time"/>
    <n v="60"/>
    <s v="Morgan"/>
    <s v="Morgan County"/>
    <x v="8"/>
  </r>
  <r>
    <x v="2"/>
    <s v="Main Campus"/>
    <n v="2025"/>
    <n v="2"/>
    <n v="84050"/>
    <s v="Part-Time"/>
    <n v="8"/>
    <s v="Morgan"/>
    <s v="Morgan County"/>
    <x v="8"/>
  </r>
  <r>
    <x v="2"/>
    <s v="Main Campus"/>
    <n v="2025"/>
    <n v="2"/>
    <n v="84051"/>
    <s v="Full-Time"/>
    <n v="1"/>
    <s v="Duchesne"/>
    <s v="Duchesne County"/>
    <x v="4"/>
  </r>
  <r>
    <x v="2"/>
    <s v="Main Campus"/>
    <n v="2025"/>
    <n v="2"/>
    <n v="84052"/>
    <s v="Full-Time"/>
    <n v="1"/>
    <s v="Duchesne"/>
    <s v="Duchesne County"/>
    <x v="4"/>
  </r>
  <r>
    <x v="2"/>
    <s v="Main Campus"/>
    <n v="2025"/>
    <n v="2"/>
    <n v="84052"/>
    <s v="Part-Time"/>
    <n v="1"/>
    <s v="Duchesne"/>
    <s v="Duchesne County"/>
    <x v="4"/>
  </r>
  <r>
    <x v="2"/>
    <s v="Main Campus"/>
    <n v="2025"/>
    <n v="2"/>
    <n v="84053"/>
    <s v="Full-Time"/>
    <n v="1"/>
    <s v="Duchesne"/>
    <s v="Duchesne County"/>
    <x v="4"/>
  </r>
  <r>
    <x v="2"/>
    <s v="Main Campus"/>
    <n v="2025"/>
    <n v="2"/>
    <n v="84054"/>
    <s v="Full-Time"/>
    <n v="56"/>
    <s v="Davis"/>
    <s v="Davis County"/>
    <x v="2"/>
  </r>
  <r>
    <x v="2"/>
    <s v="Main Campus"/>
    <n v="2025"/>
    <n v="2"/>
    <n v="84054"/>
    <s v="Part-Time"/>
    <n v="6"/>
    <s v="Davis"/>
    <s v="Davis County"/>
    <x v="2"/>
  </r>
  <r>
    <x v="2"/>
    <s v="Main Campus"/>
    <n v="2025"/>
    <n v="2"/>
    <n v="84055"/>
    <s v="Full-Time"/>
    <n v="4"/>
    <s v="Summit"/>
    <s v="Summit County"/>
    <x v="3"/>
  </r>
  <r>
    <x v="2"/>
    <s v="Main Campus"/>
    <n v="2025"/>
    <n v="2"/>
    <n v="84056"/>
    <s v="Full-Time"/>
    <n v="1"/>
    <s v="Weber"/>
    <s v="Davis County"/>
    <x v="9"/>
  </r>
  <r>
    <x v="2"/>
    <s v="Main Campus"/>
    <n v="2025"/>
    <n v="2"/>
    <n v="84057"/>
    <s v="Full-Time"/>
    <n v="36"/>
    <s v="Utah"/>
    <s v="Utah County"/>
    <x v="0"/>
  </r>
  <r>
    <x v="2"/>
    <s v="Main Campus"/>
    <n v="2025"/>
    <n v="2"/>
    <n v="84057"/>
    <s v="Part-Time"/>
    <n v="3"/>
    <s v="Utah"/>
    <s v="Utah County"/>
    <x v="0"/>
  </r>
  <r>
    <x v="2"/>
    <s v="Main Campus"/>
    <n v="2025"/>
    <n v="2"/>
    <n v="84058"/>
    <s v="Full-Time"/>
    <n v="20"/>
    <s v="Utah"/>
    <s v="Utah County"/>
    <x v="0"/>
  </r>
  <r>
    <x v="2"/>
    <s v="Main Campus"/>
    <n v="2025"/>
    <n v="2"/>
    <n v="84058"/>
    <s v="Part-Time"/>
    <n v="4"/>
    <s v="Utah"/>
    <s v="Utah County"/>
    <x v="0"/>
  </r>
  <r>
    <x v="2"/>
    <s v="Main Campus"/>
    <n v="2025"/>
    <n v="2"/>
    <n v="84059"/>
    <s v="Full-Time"/>
    <n v="7"/>
    <s v="Utah"/>
    <s v="Utah County"/>
    <x v="0"/>
  </r>
  <r>
    <x v="2"/>
    <s v="Main Campus"/>
    <n v="2025"/>
    <n v="2"/>
    <n v="84059"/>
    <s v="Part-Time"/>
    <n v="1"/>
    <s v="Utah"/>
    <s v="Utah County"/>
    <x v="0"/>
  </r>
  <r>
    <x v="2"/>
    <s v="Main Campus"/>
    <n v="2025"/>
    <n v="2"/>
    <n v="84060"/>
    <s v="Full-Time"/>
    <n v="4"/>
    <s v="Summit"/>
    <s v="Summit County"/>
    <x v="3"/>
  </r>
  <r>
    <x v="2"/>
    <s v="Main Campus"/>
    <n v="2025"/>
    <n v="2"/>
    <n v="84061"/>
    <s v="Full-Time"/>
    <n v="2"/>
    <s v="Summit"/>
    <s v="Summit County"/>
    <x v="3"/>
  </r>
  <r>
    <x v="2"/>
    <s v="Main Campus"/>
    <n v="2025"/>
    <n v="2"/>
    <n v="84062"/>
    <s v="Full-Time"/>
    <n v="79"/>
    <s v="Utah"/>
    <s v="Utah County"/>
    <x v="0"/>
  </r>
  <r>
    <x v="2"/>
    <s v="Main Campus"/>
    <n v="2025"/>
    <n v="2"/>
    <n v="84062"/>
    <s v="Part-Time"/>
    <n v="9"/>
    <s v="Utah"/>
    <s v="Utah County"/>
    <x v="0"/>
  </r>
  <r>
    <x v="2"/>
    <s v="Main Campus"/>
    <n v="2025"/>
    <n v="2"/>
    <n v="84063"/>
    <s v="Full-Time"/>
    <n v="1"/>
    <s v="Uintah"/>
    <s v="Uintah County"/>
    <x v="6"/>
  </r>
  <r>
    <x v="2"/>
    <s v="Main Campus"/>
    <n v="2025"/>
    <n v="2"/>
    <n v="84064"/>
    <s v="Full-Time"/>
    <n v="2"/>
    <s v="Rich"/>
    <s v="Rich County"/>
    <x v="25"/>
  </r>
  <r>
    <x v="2"/>
    <s v="Main Campus"/>
    <n v="2025"/>
    <n v="2"/>
    <n v="84064"/>
    <s v="Part-Time"/>
    <n v="1"/>
    <s v="Rich"/>
    <s v="Rich County"/>
    <x v="25"/>
  </r>
  <r>
    <x v="2"/>
    <s v="Main Campus"/>
    <n v="2025"/>
    <n v="2"/>
    <n v="84065"/>
    <s v="Full-Time"/>
    <n v="102"/>
    <s v="Salt Lake"/>
    <s v="Salt Lake County"/>
    <x v="1"/>
  </r>
  <r>
    <x v="2"/>
    <s v="Main Campus"/>
    <n v="2025"/>
    <n v="2"/>
    <n v="84065"/>
    <s v="Part-Time"/>
    <n v="25"/>
    <s v="Salt Lake"/>
    <s v="Salt Lake County"/>
    <x v="1"/>
  </r>
  <r>
    <x v="2"/>
    <s v="Main Campus"/>
    <n v="2025"/>
    <n v="2"/>
    <n v="84066"/>
    <s v="Full-Time"/>
    <n v="12"/>
    <s v="Duchesne"/>
    <s v="Duchesne County"/>
    <x v="4"/>
  </r>
  <r>
    <x v="2"/>
    <s v="Main Campus"/>
    <n v="2025"/>
    <n v="2"/>
    <n v="84066"/>
    <s v="Part-Time"/>
    <n v="3"/>
    <s v="Duchesne"/>
    <s v="Duchesne County"/>
    <x v="4"/>
  </r>
  <r>
    <x v="2"/>
    <s v="Main Campus"/>
    <n v="2025"/>
    <n v="2"/>
    <n v="84067"/>
    <s v="Full-Time"/>
    <n v="40"/>
    <s v="Weber"/>
    <s v="Weber County"/>
    <x v="9"/>
  </r>
  <r>
    <x v="2"/>
    <s v="Main Campus"/>
    <n v="2025"/>
    <n v="2"/>
    <n v="84067"/>
    <s v="Part-Time"/>
    <n v="3"/>
    <s v="Weber"/>
    <s v="Weber County"/>
    <x v="9"/>
  </r>
  <r>
    <x v="2"/>
    <s v="Main Campus"/>
    <n v="2025"/>
    <n v="2"/>
    <n v="84069"/>
    <s v="Full-Time"/>
    <n v="1"/>
    <s v="Tooele"/>
    <s v="Tooele County"/>
    <x v="5"/>
  </r>
  <r>
    <x v="2"/>
    <s v="Main Campus"/>
    <n v="2025"/>
    <n v="2"/>
    <n v="84070"/>
    <s v="Full-Time"/>
    <n v="16"/>
    <s v="Salt Lake"/>
    <s v="Salt Lake County"/>
    <x v="1"/>
  </r>
  <r>
    <x v="2"/>
    <s v="Main Campus"/>
    <n v="2025"/>
    <n v="2"/>
    <n v="84070"/>
    <s v="Part-Time"/>
    <n v="4"/>
    <s v="Salt Lake"/>
    <s v="Salt Lake County"/>
    <x v="1"/>
  </r>
  <r>
    <x v="2"/>
    <s v="Main Campus"/>
    <n v="2025"/>
    <n v="2"/>
    <n v="84071"/>
    <s v="Full-Time"/>
    <n v="3"/>
    <s v="Tooele"/>
    <s v="Tooele County"/>
    <x v="5"/>
  </r>
  <r>
    <x v="2"/>
    <s v="Main Campus"/>
    <n v="2025"/>
    <n v="2"/>
    <n v="84071"/>
    <s v="Part-Time"/>
    <n v="1"/>
    <s v="Tooele"/>
    <s v="Tooele County"/>
    <x v="5"/>
  </r>
  <r>
    <x v="2"/>
    <s v="Main Campus"/>
    <n v="2025"/>
    <n v="2"/>
    <n v="84074"/>
    <s v="Full-Time"/>
    <n v="102"/>
    <s v="Tooele"/>
    <s v="Tooele County"/>
    <x v="5"/>
  </r>
  <r>
    <x v="2"/>
    <s v="Main Campus"/>
    <n v="2025"/>
    <n v="2"/>
    <n v="84074"/>
    <s v="Part-Time"/>
    <n v="12"/>
    <s v="Tooele"/>
    <s v="Tooele County"/>
    <x v="5"/>
  </r>
  <r>
    <x v="2"/>
    <s v="Main Campus"/>
    <n v="2025"/>
    <n v="2"/>
    <n v="84075"/>
    <s v="Full-Time"/>
    <n v="109"/>
    <s v="Davis"/>
    <s v="Davis County"/>
    <x v="2"/>
  </r>
  <r>
    <x v="2"/>
    <s v="Main Campus"/>
    <n v="2025"/>
    <n v="2"/>
    <n v="84075"/>
    <s v="Part-Time"/>
    <n v="11"/>
    <s v="Davis"/>
    <s v="Davis County"/>
    <x v="2"/>
  </r>
  <r>
    <x v="2"/>
    <s v="Main Campus"/>
    <n v="2025"/>
    <n v="2"/>
    <n v="84078"/>
    <s v="Full-Time"/>
    <n v="43"/>
    <s v="Uintah"/>
    <s v="Uintah County"/>
    <x v="6"/>
  </r>
  <r>
    <x v="2"/>
    <s v="Main Campus"/>
    <n v="2025"/>
    <n v="2"/>
    <n v="84078"/>
    <s v="Part-Time"/>
    <n v="4"/>
    <s v="Uintah"/>
    <s v="Uintah County"/>
    <x v="6"/>
  </r>
  <r>
    <x v="2"/>
    <s v="Main Campus"/>
    <n v="2025"/>
    <n v="2"/>
    <n v="84080"/>
    <s v="Full-Time"/>
    <n v="1"/>
    <s v="Tooele"/>
    <s v="Tooele County"/>
    <x v="5"/>
  </r>
  <r>
    <x v="2"/>
    <s v="Main Campus"/>
    <n v="2025"/>
    <n v="2"/>
    <n v="84081"/>
    <s v="Full-Time"/>
    <n v="88"/>
    <e v="#N/A"/>
    <s v="Salt Lake County"/>
    <x v="1"/>
  </r>
  <r>
    <x v="2"/>
    <s v="Main Campus"/>
    <n v="2025"/>
    <n v="2"/>
    <n v="84081"/>
    <s v="Part-Time"/>
    <n v="7"/>
    <e v="#N/A"/>
    <s v="Salt Lake County"/>
    <x v="1"/>
  </r>
  <r>
    <x v="2"/>
    <s v="Main Campus"/>
    <n v="2025"/>
    <n v="2"/>
    <n v="84083"/>
    <s v="Full-Time"/>
    <n v="1"/>
    <s v="Tooele"/>
    <s v="Tooele County"/>
    <x v="5"/>
  </r>
  <r>
    <x v="2"/>
    <s v="Main Campus"/>
    <n v="2025"/>
    <n v="2"/>
    <n v="84084"/>
    <s v="Full-Time"/>
    <n v="20"/>
    <s v="Salt Lake"/>
    <s v="Salt Lake County"/>
    <x v="1"/>
  </r>
  <r>
    <x v="2"/>
    <s v="Main Campus"/>
    <n v="2025"/>
    <n v="2"/>
    <n v="84084"/>
    <s v="Part-Time"/>
    <n v="5"/>
    <s v="Salt Lake"/>
    <s v="Salt Lake County"/>
    <x v="1"/>
  </r>
  <r>
    <x v="2"/>
    <s v="Main Campus"/>
    <n v="2025"/>
    <n v="2"/>
    <n v="84086"/>
    <s v="Full-Time"/>
    <n v="4"/>
    <s v="Rich"/>
    <s v="Rich County"/>
    <x v="25"/>
  </r>
  <r>
    <x v="2"/>
    <s v="Main Campus"/>
    <n v="2025"/>
    <n v="2"/>
    <n v="84087"/>
    <s v="Full-Time"/>
    <n v="50"/>
    <s v="Davis"/>
    <s v="Davis County"/>
    <x v="2"/>
  </r>
  <r>
    <x v="2"/>
    <s v="Main Campus"/>
    <n v="2025"/>
    <n v="2"/>
    <n v="84087"/>
    <s v="Part-Time"/>
    <n v="7"/>
    <s v="Davis"/>
    <s v="Davis County"/>
    <x v="2"/>
  </r>
  <r>
    <x v="2"/>
    <s v="Main Campus"/>
    <n v="2025"/>
    <n v="2"/>
    <n v="84088"/>
    <s v="Full-Time"/>
    <n v="56"/>
    <s v="Salt Lake"/>
    <s v="Salt Lake County"/>
    <x v="1"/>
  </r>
  <r>
    <x v="2"/>
    <s v="Main Campus"/>
    <n v="2025"/>
    <n v="2"/>
    <n v="84088"/>
    <s v="Part-Time"/>
    <n v="1"/>
    <s v="Salt Lake"/>
    <s v="Salt Lake County"/>
    <x v="1"/>
  </r>
  <r>
    <x v="2"/>
    <s v="Main Campus"/>
    <n v="2025"/>
    <n v="2"/>
    <n v="84092"/>
    <s v="Full-Time"/>
    <n v="69"/>
    <s v="Salt Lake"/>
    <s v="Salt Lake County"/>
    <x v="1"/>
  </r>
  <r>
    <x v="2"/>
    <s v="Main Campus"/>
    <n v="2025"/>
    <n v="2"/>
    <n v="84092"/>
    <s v="Part-Time"/>
    <n v="8"/>
    <s v="Salt Lake"/>
    <s v="Salt Lake County"/>
    <x v="1"/>
  </r>
  <r>
    <x v="2"/>
    <s v="Main Campus"/>
    <n v="2025"/>
    <n v="2"/>
    <n v="84093"/>
    <s v="Full-Time"/>
    <n v="44"/>
    <s v="Salt Lake"/>
    <s v="Salt Lake County"/>
    <x v="1"/>
  </r>
  <r>
    <x v="2"/>
    <s v="Main Campus"/>
    <n v="2025"/>
    <n v="2"/>
    <n v="84093"/>
    <s v="Part-Time"/>
    <n v="4"/>
    <s v="Salt Lake"/>
    <s v="Salt Lake County"/>
    <x v="1"/>
  </r>
  <r>
    <x v="2"/>
    <s v="Main Campus"/>
    <n v="2025"/>
    <n v="2"/>
    <n v="84094"/>
    <s v="Full-Time"/>
    <n v="53"/>
    <s v="Salt Lake"/>
    <s v="Salt Lake County"/>
    <x v="1"/>
  </r>
  <r>
    <x v="2"/>
    <s v="Main Campus"/>
    <n v="2025"/>
    <n v="2"/>
    <n v="84094"/>
    <s v="Part-Time"/>
    <n v="4"/>
    <s v="Salt Lake"/>
    <s v="Salt Lake County"/>
    <x v="1"/>
  </r>
  <r>
    <x v="2"/>
    <s v="Main Campus"/>
    <n v="2025"/>
    <n v="2"/>
    <n v="84095"/>
    <s v="Full-Time"/>
    <n v="114"/>
    <s v="Salt Lake"/>
    <s v="Salt Lake County"/>
    <x v="1"/>
  </r>
  <r>
    <x v="2"/>
    <s v="Main Campus"/>
    <n v="2025"/>
    <n v="2"/>
    <n v="84095"/>
    <s v="Part-Time"/>
    <n v="14"/>
    <s v="Salt Lake"/>
    <s v="Salt Lake County"/>
    <x v="1"/>
  </r>
  <r>
    <x v="2"/>
    <s v="Main Campus"/>
    <n v="2025"/>
    <n v="2"/>
    <n v="84096"/>
    <s v="Full-Time"/>
    <n v="143"/>
    <e v="#N/A"/>
    <s v="Salt Lake County"/>
    <x v="1"/>
  </r>
  <r>
    <x v="2"/>
    <s v="Main Campus"/>
    <n v="2025"/>
    <n v="2"/>
    <n v="84096"/>
    <s v="Part-Time"/>
    <n v="16"/>
    <e v="#N/A"/>
    <s v="Salt Lake County"/>
    <x v="1"/>
  </r>
  <r>
    <x v="2"/>
    <s v="Main Campus"/>
    <n v="2025"/>
    <n v="2"/>
    <n v="84097"/>
    <s v="Full-Time"/>
    <n v="23"/>
    <s v="Utah"/>
    <s v="Utah County"/>
    <x v="0"/>
  </r>
  <r>
    <x v="2"/>
    <s v="Main Campus"/>
    <n v="2025"/>
    <n v="2"/>
    <n v="84097"/>
    <s v="Part-Time"/>
    <n v="1"/>
    <s v="Utah"/>
    <s v="Utah County"/>
    <x v="0"/>
  </r>
  <r>
    <x v="2"/>
    <s v="Main Campus"/>
    <n v="2025"/>
    <n v="2"/>
    <n v="84098"/>
    <s v="Full-Time"/>
    <n v="25"/>
    <s v="Summit"/>
    <s v="Summit County"/>
    <x v="3"/>
  </r>
  <r>
    <x v="2"/>
    <s v="Main Campus"/>
    <n v="2025"/>
    <n v="2"/>
    <n v="84098"/>
    <s v="Part-Time"/>
    <n v="7"/>
    <s v="Summit"/>
    <s v="Summit County"/>
    <x v="3"/>
  </r>
  <r>
    <x v="2"/>
    <s v="Main Campus"/>
    <n v="2025"/>
    <n v="2"/>
    <n v="84101"/>
    <s v="Full-Time"/>
    <n v="1"/>
    <s v="Salt Lake"/>
    <s v="Salt Lake County"/>
    <x v="1"/>
  </r>
  <r>
    <x v="2"/>
    <s v="Main Campus"/>
    <n v="2025"/>
    <n v="2"/>
    <n v="84102"/>
    <s v="Full-Time"/>
    <n v="5"/>
    <s v="Salt Lake"/>
    <s v="Salt Lake County"/>
    <x v="1"/>
  </r>
  <r>
    <x v="2"/>
    <s v="Main Campus"/>
    <n v="2025"/>
    <n v="2"/>
    <n v="84102"/>
    <s v="Part-Time"/>
    <n v="1"/>
    <s v="Salt Lake"/>
    <s v="Salt Lake County"/>
    <x v="1"/>
  </r>
  <r>
    <x v="2"/>
    <s v="Main Campus"/>
    <n v="2025"/>
    <n v="2"/>
    <n v="84103"/>
    <s v="Full-Time"/>
    <n v="15"/>
    <s v="Salt Lake"/>
    <s v="Salt Lake County"/>
    <x v="1"/>
  </r>
  <r>
    <x v="2"/>
    <s v="Main Campus"/>
    <n v="2025"/>
    <n v="2"/>
    <n v="84103"/>
    <s v="Part-Time"/>
    <n v="2"/>
    <s v="Salt Lake"/>
    <s v="Salt Lake County"/>
    <x v="1"/>
  </r>
  <r>
    <x v="2"/>
    <s v="Main Campus"/>
    <n v="2025"/>
    <n v="2"/>
    <n v="84104"/>
    <s v="Full-Time"/>
    <n v="6"/>
    <s v="Salt Lake"/>
    <s v="Salt Lake County"/>
    <x v="1"/>
  </r>
  <r>
    <x v="2"/>
    <s v="Main Campus"/>
    <n v="2025"/>
    <n v="2"/>
    <n v="84105"/>
    <s v="Full-Time"/>
    <n v="11"/>
    <s v="Salt Lake"/>
    <s v="Salt Lake County"/>
    <x v="1"/>
  </r>
  <r>
    <x v="2"/>
    <s v="Main Campus"/>
    <n v="2025"/>
    <n v="2"/>
    <n v="84105"/>
    <s v="Part-Time"/>
    <n v="3"/>
    <s v="Salt Lake"/>
    <s v="Salt Lake County"/>
    <x v="1"/>
  </r>
  <r>
    <x v="2"/>
    <s v="Main Campus"/>
    <n v="2025"/>
    <n v="2"/>
    <n v="84106"/>
    <s v="Full-Time"/>
    <n v="24"/>
    <s v="Salt Lake"/>
    <s v="Salt Lake County"/>
    <x v="1"/>
  </r>
  <r>
    <x v="2"/>
    <s v="Main Campus"/>
    <n v="2025"/>
    <n v="2"/>
    <n v="84106"/>
    <s v="Part-Time"/>
    <n v="1"/>
    <s v="Salt Lake"/>
    <s v="Salt Lake County"/>
    <x v="1"/>
  </r>
  <r>
    <x v="2"/>
    <s v="Main Campus"/>
    <n v="2025"/>
    <n v="2"/>
    <n v="84107"/>
    <s v="Full-Time"/>
    <n v="19"/>
    <s v="Salt Lake"/>
    <s v="Salt Lake County"/>
    <x v="1"/>
  </r>
  <r>
    <x v="2"/>
    <s v="Main Campus"/>
    <n v="2025"/>
    <n v="2"/>
    <n v="84107"/>
    <s v="Part-Time"/>
    <n v="2"/>
    <s v="Salt Lake"/>
    <s v="Salt Lake County"/>
    <x v="1"/>
  </r>
  <r>
    <x v="2"/>
    <s v="Main Campus"/>
    <n v="2025"/>
    <n v="2"/>
    <n v="84108"/>
    <s v="Full-Time"/>
    <n v="23"/>
    <s v="Salt Lake"/>
    <s v="Salt Lake County"/>
    <x v="1"/>
  </r>
  <r>
    <x v="2"/>
    <s v="Main Campus"/>
    <n v="2025"/>
    <n v="2"/>
    <n v="84108"/>
    <s v="Part-Time"/>
    <n v="2"/>
    <s v="Salt Lake"/>
    <s v="Salt Lake County"/>
    <x v="1"/>
  </r>
  <r>
    <x v="2"/>
    <s v="Main Campus"/>
    <n v="2025"/>
    <n v="2"/>
    <n v="84109"/>
    <s v="Full-Time"/>
    <n v="47"/>
    <s v="Salt Lake"/>
    <s v="Salt Lake County"/>
    <x v="1"/>
  </r>
  <r>
    <x v="2"/>
    <s v="Main Campus"/>
    <n v="2025"/>
    <n v="2"/>
    <n v="84109"/>
    <s v="Part-Time"/>
    <n v="4"/>
    <s v="Salt Lake"/>
    <s v="Salt Lake County"/>
    <x v="1"/>
  </r>
  <r>
    <x v="2"/>
    <s v="Main Campus"/>
    <n v="2025"/>
    <n v="2"/>
    <n v="84111"/>
    <s v="Full-Time"/>
    <n v="1"/>
    <s v="Salt Lake"/>
    <s v="Salt Lake County"/>
    <x v="1"/>
  </r>
  <r>
    <x v="2"/>
    <s v="Main Campus"/>
    <n v="2025"/>
    <n v="2"/>
    <n v="84111"/>
    <s v="Part-Time"/>
    <n v="1"/>
    <s v="Salt Lake"/>
    <s v="Salt Lake County"/>
    <x v="1"/>
  </r>
  <r>
    <x v="2"/>
    <s v="Main Campus"/>
    <n v="2025"/>
    <n v="2"/>
    <n v="84115"/>
    <s v="Full-Time"/>
    <n v="4"/>
    <s v="Salt Lake"/>
    <s v="Salt Lake County"/>
    <x v="1"/>
  </r>
  <r>
    <x v="2"/>
    <s v="Main Campus"/>
    <n v="2025"/>
    <n v="2"/>
    <n v="84115"/>
    <s v="Part-Time"/>
    <n v="1"/>
    <s v="Salt Lake"/>
    <s v="Salt Lake County"/>
    <x v="1"/>
  </r>
  <r>
    <x v="2"/>
    <s v="Main Campus"/>
    <n v="2025"/>
    <n v="2"/>
    <n v="84116"/>
    <s v="Full-Time"/>
    <n v="10"/>
    <s v="Salt Lake"/>
    <s v="Salt Lake County"/>
    <x v="1"/>
  </r>
  <r>
    <x v="2"/>
    <s v="Main Campus"/>
    <n v="2025"/>
    <n v="2"/>
    <n v="84116"/>
    <s v="Part-Time"/>
    <n v="4"/>
    <s v="Salt Lake"/>
    <s v="Salt Lake County"/>
    <x v="1"/>
  </r>
  <r>
    <x v="2"/>
    <s v="Main Campus"/>
    <n v="2025"/>
    <n v="2"/>
    <n v="84117"/>
    <s v="Full-Time"/>
    <n v="45"/>
    <s v="Salt Lake"/>
    <s v="Salt Lake County"/>
    <x v="1"/>
  </r>
  <r>
    <x v="2"/>
    <s v="Main Campus"/>
    <n v="2025"/>
    <n v="2"/>
    <n v="84117"/>
    <s v="Part-Time"/>
    <n v="5"/>
    <s v="Salt Lake"/>
    <s v="Salt Lake County"/>
    <x v="1"/>
  </r>
  <r>
    <x v="2"/>
    <s v="Main Campus"/>
    <n v="2025"/>
    <n v="2"/>
    <n v="84118"/>
    <s v="Full-Time"/>
    <n v="19"/>
    <s v="Salt Lake"/>
    <s v="Salt Lake County"/>
    <x v="1"/>
  </r>
  <r>
    <x v="2"/>
    <s v="Main Campus"/>
    <n v="2025"/>
    <n v="2"/>
    <n v="84118"/>
    <s v="Part-Time"/>
    <n v="2"/>
    <s v="Salt Lake"/>
    <s v="Salt Lake County"/>
    <x v="1"/>
  </r>
  <r>
    <x v="2"/>
    <s v="Main Campus"/>
    <n v="2025"/>
    <n v="2"/>
    <n v="84119"/>
    <s v="Full-Time"/>
    <n v="14"/>
    <s v="Salt Lake"/>
    <s v="Salt Lake County"/>
    <x v="1"/>
  </r>
  <r>
    <x v="2"/>
    <s v="Main Campus"/>
    <n v="2025"/>
    <n v="2"/>
    <n v="84120"/>
    <s v="Full-Time"/>
    <n v="26"/>
    <s v="Salt Lake"/>
    <s v="Salt Lake County"/>
    <x v="1"/>
  </r>
  <r>
    <x v="2"/>
    <s v="Main Campus"/>
    <n v="2025"/>
    <n v="2"/>
    <n v="84120"/>
    <s v="Part-Time"/>
    <n v="5"/>
    <s v="Salt Lake"/>
    <s v="Salt Lake County"/>
    <x v="1"/>
  </r>
  <r>
    <x v="2"/>
    <s v="Main Campus"/>
    <n v="2025"/>
    <n v="2"/>
    <n v="84121"/>
    <s v="Full-Time"/>
    <n v="49"/>
    <s v="Salt Lake"/>
    <s v="Salt Lake County"/>
    <x v="1"/>
  </r>
  <r>
    <x v="2"/>
    <s v="Main Campus"/>
    <n v="2025"/>
    <n v="2"/>
    <n v="84121"/>
    <s v="Part-Time"/>
    <n v="4"/>
    <s v="Salt Lake"/>
    <s v="Salt Lake County"/>
    <x v="1"/>
  </r>
  <r>
    <x v="2"/>
    <s v="Main Campus"/>
    <n v="2025"/>
    <n v="2"/>
    <n v="84123"/>
    <s v="Full-Time"/>
    <n v="42"/>
    <s v="Salt Lake"/>
    <s v="Salt Lake County"/>
    <x v="1"/>
  </r>
  <r>
    <x v="2"/>
    <s v="Main Campus"/>
    <n v="2025"/>
    <n v="2"/>
    <n v="84123"/>
    <s v="Part-Time"/>
    <n v="9"/>
    <s v="Salt Lake"/>
    <s v="Salt Lake County"/>
    <x v="1"/>
  </r>
  <r>
    <x v="2"/>
    <s v="Main Campus"/>
    <n v="2025"/>
    <n v="2"/>
    <n v="84124"/>
    <s v="Full-Time"/>
    <n v="49"/>
    <s v="Salt Lake"/>
    <s v="Salt Lake County"/>
    <x v="1"/>
  </r>
  <r>
    <x v="2"/>
    <s v="Main Campus"/>
    <n v="2025"/>
    <n v="2"/>
    <n v="84124"/>
    <s v="Part-Time"/>
    <n v="2"/>
    <s v="Salt Lake"/>
    <s v="Salt Lake County"/>
    <x v="1"/>
  </r>
  <r>
    <x v="2"/>
    <s v="Main Campus"/>
    <n v="2025"/>
    <n v="2"/>
    <n v="84128"/>
    <s v="Full-Time"/>
    <n v="23"/>
    <s v="Salt Lake"/>
    <s v="Salt Lake County"/>
    <x v="1"/>
  </r>
  <r>
    <x v="2"/>
    <s v="Main Campus"/>
    <n v="2025"/>
    <n v="2"/>
    <n v="84128"/>
    <s v="Part-Time"/>
    <n v="1"/>
    <s v="Salt Lake"/>
    <s v="Salt Lake County"/>
    <x v="1"/>
  </r>
  <r>
    <x v="2"/>
    <s v="Main Campus"/>
    <n v="2025"/>
    <n v="2"/>
    <n v="84129"/>
    <s v="Full-Time"/>
    <n v="33"/>
    <e v="#N/A"/>
    <s v="Salt Lake County"/>
    <x v="1"/>
  </r>
  <r>
    <x v="2"/>
    <s v="Main Campus"/>
    <n v="2025"/>
    <n v="2"/>
    <n v="84129"/>
    <s v="Part-Time"/>
    <n v="5"/>
    <e v="#N/A"/>
    <s v="Salt Lake County"/>
    <x v="1"/>
  </r>
  <r>
    <x v="2"/>
    <s v="Main Campus"/>
    <n v="2025"/>
    <n v="2"/>
    <n v="84241"/>
    <s v="Full-Time"/>
    <n v="1"/>
    <e v="#N/A"/>
    <e v="#N/A"/>
    <x v="24"/>
  </r>
  <r>
    <x v="2"/>
    <s v="Main Campus"/>
    <n v="2025"/>
    <n v="2"/>
    <n v="84301"/>
    <s v="Full-Time"/>
    <n v="10"/>
    <s v="Box Elder"/>
    <s v="Box Elder County"/>
    <x v="10"/>
  </r>
  <r>
    <x v="2"/>
    <s v="Main Campus"/>
    <n v="2025"/>
    <n v="2"/>
    <n v="84301"/>
    <s v="Part-Time"/>
    <n v="1"/>
    <s v="Box Elder"/>
    <s v="Box Elder County"/>
    <x v="10"/>
  </r>
  <r>
    <x v="2"/>
    <s v="Main Campus"/>
    <n v="2025"/>
    <n v="2"/>
    <n v="84302"/>
    <s v="Full-Time"/>
    <n v="164"/>
    <s v="Box Elder"/>
    <s v="Box Elder County"/>
    <x v="10"/>
  </r>
  <r>
    <x v="2"/>
    <s v="Main Campus"/>
    <n v="2025"/>
    <n v="2"/>
    <n v="84302"/>
    <s v="Part-Time"/>
    <n v="24"/>
    <s v="Box Elder"/>
    <s v="Box Elder County"/>
    <x v="10"/>
  </r>
  <r>
    <x v="2"/>
    <s v="Main Campus"/>
    <n v="2025"/>
    <n v="2"/>
    <n v="84305"/>
    <s v="Full-Time"/>
    <n v="12"/>
    <s v="Cache"/>
    <s v="Cache County"/>
    <x v="11"/>
  </r>
  <r>
    <x v="2"/>
    <s v="Main Campus"/>
    <n v="2025"/>
    <n v="2"/>
    <n v="84305"/>
    <s v="Part-Time"/>
    <n v="3"/>
    <s v="Cache"/>
    <s v="Cache County"/>
    <x v="11"/>
  </r>
  <r>
    <x v="2"/>
    <s v="Main Campus"/>
    <n v="2025"/>
    <n v="2"/>
    <n v="84306"/>
    <s v="Full-Time"/>
    <n v="9"/>
    <s v="Box Elder"/>
    <s v="Box Elder County"/>
    <x v="10"/>
  </r>
  <r>
    <x v="2"/>
    <s v="Main Campus"/>
    <n v="2025"/>
    <n v="2"/>
    <n v="84306"/>
    <s v="Part-Time"/>
    <n v="1"/>
    <s v="Box Elder"/>
    <s v="Box Elder County"/>
    <x v="10"/>
  </r>
  <r>
    <x v="2"/>
    <s v="Main Campus"/>
    <n v="2025"/>
    <n v="2"/>
    <n v="84307"/>
    <s v="Full-Time"/>
    <n v="7"/>
    <s v="Box Elder"/>
    <s v="Box Elder County"/>
    <x v="10"/>
  </r>
  <r>
    <x v="2"/>
    <s v="Main Campus"/>
    <n v="2025"/>
    <n v="2"/>
    <n v="84308"/>
    <s v="Full-Time"/>
    <n v="4"/>
    <s v="Cache"/>
    <s v="Cache County"/>
    <x v="11"/>
  </r>
  <r>
    <x v="2"/>
    <s v="Main Campus"/>
    <n v="2025"/>
    <n v="2"/>
    <n v="84308"/>
    <s v="Part-Time"/>
    <n v="1"/>
    <s v="Cache"/>
    <s v="Cache County"/>
    <x v="11"/>
  </r>
  <r>
    <x v="2"/>
    <s v="Main Campus"/>
    <n v="2025"/>
    <n v="2"/>
    <n v="84309"/>
    <s v="Full-Time"/>
    <n v="9"/>
    <s v="Box Elder"/>
    <s v="Box Elder County"/>
    <x v="10"/>
  </r>
  <r>
    <x v="2"/>
    <s v="Main Campus"/>
    <n v="2025"/>
    <n v="2"/>
    <n v="84309"/>
    <s v="Part-Time"/>
    <n v="2"/>
    <s v="Box Elder"/>
    <s v="Box Elder County"/>
    <x v="10"/>
  </r>
  <r>
    <x v="2"/>
    <s v="Main Campus"/>
    <n v="2025"/>
    <n v="2"/>
    <n v="84310"/>
    <s v="Full-Time"/>
    <n v="18"/>
    <s v="Weber"/>
    <s v="Weber County"/>
    <x v="9"/>
  </r>
  <r>
    <x v="2"/>
    <s v="Main Campus"/>
    <n v="2025"/>
    <n v="2"/>
    <n v="84311"/>
    <s v="Full-Time"/>
    <n v="7"/>
    <s v="Box Elder"/>
    <s v="Box Elder County"/>
    <x v="10"/>
  </r>
  <r>
    <x v="2"/>
    <s v="Main Campus"/>
    <n v="2025"/>
    <n v="2"/>
    <n v="84311"/>
    <s v="Part-Time"/>
    <n v="2"/>
    <s v="Box Elder"/>
    <s v="Box Elder County"/>
    <x v="10"/>
  </r>
  <r>
    <x v="2"/>
    <s v="Main Campus"/>
    <n v="2025"/>
    <n v="2"/>
    <n v="84312"/>
    <s v="Full-Time"/>
    <n v="39"/>
    <s v="Box Elder"/>
    <s v="Box Elder County"/>
    <x v="10"/>
  </r>
  <r>
    <x v="2"/>
    <s v="Main Campus"/>
    <n v="2025"/>
    <n v="2"/>
    <n v="84312"/>
    <s v="Part-Time"/>
    <n v="3"/>
    <s v="Box Elder"/>
    <s v="Box Elder County"/>
    <x v="10"/>
  </r>
  <r>
    <x v="2"/>
    <s v="Main Campus"/>
    <n v="2025"/>
    <n v="2"/>
    <n v="84314"/>
    <s v="Full-Time"/>
    <n v="7"/>
    <s v="Box Elder"/>
    <s v="Box Elder County"/>
    <x v="10"/>
  </r>
  <r>
    <x v="2"/>
    <s v="Main Campus"/>
    <n v="2025"/>
    <n v="2"/>
    <n v="84314"/>
    <s v="Part-Time"/>
    <n v="5"/>
    <s v="Box Elder"/>
    <s v="Box Elder County"/>
    <x v="10"/>
  </r>
  <r>
    <x v="2"/>
    <s v="Main Campus"/>
    <n v="2025"/>
    <n v="2"/>
    <n v="84315"/>
    <s v="Full-Time"/>
    <n v="33"/>
    <s v="Weber"/>
    <s v="Weber County"/>
    <x v="9"/>
  </r>
  <r>
    <x v="2"/>
    <s v="Main Campus"/>
    <n v="2025"/>
    <n v="2"/>
    <n v="84315"/>
    <s v="Part-Time"/>
    <n v="1"/>
    <s v="Weber"/>
    <s v="Weber County"/>
    <x v="9"/>
  </r>
  <r>
    <x v="2"/>
    <s v="Main Campus"/>
    <n v="2025"/>
    <n v="2"/>
    <n v="84316"/>
    <s v="Full-Time"/>
    <n v="1"/>
    <s v="Box Elder"/>
    <s v="Box Elder County"/>
    <x v="10"/>
  </r>
  <r>
    <x v="2"/>
    <s v="Main Campus"/>
    <n v="2025"/>
    <n v="2"/>
    <n v="84317"/>
    <s v="Full-Time"/>
    <n v="5"/>
    <s v="Weber"/>
    <s v="Weber County"/>
    <x v="9"/>
  </r>
  <r>
    <x v="2"/>
    <s v="Main Campus"/>
    <n v="2025"/>
    <n v="2"/>
    <n v="84317"/>
    <s v="Part-Time"/>
    <n v="1"/>
    <s v="Weber"/>
    <s v="Weber County"/>
    <x v="9"/>
  </r>
  <r>
    <x v="2"/>
    <s v="Main Campus"/>
    <n v="2025"/>
    <n v="2"/>
    <n v="84318"/>
    <s v="Full-Time"/>
    <n v="181"/>
    <s v="Cache"/>
    <s v="Cache County"/>
    <x v="11"/>
  </r>
  <r>
    <x v="2"/>
    <s v="Main Campus"/>
    <n v="2025"/>
    <n v="2"/>
    <n v="84318"/>
    <s v="Part-Time"/>
    <n v="42"/>
    <s v="Cache"/>
    <s v="Cache County"/>
    <x v="11"/>
  </r>
  <r>
    <x v="2"/>
    <s v="Main Campus"/>
    <n v="2025"/>
    <n v="2"/>
    <n v="84319"/>
    <s v="Full-Time"/>
    <n v="138"/>
    <s v="Cache"/>
    <s v="Cache County"/>
    <x v="11"/>
  </r>
  <r>
    <x v="2"/>
    <s v="Main Campus"/>
    <n v="2025"/>
    <n v="2"/>
    <n v="84319"/>
    <s v="Part-Time"/>
    <n v="47"/>
    <s v="Cache"/>
    <s v="Cache County"/>
    <x v="11"/>
  </r>
  <r>
    <x v="2"/>
    <s v="Main Campus"/>
    <n v="2025"/>
    <n v="2"/>
    <n v="84320"/>
    <s v="Full-Time"/>
    <n v="34"/>
    <s v="Cache"/>
    <s v="Cache County"/>
    <x v="11"/>
  </r>
  <r>
    <x v="2"/>
    <s v="Main Campus"/>
    <n v="2025"/>
    <n v="2"/>
    <n v="84320"/>
    <s v="Part-Time"/>
    <n v="6"/>
    <s v="Cache"/>
    <s v="Cache County"/>
    <x v="11"/>
  </r>
  <r>
    <x v="2"/>
    <s v="Main Campus"/>
    <n v="2025"/>
    <n v="2"/>
    <n v="84321"/>
    <s v="Full-Time"/>
    <n v="3439"/>
    <s v="Cache"/>
    <s v="Cache County"/>
    <x v="11"/>
  </r>
  <r>
    <x v="2"/>
    <s v="Main Campus"/>
    <n v="2025"/>
    <n v="2"/>
    <n v="84321"/>
    <s v="Part-Time"/>
    <n v="634"/>
    <s v="Cache"/>
    <s v="Cache County"/>
    <x v="11"/>
  </r>
  <r>
    <x v="2"/>
    <s v="Main Campus"/>
    <n v="2025"/>
    <n v="2"/>
    <n v="84322"/>
    <s v="Full-Time"/>
    <n v="132"/>
    <s v="Cache"/>
    <s v="Cache County"/>
    <x v="11"/>
  </r>
  <r>
    <x v="2"/>
    <s v="Main Campus"/>
    <n v="2025"/>
    <n v="2"/>
    <n v="84322"/>
    <s v="Part-Time"/>
    <n v="13"/>
    <s v="Cache"/>
    <s v="Cache County"/>
    <x v="11"/>
  </r>
  <r>
    <x v="2"/>
    <s v="Main Campus"/>
    <n v="2025"/>
    <n v="2"/>
    <n v="84323"/>
    <s v="Full-Time"/>
    <n v="9"/>
    <s v="Cache"/>
    <e v="#N/A"/>
    <x v="11"/>
  </r>
  <r>
    <x v="2"/>
    <s v="Main Campus"/>
    <n v="2025"/>
    <n v="2"/>
    <n v="84323"/>
    <s v="Part-Time"/>
    <n v="1"/>
    <s v="Cache"/>
    <e v="#N/A"/>
    <x v="11"/>
  </r>
  <r>
    <x v="2"/>
    <s v="Main Campus"/>
    <n v="2025"/>
    <n v="2"/>
    <n v="84324"/>
    <s v="Full-Time"/>
    <n v="14"/>
    <s v="Box Elder"/>
    <s v="Box Elder County"/>
    <x v="10"/>
  </r>
  <r>
    <x v="2"/>
    <s v="Main Campus"/>
    <n v="2025"/>
    <n v="2"/>
    <n v="84324"/>
    <s v="Part-Time"/>
    <n v="3"/>
    <s v="Box Elder"/>
    <s v="Box Elder County"/>
    <x v="10"/>
  </r>
  <r>
    <x v="2"/>
    <s v="Main Campus"/>
    <n v="2025"/>
    <n v="2"/>
    <n v="84325"/>
    <s v="Full-Time"/>
    <n v="65"/>
    <s v="Cache"/>
    <s v="Cache County"/>
    <x v="11"/>
  </r>
  <r>
    <x v="2"/>
    <s v="Main Campus"/>
    <n v="2025"/>
    <n v="2"/>
    <n v="84325"/>
    <s v="Part-Time"/>
    <n v="11"/>
    <s v="Cache"/>
    <s v="Cache County"/>
    <x v="11"/>
  </r>
  <r>
    <x v="2"/>
    <s v="Main Campus"/>
    <n v="2025"/>
    <n v="2"/>
    <n v="84326"/>
    <s v="Full-Time"/>
    <n v="70"/>
    <s v="Cache"/>
    <s v="Cache County"/>
    <x v="11"/>
  </r>
  <r>
    <x v="2"/>
    <s v="Main Campus"/>
    <n v="2025"/>
    <n v="2"/>
    <n v="84326"/>
    <s v="Part-Time"/>
    <n v="14"/>
    <s v="Cache"/>
    <s v="Cache County"/>
    <x v="11"/>
  </r>
  <r>
    <x v="2"/>
    <s v="Main Campus"/>
    <n v="2025"/>
    <n v="2"/>
    <n v="84327"/>
    <s v="Full-Time"/>
    <n v="22"/>
    <s v="Cache"/>
    <s v="Cache County"/>
    <x v="11"/>
  </r>
  <r>
    <x v="2"/>
    <s v="Main Campus"/>
    <n v="2025"/>
    <n v="2"/>
    <n v="84327"/>
    <s v="Part-Time"/>
    <n v="3"/>
    <s v="Cache"/>
    <s v="Cache County"/>
    <x v="11"/>
  </r>
  <r>
    <x v="2"/>
    <s v="Main Campus"/>
    <n v="2025"/>
    <n v="2"/>
    <n v="84328"/>
    <s v="Full-Time"/>
    <n v="35"/>
    <s v="Cache"/>
    <s v="Cache County"/>
    <x v="11"/>
  </r>
  <r>
    <x v="2"/>
    <s v="Main Campus"/>
    <n v="2025"/>
    <n v="2"/>
    <n v="84328"/>
    <s v="Part-Time"/>
    <n v="10"/>
    <s v="Cache"/>
    <s v="Cache County"/>
    <x v="11"/>
  </r>
  <r>
    <x v="2"/>
    <s v="Main Campus"/>
    <n v="2025"/>
    <n v="2"/>
    <n v="84329"/>
    <s v="Full-Time"/>
    <n v="3"/>
    <s v="Box Elder"/>
    <s v="Box Elder County"/>
    <x v="10"/>
  </r>
  <r>
    <x v="2"/>
    <s v="Main Campus"/>
    <n v="2025"/>
    <n v="2"/>
    <n v="84330"/>
    <s v="Full-Time"/>
    <n v="2"/>
    <s v="Box Elder"/>
    <s v="Box Elder County"/>
    <x v="10"/>
  </r>
  <r>
    <x v="2"/>
    <s v="Main Campus"/>
    <n v="2025"/>
    <n v="2"/>
    <n v="84331"/>
    <s v="Full-Time"/>
    <n v="2"/>
    <s v="Box Elder"/>
    <s v="Box Elder County"/>
    <x v="10"/>
  </r>
  <r>
    <x v="2"/>
    <s v="Main Campus"/>
    <n v="2025"/>
    <n v="2"/>
    <n v="84331"/>
    <s v="Part-Time"/>
    <n v="2"/>
    <s v="Box Elder"/>
    <s v="Box Elder County"/>
    <x v="10"/>
  </r>
  <r>
    <x v="2"/>
    <s v="Main Campus"/>
    <n v="2025"/>
    <n v="2"/>
    <n v="84332"/>
    <s v="Full-Time"/>
    <n v="295"/>
    <s v="Cache"/>
    <s v="Cache County"/>
    <x v="11"/>
  </r>
  <r>
    <x v="2"/>
    <s v="Main Campus"/>
    <n v="2025"/>
    <n v="2"/>
    <n v="84332"/>
    <s v="Part-Time"/>
    <n v="73"/>
    <s v="Cache"/>
    <s v="Cache County"/>
    <x v="11"/>
  </r>
  <r>
    <x v="2"/>
    <s v="Main Campus"/>
    <n v="2025"/>
    <n v="2"/>
    <n v="84333"/>
    <s v="Full-Time"/>
    <n v="50"/>
    <s v="Cache"/>
    <s v="Cache County"/>
    <x v="11"/>
  </r>
  <r>
    <x v="2"/>
    <s v="Main Campus"/>
    <n v="2025"/>
    <n v="2"/>
    <n v="84333"/>
    <s v="Part-Time"/>
    <n v="10"/>
    <s v="Cache"/>
    <s v="Cache County"/>
    <x v="11"/>
  </r>
  <r>
    <x v="2"/>
    <s v="Main Campus"/>
    <n v="2025"/>
    <n v="2"/>
    <n v="84334"/>
    <s v="Full-Time"/>
    <n v="8"/>
    <s v="Cache"/>
    <s v="Box Elder County"/>
    <x v="11"/>
  </r>
  <r>
    <x v="2"/>
    <s v="Main Campus"/>
    <n v="2025"/>
    <n v="2"/>
    <n v="84335"/>
    <s v="Full-Time"/>
    <n v="342"/>
    <s v="Cache"/>
    <s v="Cache County"/>
    <x v="11"/>
  </r>
  <r>
    <x v="2"/>
    <s v="Main Campus"/>
    <n v="2025"/>
    <n v="2"/>
    <n v="84335"/>
    <s v="Part-Time"/>
    <n v="81"/>
    <s v="Cache"/>
    <s v="Cache County"/>
    <x v="11"/>
  </r>
  <r>
    <x v="2"/>
    <s v="Main Campus"/>
    <n v="2025"/>
    <n v="2"/>
    <n v="84337"/>
    <s v="Full-Time"/>
    <n v="81"/>
    <s v="Box Elder"/>
    <s v="Box Elder County"/>
    <x v="10"/>
  </r>
  <r>
    <x v="2"/>
    <s v="Main Campus"/>
    <n v="2025"/>
    <n v="2"/>
    <n v="84337"/>
    <s v="Part-Time"/>
    <n v="22"/>
    <s v="Box Elder"/>
    <s v="Box Elder County"/>
    <x v="10"/>
  </r>
  <r>
    <x v="2"/>
    <s v="Main Campus"/>
    <n v="2025"/>
    <n v="2"/>
    <n v="84338"/>
    <s v="Full-Time"/>
    <n v="5"/>
    <s v="Cache"/>
    <s v="Cache County"/>
    <x v="11"/>
  </r>
  <r>
    <x v="2"/>
    <s v="Main Campus"/>
    <n v="2025"/>
    <n v="2"/>
    <n v="84338"/>
    <s v="Part-Time"/>
    <n v="3"/>
    <s v="Cache"/>
    <s v="Cache County"/>
    <x v="11"/>
  </r>
  <r>
    <x v="2"/>
    <s v="Main Campus"/>
    <n v="2025"/>
    <n v="2"/>
    <n v="84339"/>
    <s v="Full-Time"/>
    <n v="114"/>
    <s v="Cache"/>
    <s v="Cache County"/>
    <x v="11"/>
  </r>
  <r>
    <x v="2"/>
    <s v="Main Campus"/>
    <n v="2025"/>
    <n v="2"/>
    <n v="84339"/>
    <s v="Part-Time"/>
    <n v="29"/>
    <s v="Cache"/>
    <s v="Cache County"/>
    <x v="11"/>
  </r>
  <r>
    <x v="2"/>
    <s v="Main Campus"/>
    <n v="2025"/>
    <n v="2"/>
    <n v="84340"/>
    <s v="Full-Time"/>
    <n v="12"/>
    <s v="Box Elder"/>
    <s v="Box Elder County"/>
    <x v="10"/>
  </r>
  <r>
    <x v="2"/>
    <s v="Main Campus"/>
    <n v="2025"/>
    <n v="2"/>
    <n v="84340"/>
    <s v="Part-Time"/>
    <n v="4"/>
    <s v="Box Elder"/>
    <s v="Box Elder County"/>
    <x v="10"/>
  </r>
  <r>
    <x v="2"/>
    <s v="Main Campus"/>
    <n v="2025"/>
    <n v="2"/>
    <n v="84341"/>
    <s v="Full-Time"/>
    <n v="1548"/>
    <s v="Cache"/>
    <s v="Cache County"/>
    <x v="11"/>
  </r>
  <r>
    <x v="2"/>
    <s v="Main Campus"/>
    <n v="2025"/>
    <n v="2"/>
    <n v="84341"/>
    <s v="Part-Time"/>
    <n v="388"/>
    <s v="Cache"/>
    <s v="Cache County"/>
    <x v="11"/>
  </r>
  <r>
    <x v="2"/>
    <s v="Main Campus"/>
    <n v="2025"/>
    <n v="2"/>
    <n v="84401"/>
    <s v="Full-Time"/>
    <n v="52"/>
    <s v="Weber"/>
    <s v="Weber County"/>
    <x v="9"/>
  </r>
  <r>
    <x v="2"/>
    <s v="Main Campus"/>
    <n v="2025"/>
    <n v="2"/>
    <n v="84401"/>
    <s v="Part-Time"/>
    <n v="7"/>
    <s v="Weber"/>
    <s v="Weber County"/>
    <x v="9"/>
  </r>
  <r>
    <x v="2"/>
    <s v="Main Campus"/>
    <n v="2025"/>
    <n v="2"/>
    <n v="84403"/>
    <s v="Full-Time"/>
    <n v="52"/>
    <s v="Weber"/>
    <s v="Weber County"/>
    <x v="9"/>
  </r>
  <r>
    <x v="2"/>
    <s v="Main Campus"/>
    <n v="2025"/>
    <n v="2"/>
    <n v="84403"/>
    <s v="Part-Time"/>
    <n v="3"/>
    <s v="Weber"/>
    <s v="Weber County"/>
    <x v="9"/>
  </r>
  <r>
    <x v="2"/>
    <s v="Main Campus"/>
    <n v="2025"/>
    <n v="2"/>
    <n v="84404"/>
    <s v="Full-Time"/>
    <n v="106"/>
    <s v="Weber"/>
    <s v="Weber County"/>
    <x v="9"/>
  </r>
  <r>
    <x v="2"/>
    <s v="Main Campus"/>
    <n v="2025"/>
    <n v="2"/>
    <n v="84404"/>
    <s v="Part-Time"/>
    <n v="7"/>
    <s v="Weber"/>
    <s v="Weber County"/>
    <x v="9"/>
  </r>
  <r>
    <x v="2"/>
    <s v="Main Campus"/>
    <n v="2025"/>
    <n v="2"/>
    <n v="84405"/>
    <s v="Full-Time"/>
    <n v="49"/>
    <s v="Weber"/>
    <s v="Weber County"/>
    <x v="9"/>
  </r>
  <r>
    <x v="2"/>
    <s v="Main Campus"/>
    <n v="2025"/>
    <n v="2"/>
    <n v="84405"/>
    <s v="Part-Time"/>
    <n v="3"/>
    <s v="Weber"/>
    <s v="Weber County"/>
    <x v="9"/>
  </r>
  <r>
    <x v="2"/>
    <s v="Main Campus"/>
    <n v="2025"/>
    <n v="2"/>
    <n v="84414"/>
    <s v="Full-Time"/>
    <n v="95"/>
    <s v="Weber"/>
    <s v="Weber County"/>
    <x v="9"/>
  </r>
  <r>
    <x v="2"/>
    <s v="Main Campus"/>
    <n v="2025"/>
    <n v="2"/>
    <n v="84414"/>
    <s v="Part-Time"/>
    <n v="23"/>
    <s v="Weber"/>
    <s v="Weber County"/>
    <x v="9"/>
  </r>
  <r>
    <x v="2"/>
    <s v="Main Campus"/>
    <n v="2025"/>
    <n v="2"/>
    <n v="84493"/>
    <s v="Part-Time"/>
    <n v="1"/>
    <e v="#N/A"/>
    <e v="#N/A"/>
    <x v="24"/>
  </r>
  <r>
    <x v="2"/>
    <s v="Main Campus"/>
    <n v="2025"/>
    <n v="2"/>
    <n v="84501"/>
    <s v="Full-Time"/>
    <n v="16"/>
    <s v="Carbon"/>
    <s v="Carbon County"/>
    <x v="12"/>
  </r>
  <r>
    <x v="2"/>
    <s v="Main Campus"/>
    <n v="2025"/>
    <n v="2"/>
    <n v="84501"/>
    <s v="Part-Time"/>
    <n v="3"/>
    <s v="Carbon"/>
    <s v="Carbon County"/>
    <x v="12"/>
  </r>
  <r>
    <x v="2"/>
    <s v="Main Campus"/>
    <n v="2025"/>
    <n v="2"/>
    <n v="84510"/>
    <s v="Full-Time"/>
    <n v="1"/>
    <s v="San Juan"/>
    <e v="#N/A"/>
    <x v="13"/>
  </r>
  <r>
    <x v="2"/>
    <s v="Main Campus"/>
    <n v="2025"/>
    <n v="2"/>
    <n v="84511"/>
    <s v="Full-Time"/>
    <n v="4"/>
    <s v="San Juan"/>
    <s v="San Juan County"/>
    <x v="13"/>
  </r>
  <r>
    <x v="2"/>
    <s v="Main Campus"/>
    <n v="2025"/>
    <n v="2"/>
    <n v="84511"/>
    <s v="Part-Time"/>
    <n v="2"/>
    <s v="San Juan"/>
    <s v="San Juan County"/>
    <x v="13"/>
  </r>
  <r>
    <x v="2"/>
    <s v="Main Campus"/>
    <n v="2025"/>
    <n v="2"/>
    <n v="84512"/>
    <s v="Full-Time"/>
    <n v="2"/>
    <s v="San Juan"/>
    <s v="San Juan County"/>
    <x v="13"/>
  </r>
  <r>
    <x v="2"/>
    <s v="Main Campus"/>
    <n v="2025"/>
    <n v="2"/>
    <n v="84513"/>
    <s v="Full-Time"/>
    <n v="2"/>
    <s v="Emery"/>
    <s v="Emery County"/>
    <x v="14"/>
  </r>
  <r>
    <x v="2"/>
    <s v="Main Campus"/>
    <n v="2025"/>
    <n v="2"/>
    <n v="84521"/>
    <s v="Full-Time"/>
    <n v="2"/>
    <s v="Emery"/>
    <s v="Emery County"/>
    <x v="14"/>
  </r>
  <r>
    <x v="2"/>
    <s v="Main Campus"/>
    <n v="2025"/>
    <n v="2"/>
    <n v="84523"/>
    <s v="Full-Time"/>
    <n v="2"/>
    <s v="Emery"/>
    <s v="Emery County"/>
    <x v="14"/>
  </r>
  <r>
    <x v="2"/>
    <s v="Main Campus"/>
    <n v="2025"/>
    <n v="2"/>
    <n v="84525"/>
    <s v="Full-Time"/>
    <n v="1"/>
    <s v="Emery"/>
    <s v="Emery County"/>
    <x v="14"/>
  </r>
  <r>
    <x v="2"/>
    <s v="Main Campus"/>
    <n v="2025"/>
    <n v="2"/>
    <n v="84526"/>
    <s v="Full-Time"/>
    <n v="3"/>
    <s v="Carbon"/>
    <s v="Carbon County"/>
    <x v="12"/>
  </r>
  <r>
    <x v="2"/>
    <s v="Main Campus"/>
    <n v="2025"/>
    <n v="2"/>
    <n v="84528"/>
    <s v="Full-Time"/>
    <n v="4"/>
    <s v="Emery"/>
    <s v="Emery County"/>
    <x v="14"/>
  </r>
  <r>
    <x v="2"/>
    <s v="Main Campus"/>
    <n v="2025"/>
    <n v="2"/>
    <n v="84532"/>
    <s v="Full-Time"/>
    <n v="5"/>
    <s v="Grand"/>
    <s v="Grand County"/>
    <x v="15"/>
  </r>
  <r>
    <x v="2"/>
    <s v="Main Campus"/>
    <n v="2025"/>
    <n v="2"/>
    <n v="84532"/>
    <s v="Part-Time"/>
    <n v="1"/>
    <s v="Grand"/>
    <s v="Grand County"/>
    <x v="15"/>
  </r>
  <r>
    <x v="2"/>
    <s v="Main Campus"/>
    <n v="2025"/>
    <n v="2"/>
    <n v="84534"/>
    <s v="Full-Time"/>
    <n v="2"/>
    <s v="San Juan"/>
    <s v="San Juan County"/>
    <x v="13"/>
  </r>
  <r>
    <x v="2"/>
    <s v="Main Campus"/>
    <n v="2025"/>
    <n v="2"/>
    <n v="84534"/>
    <s v="Part-Time"/>
    <n v="1"/>
    <s v="San Juan"/>
    <s v="San Juan County"/>
    <x v="13"/>
  </r>
  <r>
    <x v="2"/>
    <s v="Main Campus"/>
    <n v="2025"/>
    <n v="2"/>
    <n v="84535"/>
    <s v="Full-Time"/>
    <n v="7"/>
    <s v="San Juan"/>
    <s v="San Juan County"/>
    <x v="13"/>
  </r>
  <r>
    <x v="2"/>
    <s v="Main Campus"/>
    <n v="2025"/>
    <n v="2"/>
    <n v="84537"/>
    <s v="Full-Time"/>
    <n v="2"/>
    <s v="Emery"/>
    <s v="Emery County"/>
    <x v="14"/>
  </r>
  <r>
    <x v="2"/>
    <s v="Main Campus"/>
    <n v="2025"/>
    <n v="2"/>
    <n v="84542"/>
    <s v="Full-Time"/>
    <n v="1"/>
    <s v="Carbon"/>
    <s v="Carbon County"/>
    <x v="12"/>
  </r>
  <r>
    <x v="2"/>
    <s v="Main Campus"/>
    <n v="2025"/>
    <n v="2"/>
    <n v="84542"/>
    <s v="Part-Time"/>
    <n v="1"/>
    <s v="Carbon"/>
    <s v="Carbon County"/>
    <x v="12"/>
  </r>
  <r>
    <x v="2"/>
    <s v="Main Campus"/>
    <n v="2025"/>
    <n v="2"/>
    <n v="84601"/>
    <s v="Full-Time"/>
    <n v="9"/>
    <s v="Utah"/>
    <s v="Utah County"/>
    <x v="0"/>
  </r>
  <r>
    <x v="2"/>
    <s v="Main Campus"/>
    <n v="2025"/>
    <n v="2"/>
    <n v="84601"/>
    <s v="Part-Time"/>
    <n v="2"/>
    <s v="Utah"/>
    <s v="Utah County"/>
    <x v="0"/>
  </r>
  <r>
    <x v="2"/>
    <s v="Main Campus"/>
    <n v="2025"/>
    <n v="2"/>
    <n v="84604"/>
    <s v="Full-Time"/>
    <n v="23"/>
    <s v="Utah"/>
    <s v="Utah County"/>
    <x v="0"/>
  </r>
  <r>
    <x v="2"/>
    <s v="Main Campus"/>
    <n v="2025"/>
    <n v="2"/>
    <n v="84604"/>
    <s v="Part-Time"/>
    <n v="3"/>
    <s v="Utah"/>
    <s v="Utah County"/>
    <x v="0"/>
  </r>
  <r>
    <x v="2"/>
    <s v="Main Campus"/>
    <n v="2025"/>
    <n v="2"/>
    <n v="84606"/>
    <s v="Full-Time"/>
    <n v="3"/>
    <s v="Utah"/>
    <s v="Utah County"/>
    <x v="0"/>
  </r>
  <r>
    <x v="2"/>
    <s v="Main Campus"/>
    <n v="2025"/>
    <n v="2"/>
    <n v="84620"/>
    <s v="Full-Time"/>
    <n v="1"/>
    <s v="Sevier"/>
    <s v="Sevier County"/>
    <x v="19"/>
  </r>
  <r>
    <x v="2"/>
    <s v="Main Campus"/>
    <n v="2025"/>
    <n v="2"/>
    <n v="84622"/>
    <s v="Full-Time"/>
    <n v="2"/>
    <s v="Sanpete"/>
    <s v="Sanpete County"/>
    <x v="17"/>
  </r>
  <r>
    <x v="2"/>
    <s v="Main Campus"/>
    <n v="2025"/>
    <n v="2"/>
    <n v="84624"/>
    <s v="Full-Time"/>
    <n v="5"/>
    <s v="Millard"/>
    <s v="Millard County"/>
    <x v="16"/>
  </r>
  <r>
    <x v="2"/>
    <s v="Main Campus"/>
    <n v="2025"/>
    <n v="2"/>
    <n v="84624"/>
    <s v="Part-Time"/>
    <n v="1"/>
    <s v="Millard"/>
    <s v="Millard County"/>
    <x v="16"/>
  </r>
  <r>
    <x v="2"/>
    <s v="Main Campus"/>
    <n v="2025"/>
    <n v="2"/>
    <n v="84627"/>
    <s v="Full-Time"/>
    <n v="5"/>
    <s v="Sanpete"/>
    <s v="Sanpete County"/>
    <x v="17"/>
  </r>
  <r>
    <x v="2"/>
    <s v="Main Campus"/>
    <n v="2025"/>
    <n v="2"/>
    <n v="84627"/>
    <s v="Part-Time"/>
    <n v="1"/>
    <s v="Sanpete"/>
    <s v="Sanpete County"/>
    <x v="17"/>
  </r>
  <r>
    <x v="2"/>
    <s v="Main Campus"/>
    <n v="2025"/>
    <n v="2"/>
    <n v="84629"/>
    <s v="Full-Time"/>
    <n v="3"/>
    <s v="Sanpete"/>
    <s v="Sanpete County"/>
    <x v="17"/>
  </r>
  <r>
    <x v="2"/>
    <s v="Main Campus"/>
    <n v="2025"/>
    <n v="2"/>
    <n v="84631"/>
    <s v="Full-Time"/>
    <n v="2"/>
    <s v="Millard"/>
    <s v="Millard County"/>
    <x v="16"/>
  </r>
  <r>
    <x v="2"/>
    <s v="Main Campus"/>
    <n v="2025"/>
    <n v="2"/>
    <n v="84634"/>
    <s v="Full-Time"/>
    <n v="2"/>
    <s v="Sanpete"/>
    <s v="Sanpete County"/>
    <x v="17"/>
  </r>
  <r>
    <x v="2"/>
    <s v="Main Campus"/>
    <n v="2025"/>
    <n v="2"/>
    <n v="84637"/>
    <s v="Full-Time"/>
    <n v="1"/>
    <s v="Millard"/>
    <s v="Millard County"/>
    <x v="16"/>
  </r>
  <r>
    <x v="2"/>
    <s v="Main Campus"/>
    <n v="2025"/>
    <n v="2"/>
    <n v="84639"/>
    <s v="Full-Time"/>
    <n v="2"/>
    <s v="Juab"/>
    <s v="Juab County"/>
    <x v="18"/>
  </r>
  <r>
    <x v="2"/>
    <s v="Main Campus"/>
    <n v="2025"/>
    <n v="2"/>
    <n v="84642"/>
    <s v="Full-Time"/>
    <n v="2"/>
    <s v="Sanpete"/>
    <s v="Sanpete County"/>
    <x v="17"/>
  </r>
  <r>
    <x v="2"/>
    <s v="Main Campus"/>
    <n v="2025"/>
    <n v="2"/>
    <n v="84644"/>
    <s v="Full-Time"/>
    <n v="4"/>
    <s v="Millard"/>
    <s v="Millard County"/>
    <x v="16"/>
  </r>
  <r>
    <x v="2"/>
    <s v="Main Campus"/>
    <n v="2025"/>
    <n v="2"/>
    <n v="84645"/>
    <s v="Full-Time"/>
    <n v="5"/>
    <s v="Juab"/>
    <s v="Juab County"/>
    <x v="18"/>
  </r>
  <r>
    <x v="2"/>
    <s v="Main Campus"/>
    <n v="2025"/>
    <n v="2"/>
    <n v="84646"/>
    <s v="Full-Time"/>
    <n v="3"/>
    <s v="Sanpete"/>
    <s v="Sanpete County"/>
    <x v="17"/>
  </r>
  <r>
    <x v="2"/>
    <s v="Main Campus"/>
    <n v="2025"/>
    <n v="2"/>
    <n v="84647"/>
    <s v="Full-Time"/>
    <n v="9"/>
    <s v="Sanpete"/>
    <s v="Sanpete County"/>
    <x v="17"/>
  </r>
  <r>
    <x v="2"/>
    <s v="Main Campus"/>
    <n v="2025"/>
    <n v="2"/>
    <n v="84647"/>
    <s v="Part-Time"/>
    <n v="1"/>
    <s v="Sanpete"/>
    <s v="Sanpete County"/>
    <x v="17"/>
  </r>
  <r>
    <x v="2"/>
    <s v="Main Campus"/>
    <n v="2025"/>
    <n v="2"/>
    <n v="84648"/>
    <s v="Full-Time"/>
    <n v="10"/>
    <s v="Juab"/>
    <s v="Juab County"/>
    <x v="18"/>
  </r>
  <r>
    <x v="2"/>
    <s v="Main Campus"/>
    <n v="2025"/>
    <n v="2"/>
    <n v="84648"/>
    <s v="Part-Time"/>
    <n v="1"/>
    <s v="Juab"/>
    <s v="Juab County"/>
    <x v="18"/>
  </r>
  <r>
    <x v="2"/>
    <s v="Main Campus"/>
    <n v="2025"/>
    <n v="2"/>
    <n v="84649"/>
    <s v="Full-Time"/>
    <n v="4"/>
    <s v="Millard"/>
    <s v="Millard County"/>
    <x v="16"/>
  </r>
  <r>
    <x v="2"/>
    <s v="Main Campus"/>
    <n v="2025"/>
    <n v="2"/>
    <n v="84651"/>
    <s v="Full-Time"/>
    <n v="29"/>
    <s v="Utah"/>
    <s v="Utah County"/>
    <x v="0"/>
  </r>
  <r>
    <x v="2"/>
    <s v="Main Campus"/>
    <n v="2025"/>
    <n v="2"/>
    <n v="84651"/>
    <s v="Part-Time"/>
    <n v="3"/>
    <s v="Utah"/>
    <s v="Utah County"/>
    <x v="0"/>
  </r>
  <r>
    <x v="2"/>
    <s v="Main Campus"/>
    <n v="2025"/>
    <n v="2"/>
    <n v="84652"/>
    <s v="Full-Time"/>
    <n v="1"/>
    <s v="Sevier"/>
    <s v="Sevier County"/>
    <x v="19"/>
  </r>
  <r>
    <x v="2"/>
    <s v="Main Campus"/>
    <n v="2025"/>
    <n v="2"/>
    <n v="84653"/>
    <s v="Full-Time"/>
    <n v="31"/>
    <s v="Utah"/>
    <s v="Utah County"/>
    <x v="0"/>
  </r>
  <r>
    <x v="2"/>
    <s v="Main Campus"/>
    <n v="2025"/>
    <n v="2"/>
    <n v="84653"/>
    <s v="Part-Time"/>
    <n v="4"/>
    <s v="Utah"/>
    <s v="Utah County"/>
    <x v="0"/>
  </r>
  <r>
    <x v="2"/>
    <s v="Main Campus"/>
    <n v="2025"/>
    <n v="2"/>
    <n v="84654"/>
    <s v="Full-Time"/>
    <n v="1"/>
    <s v="Sevier"/>
    <s v="Sevier County"/>
    <x v="19"/>
  </r>
  <r>
    <x v="2"/>
    <s v="Main Campus"/>
    <n v="2025"/>
    <n v="2"/>
    <n v="84655"/>
    <s v="Full-Time"/>
    <n v="21"/>
    <s v="Utah"/>
    <s v="Utah County"/>
    <x v="0"/>
  </r>
  <r>
    <x v="2"/>
    <s v="Main Campus"/>
    <n v="2025"/>
    <n v="2"/>
    <n v="84655"/>
    <s v="Part-Time"/>
    <n v="6"/>
    <s v="Utah"/>
    <s v="Utah County"/>
    <x v="0"/>
  </r>
  <r>
    <x v="2"/>
    <s v="Main Campus"/>
    <n v="2025"/>
    <n v="2"/>
    <n v="84657"/>
    <s v="Full-Time"/>
    <n v="2"/>
    <s v="Sevier"/>
    <s v="Sevier County"/>
    <x v="19"/>
  </r>
  <r>
    <x v="2"/>
    <s v="Main Campus"/>
    <n v="2025"/>
    <n v="2"/>
    <n v="84660"/>
    <s v="Full-Time"/>
    <n v="59"/>
    <s v="Utah"/>
    <s v="Utah County"/>
    <x v="0"/>
  </r>
  <r>
    <x v="2"/>
    <s v="Main Campus"/>
    <n v="2025"/>
    <n v="2"/>
    <n v="84660"/>
    <s v="Part-Time"/>
    <n v="4"/>
    <s v="Utah"/>
    <s v="Utah County"/>
    <x v="0"/>
  </r>
  <r>
    <x v="2"/>
    <s v="Main Campus"/>
    <n v="2025"/>
    <n v="2"/>
    <n v="84662"/>
    <s v="Full-Time"/>
    <n v="4"/>
    <s v="Sanpete"/>
    <s v="Sanpete County"/>
    <x v="17"/>
  </r>
  <r>
    <x v="2"/>
    <s v="Main Campus"/>
    <n v="2025"/>
    <n v="2"/>
    <n v="84662"/>
    <s v="Part-Time"/>
    <n v="1"/>
    <s v="Sanpete"/>
    <s v="Sanpete County"/>
    <x v="17"/>
  </r>
  <r>
    <x v="2"/>
    <s v="Main Campus"/>
    <n v="2025"/>
    <n v="2"/>
    <n v="84663"/>
    <s v="Full-Time"/>
    <n v="35"/>
    <s v="Utah"/>
    <s v="Utah County"/>
    <x v="0"/>
  </r>
  <r>
    <x v="2"/>
    <s v="Main Campus"/>
    <n v="2025"/>
    <n v="2"/>
    <n v="84663"/>
    <s v="Part-Time"/>
    <n v="9"/>
    <s v="Utah"/>
    <s v="Utah County"/>
    <x v="0"/>
  </r>
  <r>
    <x v="2"/>
    <s v="Main Campus"/>
    <n v="2025"/>
    <n v="2"/>
    <n v="84664"/>
    <s v="Full-Time"/>
    <n v="47"/>
    <s v="Utah"/>
    <s v="Utah County"/>
    <x v="0"/>
  </r>
  <r>
    <x v="2"/>
    <s v="Main Campus"/>
    <n v="2025"/>
    <n v="2"/>
    <n v="84664"/>
    <s v="Part-Time"/>
    <n v="5"/>
    <s v="Utah"/>
    <s v="Utah County"/>
    <x v="0"/>
  </r>
  <r>
    <x v="2"/>
    <s v="Main Campus"/>
    <n v="2025"/>
    <n v="2"/>
    <n v="84701"/>
    <s v="Full-Time"/>
    <n v="9"/>
    <s v="Sevier"/>
    <s v="Sevier County"/>
    <x v="19"/>
  </r>
  <r>
    <x v="2"/>
    <s v="Main Campus"/>
    <n v="2025"/>
    <n v="2"/>
    <n v="84701"/>
    <s v="Part-Time"/>
    <n v="1"/>
    <s v="Sevier"/>
    <s v="Sevier County"/>
    <x v="19"/>
  </r>
  <r>
    <x v="2"/>
    <s v="Main Campus"/>
    <n v="2025"/>
    <n v="2"/>
    <n v="84711"/>
    <s v="Full-Time"/>
    <n v="1"/>
    <s v="Sevier"/>
    <s v="Sevier County"/>
    <x v="19"/>
  </r>
  <r>
    <x v="2"/>
    <s v="Main Campus"/>
    <n v="2025"/>
    <n v="2"/>
    <n v="84713"/>
    <s v="Full-Time"/>
    <n v="2"/>
    <s v="Beaver"/>
    <s v="Beaver County"/>
    <x v="23"/>
  </r>
  <r>
    <x v="2"/>
    <s v="Main Campus"/>
    <n v="2025"/>
    <n v="2"/>
    <n v="84718"/>
    <s v="Full-Time"/>
    <n v="1"/>
    <s v="Garfield"/>
    <s v="Garfield County"/>
    <x v="22"/>
  </r>
  <r>
    <x v="2"/>
    <s v="Main Campus"/>
    <n v="2025"/>
    <n v="2"/>
    <n v="84720"/>
    <s v="Full-Time"/>
    <n v="25"/>
    <s v="Iron"/>
    <s v="Iron County"/>
    <x v="20"/>
  </r>
  <r>
    <x v="2"/>
    <s v="Main Campus"/>
    <n v="2025"/>
    <n v="2"/>
    <n v="84720"/>
    <s v="Part-Time"/>
    <n v="2"/>
    <s v="Iron"/>
    <s v="Iron County"/>
    <x v="20"/>
  </r>
  <r>
    <x v="2"/>
    <s v="Main Campus"/>
    <n v="2025"/>
    <n v="2"/>
    <n v="84721"/>
    <s v="Full-Time"/>
    <n v="8"/>
    <s v="Iron"/>
    <s v="Iron County"/>
    <x v="20"/>
  </r>
  <r>
    <x v="2"/>
    <s v="Main Campus"/>
    <n v="2025"/>
    <n v="2"/>
    <n v="84721"/>
    <s v="Part-Time"/>
    <n v="2"/>
    <s v="Iron"/>
    <s v="Iron County"/>
    <x v="20"/>
  </r>
  <r>
    <x v="2"/>
    <s v="Main Campus"/>
    <n v="2025"/>
    <n v="2"/>
    <n v="84725"/>
    <s v="Full-Time"/>
    <n v="2"/>
    <s v="Washington"/>
    <s v="Washington County"/>
    <x v="21"/>
  </r>
  <r>
    <x v="2"/>
    <s v="Main Campus"/>
    <n v="2025"/>
    <n v="2"/>
    <n v="84725"/>
    <s v="Part-Time"/>
    <n v="1"/>
    <s v="Washington"/>
    <s v="Washington County"/>
    <x v="21"/>
  </r>
  <r>
    <x v="2"/>
    <s v="Main Campus"/>
    <n v="2025"/>
    <n v="2"/>
    <n v="84728"/>
    <s v="Part-Time"/>
    <n v="1"/>
    <s v="Millard"/>
    <s v="Millard County"/>
    <x v="16"/>
  </r>
  <r>
    <x v="2"/>
    <s v="Main Campus"/>
    <n v="2025"/>
    <n v="2"/>
    <n v="84730"/>
    <s v="Full-Time"/>
    <n v="2"/>
    <s v="Sevier"/>
    <s v="Sevier County"/>
    <x v="19"/>
  </r>
  <r>
    <x v="2"/>
    <s v="Main Campus"/>
    <n v="2025"/>
    <n v="2"/>
    <n v="84737"/>
    <s v="Full-Time"/>
    <n v="14"/>
    <s v="Washington"/>
    <s v="Washington County"/>
    <x v="21"/>
  </r>
  <r>
    <x v="2"/>
    <s v="Main Campus"/>
    <n v="2025"/>
    <n v="2"/>
    <n v="84738"/>
    <s v="Full-Time"/>
    <n v="3"/>
    <s v="Washington"/>
    <s v="Washington County"/>
    <x v="21"/>
  </r>
  <r>
    <x v="2"/>
    <s v="Main Campus"/>
    <n v="2025"/>
    <n v="2"/>
    <n v="84738"/>
    <s v="Part-Time"/>
    <n v="1"/>
    <s v="Washington"/>
    <s v="Washington County"/>
    <x v="21"/>
  </r>
  <r>
    <x v="2"/>
    <s v="Main Campus"/>
    <n v="2025"/>
    <n v="2"/>
    <n v="84740"/>
    <s v="Full-Time"/>
    <n v="1"/>
    <s v="Piute"/>
    <s v="Piute County"/>
    <x v="28"/>
  </r>
  <r>
    <x v="2"/>
    <s v="Main Campus"/>
    <n v="2025"/>
    <n v="2"/>
    <n v="84741"/>
    <s v="Full-Time"/>
    <n v="3"/>
    <s v="Kane"/>
    <s v="Kane County"/>
    <x v="29"/>
  </r>
  <r>
    <x v="2"/>
    <s v="Main Campus"/>
    <n v="2025"/>
    <n v="2"/>
    <n v="84741"/>
    <s v="Part-Time"/>
    <n v="1"/>
    <s v="Kane"/>
    <s v="Kane County"/>
    <x v="29"/>
  </r>
  <r>
    <x v="2"/>
    <s v="Main Campus"/>
    <n v="2025"/>
    <n v="2"/>
    <n v="84742"/>
    <s v="Full-Time"/>
    <n v="1"/>
    <s v="Iron"/>
    <s v="Iron County"/>
    <x v="20"/>
  </r>
  <r>
    <x v="2"/>
    <s v="Main Campus"/>
    <n v="2025"/>
    <n v="2"/>
    <n v="84743"/>
    <s v="Full-Time"/>
    <n v="1"/>
    <s v="Piute"/>
    <s v="Piute County"/>
    <x v="28"/>
  </r>
  <r>
    <x v="2"/>
    <s v="Main Campus"/>
    <n v="2025"/>
    <n v="2"/>
    <n v="84745"/>
    <s v="Full-Time"/>
    <n v="2"/>
    <s v="Washington"/>
    <s v="Washington County"/>
    <x v="21"/>
  </r>
  <r>
    <x v="2"/>
    <s v="Main Campus"/>
    <n v="2025"/>
    <n v="2"/>
    <n v="84751"/>
    <s v="Part-Time"/>
    <n v="1"/>
    <s v="Beaver"/>
    <s v="Beaver County"/>
    <x v="23"/>
  </r>
  <r>
    <x v="2"/>
    <s v="Main Campus"/>
    <n v="2025"/>
    <n v="2"/>
    <n v="84754"/>
    <s v="Full-Time"/>
    <n v="2"/>
    <s v="Sevier"/>
    <s v="Sevier County"/>
    <x v="19"/>
  </r>
  <r>
    <x v="2"/>
    <s v="Main Campus"/>
    <n v="2025"/>
    <n v="2"/>
    <n v="84757"/>
    <s v="Full-Time"/>
    <n v="1"/>
    <s v="Washington"/>
    <s v="Washington County"/>
    <x v="21"/>
  </r>
  <r>
    <x v="2"/>
    <s v="Main Campus"/>
    <n v="2025"/>
    <n v="2"/>
    <n v="84757"/>
    <s v="Part-Time"/>
    <n v="2"/>
    <s v="Washington"/>
    <s v="Washington County"/>
    <x v="21"/>
  </r>
  <r>
    <x v="2"/>
    <s v="Main Campus"/>
    <n v="2025"/>
    <n v="2"/>
    <n v="84758"/>
    <s v="Part-Time"/>
    <n v="1"/>
    <s v="Kane"/>
    <s v="Kane County"/>
    <x v="29"/>
  </r>
  <r>
    <x v="2"/>
    <s v="Main Campus"/>
    <n v="2025"/>
    <n v="2"/>
    <n v="84759"/>
    <s v="Full-Time"/>
    <n v="2"/>
    <s v="Garfield"/>
    <s v="Garfield County"/>
    <x v="22"/>
  </r>
  <r>
    <x v="2"/>
    <s v="Main Campus"/>
    <n v="2025"/>
    <n v="2"/>
    <n v="84761"/>
    <s v="Full-Time"/>
    <n v="1"/>
    <s v="Iron"/>
    <s v="Iron County"/>
    <x v="20"/>
  </r>
  <r>
    <x v="2"/>
    <s v="Main Campus"/>
    <n v="2025"/>
    <n v="2"/>
    <n v="84765"/>
    <s v="Full-Time"/>
    <n v="8"/>
    <s v="Washington"/>
    <s v="Washington County"/>
    <x v="21"/>
  </r>
  <r>
    <x v="2"/>
    <s v="Main Campus"/>
    <n v="2025"/>
    <n v="2"/>
    <n v="84765"/>
    <s v="Part-Time"/>
    <n v="1"/>
    <s v="Washington"/>
    <s v="Washington County"/>
    <x v="21"/>
  </r>
  <r>
    <x v="2"/>
    <s v="Main Campus"/>
    <n v="2025"/>
    <n v="2"/>
    <n v="84770"/>
    <s v="Full-Time"/>
    <n v="21"/>
    <s v="Washington"/>
    <s v="Washington County"/>
    <x v="21"/>
  </r>
  <r>
    <x v="2"/>
    <s v="Main Campus"/>
    <n v="2025"/>
    <n v="2"/>
    <n v="84770"/>
    <s v="Part-Time"/>
    <n v="3"/>
    <s v="Washington"/>
    <s v="Washington County"/>
    <x v="21"/>
  </r>
  <r>
    <x v="2"/>
    <s v="Main Campus"/>
    <n v="2025"/>
    <n v="2"/>
    <n v="84776"/>
    <s v="Full-Time"/>
    <n v="1"/>
    <s v="Garfield"/>
    <s v="Garfield County"/>
    <x v="22"/>
  </r>
  <r>
    <x v="2"/>
    <s v="Main Campus"/>
    <n v="2025"/>
    <n v="2"/>
    <n v="84780"/>
    <s v="Full-Time"/>
    <n v="25"/>
    <s v="Washington"/>
    <s v="Washington County"/>
    <x v="21"/>
  </r>
  <r>
    <x v="2"/>
    <s v="Main Campus"/>
    <n v="2025"/>
    <n v="2"/>
    <n v="84780"/>
    <s v="Part-Time"/>
    <n v="1"/>
    <s v="Washington"/>
    <s v="Washington County"/>
    <x v="21"/>
  </r>
  <r>
    <x v="2"/>
    <s v="Main Campus"/>
    <n v="2025"/>
    <n v="2"/>
    <n v="84784"/>
    <s v="Full-Time"/>
    <n v="2"/>
    <s v="Washington"/>
    <s v="Washington County"/>
    <x v="21"/>
  </r>
  <r>
    <x v="2"/>
    <s v="Main Campus"/>
    <n v="2025"/>
    <n v="2"/>
    <n v="84790"/>
    <s v="Full-Time"/>
    <n v="50"/>
    <s v="Washington"/>
    <s v="Washington County"/>
    <x v="21"/>
  </r>
  <r>
    <x v="2"/>
    <s v="Main Campus"/>
    <n v="2025"/>
    <n v="2"/>
    <n v="84790"/>
    <s v="Part-Time"/>
    <n v="4"/>
    <s v="Washington"/>
    <s v="Washington County"/>
    <x v="21"/>
  </r>
  <r>
    <x v="2"/>
    <s v="USU - Brigham Center"/>
    <n v="2025"/>
    <n v="2"/>
    <n v="84003"/>
    <s v="Full-Time"/>
    <n v="2"/>
    <s v="Utah"/>
    <s v="Utah County"/>
    <x v="0"/>
  </r>
  <r>
    <x v="2"/>
    <s v="USU - Brigham Center"/>
    <n v="2025"/>
    <n v="2"/>
    <n v="84005"/>
    <s v="Full-Time"/>
    <n v="1"/>
    <e v="#N/A"/>
    <s v="Utah County"/>
    <x v="0"/>
  </r>
  <r>
    <x v="2"/>
    <s v="USU - Brigham Center"/>
    <n v="2025"/>
    <n v="2"/>
    <n v="84009"/>
    <s v="Full-Time"/>
    <n v="2"/>
    <e v="#N/A"/>
    <s v="Salt Lake County"/>
    <x v="1"/>
  </r>
  <r>
    <x v="2"/>
    <s v="USU - Brigham Center"/>
    <n v="2025"/>
    <n v="2"/>
    <n v="84010"/>
    <s v="Full-Time"/>
    <n v="3"/>
    <s v="Davis"/>
    <s v="Davis County"/>
    <x v="2"/>
  </r>
  <r>
    <x v="2"/>
    <s v="USU - Brigham Center"/>
    <n v="2025"/>
    <n v="2"/>
    <n v="84014"/>
    <s v="Full-Time"/>
    <n v="2"/>
    <s v="Davis"/>
    <s v="Davis County"/>
    <x v="2"/>
  </r>
  <r>
    <x v="2"/>
    <s v="USU - Brigham Center"/>
    <n v="2025"/>
    <n v="2"/>
    <n v="84015"/>
    <s v="Full-Time"/>
    <n v="2"/>
    <s v="Davis"/>
    <s v="Davis County"/>
    <x v="2"/>
  </r>
  <r>
    <x v="2"/>
    <s v="USU - Brigham Center"/>
    <n v="2025"/>
    <n v="2"/>
    <n v="84017"/>
    <s v="Part-Time"/>
    <n v="1"/>
    <s v="Summit"/>
    <s v="Summit County"/>
    <x v="3"/>
  </r>
  <r>
    <x v="2"/>
    <s v="USU - Brigham Center"/>
    <n v="2025"/>
    <n v="2"/>
    <n v="84025"/>
    <s v="Full-Time"/>
    <n v="6"/>
    <s v="Davis"/>
    <s v="Davis County"/>
    <x v="2"/>
  </r>
  <r>
    <x v="2"/>
    <s v="USU - Brigham Center"/>
    <n v="2025"/>
    <n v="2"/>
    <n v="84028"/>
    <s v="Full-Time"/>
    <n v="1"/>
    <s v="Rich"/>
    <s v="Rich County"/>
    <x v="25"/>
  </r>
  <r>
    <x v="2"/>
    <s v="USU - Brigham Center"/>
    <n v="2025"/>
    <n v="2"/>
    <n v="84032"/>
    <s v="Part-Time"/>
    <n v="1"/>
    <s v="Wasatch"/>
    <s v="Wasatch County"/>
    <x v="7"/>
  </r>
  <r>
    <x v="2"/>
    <s v="USU - Brigham Center"/>
    <n v="2025"/>
    <n v="2"/>
    <n v="84036"/>
    <s v="Full-Time"/>
    <n v="1"/>
    <s v="Summit"/>
    <s v="Summit County"/>
    <x v="3"/>
  </r>
  <r>
    <x v="2"/>
    <s v="USU - Brigham Center"/>
    <n v="2025"/>
    <n v="2"/>
    <n v="84037"/>
    <s v="Full-Time"/>
    <n v="5"/>
    <s v="Davis"/>
    <s v="Davis County"/>
    <x v="2"/>
  </r>
  <r>
    <x v="2"/>
    <s v="USU - Brigham Center"/>
    <n v="2025"/>
    <n v="2"/>
    <n v="84040"/>
    <s v="Full-Time"/>
    <n v="2"/>
    <s v="Davis"/>
    <s v="Davis County"/>
    <x v="2"/>
  </r>
  <r>
    <x v="2"/>
    <s v="USU - Brigham Center"/>
    <n v="2025"/>
    <n v="2"/>
    <n v="84040"/>
    <s v="Part-Time"/>
    <n v="1"/>
    <s v="Davis"/>
    <s v="Davis County"/>
    <x v="2"/>
  </r>
  <r>
    <x v="2"/>
    <s v="USU - Brigham Center"/>
    <n v="2025"/>
    <n v="2"/>
    <n v="84041"/>
    <s v="Full-Time"/>
    <n v="5"/>
    <s v="Davis"/>
    <s v="Davis County"/>
    <x v="2"/>
  </r>
  <r>
    <x v="2"/>
    <s v="USU - Brigham Center"/>
    <n v="2025"/>
    <n v="2"/>
    <n v="84041"/>
    <s v="Part-Time"/>
    <n v="1"/>
    <s v="Davis"/>
    <s v="Davis County"/>
    <x v="2"/>
  </r>
  <r>
    <x v="2"/>
    <s v="USU - Brigham Center"/>
    <n v="2025"/>
    <n v="2"/>
    <n v="84043"/>
    <s v="Full-Time"/>
    <n v="2"/>
    <s v="Utah"/>
    <s v="Utah County"/>
    <x v="0"/>
  </r>
  <r>
    <x v="2"/>
    <s v="USU - Brigham Center"/>
    <n v="2025"/>
    <n v="2"/>
    <n v="84049"/>
    <s v="Full-Time"/>
    <n v="1"/>
    <s v="Wasatch"/>
    <s v="Wasatch County"/>
    <x v="7"/>
  </r>
  <r>
    <x v="2"/>
    <s v="USU - Brigham Center"/>
    <n v="2025"/>
    <n v="2"/>
    <n v="84050"/>
    <s v="Full-Time"/>
    <n v="1"/>
    <s v="Morgan"/>
    <s v="Morgan County"/>
    <x v="8"/>
  </r>
  <r>
    <x v="2"/>
    <s v="USU - Brigham Center"/>
    <n v="2025"/>
    <n v="2"/>
    <n v="84054"/>
    <s v="Full-Time"/>
    <n v="3"/>
    <s v="Davis"/>
    <s v="Davis County"/>
    <x v="2"/>
  </r>
  <r>
    <x v="2"/>
    <s v="USU - Brigham Center"/>
    <n v="2025"/>
    <n v="2"/>
    <n v="84054"/>
    <s v="Part-Time"/>
    <n v="2"/>
    <s v="Davis"/>
    <s v="Davis County"/>
    <x v="2"/>
  </r>
  <r>
    <x v="2"/>
    <s v="USU - Brigham Center"/>
    <n v="2025"/>
    <n v="2"/>
    <n v="84058"/>
    <s v="Full-Time"/>
    <n v="1"/>
    <s v="Utah"/>
    <s v="Utah County"/>
    <x v="0"/>
  </r>
  <r>
    <x v="2"/>
    <s v="USU - Brigham Center"/>
    <n v="2025"/>
    <n v="2"/>
    <n v="84062"/>
    <s v="Full-Time"/>
    <n v="4"/>
    <s v="Utah"/>
    <s v="Utah County"/>
    <x v="0"/>
  </r>
  <r>
    <x v="2"/>
    <s v="USU - Brigham Center"/>
    <n v="2025"/>
    <n v="2"/>
    <n v="84065"/>
    <s v="Full-Time"/>
    <n v="1"/>
    <s v="Salt Lake"/>
    <s v="Salt Lake County"/>
    <x v="1"/>
  </r>
  <r>
    <x v="2"/>
    <s v="USU - Brigham Center"/>
    <n v="2025"/>
    <n v="2"/>
    <n v="84067"/>
    <s v="Full-Time"/>
    <n v="1"/>
    <s v="Weber"/>
    <s v="Weber County"/>
    <x v="9"/>
  </r>
  <r>
    <x v="2"/>
    <s v="USU - Brigham Center"/>
    <n v="2025"/>
    <n v="2"/>
    <n v="84067"/>
    <s v="Part-Time"/>
    <n v="1"/>
    <s v="Weber"/>
    <s v="Weber County"/>
    <x v="9"/>
  </r>
  <r>
    <x v="2"/>
    <s v="USU - Brigham Center"/>
    <n v="2025"/>
    <n v="2"/>
    <n v="84070"/>
    <s v="Full-Time"/>
    <n v="1"/>
    <s v="Salt Lake"/>
    <s v="Salt Lake County"/>
    <x v="1"/>
  </r>
  <r>
    <x v="2"/>
    <s v="USU - Brigham Center"/>
    <n v="2025"/>
    <n v="2"/>
    <n v="84074"/>
    <s v="Full-Time"/>
    <n v="1"/>
    <s v="Tooele"/>
    <s v="Tooele County"/>
    <x v="5"/>
  </r>
  <r>
    <x v="2"/>
    <s v="USU - Brigham Center"/>
    <n v="2025"/>
    <n v="2"/>
    <n v="84075"/>
    <s v="Full-Time"/>
    <n v="2"/>
    <s v="Davis"/>
    <s v="Davis County"/>
    <x v="2"/>
  </r>
  <r>
    <x v="2"/>
    <s v="USU - Brigham Center"/>
    <n v="2025"/>
    <n v="2"/>
    <n v="84075"/>
    <s v="Part-Time"/>
    <n v="1"/>
    <s v="Davis"/>
    <s v="Davis County"/>
    <x v="2"/>
  </r>
  <r>
    <x v="2"/>
    <s v="USU - Brigham Center"/>
    <n v="2025"/>
    <n v="2"/>
    <n v="84088"/>
    <s v="Full-Time"/>
    <n v="1"/>
    <s v="Salt Lake"/>
    <s v="Salt Lake County"/>
    <x v="1"/>
  </r>
  <r>
    <x v="2"/>
    <s v="USU - Brigham Center"/>
    <n v="2025"/>
    <n v="2"/>
    <n v="84093"/>
    <s v="Full-Time"/>
    <n v="1"/>
    <s v="Salt Lake"/>
    <s v="Salt Lake County"/>
    <x v="1"/>
  </r>
  <r>
    <x v="2"/>
    <s v="USU - Brigham Center"/>
    <n v="2025"/>
    <n v="2"/>
    <n v="84094"/>
    <s v="Full-Time"/>
    <n v="2"/>
    <s v="Salt Lake"/>
    <s v="Salt Lake County"/>
    <x v="1"/>
  </r>
  <r>
    <x v="2"/>
    <s v="USU - Brigham Center"/>
    <n v="2025"/>
    <n v="2"/>
    <n v="84095"/>
    <s v="Full-Time"/>
    <n v="3"/>
    <s v="Salt Lake"/>
    <s v="Salt Lake County"/>
    <x v="1"/>
  </r>
  <r>
    <x v="2"/>
    <s v="USU - Brigham Center"/>
    <n v="2025"/>
    <n v="2"/>
    <n v="84098"/>
    <s v="Full-Time"/>
    <n v="1"/>
    <s v="Summit"/>
    <s v="Summit County"/>
    <x v="3"/>
  </r>
  <r>
    <x v="2"/>
    <s v="USU - Brigham Center"/>
    <n v="2025"/>
    <n v="2"/>
    <n v="84109"/>
    <s v="Full-Time"/>
    <n v="1"/>
    <s v="Salt Lake"/>
    <s v="Salt Lake County"/>
    <x v="1"/>
  </r>
  <r>
    <x v="2"/>
    <s v="USU - Brigham Center"/>
    <n v="2025"/>
    <n v="2"/>
    <n v="84124"/>
    <s v="Full-Time"/>
    <n v="1"/>
    <s v="Salt Lake"/>
    <s v="Salt Lake County"/>
    <x v="1"/>
  </r>
  <r>
    <x v="2"/>
    <s v="USU - Brigham Center"/>
    <n v="2025"/>
    <n v="2"/>
    <n v="84302"/>
    <s v="Full-Time"/>
    <n v="34"/>
    <s v="Box Elder"/>
    <s v="Box Elder County"/>
    <x v="10"/>
  </r>
  <r>
    <x v="2"/>
    <s v="USU - Brigham Center"/>
    <n v="2025"/>
    <n v="2"/>
    <n v="84302"/>
    <s v="Part-Time"/>
    <n v="18"/>
    <s v="Box Elder"/>
    <s v="Box Elder County"/>
    <x v="10"/>
  </r>
  <r>
    <x v="2"/>
    <s v="USU - Brigham Center"/>
    <n v="2025"/>
    <n v="2"/>
    <n v="84305"/>
    <s v="Part-Time"/>
    <n v="1"/>
    <s v="Cache"/>
    <s v="Cache County"/>
    <x v="11"/>
  </r>
  <r>
    <x v="2"/>
    <s v="USU - Brigham Center"/>
    <n v="2025"/>
    <n v="2"/>
    <n v="84306"/>
    <s v="Full-Time"/>
    <n v="1"/>
    <s v="Box Elder"/>
    <s v="Box Elder County"/>
    <x v="10"/>
  </r>
  <r>
    <x v="2"/>
    <s v="USU - Brigham Center"/>
    <n v="2025"/>
    <n v="2"/>
    <n v="84306"/>
    <s v="Part-Time"/>
    <n v="1"/>
    <s v="Box Elder"/>
    <s v="Box Elder County"/>
    <x v="10"/>
  </r>
  <r>
    <x v="2"/>
    <s v="USU - Brigham Center"/>
    <n v="2025"/>
    <n v="2"/>
    <n v="84307"/>
    <s v="Full-Time"/>
    <n v="2"/>
    <s v="Box Elder"/>
    <s v="Box Elder County"/>
    <x v="10"/>
  </r>
  <r>
    <x v="2"/>
    <s v="USU - Brigham Center"/>
    <n v="2025"/>
    <n v="2"/>
    <n v="84307"/>
    <s v="Part-Time"/>
    <n v="1"/>
    <s v="Box Elder"/>
    <s v="Box Elder County"/>
    <x v="10"/>
  </r>
  <r>
    <x v="2"/>
    <s v="USU - Brigham Center"/>
    <n v="2025"/>
    <n v="2"/>
    <n v="84309"/>
    <s v="Part-Time"/>
    <n v="1"/>
    <s v="Box Elder"/>
    <s v="Box Elder County"/>
    <x v="10"/>
  </r>
  <r>
    <x v="2"/>
    <s v="USU - Brigham Center"/>
    <n v="2025"/>
    <n v="2"/>
    <n v="84310"/>
    <s v="Part-Time"/>
    <n v="1"/>
    <s v="Weber"/>
    <s v="Weber County"/>
    <x v="9"/>
  </r>
  <r>
    <x v="2"/>
    <s v="USU - Brigham Center"/>
    <n v="2025"/>
    <n v="2"/>
    <n v="84312"/>
    <s v="Full-Time"/>
    <n v="2"/>
    <s v="Box Elder"/>
    <s v="Box Elder County"/>
    <x v="10"/>
  </r>
  <r>
    <x v="2"/>
    <s v="USU - Brigham Center"/>
    <n v="2025"/>
    <n v="2"/>
    <n v="84312"/>
    <s v="Part-Time"/>
    <n v="1"/>
    <s v="Box Elder"/>
    <s v="Box Elder County"/>
    <x v="10"/>
  </r>
  <r>
    <x v="2"/>
    <s v="USU - Brigham Center"/>
    <n v="2025"/>
    <n v="2"/>
    <n v="84314"/>
    <s v="Full-Time"/>
    <n v="1"/>
    <s v="Box Elder"/>
    <s v="Box Elder County"/>
    <x v="10"/>
  </r>
  <r>
    <x v="2"/>
    <s v="USU - Brigham Center"/>
    <n v="2025"/>
    <n v="2"/>
    <n v="84314"/>
    <s v="Part-Time"/>
    <n v="1"/>
    <s v="Box Elder"/>
    <s v="Box Elder County"/>
    <x v="10"/>
  </r>
  <r>
    <x v="2"/>
    <s v="USU - Brigham Center"/>
    <n v="2025"/>
    <n v="2"/>
    <n v="84315"/>
    <s v="Full-Time"/>
    <n v="3"/>
    <s v="Weber"/>
    <s v="Weber County"/>
    <x v="9"/>
  </r>
  <r>
    <x v="2"/>
    <s v="USU - Brigham Center"/>
    <n v="2025"/>
    <n v="2"/>
    <n v="84318"/>
    <s v="Full-Time"/>
    <n v="5"/>
    <s v="Cache"/>
    <s v="Cache County"/>
    <x v="11"/>
  </r>
  <r>
    <x v="2"/>
    <s v="USU - Brigham Center"/>
    <n v="2025"/>
    <n v="2"/>
    <n v="84318"/>
    <s v="Part-Time"/>
    <n v="2"/>
    <s v="Cache"/>
    <s v="Cache County"/>
    <x v="11"/>
  </r>
  <r>
    <x v="2"/>
    <s v="USU - Brigham Center"/>
    <n v="2025"/>
    <n v="2"/>
    <n v="84319"/>
    <s v="Full-Time"/>
    <n v="4"/>
    <s v="Cache"/>
    <s v="Cache County"/>
    <x v="11"/>
  </r>
  <r>
    <x v="2"/>
    <s v="USU - Brigham Center"/>
    <n v="2025"/>
    <n v="2"/>
    <n v="84319"/>
    <s v="Part-Time"/>
    <n v="1"/>
    <s v="Cache"/>
    <s v="Cache County"/>
    <x v="11"/>
  </r>
  <r>
    <x v="2"/>
    <s v="USU - Brigham Center"/>
    <n v="2025"/>
    <n v="2"/>
    <n v="84320"/>
    <s v="Part-Time"/>
    <n v="1"/>
    <s v="Cache"/>
    <s v="Cache County"/>
    <x v="11"/>
  </r>
  <r>
    <x v="2"/>
    <s v="USU - Brigham Center"/>
    <n v="2025"/>
    <n v="2"/>
    <n v="84321"/>
    <s v="Full-Time"/>
    <n v="53"/>
    <s v="Cache"/>
    <s v="Cache County"/>
    <x v="11"/>
  </r>
  <r>
    <x v="2"/>
    <s v="USU - Brigham Center"/>
    <n v="2025"/>
    <n v="2"/>
    <n v="84321"/>
    <s v="Part-Time"/>
    <n v="15"/>
    <s v="Cache"/>
    <s v="Cache County"/>
    <x v="11"/>
  </r>
  <r>
    <x v="2"/>
    <s v="USU - Brigham Center"/>
    <n v="2025"/>
    <n v="2"/>
    <n v="84322"/>
    <s v="Full-Time"/>
    <n v="2"/>
    <s v="Cache"/>
    <s v="Cache County"/>
    <x v="11"/>
  </r>
  <r>
    <x v="2"/>
    <s v="USU - Brigham Center"/>
    <n v="2025"/>
    <n v="2"/>
    <n v="84324"/>
    <s v="Full-Time"/>
    <n v="1"/>
    <s v="Box Elder"/>
    <s v="Box Elder County"/>
    <x v="10"/>
  </r>
  <r>
    <x v="2"/>
    <s v="USU - Brigham Center"/>
    <n v="2025"/>
    <n v="2"/>
    <n v="84324"/>
    <s v="Part-Time"/>
    <n v="5"/>
    <s v="Box Elder"/>
    <s v="Box Elder County"/>
    <x v="10"/>
  </r>
  <r>
    <x v="2"/>
    <s v="USU - Brigham Center"/>
    <n v="2025"/>
    <n v="2"/>
    <n v="84325"/>
    <s v="Full-Time"/>
    <n v="2"/>
    <s v="Cache"/>
    <s v="Cache County"/>
    <x v="11"/>
  </r>
  <r>
    <x v="2"/>
    <s v="USU - Brigham Center"/>
    <n v="2025"/>
    <n v="2"/>
    <n v="84325"/>
    <s v="Part-Time"/>
    <n v="1"/>
    <s v="Cache"/>
    <s v="Cache County"/>
    <x v="11"/>
  </r>
  <r>
    <x v="2"/>
    <s v="USU - Brigham Center"/>
    <n v="2025"/>
    <n v="2"/>
    <n v="84326"/>
    <s v="Full-Time"/>
    <n v="3"/>
    <s v="Cache"/>
    <s v="Cache County"/>
    <x v="11"/>
  </r>
  <r>
    <x v="2"/>
    <s v="USU - Brigham Center"/>
    <n v="2025"/>
    <n v="2"/>
    <n v="84326"/>
    <s v="Part-Time"/>
    <n v="1"/>
    <s v="Cache"/>
    <s v="Cache County"/>
    <x v="11"/>
  </r>
  <r>
    <x v="2"/>
    <s v="USU - Brigham Center"/>
    <n v="2025"/>
    <n v="2"/>
    <n v="84327"/>
    <s v="Full-Time"/>
    <n v="1"/>
    <s v="Cache"/>
    <s v="Cache County"/>
    <x v="11"/>
  </r>
  <r>
    <x v="2"/>
    <s v="USU - Brigham Center"/>
    <n v="2025"/>
    <n v="2"/>
    <n v="84327"/>
    <s v="Part-Time"/>
    <n v="1"/>
    <s v="Cache"/>
    <s v="Cache County"/>
    <x v="11"/>
  </r>
  <r>
    <x v="2"/>
    <s v="USU - Brigham Center"/>
    <n v="2025"/>
    <n v="2"/>
    <n v="84328"/>
    <s v="Full-Time"/>
    <n v="2"/>
    <s v="Cache"/>
    <s v="Cache County"/>
    <x v="11"/>
  </r>
  <r>
    <x v="2"/>
    <s v="USU - Brigham Center"/>
    <n v="2025"/>
    <n v="2"/>
    <n v="84329"/>
    <s v="Full-Time"/>
    <n v="1"/>
    <s v="Box Elder"/>
    <s v="Box Elder County"/>
    <x v="10"/>
  </r>
  <r>
    <x v="2"/>
    <s v="USU - Brigham Center"/>
    <n v="2025"/>
    <n v="2"/>
    <n v="84332"/>
    <s v="Full-Time"/>
    <n v="6"/>
    <s v="Cache"/>
    <s v="Cache County"/>
    <x v="11"/>
  </r>
  <r>
    <x v="2"/>
    <s v="USU - Brigham Center"/>
    <n v="2025"/>
    <n v="2"/>
    <n v="84332"/>
    <s v="Part-Time"/>
    <n v="2"/>
    <s v="Cache"/>
    <s v="Cache County"/>
    <x v="11"/>
  </r>
  <r>
    <x v="2"/>
    <s v="USU - Brigham Center"/>
    <n v="2025"/>
    <n v="2"/>
    <n v="84333"/>
    <s v="Full-Time"/>
    <n v="1"/>
    <s v="Cache"/>
    <s v="Cache County"/>
    <x v="11"/>
  </r>
  <r>
    <x v="2"/>
    <s v="USU - Brigham Center"/>
    <n v="2025"/>
    <n v="2"/>
    <n v="84333"/>
    <s v="Part-Time"/>
    <n v="2"/>
    <s v="Cache"/>
    <s v="Cache County"/>
    <x v="11"/>
  </r>
  <r>
    <x v="2"/>
    <s v="USU - Brigham Center"/>
    <n v="2025"/>
    <n v="2"/>
    <n v="84335"/>
    <s v="Full-Time"/>
    <n v="7"/>
    <s v="Cache"/>
    <s v="Cache County"/>
    <x v="11"/>
  </r>
  <r>
    <x v="2"/>
    <s v="USU - Brigham Center"/>
    <n v="2025"/>
    <n v="2"/>
    <n v="84335"/>
    <s v="Part-Time"/>
    <n v="1"/>
    <s v="Cache"/>
    <s v="Cache County"/>
    <x v="11"/>
  </r>
  <r>
    <x v="2"/>
    <s v="USU - Brigham Center"/>
    <n v="2025"/>
    <n v="2"/>
    <n v="84337"/>
    <s v="Full-Time"/>
    <n v="4"/>
    <s v="Box Elder"/>
    <s v="Box Elder County"/>
    <x v="10"/>
  </r>
  <r>
    <x v="2"/>
    <s v="USU - Brigham Center"/>
    <n v="2025"/>
    <n v="2"/>
    <n v="84337"/>
    <s v="Part-Time"/>
    <n v="5"/>
    <s v="Box Elder"/>
    <s v="Box Elder County"/>
    <x v="10"/>
  </r>
  <r>
    <x v="2"/>
    <s v="USU - Brigham Center"/>
    <n v="2025"/>
    <n v="2"/>
    <n v="84339"/>
    <s v="Full-Time"/>
    <n v="2"/>
    <s v="Cache"/>
    <s v="Cache County"/>
    <x v="11"/>
  </r>
  <r>
    <x v="2"/>
    <s v="USU - Brigham Center"/>
    <n v="2025"/>
    <n v="2"/>
    <n v="84339"/>
    <s v="Part-Time"/>
    <n v="1"/>
    <s v="Cache"/>
    <s v="Cache County"/>
    <x v="11"/>
  </r>
  <r>
    <x v="2"/>
    <s v="USU - Brigham Center"/>
    <n v="2025"/>
    <n v="2"/>
    <n v="84340"/>
    <s v="Full-Time"/>
    <n v="4"/>
    <s v="Box Elder"/>
    <s v="Box Elder County"/>
    <x v="10"/>
  </r>
  <r>
    <x v="2"/>
    <s v="USU - Brigham Center"/>
    <n v="2025"/>
    <n v="2"/>
    <n v="84340"/>
    <s v="Part-Time"/>
    <n v="1"/>
    <s v="Box Elder"/>
    <s v="Box Elder County"/>
    <x v="10"/>
  </r>
  <r>
    <x v="2"/>
    <s v="USU - Brigham Center"/>
    <n v="2025"/>
    <n v="2"/>
    <n v="84341"/>
    <s v="Full-Time"/>
    <n v="24"/>
    <s v="Cache"/>
    <s v="Cache County"/>
    <x v="11"/>
  </r>
  <r>
    <x v="2"/>
    <s v="USU - Brigham Center"/>
    <n v="2025"/>
    <n v="2"/>
    <n v="84341"/>
    <s v="Part-Time"/>
    <n v="4"/>
    <s v="Cache"/>
    <s v="Cache County"/>
    <x v="11"/>
  </r>
  <r>
    <x v="2"/>
    <s v="USU - Brigham Center"/>
    <n v="2025"/>
    <n v="2"/>
    <n v="84401"/>
    <s v="Full-Time"/>
    <n v="5"/>
    <s v="Weber"/>
    <s v="Weber County"/>
    <x v="9"/>
  </r>
  <r>
    <x v="2"/>
    <s v="USU - Brigham Center"/>
    <n v="2025"/>
    <n v="2"/>
    <n v="84401"/>
    <s v="Part-Time"/>
    <n v="3"/>
    <s v="Weber"/>
    <s v="Weber County"/>
    <x v="9"/>
  </r>
  <r>
    <x v="2"/>
    <s v="USU - Brigham Center"/>
    <n v="2025"/>
    <n v="2"/>
    <n v="84403"/>
    <s v="Full-Time"/>
    <n v="3"/>
    <s v="Weber"/>
    <s v="Weber County"/>
    <x v="9"/>
  </r>
  <r>
    <x v="2"/>
    <s v="USU - Brigham Center"/>
    <n v="2025"/>
    <n v="2"/>
    <n v="84403"/>
    <s v="Part-Time"/>
    <n v="2"/>
    <s v="Weber"/>
    <s v="Weber County"/>
    <x v="9"/>
  </r>
  <r>
    <x v="2"/>
    <s v="USU - Brigham Center"/>
    <n v="2025"/>
    <n v="2"/>
    <n v="84404"/>
    <s v="Full-Time"/>
    <n v="12"/>
    <s v="Weber"/>
    <s v="Weber County"/>
    <x v="9"/>
  </r>
  <r>
    <x v="2"/>
    <s v="USU - Brigham Center"/>
    <n v="2025"/>
    <n v="2"/>
    <n v="84404"/>
    <s v="Part-Time"/>
    <n v="2"/>
    <s v="Weber"/>
    <s v="Weber County"/>
    <x v="9"/>
  </r>
  <r>
    <x v="2"/>
    <s v="USU - Brigham Center"/>
    <n v="2025"/>
    <n v="2"/>
    <n v="84405"/>
    <s v="Full-Time"/>
    <n v="2"/>
    <s v="Weber"/>
    <s v="Weber County"/>
    <x v="9"/>
  </r>
  <r>
    <x v="2"/>
    <s v="USU - Brigham Center"/>
    <n v="2025"/>
    <n v="2"/>
    <n v="84414"/>
    <s v="Full-Time"/>
    <n v="11"/>
    <s v="Weber"/>
    <s v="Weber County"/>
    <x v="9"/>
  </r>
  <r>
    <x v="2"/>
    <s v="USU - Brigham Center"/>
    <n v="2025"/>
    <n v="2"/>
    <n v="84414"/>
    <s v="Part-Time"/>
    <n v="7"/>
    <s v="Weber"/>
    <s v="Weber County"/>
    <x v="9"/>
  </r>
  <r>
    <x v="2"/>
    <s v="USU - Brigham Center"/>
    <n v="2025"/>
    <n v="2"/>
    <n v="84501"/>
    <s v="Part-Time"/>
    <n v="1"/>
    <s v="Carbon"/>
    <s v="Carbon County"/>
    <x v="12"/>
  </r>
  <r>
    <x v="2"/>
    <s v="USU - Brigham Center"/>
    <n v="2025"/>
    <n v="2"/>
    <n v="84510"/>
    <s v="Full-Time"/>
    <n v="1"/>
    <s v="San Juan"/>
    <e v="#N/A"/>
    <x v="13"/>
  </r>
  <r>
    <x v="2"/>
    <s v="USU - Brigham Center"/>
    <n v="2025"/>
    <n v="2"/>
    <n v="84535"/>
    <s v="Full-Time"/>
    <n v="1"/>
    <s v="San Juan"/>
    <s v="San Juan County"/>
    <x v="13"/>
  </r>
  <r>
    <x v="2"/>
    <s v="USU - Brigham Center"/>
    <n v="2025"/>
    <n v="2"/>
    <n v="84653"/>
    <s v="Full-Time"/>
    <n v="1"/>
    <s v="Utah"/>
    <s v="Utah County"/>
    <x v="0"/>
  </r>
  <r>
    <x v="2"/>
    <s v="USU - Brigham Center"/>
    <n v="2025"/>
    <n v="2"/>
    <n v="84655"/>
    <s v="Full-Time"/>
    <n v="1"/>
    <s v="Utah"/>
    <s v="Utah County"/>
    <x v="0"/>
  </r>
  <r>
    <x v="2"/>
    <s v="USU - Brigham Center"/>
    <n v="2025"/>
    <n v="2"/>
    <n v="84660"/>
    <s v="Full-Time"/>
    <n v="1"/>
    <s v="Utah"/>
    <s v="Utah County"/>
    <x v="0"/>
  </r>
  <r>
    <x v="2"/>
    <s v="USU - Brigham Center"/>
    <n v="2025"/>
    <n v="2"/>
    <n v="84713"/>
    <s v="Full-Time"/>
    <n v="1"/>
    <s v="Beaver"/>
    <s v="Beaver County"/>
    <x v="23"/>
  </r>
  <r>
    <x v="2"/>
    <s v="USU - Brigham Center"/>
    <n v="2025"/>
    <n v="2"/>
    <n v="84720"/>
    <s v="Full-Time"/>
    <n v="1"/>
    <s v="Iron"/>
    <s v="Iron County"/>
    <x v="20"/>
  </r>
  <r>
    <x v="2"/>
    <s v="USU - Brigham Center"/>
    <n v="2025"/>
    <n v="2"/>
    <n v="84770"/>
    <s v="Full-Time"/>
    <n v="1"/>
    <s v="Washington"/>
    <s v="Washington County"/>
    <x v="21"/>
  </r>
  <r>
    <x v="2"/>
    <s v="USU - Brigham Center"/>
    <n v="2025"/>
    <n v="2"/>
    <n v="84770"/>
    <s v="Part-Time"/>
    <n v="1"/>
    <s v="Washington"/>
    <s v="Washington County"/>
    <x v="21"/>
  </r>
  <r>
    <x v="2"/>
    <s v="USU - Brigham Center"/>
    <n v="2025"/>
    <n v="2"/>
    <n v="84780"/>
    <s v="Full-Time"/>
    <n v="1"/>
    <s v="Washington"/>
    <s v="Washington County"/>
    <x v="21"/>
  </r>
  <r>
    <x v="2"/>
    <s v="USU - Brigham Center"/>
    <n v="2025"/>
    <n v="2"/>
    <n v="84790"/>
    <s v="Full-Time"/>
    <n v="1"/>
    <s v="Washington"/>
    <s v="Washington County"/>
    <x v="21"/>
  </r>
  <r>
    <x v="2"/>
    <s v="USU - Tremonton Center"/>
    <n v="2025"/>
    <n v="2"/>
    <n v="84302"/>
    <s v="Full-Time"/>
    <n v="1"/>
    <s v="Box Elder"/>
    <s v="Box Elder County"/>
    <x v="10"/>
  </r>
  <r>
    <x v="2"/>
    <s v="USU - Tremonton Center"/>
    <n v="2025"/>
    <n v="2"/>
    <n v="84318"/>
    <s v="Full-Time"/>
    <n v="1"/>
    <s v="Cache"/>
    <s v="Cache County"/>
    <x v="11"/>
  </r>
  <r>
    <x v="2"/>
    <s v="USU - Tremonton Center"/>
    <n v="2025"/>
    <n v="2"/>
    <n v="84324"/>
    <s v="Part-Time"/>
    <n v="1"/>
    <s v="Box Elder"/>
    <s v="Box Elder County"/>
    <x v="10"/>
  </r>
  <r>
    <x v="2"/>
    <s v="USU - Tremonton Center"/>
    <n v="2025"/>
    <n v="2"/>
    <n v="84337"/>
    <s v="Full-Time"/>
    <n v="3"/>
    <s v="Box Elder"/>
    <s v="Box Elder County"/>
    <x v="10"/>
  </r>
  <r>
    <x v="2"/>
    <s v="USU - Ogden Center"/>
    <n v="2025"/>
    <n v="2"/>
    <n v="84004"/>
    <s v="Full-Time"/>
    <n v="1"/>
    <s v="Utah"/>
    <s v="Utah County"/>
    <x v="0"/>
  </r>
  <r>
    <x v="2"/>
    <s v="USU - Ogden Center"/>
    <n v="2025"/>
    <n v="2"/>
    <n v="84005"/>
    <s v="Full-Time"/>
    <n v="2"/>
    <e v="#N/A"/>
    <s v="Utah County"/>
    <x v="0"/>
  </r>
  <r>
    <x v="2"/>
    <s v="USU - Ogden Center"/>
    <n v="2025"/>
    <n v="2"/>
    <n v="84005"/>
    <s v="Part-Time"/>
    <n v="1"/>
    <e v="#N/A"/>
    <s v="Utah County"/>
    <x v="0"/>
  </r>
  <r>
    <x v="2"/>
    <s v="USU - Ogden Center"/>
    <n v="2025"/>
    <n v="2"/>
    <n v="84009"/>
    <s v="Full-Time"/>
    <n v="2"/>
    <e v="#N/A"/>
    <s v="Salt Lake County"/>
    <x v="1"/>
  </r>
  <r>
    <x v="2"/>
    <s v="USU - Ogden Center"/>
    <n v="2025"/>
    <n v="2"/>
    <n v="84009"/>
    <s v="Part-Time"/>
    <n v="1"/>
    <e v="#N/A"/>
    <s v="Salt Lake County"/>
    <x v="1"/>
  </r>
  <r>
    <x v="2"/>
    <s v="USU - Ogden Center"/>
    <n v="2025"/>
    <n v="2"/>
    <n v="84010"/>
    <s v="Full-Time"/>
    <n v="4"/>
    <s v="Davis"/>
    <s v="Davis County"/>
    <x v="2"/>
  </r>
  <r>
    <x v="2"/>
    <s v="USU - Ogden Center"/>
    <n v="2025"/>
    <n v="2"/>
    <n v="84010"/>
    <s v="Part-Time"/>
    <n v="6"/>
    <s v="Davis"/>
    <s v="Davis County"/>
    <x v="2"/>
  </r>
  <r>
    <x v="2"/>
    <s v="USU - Ogden Center"/>
    <n v="2025"/>
    <n v="2"/>
    <n v="84014"/>
    <s v="Full-Time"/>
    <n v="3"/>
    <s v="Davis"/>
    <s v="Davis County"/>
    <x v="2"/>
  </r>
  <r>
    <x v="2"/>
    <s v="USU - Ogden Center"/>
    <n v="2025"/>
    <n v="2"/>
    <n v="84014"/>
    <s v="Part-Time"/>
    <n v="1"/>
    <s v="Davis"/>
    <s v="Davis County"/>
    <x v="2"/>
  </r>
  <r>
    <x v="2"/>
    <s v="USU - Ogden Center"/>
    <n v="2025"/>
    <n v="2"/>
    <n v="84015"/>
    <s v="Full-Time"/>
    <n v="7"/>
    <s v="Davis"/>
    <s v="Davis County"/>
    <x v="2"/>
  </r>
  <r>
    <x v="2"/>
    <s v="USU - Ogden Center"/>
    <n v="2025"/>
    <n v="2"/>
    <n v="84015"/>
    <s v="Part-Time"/>
    <n v="5"/>
    <s v="Davis"/>
    <s v="Davis County"/>
    <x v="2"/>
  </r>
  <r>
    <x v="2"/>
    <s v="USU - Ogden Center"/>
    <n v="2025"/>
    <n v="2"/>
    <n v="84020"/>
    <s v="Full-Time"/>
    <n v="1"/>
    <s v="Salt Lake"/>
    <s v="Salt Lake County"/>
    <x v="1"/>
  </r>
  <r>
    <x v="2"/>
    <s v="USU - Ogden Center"/>
    <n v="2025"/>
    <n v="2"/>
    <n v="84020"/>
    <s v="Part-Time"/>
    <n v="1"/>
    <s v="Salt Lake"/>
    <s v="Salt Lake County"/>
    <x v="1"/>
  </r>
  <r>
    <x v="2"/>
    <s v="USU - Ogden Center"/>
    <n v="2025"/>
    <n v="2"/>
    <n v="84025"/>
    <s v="Full-Time"/>
    <n v="2"/>
    <s v="Davis"/>
    <s v="Davis County"/>
    <x v="2"/>
  </r>
  <r>
    <x v="2"/>
    <s v="USU - Ogden Center"/>
    <n v="2025"/>
    <n v="2"/>
    <n v="84025"/>
    <s v="Part-Time"/>
    <n v="3"/>
    <s v="Davis"/>
    <s v="Davis County"/>
    <x v="2"/>
  </r>
  <r>
    <x v="2"/>
    <s v="USU - Ogden Center"/>
    <n v="2025"/>
    <n v="2"/>
    <n v="84032"/>
    <s v="Part-Time"/>
    <n v="1"/>
    <s v="Wasatch"/>
    <s v="Wasatch County"/>
    <x v="7"/>
  </r>
  <r>
    <x v="2"/>
    <s v="USU - Ogden Center"/>
    <n v="2025"/>
    <n v="2"/>
    <n v="84036"/>
    <s v="Part-Time"/>
    <n v="1"/>
    <s v="Summit"/>
    <s v="Summit County"/>
    <x v="3"/>
  </r>
  <r>
    <x v="2"/>
    <s v="USU - Ogden Center"/>
    <n v="2025"/>
    <n v="2"/>
    <n v="84037"/>
    <s v="Full-Time"/>
    <n v="7"/>
    <s v="Davis"/>
    <s v="Davis County"/>
    <x v="2"/>
  </r>
  <r>
    <x v="2"/>
    <s v="USU - Ogden Center"/>
    <n v="2025"/>
    <n v="2"/>
    <n v="84037"/>
    <s v="Part-Time"/>
    <n v="5"/>
    <s v="Davis"/>
    <s v="Davis County"/>
    <x v="2"/>
  </r>
  <r>
    <x v="2"/>
    <s v="USU - Ogden Center"/>
    <n v="2025"/>
    <n v="2"/>
    <n v="84040"/>
    <s v="Full-Time"/>
    <n v="1"/>
    <s v="Davis"/>
    <s v="Davis County"/>
    <x v="2"/>
  </r>
  <r>
    <x v="2"/>
    <s v="USU - Ogden Center"/>
    <n v="2025"/>
    <n v="2"/>
    <n v="84040"/>
    <s v="Part-Time"/>
    <n v="1"/>
    <s v="Davis"/>
    <s v="Davis County"/>
    <x v="2"/>
  </r>
  <r>
    <x v="2"/>
    <s v="USU - Ogden Center"/>
    <n v="2025"/>
    <n v="2"/>
    <n v="84041"/>
    <s v="Full-Time"/>
    <n v="9"/>
    <s v="Davis"/>
    <s v="Davis County"/>
    <x v="2"/>
  </r>
  <r>
    <x v="2"/>
    <s v="USU - Ogden Center"/>
    <n v="2025"/>
    <n v="2"/>
    <n v="84041"/>
    <s v="Part-Time"/>
    <n v="7"/>
    <s v="Davis"/>
    <s v="Davis County"/>
    <x v="2"/>
  </r>
  <r>
    <x v="2"/>
    <s v="USU - Ogden Center"/>
    <n v="2025"/>
    <n v="2"/>
    <n v="84043"/>
    <s v="Full-Time"/>
    <n v="1"/>
    <s v="Utah"/>
    <s v="Utah County"/>
    <x v="0"/>
  </r>
  <r>
    <x v="2"/>
    <s v="USU - Ogden Center"/>
    <n v="2025"/>
    <n v="2"/>
    <n v="84047"/>
    <s v="Part-Time"/>
    <n v="1"/>
    <s v="Salt Lake"/>
    <s v="Salt Lake County"/>
    <x v="1"/>
  </r>
  <r>
    <x v="2"/>
    <s v="USU - Ogden Center"/>
    <n v="2025"/>
    <n v="2"/>
    <n v="84050"/>
    <s v="Full-Time"/>
    <n v="1"/>
    <s v="Morgan"/>
    <s v="Morgan County"/>
    <x v="8"/>
  </r>
  <r>
    <x v="2"/>
    <s v="USU - Ogden Center"/>
    <n v="2025"/>
    <n v="2"/>
    <n v="84054"/>
    <s v="Full-Time"/>
    <n v="1"/>
    <s v="Davis"/>
    <s v="Davis County"/>
    <x v="2"/>
  </r>
  <r>
    <x v="2"/>
    <s v="USU - Ogden Center"/>
    <n v="2025"/>
    <n v="2"/>
    <n v="84065"/>
    <s v="Part-Time"/>
    <n v="2"/>
    <s v="Salt Lake"/>
    <s v="Salt Lake County"/>
    <x v="1"/>
  </r>
  <r>
    <x v="2"/>
    <s v="USU - Ogden Center"/>
    <n v="2025"/>
    <n v="2"/>
    <n v="84067"/>
    <s v="Full-Time"/>
    <n v="2"/>
    <s v="Weber"/>
    <s v="Weber County"/>
    <x v="9"/>
  </r>
  <r>
    <x v="2"/>
    <s v="USU - Ogden Center"/>
    <n v="2025"/>
    <n v="2"/>
    <n v="84067"/>
    <s v="Part-Time"/>
    <n v="1"/>
    <s v="Weber"/>
    <s v="Weber County"/>
    <x v="9"/>
  </r>
  <r>
    <x v="2"/>
    <s v="USU - Ogden Center"/>
    <n v="2025"/>
    <n v="2"/>
    <n v="84074"/>
    <s v="Full-Time"/>
    <n v="1"/>
    <s v="Tooele"/>
    <s v="Tooele County"/>
    <x v="5"/>
  </r>
  <r>
    <x v="2"/>
    <s v="USU - Ogden Center"/>
    <n v="2025"/>
    <n v="2"/>
    <n v="84075"/>
    <s v="Full-Time"/>
    <n v="3"/>
    <s v="Davis"/>
    <s v="Davis County"/>
    <x v="2"/>
  </r>
  <r>
    <x v="2"/>
    <s v="USU - Ogden Center"/>
    <n v="2025"/>
    <n v="2"/>
    <n v="84075"/>
    <s v="Part-Time"/>
    <n v="6"/>
    <s v="Davis"/>
    <s v="Davis County"/>
    <x v="2"/>
  </r>
  <r>
    <x v="2"/>
    <s v="USU - Ogden Center"/>
    <n v="2025"/>
    <n v="2"/>
    <n v="84081"/>
    <s v="Full-Time"/>
    <n v="1"/>
    <e v="#N/A"/>
    <s v="Salt Lake County"/>
    <x v="1"/>
  </r>
  <r>
    <x v="2"/>
    <s v="USU - Ogden Center"/>
    <n v="2025"/>
    <n v="2"/>
    <n v="84084"/>
    <s v="Full-Time"/>
    <n v="1"/>
    <s v="Salt Lake"/>
    <s v="Salt Lake County"/>
    <x v="1"/>
  </r>
  <r>
    <x v="2"/>
    <s v="USU - Ogden Center"/>
    <n v="2025"/>
    <n v="2"/>
    <n v="84087"/>
    <s v="Full-Time"/>
    <n v="3"/>
    <s v="Davis"/>
    <s v="Davis County"/>
    <x v="2"/>
  </r>
  <r>
    <x v="2"/>
    <s v="USU - Ogden Center"/>
    <n v="2025"/>
    <n v="2"/>
    <n v="84087"/>
    <s v="Part-Time"/>
    <n v="3"/>
    <s v="Davis"/>
    <s v="Davis County"/>
    <x v="2"/>
  </r>
  <r>
    <x v="2"/>
    <s v="USU - Ogden Center"/>
    <n v="2025"/>
    <n v="2"/>
    <n v="84088"/>
    <s v="Full-Time"/>
    <n v="1"/>
    <s v="Salt Lake"/>
    <s v="Salt Lake County"/>
    <x v="1"/>
  </r>
  <r>
    <x v="2"/>
    <s v="USU - Ogden Center"/>
    <n v="2025"/>
    <n v="2"/>
    <n v="84092"/>
    <s v="Full-Time"/>
    <n v="2"/>
    <s v="Salt Lake"/>
    <s v="Salt Lake County"/>
    <x v="1"/>
  </r>
  <r>
    <x v="2"/>
    <s v="USU - Ogden Center"/>
    <n v="2025"/>
    <n v="2"/>
    <n v="84093"/>
    <s v="Part-Time"/>
    <n v="1"/>
    <s v="Salt Lake"/>
    <s v="Salt Lake County"/>
    <x v="1"/>
  </r>
  <r>
    <x v="2"/>
    <s v="USU - Ogden Center"/>
    <n v="2025"/>
    <n v="2"/>
    <n v="84094"/>
    <s v="Full-Time"/>
    <n v="1"/>
    <s v="Salt Lake"/>
    <s v="Salt Lake County"/>
    <x v="1"/>
  </r>
  <r>
    <x v="2"/>
    <s v="USU - Ogden Center"/>
    <n v="2025"/>
    <n v="2"/>
    <n v="84094"/>
    <s v="Part-Time"/>
    <n v="1"/>
    <s v="Salt Lake"/>
    <s v="Salt Lake County"/>
    <x v="1"/>
  </r>
  <r>
    <x v="2"/>
    <s v="USU - Ogden Center"/>
    <n v="2025"/>
    <n v="2"/>
    <n v="84096"/>
    <s v="Full-Time"/>
    <n v="2"/>
    <e v="#N/A"/>
    <s v="Salt Lake County"/>
    <x v="1"/>
  </r>
  <r>
    <x v="2"/>
    <s v="USU - Ogden Center"/>
    <n v="2025"/>
    <n v="2"/>
    <n v="84096"/>
    <s v="Part-Time"/>
    <n v="1"/>
    <e v="#N/A"/>
    <s v="Salt Lake County"/>
    <x v="1"/>
  </r>
  <r>
    <x v="2"/>
    <s v="USU - Ogden Center"/>
    <n v="2025"/>
    <n v="2"/>
    <n v="84102"/>
    <s v="Full-Time"/>
    <n v="1"/>
    <s v="Salt Lake"/>
    <s v="Salt Lake County"/>
    <x v="1"/>
  </r>
  <r>
    <x v="2"/>
    <s v="USU - Ogden Center"/>
    <n v="2025"/>
    <n v="2"/>
    <n v="84103"/>
    <s v="Part-Time"/>
    <n v="1"/>
    <s v="Salt Lake"/>
    <s v="Salt Lake County"/>
    <x v="1"/>
  </r>
  <r>
    <x v="2"/>
    <s v="USU - Ogden Center"/>
    <n v="2025"/>
    <n v="2"/>
    <n v="84104"/>
    <s v="Part-Time"/>
    <n v="1"/>
    <s v="Salt Lake"/>
    <s v="Salt Lake County"/>
    <x v="1"/>
  </r>
  <r>
    <x v="2"/>
    <s v="USU - Ogden Center"/>
    <n v="2025"/>
    <n v="2"/>
    <n v="84106"/>
    <s v="Full-Time"/>
    <n v="1"/>
    <s v="Salt Lake"/>
    <s v="Salt Lake County"/>
    <x v="1"/>
  </r>
  <r>
    <x v="2"/>
    <s v="USU - Ogden Center"/>
    <n v="2025"/>
    <n v="2"/>
    <n v="84106"/>
    <s v="Part-Time"/>
    <n v="2"/>
    <s v="Salt Lake"/>
    <s v="Salt Lake County"/>
    <x v="1"/>
  </r>
  <r>
    <x v="2"/>
    <s v="USU - Ogden Center"/>
    <n v="2025"/>
    <n v="2"/>
    <n v="84116"/>
    <s v="Full-Time"/>
    <n v="1"/>
    <s v="Salt Lake"/>
    <s v="Salt Lake County"/>
    <x v="1"/>
  </r>
  <r>
    <x v="2"/>
    <s v="USU - Ogden Center"/>
    <n v="2025"/>
    <n v="2"/>
    <n v="84117"/>
    <s v="Part-Time"/>
    <n v="1"/>
    <s v="Salt Lake"/>
    <s v="Salt Lake County"/>
    <x v="1"/>
  </r>
  <r>
    <x v="2"/>
    <s v="USU - Ogden Center"/>
    <n v="2025"/>
    <n v="2"/>
    <n v="84118"/>
    <s v="Part-Time"/>
    <n v="1"/>
    <s v="Salt Lake"/>
    <s v="Salt Lake County"/>
    <x v="1"/>
  </r>
  <r>
    <x v="2"/>
    <s v="USU - Ogden Center"/>
    <n v="2025"/>
    <n v="2"/>
    <n v="84121"/>
    <s v="Full-Time"/>
    <n v="1"/>
    <s v="Salt Lake"/>
    <s v="Salt Lake County"/>
    <x v="1"/>
  </r>
  <r>
    <x v="2"/>
    <s v="USU - Ogden Center"/>
    <n v="2025"/>
    <n v="2"/>
    <n v="84124"/>
    <s v="Full-Time"/>
    <n v="2"/>
    <s v="Salt Lake"/>
    <s v="Salt Lake County"/>
    <x v="1"/>
  </r>
  <r>
    <x v="2"/>
    <s v="USU - Ogden Center"/>
    <n v="2025"/>
    <n v="2"/>
    <n v="84124"/>
    <s v="Part-Time"/>
    <n v="1"/>
    <s v="Salt Lake"/>
    <s v="Salt Lake County"/>
    <x v="1"/>
  </r>
  <r>
    <x v="2"/>
    <s v="USU - Ogden Center"/>
    <n v="2025"/>
    <n v="2"/>
    <n v="84129"/>
    <s v="Full-Time"/>
    <n v="3"/>
    <e v="#N/A"/>
    <s v="Salt Lake County"/>
    <x v="1"/>
  </r>
  <r>
    <x v="2"/>
    <s v="USU - Ogden Center"/>
    <n v="2025"/>
    <n v="2"/>
    <n v="84129"/>
    <s v="Part-Time"/>
    <n v="2"/>
    <e v="#N/A"/>
    <s v="Salt Lake County"/>
    <x v="1"/>
  </r>
  <r>
    <x v="2"/>
    <s v="USU - Ogden Center"/>
    <n v="2025"/>
    <n v="2"/>
    <n v="84310"/>
    <s v="Full-Time"/>
    <n v="1"/>
    <s v="Weber"/>
    <s v="Weber County"/>
    <x v="9"/>
  </r>
  <r>
    <x v="2"/>
    <s v="USU - Ogden Center"/>
    <n v="2025"/>
    <n v="2"/>
    <n v="84321"/>
    <s v="Full-Time"/>
    <n v="1"/>
    <s v="Cache"/>
    <s v="Cache County"/>
    <x v="11"/>
  </r>
  <r>
    <x v="2"/>
    <s v="USU - Ogden Center"/>
    <n v="2025"/>
    <n v="2"/>
    <n v="84321"/>
    <s v="Part-Time"/>
    <n v="2"/>
    <s v="Cache"/>
    <s v="Cache County"/>
    <x v="11"/>
  </r>
  <r>
    <x v="2"/>
    <s v="USU - Ogden Center"/>
    <n v="2025"/>
    <n v="2"/>
    <n v="84328"/>
    <s v="Part-Time"/>
    <n v="1"/>
    <s v="Cache"/>
    <s v="Cache County"/>
    <x v="11"/>
  </r>
  <r>
    <x v="2"/>
    <s v="USU - Ogden Center"/>
    <n v="2025"/>
    <n v="2"/>
    <n v="84341"/>
    <s v="Full-Time"/>
    <n v="1"/>
    <s v="Cache"/>
    <s v="Cache County"/>
    <x v="11"/>
  </r>
  <r>
    <x v="2"/>
    <s v="USU - Ogden Center"/>
    <n v="2025"/>
    <n v="2"/>
    <n v="84401"/>
    <s v="Full-Time"/>
    <n v="2"/>
    <s v="Weber"/>
    <s v="Weber County"/>
    <x v="9"/>
  </r>
  <r>
    <x v="2"/>
    <s v="USU - Ogden Center"/>
    <n v="2025"/>
    <n v="2"/>
    <n v="84401"/>
    <s v="Part-Time"/>
    <n v="2"/>
    <s v="Weber"/>
    <s v="Weber County"/>
    <x v="9"/>
  </r>
  <r>
    <x v="2"/>
    <s v="USU - Ogden Center"/>
    <n v="2025"/>
    <n v="2"/>
    <n v="84403"/>
    <s v="Full-Time"/>
    <n v="2"/>
    <s v="Weber"/>
    <s v="Weber County"/>
    <x v="9"/>
  </r>
  <r>
    <x v="2"/>
    <s v="USU - Ogden Center"/>
    <n v="2025"/>
    <n v="2"/>
    <n v="84403"/>
    <s v="Part-Time"/>
    <n v="2"/>
    <s v="Weber"/>
    <s v="Weber County"/>
    <x v="9"/>
  </r>
  <r>
    <x v="2"/>
    <s v="USU - Ogden Center"/>
    <n v="2025"/>
    <n v="2"/>
    <n v="84404"/>
    <s v="Part-Time"/>
    <n v="1"/>
    <s v="Weber"/>
    <s v="Weber County"/>
    <x v="9"/>
  </r>
  <r>
    <x v="2"/>
    <s v="USU - Ogden Center"/>
    <n v="2025"/>
    <n v="2"/>
    <n v="84405"/>
    <s v="Full-Time"/>
    <n v="2"/>
    <s v="Weber"/>
    <s v="Weber County"/>
    <x v="9"/>
  </r>
  <r>
    <x v="2"/>
    <s v="USU - Ogden Center"/>
    <n v="2025"/>
    <n v="2"/>
    <n v="84405"/>
    <s v="Part-Time"/>
    <n v="1"/>
    <s v="Weber"/>
    <s v="Weber County"/>
    <x v="9"/>
  </r>
  <r>
    <x v="2"/>
    <s v="USU - Ogden Center"/>
    <n v="2025"/>
    <n v="2"/>
    <n v="84414"/>
    <s v="Full-Time"/>
    <n v="1"/>
    <s v="Weber"/>
    <s v="Weber County"/>
    <x v="9"/>
  </r>
  <r>
    <x v="2"/>
    <s v="USU - Ogden Center"/>
    <n v="2025"/>
    <n v="2"/>
    <n v="84532"/>
    <s v="Full-Time"/>
    <n v="1"/>
    <s v="Grand"/>
    <s v="Grand County"/>
    <x v="15"/>
  </r>
  <r>
    <x v="2"/>
    <s v="USU - Ogden Center"/>
    <n v="2025"/>
    <n v="2"/>
    <n v="84601"/>
    <s v="Part-Time"/>
    <n v="1"/>
    <s v="Utah"/>
    <s v="Utah County"/>
    <x v="0"/>
  </r>
  <r>
    <x v="2"/>
    <s v="USU - Ogden Center"/>
    <n v="2025"/>
    <n v="2"/>
    <n v="84663"/>
    <s v="Full-Time"/>
    <n v="1"/>
    <s v="Utah"/>
    <s v="Utah County"/>
    <x v="0"/>
  </r>
  <r>
    <x v="2"/>
    <s v="USU - Ogden Center"/>
    <n v="2025"/>
    <n v="2"/>
    <n v="84664"/>
    <s v="Part-Time"/>
    <n v="1"/>
    <s v="Utah"/>
    <s v="Utah County"/>
    <x v="0"/>
  </r>
  <r>
    <x v="2"/>
    <s v="USU - Salt Lake Center"/>
    <n v="2025"/>
    <n v="2"/>
    <n v="84003"/>
    <s v="Part-Time"/>
    <n v="1"/>
    <s v="Utah"/>
    <s v="Utah County"/>
    <x v="0"/>
  </r>
  <r>
    <x v="2"/>
    <s v="USU - Salt Lake Center"/>
    <n v="2025"/>
    <n v="2"/>
    <n v="84005"/>
    <s v="Full-Time"/>
    <n v="2"/>
    <e v="#N/A"/>
    <s v="Utah County"/>
    <x v="0"/>
  </r>
  <r>
    <x v="2"/>
    <s v="USU - Salt Lake Center"/>
    <n v="2025"/>
    <n v="2"/>
    <n v="84009"/>
    <s v="Full-Time"/>
    <n v="1"/>
    <e v="#N/A"/>
    <s v="Salt Lake County"/>
    <x v="1"/>
  </r>
  <r>
    <x v="2"/>
    <s v="USU - Salt Lake Center"/>
    <n v="2025"/>
    <n v="2"/>
    <n v="84010"/>
    <s v="Part-Time"/>
    <n v="1"/>
    <s v="Davis"/>
    <s v="Davis County"/>
    <x v="2"/>
  </r>
  <r>
    <x v="2"/>
    <s v="USU - Salt Lake Center"/>
    <n v="2025"/>
    <n v="2"/>
    <n v="84014"/>
    <s v="Part-Time"/>
    <n v="1"/>
    <s v="Davis"/>
    <s v="Davis County"/>
    <x v="2"/>
  </r>
  <r>
    <x v="2"/>
    <s v="USU - Salt Lake Center"/>
    <n v="2025"/>
    <n v="2"/>
    <n v="84015"/>
    <s v="Full-Time"/>
    <n v="1"/>
    <s v="Davis"/>
    <s v="Davis County"/>
    <x v="2"/>
  </r>
  <r>
    <x v="2"/>
    <s v="USU - Salt Lake Center"/>
    <n v="2025"/>
    <n v="2"/>
    <n v="84015"/>
    <s v="Part-Time"/>
    <n v="1"/>
    <s v="Davis"/>
    <s v="Davis County"/>
    <x v="2"/>
  </r>
  <r>
    <x v="2"/>
    <s v="USU - Salt Lake Center"/>
    <n v="2025"/>
    <n v="2"/>
    <n v="84020"/>
    <s v="Full-Time"/>
    <n v="1"/>
    <s v="Salt Lake"/>
    <s v="Salt Lake County"/>
    <x v="1"/>
  </r>
  <r>
    <x v="2"/>
    <s v="USU - Salt Lake Center"/>
    <n v="2025"/>
    <n v="2"/>
    <n v="84025"/>
    <s v="Part-Time"/>
    <n v="1"/>
    <s v="Davis"/>
    <s v="Davis County"/>
    <x v="2"/>
  </r>
  <r>
    <x v="2"/>
    <s v="USU - Salt Lake Center"/>
    <n v="2025"/>
    <n v="2"/>
    <n v="84037"/>
    <s v="Full-Time"/>
    <n v="1"/>
    <s v="Davis"/>
    <s v="Davis County"/>
    <x v="2"/>
  </r>
  <r>
    <x v="2"/>
    <s v="USU - Salt Lake Center"/>
    <n v="2025"/>
    <n v="2"/>
    <n v="84037"/>
    <s v="Part-Time"/>
    <n v="2"/>
    <s v="Davis"/>
    <s v="Davis County"/>
    <x v="2"/>
  </r>
  <r>
    <x v="2"/>
    <s v="USU - Salt Lake Center"/>
    <n v="2025"/>
    <n v="2"/>
    <n v="84041"/>
    <s v="Full-Time"/>
    <n v="1"/>
    <s v="Davis"/>
    <s v="Davis County"/>
    <x v="2"/>
  </r>
  <r>
    <x v="2"/>
    <s v="USU - Salt Lake Center"/>
    <n v="2025"/>
    <n v="2"/>
    <n v="84041"/>
    <s v="Part-Time"/>
    <n v="1"/>
    <s v="Davis"/>
    <s v="Davis County"/>
    <x v="2"/>
  </r>
  <r>
    <x v="2"/>
    <s v="USU - Salt Lake Center"/>
    <n v="2025"/>
    <n v="2"/>
    <n v="84042"/>
    <s v="Full-Time"/>
    <n v="1"/>
    <s v="Utah"/>
    <s v="Utah County"/>
    <x v="0"/>
  </r>
  <r>
    <x v="2"/>
    <s v="USU - Salt Lake Center"/>
    <n v="2025"/>
    <n v="2"/>
    <n v="84043"/>
    <s v="Part-Time"/>
    <n v="1"/>
    <s v="Utah"/>
    <s v="Utah County"/>
    <x v="0"/>
  </r>
  <r>
    <x v="2"/>
    <s v="USU - Salt Lake Center"/>
    <n v="2025"/>
    <n v="2"/>
    <n v="84044"/>
    <s v="Full-Time"/>
    <n v="1"/>
    <s v="Salt Lake"/>
    <s v="Salt Lake County"/>
    <x v="1"/>
  </r>
  <r>
    <x v="2"/>
    <s v="USU - Salt Lake Center"/>
    <n v="2025"/>
    <n v="2"/>
    <n v="84044"/>
    <s v="Part-Time"/>
    <n v="1"/>
    <s v="Salt Lake"/>
    <s v="Salt Lake County"/>
    <x v="1"/>
  </r>
  <r>
    <x v="2"/>
    <s v="USU - Salt Lake Center"/>
    <n v="2025"/>
    <n v="2"/>
    <n v="84045"/>
    <s v="Part-Time"/>
    <n v="1"/>
    <e v="#N/A"/>
    <s v="Utah County"/>
    <x v="0"/>
  </r>
  <r>
    <x v="2"/>
    <s v="USU - Salt Lake Center"/>
    <n v="2025"/>
    <n v="2"/>
    <n v="84047"/>
    <s v="Part-Time"/>
    <n v="1"/>
    <s v="Salt Lake"/>
    <s v="Salt Lake County"/>
    <x v="1"/>
  </r>
  <r>
    <x v="2"/>
    <s v="USU - Salt Lake Center"/>
    <n v="2025"/>
    <n v="2"/>
    <n v="84049"/>
    <s v="Full-Time"/>
    <n v="1"/>
    <s v="Wasatch"/>
    <s v="Wasatch County"/>
    <x v="7"/>
  </r>
  <r>
    <x v="2"/>
    <s v="USU - Salt Lake Center"/>
    <n v="2025"/>
    <n v="2"/>
    <n v="84054"/>
    <s v="Part-Time"/>
    <n v="2"/>
    <s v="Davis"/>
    <s v="Davis County"/>
    <x v="2"/>
  </r>
  <r>
    <x v="2"/>
    <s v="USU - Salt Lake Center"/>
    <n v="2025"/>
    <n v="2"/>
    <n v="84058"/>
    <s v="Part-Time"/>
    <n v="2"/>
    <s v="Utah"/>
    <s v="Utah County"/>
    <x v="0"/>
  </r>
  <r>
    <x v="2"/>
    <s v="USU - Salt Lake Center"/>
    <n v="2025"/>
    <n v="2"/>
    <n v="84065"/>
    <s v="Full-Time"/>
    <n v="4"/>
    <s v="Salt Lake"/>
    <s v="Salt Lake County"/>
    <x v="1"/>
  </r>
  <r>
    <x v="2"/>
    <s v="USU - Salt Lake Center"/>
    <n v="2025"/>
    <n v="2"/>
    <n v="84065"/>
    <s v="Part-Time"/>
    <n v="1"/>
    <s v="Salt Lake"/>
    <s v="Salt Lake County"/>
    <x v="1"/>
  </r>
  <r>
    <x v="2"/>
    <s v="USU - Salt Lake Center"/>
    <n v="2025"/>
    <n v="2"/>
    <n v="84074"/>
    <s v="Full-Time"/>
    <n v="2"/>
    <s v="Tooele"/>
    <s v="Tooele County"/>
    <x v="5"/>
  </r>
  <r>
    <x v="2"/>
    <s v="USU - Salt Lake Center"/>
    <n v="2025"/>
    <n v="2"/>
    <n v="84074"/>
    <s v="Part-Time"/>
    <n v="2"/>
    <s v="Tooele"/>
    <s v="Tooele County"/>
    <x v="5"/>
  </r>
  <r>
    <x v="2"/>
    <s v="USU - Salt Lake Center"/>
    <n v="2025"/>
    <n v="2"/>
    <n v="84075"/>
    <s v="Full-Time"/>
    <n v="2"/>
    <s v="Davis"/>
    <s v="Davis County"/>
    <x v="2"/>
  </r>
  <r>
    <x v="2"/>
    <s v="USU - Salt Lake Center"/>
    <n v="2025"/>
    <n v="2"/>
    <n v="84081"/>
    <s v="Full-Time"/>
    <n v="2"/>
    <e v="#N/A"/>
    <s v="Salt Lake County"/>
    <x v="1"/>
  </r>
  <r>
    <x v="2"/>
    <s v="USU - Salt Lake Center"/>
    <n v="2025"/>
    <n v="2"/>
    <n v="84081"/>
    <s v="Part-Time"/>
    <n v="4"/>
    <e v="#N/A"/>
    <s v="Salt Lake County"/>
    <x v="1"/>
  </r>
  <r>
    <x v="2"/>
    <s v="USU - Salt Lake Center"/>
    <n v="2025"/>
    <n v="2"/>
    <n v="84084"/>
    <s v="Full-Time"/>
    <n v="2"/>
    <s v="Salt Lake"/>
    <s v="Salt Lake County"/>
    <x v="1"/>
  </r>
  <r>
    <x v="2"/>
    <s v="USU - Salt Lake Center"/>
    <n v="2025"/>
    <n v="2"/>
    <n v="84084"/>
    <s v="Part-Time"/>
    <n v="1"/>
    <s v="Salt Lake"/>
    <s v="Salt Lake County"/>
    <x v="1"/>
  </r>
  <r>
    <x v="2"/>
    <s v="USU - Salt Lake Center"/>
    <n v="2025"/>
    <n v="2"/>
    <n v="84087"/>
    <s v="Full-Time"/>
    <n v="1"/>
    <s v="Davis"/>
    <s v="Davis County"/>
    <x v="2"/>
  </r>
  <r>
    <x v="2"/>
    <s v="USU - Salt Lake Center"/>
    <n v="2025"/>
    <n v="2"/>
    <n v="84087"/>
    <s v="Part-Time"/>
    <n v="1"/>
    <s v="Davis"/>
    <s v="Davis County"/>
    <x v="2"/>
  </r>
  <r>
    <x v="2"/>
    <s v="USU - Salt Lake Center"/>
    <n v="2025"/>
    <n v="2"/>
    <n v="84093"/>
    <s v="Part-Time"/>
    <n v="1"/>
    <s v="Salt Lake"/>
    <s v="Salt Lake County"/>
    <x v="1"/>
  </r>
  <r>
    <x v="2"/>
    <s v="USU - Salt Lake Center"/>
    <n v="2025"/>
    <n v="2"/>
    <n v="84095"/>
    <s v="Full-Time"/>
    <n v="1"/>
    <s v="Salt Lake"/>
    <s v="Salt Lake County"/>
    <x v="1"/>
  </r>
  <r>
    <x v="2"/>
    <s v="USU - Salt Lake Center"/>
    <n v="2025"/>
    <n v="2"/>
    <n v="84095"/>
    <s v="Part-Time"/>
    <n v="1"/>
    <s v="Salt Lake"/>
    <s v="Salt Lake County"/>
    <x v="1"/>
  </r>
  <r>
    <x v="2"/>
    <s v="USU - Salt Lake Center"/>
    <n v="2025"/>
    <n v="2"/>
    <n v="84096"/>
    <s v="Full-Time"/>
    <n v="3"/>
    <e v="#N/A"/>
    <s v="Salt Lake County"/>
    <x v="1"/>
  </r>
  <r>
    <x v="2"/>
    <s v="USU - Salt Lake Center"/>
    <n v="2025"/>
    <n v="2"/>
    <n v="84096"/>
    <s v="Part-Time"/>
    <n v="2"/>
    <e v="#N/A"/>
    <s v="Salt Lake County"/>
    <x v="1"/>
  </r>
  <r>
    <x v="2"/>
    <s v="USU - Salt Lake Center"/>
    <n v="2025"/>
    <n v="2"/>
    <n v="84098"/>
    <s v="Full-Time"/>
    <n v="1"/>
    <s v="Summit"/>
    <s v="Summit County"/>
    <x v="3"/>
  </r>
  <r>
    <x v="2"/>
    <s v="USU - Salt Lake Center"/>
    <n v="2025"/>
    <n v="2"/>
    <n v="84098"/>
    <s v="Part-Time"/>
    <n v="1"/>
    <s v="Summit"/>
    <s v="Summit County"/>
    <x v="3"/>
  </r>
  <r>
    <x v="2"/>
    <s v="USU - Salt Lake Center"/>
    <n v="2025"/>
    <n v="2"/>
    <n v="84102"/>
    <s v="Full-Time"/>
    <n v="1"/>
    <s v="Salt Lake"/>
    <s v="Salt Lake County"/>
    <x v="1"/>
  </r>
  <r>
    <x v="2"/>
    <s v="USU - Salt Lake Center"/>
    <n v="2025"/>
    <n v="2"/>
    <n v="84104"/>
    <s v="Full-Time"/>
    <n v="2"/>
    <s v="Salt Lake"/>
    <s v="Salt Lake County"/>
    <x v="1"/>
  </r>
  <r>
    <x v="2"/>
    <s v="USU - Salt Lake Center"/>
    <n v="2025"/>
    <n v="2"/>
    <n v="84104"/>
    <s v="Part-Time"/>
    <n v="1"/>
    <s v="Salt Lake"/>
    <s v="Salt Lake County"/>
    <x v="1"/>
  </r>
  <r>
    <x v="2"/>
    <s v="USU - Salt Lake Center"/>
    <n v="2025"/>
    <n v="2"/>
    <n v="84105"/>
    <s v="Full-Time"/>
    <n v="1"/>
    <s v="Salt Lake"/>
    <s v="Salt Lake County"/>
    <x v="1"/>
  </r>
  <r>
    <x v="2"/>
    <s v="USU - Salt Lake Center"/>
    <n v="2025"/>
    <n v="2"/>
    <n v="84105"/>
    <s v="Part-Time"/>
    <n v="1"/>
    <s v="Salt Lake"/>
    <s v="Salt Lake County"/>
    <x v="1"/>
  </r>
  <r>
    <x v="2"/>
    <s v="USU - Salt Lake Center"/>
    <n v="2025"/>
    <n v="2"/>
    <n v="84106"/>
    <s v="Full-Time"/>
    <n v="1"/>
    <s v="Salt Lake"/>
    <s v="Salt Lake County"/>
    <x v="1"/>
  </r>
  <r>
    <x v="2"/>
    <s v="USU - Salt Lake Center"/>
    <n v="2025"/>
    <n v="2"/>
    <n v="84107"/>
    <s v="Full-Time"/>
    <n v="1"/>
    <s v="Salt Lake"/>
    <s v="Salt Lake County"/>
    <x v="1"/>
  </r>
  <r>
    <x v="2"/>
    <s v="USU - Salt Lake Center"/>
    <n v="2025"/>
    <n v="2"/>
    <n v="84108"/>
    <s v="Full-Time"/>
    <n v="2"/>
    <s v="Salt Lake"/>
    <s v="Salt Lake County"/>
    <x v="1"/>
  </r>
  <r>
    <x v="2"/>
    <s v="USU - Salt Lake Center"/>
    <n v="2025"/>
    <n v="2"/>
    <n v="84116"/>
    <s v="Full-Time"/>
    <n v="1"/>
    <s v="Salt Lake"/>
    <s v="Salt Lake County"/>
    <x v="1"/>
  </r>
  <r>
    <x v="2"/>
    <s v="USU - Salt Lake Center"/>
    <n v="2025"/>
    <n v="2"/>
    <n v="84117"/>
    <s v="Part-Time"/>
    <n v="1"/>
    <s v="Salt Lake"/>
    <s v="Salt Lake County"/>
    <x v="1"/>
  </r>
  <r>
    <x v="2"/>
    <s v="USU - Salt Lake Center"/>
    <n v="2025"/>
    <n v="2"/>
    <n v="84118"/>
    <s v="Full-Time"/>
    <n v="2"/>
    <s v="Salt Lake"/>
    <s v="Salt Lake County"/>
    <x v="1"/>
  </r>
  <r>
    <x v="2"/>
    <s v="USU - Salt Lake Center"/>
    <n v="2025"/>
    <n v="2"/>
    <n v="84118"/>
    <s v="Part-Time"/>
    <n v="2"/>
    <s v="Salt Lake"/>
    <s v="Salt Lake County"/>
    <x v="1"/>
  </r>
  <r>
    <x v="2"/>
    <s v="USU - Salt Lake Center"/>
    <n v="2025"/>
    <n v="2"/>
    <n v="84120"/>
    <s v="Part-Time"/>
    <n v="1"/>
    <s v="Salt Lake"/>
    <s v="Salt Lake County"/>
    <x v="1"/>
  </r>
  <r>
    <x v="2"/>
    <s v="USU - Salt Lake Center"/>
    <n v="2025"/>
    <n v="2"/>
    <n v="84121"/>
    <s v="Full-Time"/>
    <n v="1"/>
    <s v="Salt Lake"/>
    <s v="Salt Lake County"/>
    <x v="1"/>
  </r>
  <r>
    <x v="2"/>
    <s v="USU - Salt Lake Center"/>
    <n v="2025"/>
    <n v="2"/>
    <n v="84121"/>
    <s v="Part-Time"/>
    <n v="1"/>
    <s v="Salt Lake"/>
    <s v="Salt Lake County"/>
    <x v="1"/>
  </r>
  <r>
    <x v="2"/>
    <s v="USU - Salt Lake Center"/>
    <n v="2025"/>
    <n v="2"/>
    <n v="84123"/>
    <s v="Part-Time"/>
    <n v="1"/>
    <s v="Salt Lake"/>
    <s v="Salt Lake County"/>
    <x v="1"/>
  </r>
  <r>
    <x v="2"/>
    <s v="USU - Salt Lake Center"/>
    <n v="2025"/>
    <n v="2"/>
    <n v="84124"/>
    <s v="Full-Time"/>
    <n v="1"/>
    <s v="Salt Lake"/>
    <s v="Salt Lake County"/>
    <x v="1"/>
  </r>
  <r>
    <x v="2"/>
    <s v="USU - Salt Lake Center"/>
    <n v="2025"/>
    <n v="2"/>
    <n v="84124"/>
    <s v="Part-Time"/>
    <n v="1"/>
    <s v="Salt Lake"/>
    <s v="Salt Lake County"/>
    <x v="1"/>
  </r>
  <r>
    <x v="2"/>
    <s v="USU - Salt Lake Center"/>
    <n v="2025"/>
    <n v="2"/>
    <n v="84126"/>
    <s v="Full-Time"/>
    <n v="1"/>
    <s v="Salt Lake"/>
    <e v="#N/A"/>
    <x v="1"/>
  </r>
  <r>
    <x v="2"/>
    <s v="USU - Salt Lake Center"/>
    <n v="2025"/>
    <n v="2"/>
    <n v="84127"/>
    <s v="Part-Time"/>
    <n v="1"/>
    <s v="Salt Lake"/>
    <e v="#N/A"/>
    <x v="1"/>
  </r>
  <r>
    <x v="2"/>
    <s v="USU - Salt Lake Center"/>
    <n v="2025"/>
    <n v="2"/>
    <n v="84128"/>
    <s v="Full-Time"/>
    <n v="1"/>
    <s v="Salt Lake"/>
    <s v="Salt Lake County"/>
    <x v="1"/>
  </r>
  <r>
    <x v="2"/>
    <s v="USU - Salt Lake Center"/>
    <n v="2025"/>
    <n v="2"/>
    <n v="84129"/>
    <s v="Full-Time"/>
    <n v="4"/>
    <e v="#N/A"/>
    <s v="Salt Lake County"/>
    <x v="1"/>
  </r>
  <r>
    <x v="2"/>
    <s v="USU - Salt Lake Center"/>
    <n v="2025"/>
    <n v="2"/>
    <n v="84129"/>
    <s v="Part-Time"/>
    <n v="3"/>
    <e v="#N/A"/>
    <s v="Salt Lake County"/>
    <x v="1"/>
  </r>
  <r>
    <x v="2"/>
    <s v="USU - Salt Lake Center"/>
    <n v="2025"/>
    <n v="2"/>
    <n v="84319"/>
    <s v="Part-Time"/>
    <n v="1"/>
    <s v="Cache"/>
    <s v="Cache County"/>
    <x v="11"/>
  </r>
  <r>
    <x v="2"/>
    <s v="USU - Salt Lake Center"/>
    <n v="2025"/>
    <n v="2"/>
    <n v="84321"/>
    <s v="Full-Time"/>
    <n v="2"/>
    <s v="Cache"/>
    <s v="Cache County"/>
    <x v="11"/>
  </r>
  <r>
    <x v="2"/>
    <s v="USU - Salt Lake Center"/>
    <n v="2025"/>
    <n v="2"/>
    <n v="84401"/>
    <s v="Part-Time"/>
    <n v="1"/>
    <s v="Weber"/>
    <s v="Weber County"/>
    <x v="9"/>
  </r>
  <r>
    <x v="2"/>
    <s v="USU - Salt Lake Center"/>
    <n v="2025"/>
    <n v="2"/>
    <n v="84405"/>
    <s v="Part-Time"/>
    <n v="1"/>
    <s v="Weber"/>
    <s v="Weber County"/>
    <x v="9"/>
  </r>
  <r>
    <x v="2"/>
    <s v="USU - Salt Lake Center"/>
    <n v="2025"/>
    <n v="2"/>
    <n v="84604"/>
    <s v="Full-Time"/>
    <n v="1"/>
    <s v="Utah"/>
    <s v="Utah County"/>
    <x v="0"/>
  </r>
  <r>
    <x v="2"/>
    <s v="USU - Salt Lake Center"/>
    <n v="2025"/>
    <n v="2"/>
    <n v="84642"/>
    <s v="Full-Time"/>
    <n v="1"/>
    <s v="Sanpete"/>
    <s v="Sanpete County"/>
    <x v="17"/>
  </r>
  <r>
    <x v="2"/>
    <s v="USU - Salt Lake Center"/>
    <n v="2025"/>
    <n v="2"/>
    <n v="84663"/>
    <s v="Full-Time"/>
    <n v="1"/>
    <s v="Utah"/>
    <s v="Utah County"/>
    <x v="0"/>
  </r>
  <r>
    <x v="2"/>
    <s v="USU - Delta Center"/>
    <n v="2025"/>
    <n v="2"/>
    <n v="84624"/>
    <s v="Part-Time"/>
    <n v="1"/>
    <s v="Millard"/>
    <s v="Millard County"/>
    <x v="16"/>
  </r>
  <r>
    <x v="2"/>
    <s v="USU - Delta Center"/>
    <n v="2025"/>
    <n v="2"/>
    <n v="84649"/>
    <s v="Part-Time"/>
    <n v="1"/>
    <s v="Millard"/>
    <s v="Millard County"/>
    <x v="16"/>
  </r>
  <r>
    <x v="2"/>
    <s v="USU - Tooele Center"/>
    <n v="2025"/>
    <n v="2"/>
    <n v="84005"/>
    <s v="Full-Time"/>
    <n v="1"/>
    <e v="#N/A"/>
    <s v="Utah County"/>
    <x v="0"/>
  </r>
  <r>
    <x v="2"/>
    <s v="USU - Tooele Center"/>
    <n v="2025"/>
    <n v="2"/>
    <n v="84005"/>
    <s v="Part-Time"/>
    <n v="1"/>
    <e v="#N/A"/>
    <s v="Utah County"/>
    <x v="0"/>
  </r>
  <r>
    <x v="2"/>
    <s v="USU - Tooele Center"/>
    <n v="2025"/>
    <n v="2"/>
    <n v="84009"/>
    <s v="Full-Time"/>
    <n v="1"/>
    <e v="#N/A"/>
    <s v="Salt Lake County"/>
    <x v="1"/>
  </r>
  <r>
    <x v="2"/>
    <s v="USU - Tooele Center"/>
    <n v="2025"/>
    <n v="2"/>
    <n v="84015"/>
    <s v="Full-Time"/>
    <n v="1"/>
    <s v="Davis"/>
    <s v="Davis County"/>
    <x v="2"/>
  </r>
  <r>
    <x v="2"/>
    <s v="USU - Tooele Center"/>
    <n v="2025"/>
    <n v="2"/>
    <n v="84021"/>
    <s v="Full-Time"/>
    <n v="1"/>
    <s v="Duchesne"/>
    <s v="Duchesne County"/>
    <x v="4"/>
  </r>
  <r>
    <x v="2"/>
    <s v="USU - Tooele Center"/>
    <n v="2025"/>
    <n v="2"/>
    <n v="84029"/>
    <s v="Full-Time"/>
    <n v="10"/>
    <s v="Tooele"/>
    <s v="Tooele County"/>
    <x v="5"/>
  </r>
  <r>
    <x v="2"/>
    <s v="USU - Tooele Center"/>
    <n v="2025"/>
    <n v="2"/>
    <n v="84029"/>
    <s v="Part-Time"/>
    <n v="12"/>
    <s v="Tooele"/>
    <s v="Tooele County"/>
    <x v="5"/>
  </r>
  <r>
    <x v="2"/>
    <s v="USU - Tooele Center"/>
    <n v="2025"/>
    <n v="2"/>
    <n v="84044"/>
    <s v="Full-Time"/>
    <n v="4"/>
    <s v="Salt Lake"/>
    <s v="Salt Lake County"/>
    <x v="1"/>
  </r>
  <r>
    <x v="2"/>
    <s v="USU - Tooele Center"/>
    <n v="2025"/>
    <n v="2"/>
    <n v="84044"/>
    <s v="Part-Time"/>
    <n v="1"/>
    <s v="Salt Lake"/>
    <s v="Salt Lake County"/>
    <x v="1"/>
  </r>
  <r>
    <x v="2"/>
    <s v="USU - Tooele Center"/>
    <n v="2025"/>
    <n v="2"/>
    <n v="84045"/>
    <s v="Part-Time"/>
    <n v="1"/>
    <e v="#N/A"/>
    <s v="Utah County"/>
    <x v="0"/>
  </r>
  <r>
    <x v="2"/>
    <s v="USU - Tooele Center"/>
    <n v="2025"/>
    <n v="2"/>
    <n v="84065"/>
    <s v="Part-Time"/>
    <n v="1"/>
    <s v="Salt Lake"/>
    <s v="Salt Lake County"/>
    <x v="1"/>
  </r>
  <r>
    <x v="2"/>
    <s v="USU - Tooele Center"/>
    <n v="2025"/>
    <n v="2"/>
    <n v="84070"/>
    <s v="Part-Time"/>
    <n v="2"/>
    <s v="Salt Lake"/>
    <s v="Salt Lake County"/>
    <x v="1"/>
  </r>
  <r>
    <x v="2"/>
    <s v="USU - Tooele Center"/>
    <n v="2025"/>
    <n v="2"/>
    <n v="84071"/>
    <s v="Full-Time"/>
    <n v="2"/>
    <s v="Tooele"/>
    <s v="Tooele County"/>
    <x v="5"/>
  </r>
  <r>
    <x v="2"/>
    <s v="USU - Tooele Center"/>
    <n v="2025"/>
    <n v="2"/>
    <n v="84071"/>
    <s v="Part-Time"/>
    <n v="5"/>
    <s v="Tooele"/>
    <s v="Tooele County"/>
    <x v="5"/>
  </r>
  <r>
    <x v="2"/>
    <s v="USU - Tooele Center"/>
    <n v="2025"/>
    <n v="2"/>
    <n v="84074"/>
    <s v="Full-Time"/>
    <n v="37"/>
    <s v="Tooele"/>
    <s v="Tooele County"/>
    <x v="5"/>
  </r>
  <r>
    <x v="2"/>
    <s v="USU - Tooele Center"/>
    <n v="2025"/>
    <n v="2"/>
    <n v="84074"/>
    <s v="Part-Time"/>
    <n v="33"/>
    <s v="Tooele"/>
    <s v="Tooele County"/>
    <x v="5"/>
  </r>
  <r>
    <x v="2"/>
    <s v="USU - Tooele Center"/>
    <n v="2025"/>
    <n v="2"/>
    <n v="84078"/>
    <s v="Part-Time"/>
    <n v="1"/>
    <s v="Uintah"/>
    <s v="Uintah County"/>
    <x v="6"/>
  </r>
  <r>
    <x v="2"/>
    <s v="USU - Tooele Center"/>
    <n v="2025"/>
    <n v="2"/>
    <n v="84084"/>
    <s v="Full-Time"/>
    <n v="1"/>
    <s v="Salt Lake"/>
    <s v="Salt Lake County"/>
    <x v="1"/>
  </r>
  <r>
    <x v="2"/>
    <s v="USU - Tooele Center"/>
    <n v="2025"/>
    <n v="2"/>
    <n v="84087"/>
    <s v="Part-Time"/>
    <n v="1"/>
    <s v="Davis"/>
    <s v="Davis County"/>
    <x v="2"/>
  </r>
  <r>
    <x v="2"/>
    <s v="USU - Tooele Center"/>
    <n v="2025"/>
    <n v="2"/>
    <n v="84094"/>
    <s v="Full-Time"/>
    <n v="1"/>
    <s v="Salt Lake"/>
    <s v="Salt Lake County"/>
    <x v="1"/>
  </r>
  <r>
    <x v="2"/>
    <s v="USU - Tooele Center"/>
    <n v="2025"/>
    <n v="2"/>
    <n v="84096"/>
    <s v="Full-Time"/>
    <n v="1"/>
    <e v="#N/A"/>
    <s v="Salt Lake County"/>
    <x v="1"/>
  </r>
  <r>
    <x v="2"/>
    <s v="USU - Tooele Center"/>
    <n v="2025"/>
    <n v="2"/>
    <n v="84096"/>
    <s v="Part-Time"/>
    <n v="1"/>
    <e v="#N/A"/>
    <s v="Salt Lake County"/>
    <x v="1"/>
  </r>
  <r>
    <x v="2"/>
    <s v="USU - Tooele Center"/>
    <n v="2025"/>
    <n v="2"/>
    <n v="84102"/>
    <s v="Full-Time"/>
    <n v="1"/>
    <s v="Salt Lake"/>
    <s v="Salt Lake County"/>
    <x v="1"/>
  </r>
  <r>
    <x v="2"/>
    <s v="USU - Tooele Center"/>
    <n v="2025"/>
    <n v="2"/>
    <n v="84104"/>
    <s v="Full-Time"/>
    <n v="1"/>
    <s v="Salt Lake"/>
    <s v="Salt Lake County"/>
    <x v="1"/>
  </r>
  <r>
    <x v="2"/>
    <s v="USU - Tooele Center"/>
    <n v="2025"/>
    <n v="2"/>
    <n v="84104"/>
    <s v="Part-Time"/>
    <n v="1"/>
    <s v="Salt Lake"/>
    <s v="Salt Lake County"/>
    <x v="1"/>
  </r>
  <r>
    <x v="2"/>
    <s v="USU - Tooele Center"/>
    <n v="2025"/>
    <n v="2"/>
    <n v="84105"/>
    <s v="Full-Time"/>
    <n v="1"/>
    <s v="Salt Lake"/>
    <s v="Salt Lake County"/>
    <x v="1"/>
  </r>
  <r>
    <x v="2"/>
    <s v="USU - Tooele Center"/>
    <n v="2025"/>
    <n v="2"/>
    <n v="84106"/>
    <s v="Full-Time"/>
    <n v="1"/>
    <s v="Salt Lake"/>
    <s v="Salt Lake County"/>
    <x v="1"/>
  </r>
  <r>
    <x v="2"/>
    <s v="USU - Tooele Center"/>
    <n v="2025"/>
    <n v="2"/>
    <n v="84115"/>
    <s v="Full-Time"/>
    <n v="1"/>
    <s v="Salt Lake"/>
    <s v="Salt Lake County"/>
    <x v="1"/>
  </r>
  <r>
    <x v="2"/>
    <s v="USU - Tooele Center"/>
    <n v="2025"/>
    <n v="2"/>
    <n v="84116"/>
    <s v="Part-Time"/>
    <n v="1"/>
    <s v="Salt Lake"/>
    <s v="Salt Lake County"/>
    <x v="1"/>
  </r>
  <r>
    <x v="2"/>
    <s v="USU - Tooele Center"/>
    <n v="2025"/>
    <n v="2"/>
    <n v="84117"/>
    <s v="Part-Time"/>
    <n v="1"/>
    <s v="Salt Lake"/>
    <s v="Salt Lake County"/>
    <x v="1"/>
  </r>
  <r>
    <x v="2"/>
    <s v="USU - Tooele Center"/>
    <n v="2025"/>
    <n v="2"/>
    <n v="84119"/>
    <s v="Full-Time"/>
    <n v="1"/>
    <s v="Salt Lake"/>
    <s v="Salt Lake County"/>
    <x v="1"/>
  </r>
  <r>
    <x v="2"/>
    <s v="USU - Tooele Center"/>
    <n v="2025"/>
    <n v="2"/>
    <n v="84120"/>
    <s v="Full-Time"/>
    <n v="1"/>
    <s v="Salt Lake"/>
    <s v="Salt Lake County"/>
    <x v="1"/>
  </r>
  <r>
    <x v="2"/>
    <s v="USU - Tooele Center"/>
    <n v="2025"/>
    <n v="2"/>
    <n v="84120"/>
    <s v="Part-Time"/>
    <n v="1"/>
    <s v="Salt Lake"/>
    <s v="Salt Lake County"/>
    <x v="1"/>
  </r>
  <r>
    <x v="2"/>
    <s v="USU - Tooele Center"/>
    <n v="2025"/>
    <n v="2"/>
    <n v="84124"/>
    <s v="Part-Time"/>
    <n v="1"/>
    <s v="Salt Lake"/>
    <s v="Salt Lake County"/>
    <x v="1"/>
  </r>
  <r>
    <x v="2"/>
    <s v="USU - Tooele Center"/>
    <n v="2025"/>
    <n v="2"/>
    <n v="84321"/>
    <s v="Full-Time"/>
    <n v="1"/>
    <s v="Cache"/>
    <s v="Cache County"/>
    <x v="11"/>
  </r>
  <r>
    <x v="2"/>
    <s v="USU - Tooele Center"/>
    <n v="2025"/>
    <n v="2"/>
    <n v="84604"/>
    <s v="Part-Time"/>
    <n v="1"/>
    <s v="Utah"/>
    <s v="Utah County"/>
    <x v="0"/>
  </r>
  <r>
    <x v="2"/>
    <s v="USU - Tooele Center"/>
    <n v="2025"/>
    <n v="2"/>
    <n v="84663"/>
    <s v="Part-Time"/>
    <n v="1"/>
    <s v="Utah"/>
    <s v="Utah County"/>
    <x v="0"/>
  </r>
  <r>
    <x v="2"/>
    <s v="USU - Moab Center"/>
    <n v="2025"/>
    <n v="2"/>
    <n v="84525"/>
    <s v="Part-Time"/>
    <n v="1"/>
    <s v="Emery"/>
    <s v="Emery County"/>
    <x v="14"/>
  </r>
  <r>
    <x v="2"/>
    <s v="USU - Moab Center"/>
    <n v="2025"/>
    <n v="2"/>
    <n v="84526"/>
    <s v="Part-Time"/>
    <n v="1"/>
    <s v="Carbon"/>
    <s v="Carbon County"/>
    <x v="12"/>
  </r>
  <r>
    <x v="2"/>
    <s v="USU - Moab Center"/>
    <n v="2025"/>
    <n v="2"/>
    <n v="84532"/>
    <s v="Full-Time"/>
    <n v="16"/>
    <s v="Grand"/>
    <s v="Grand County"/>
    <x v="15"/>
  </r>
  <r>
    <x v="2"/>
    <s v="USU - Moab Center"/>
    <n v="2025"/>
    <n v="2"/>
    <n v="84532"/>
    <s v="Part-Time"/>
    <n v="29"/>
    <s v="Grand"/>
    <s v="Grand County"/>
    <x v="15"/>
  </r>
  <r>
    <x v="2"/>
    <s v="USU - Moab Center"/>
    <n v="2025"/>
    <n v="2"/>
    <n v="84535"/>
    <s v="Part-Time"/>
    <n v="1"/>
    <s v="San Juan"/>
    <s v="San Juan County"/>
    <x v="13"/>
  </r>
  <r>
    <x v="2"/>
    <s v="USU - Blanding Center"/>
    <n v="2025"/>
    <n v="2"/>
    <n v="84040"/>
    <s v="Full-Time"/>
    <n v="1"/>
    <s v="Davis"/>
    <s v="Davis County"/>
    <x v="2"/>
  </r>
  <r>
    <x v="2"/>
    <s v="USU - Blanding Center"/>
    <n v="2025"/>
    <n v="2"/>
    <n v="84054"/>
    <s v="Full-Time"/>
    <n v="1"/>
    <s v="Davis"/>
    <s v="Davis County"/>
    <x v="2"/>
  </r>
  <r>
    <x v="2"/>
    <s v="USU - Blanding Center"/>
    <n v="2025"/>
    <n v="2"/>
    <n v="84062"/>
    <s v="Full-Time"/>
    <n v="1"/>
    <s v="Utah"/>
    <s v="Utah County"/>
    <x v="0"/>
  </r>
  <r>
    <x v="2"/>
    <s v="USU - Blanding Center"/>
    <n v="2025"/>
    <n v="2"/>
    <n v="84065"/>
    <s v="Part-Time"/>
    <n v="1"/>
    <s v="Salt Lake"/>
    <s v="Salt Lake County"/>
    <x v="1"/>
  </r>
  <r>
    <x v="2"/>
    <s v="USU - Blanding Center"/>
    <n v="2025"/>
    <n v="2"/>
    <n v="84080"/>
    <s v="Full-Time"/>
    <n v="1"/>
    <s v="Tooele"/>
    <s v="Tooele County"/>
    <x v="5"/>
  </r>
  <r>
    <x v="2"/>
    <s v="USU - Blanding Center"/>
    <n v="2025"/>
    <n v="2"/>
    <n v="84096"/>
    <s v="Full-Time"/>
    <n v="1"/>
    <e v="#N/A"/>
    <s v="Salt Lake County"/>
    <x v="1"/>
  </r>
  <r>
    <x v="2"/>
    <s v="USU - Blanding Center"/>
    <n v="2025"/>
    <n v="2"/>
    <n v="84341"/>
    <s v="Full-Time"/>
    <n v="2"/>
    <s v="Cache"/>
    <s v="Cache County"/>
    <x v="11"/>
  </r>
  <r>
    <x v="2"/>
    <s v="USU - Blanding Center"/>
    <n v="2025"/>
    <n v="2"/>
    <n v="84510"/>
    <s v="Full-Time"/>
    <n v="11"/>
    <s v="San Juan"/>
    <e v="#N/A"/>
    <x v="13"/>
  </r>
  <r>
    <x v="2"/>
    <s v="USU - Blanding Center"/>
    <n v="2025"/>
    <n v="2"/>
    <n v="84510"/>
    <s v="Part-Time"/>
    <n v="2"/>
    <s v="San Juan"/>
    <e v="#N/A"/>
    <x v="13"/>
  </r>
  <r>
    <x v="2"/>
    <s v="USU - Blanding Center"/>
    <n v="2025"/>
    <n v="2"/>
    <n v="84511"/>
    <s v="Full-Time"/>
    <n v="49"/>
    <s v="San Juan"/>
    <s v="San Juan County"/>
    <x v="13"/>
  </r>
  <r>
    <x v="2"/>
    <s v="USU - Blanding Center"/>
    <n v="2025"/>
    <n v="2"/>
    <n v="84511"/>
    <s v="Part-Time"/>
    <n v="37"/>
    <s v="San Juan"/>
    <s v="San Juan County"/>
    <x v="13"/>
  </r>
  <r>
    <x v="2"/>
    <s v="USU - Blanding Center"/>
    <n v="2025"/>
    <n v="2"/>
    <n v="84512"/>
    <s v="Full-Time"/>
    <n v="4"/>
    <s v="San Juan"/>
    <s v="San Juan County"/>
    <x v="13"/>
  </r>
  <r>
    <x v="2"/>
    <s v="USU - Blanding Center"/>
    <n v="2025"/>
    <n v="2"/>
    <n v="84512"/>
    <s v="Part-Time"/>
    <n v="4"/>
    <s v="San Juan"/>
    <s v="San Juan County"/>
    <x v="13"/>
  </r>
  <r>
    <x v="2"/>
    <s v="USU - Blanding Center"/>
    <n v="2025"/>
    <n v="2"/>
    <n v="84531"/>
    <s v="Full-Time"/>
    <n v="4"/>
    <s v="San Juan"/>
    <s v="San Juan County"/>
    <x v="13"/>
  </r>
  <r>
    <x v="2"/>
    <s v="USU - Blanding Center"/>
    <n v="2025"/>
    <n v="2"/>
    <n v="84531"/>
    <s v="Part-Time"/>
    <n v="6"/>
    <s v="San Juan"/>
    <s v="San Juan County"/>
    <x v="13"/>
  </r>
  <r>
    <x v="2"/>
    <s v="USU - Blanding Center"/>
    <n v="2025"/>
    <n v="2"/>
    <n v="84532"/>
    <s v="Full-Time"/>
    <n v="1"/>
    <s v="Grand"/>
    <s v="Grand County"/>
    <x v="15"/>
  </r>
  <r>
    <x v="2"/>
    <s v="USU - Blanding Center"/>
    <n v="2025"/>
    <n v="2"/>
    <n v="84532"/>
    <s v="Part-Time"/>
    <n v="1"/>
    <s v="Grand"/>
    <s v="Grand County"/>
    <x v="15"/>
  </r>
  <r>
    <x v="2"/>
    <s v="USU - Blanding Center"/>
    <n v="2025"/>
    <n v="2"/>
    <n v="84534"/>
    <s v="Full-Time"/>
    <n v="19"/>
    <s v="San Juan"/>
    <s v="San Juan County"/>
    <x v="13"/>
  </r>
  <r>
    <x v="2"/>
    <s v="USU - Blanding Center"/>
    <n v="2025"/>
    <n v="2"/>
    <n v="84534"/>
    <s v="Part-Time"/>
    <n v="11"/>
    <s v="San Juan"/>
    <s v="San Juan County"/>
    <x v="13"/>
  </r>
  <r>
    <x v="2"/>
    <s v="USU - Blanding Center"/>
    <n v="2025"/>
    <n v="2"/>
    <n v="84535"/>
    <s v="Full-Time"/>
    <n v="3"/>
    <s v="San Juan"/>
    <s v="San Juan County"/>
    <x v="13"/>
  </r>
  <r>
    <x v="2"/>
    <s v="USU - Blanding Center"/>
    <n v="2025"/>
    <n v="2"/>
    <n v="84535"/>
    <s v="Part-Time"/>
    <n v="10"/>
    <s v="San Juan"/>
    <s v="San Juan County"/>
    <x v="13"/>
  </r>
  <r>
    <x v="2"/>
    <s v="USU - Blanding Center"/>
    <n v="2025"/>
    <n v="2"/>
    <n v="84536"/>
    <s v="Full-Time"/>
    <n v="16"/>
    <s v="San Juan"/>
    <s v="San Juan County"/>
    <x v="13"/>
  </r>
  <r>
    <x v="2"/>
    <s v="USU - Blanding Center"/>
    <n v="2025"/>
    <n v="2"/>
    <n v="84536"/>
    <s v="Part-Time"/>
    <n v="7"/>
    <s v="San Juan"/>
    <s v="San Juan County"/>
    <x v="13"/>
  </r>
  <r>
    <x v="2"/>
    <s v="USU - Blanding Center"/>
    <n v="2025"/>
    <n v="2"/>
    <n v="84606"/>
    <s v="Part-Time"/>
    <n v="1"/>
    <s v="Utah"/>
    <s v="Utah County"/>
    <x v="0"/>
  </r>
  <r>
    <x v="2"/>
    <s v="USU - Roosevelt Center"/>
    <n v="2025"/>
    <n v="2"/>
    <n v="84001"/>
    <s v="Part-Time"/>
    <n v="2"/>
    <s v="Duchesne"/>
    <s v="Duchesne County"/>
    <x v="4"/>
  </r>
  <r>
    <x v="2"/>
    <s v="USU - Roosevelt Center"/>
    <n v="2025"/>
    <n v="2"/>
    <n v="84007"/>
    <s v="Full-Time"/>
    <n v="1"/>
    <s v="Duchesne"/>
    <s v="Duchesne County"/>
    <x v="4"/>
  </r>
  <r>
    <x v="2"/>
    <s v="USU - Roosevelt Center"/>
    <n v="2025"/>
    <n v="2"/>
    <n v="84021"/>
    <s v="Full-Time"/>
    <n v="1"/>
    <s v="Duchesne"/>
    <s v="Duchesne County"/>
    <x v="4"/>
  </r>
  <r>
    <x v="2"/>
    <s v="USU - Roosevelt Center"/>
    <n v="2025"/>
    <n v="2"/>
    <n v="84021"/>
    <s v="Part-Time"/>
    <n v="2"/>
    <s v="Duchesne"/>
    <s v="Duchesne County"/>
    <x v="4"/>
  </r>
  <r>
    <x v="2"/>
    <s v="USU - Roosevelt Center"/>
    <n v="2025"/>
    <n v="2"/>
    <n v="84026"/>
    <s v="Full-Time"/>
    <n v="2"/>
    <s v="Uintah"/>
    <s v="Uintah County"/>
    <x v="6"/>
  </r>
  <r>
    <x v="2"/>
    <s v="USU - Roosevelt Center"/>
    <n v="2025"/>
    <n v="2"/>
    <n v="84026"/>
    <s v="Part-Time"/>
    <n v="1"/>
    <s v="Uintah"/>
    <s v="Uintah County"/>
    <x v="6"/>
  </r>
  <r>
    <x v="2"/>
    <s v="USU - Roosevelt Center"/>
    <n v="2025"/>
    <n v="2"/>
    <n v="84031"/>
    <s v="Full-Time"/>
    <n v="1"/>
    <s v="Duchesne"/>
    <s v="Duchesne County"/>
    <x v="4"/>
  </r>
  <r>
    <x v="2"/>
    <s v="USU - Roosevelt Center"/>
    <n v="2025"/>
    <n v="2"/>
    <n v="84039"/>
    <s v="Full-Time"/>
    <n v="4"/>
    <s v="Uintah"/>
    <s v="Uintah County"/>
    <x v="6"/>
  </r>
  <r>
    <x v="2"/>
    <s v="USU - Roosevelt Center"/>
    <n v="2025"/>
    <n v="2"/>
    <n v="84039"/>
    <s v="Part-Time"/>
    <n v="1"/>
    <s v="Uintah"/>
    <s v="Uintah County"/>
    <x v="6"/>
  </r>
  <r>
    <x v="2"/>
    <s v="USU - Roosevelt Center"/>
    <n v="2025"/>
    <n v="2"/>
    <n v="84052"/>
    <s v="Full-Time"/>
    <n v="3"/>
    <s v="Duchesne"/>
    <s v="Duchesne County"/>
    <x v="4"/>
  </r>
  <r>
    <x v="2"/>
    <s v="USU - Roosevelt Center"/>
    <n v="2025"/>
    <n v="2"/>
    <n v="84052"/>
    <s v="Part-Time"/>
    <n v="1"/>
    <s v="Duchesne"/>
    <s v="Duchesne County"/>
    <x v="4"/>
  </r>
  <r>
    <x v="2"/>
    <s v="USU - Roosevelt Center"/>
    <n v="2025"/>
    <n v="2"/>
    <n v="84066"/>
    <s v="Full-Time"/>
    <n v="8"/>
    <s v="Duchesne"/>
    <s v="Duchesne County"/>
    <x v="4"/>
  </r>
  <r>
    <x v="2"/>
    <s v="USU - Roosevelt Center"/>
    <n v="2025"/>
    <n v="2"/>
    <n v="84066"/>
    <s v="Part-Time"/>
    <n v="10"/>
    <s v="Duchesne"/>
    <s v="Duchesne County"/>
    <x v="4"/>
  </r>
  <r>
    <x v="2"/>
    <s v="USU - Roosevelt Center"/>
    <n v="2025"/>
    <n v="2"/>
    <n v="84076"/>
    <s v="Full-Time"/>
    <n v="1"/>
    <s v="Uintah"/>
    <s v="Uintah County"/>
    <x v="6"/>
  </r>
  <r>
    <x v="2"/>
    <s v="USU - Roosevelt Center"/>
    <n v="2025"/>
    <n v="2"/>
    <n v="84076"/>
    <s v="Part-Time"/>
    <n v="1"/>
    <s v="Uintah"/>
    <s v="Uintah County"/>
    <x v="6"/>
  </r>
  <r>
    <x v="2"/>
    <s v="USU - Roosevelt Center"/>
    <n v="2025"/>
    <n v="2"/>
    <n v="84078"/>
    <s v="Full-Time"/>
    <n v="20"/>
    <s v="Uintah"/>
    <s v="Uintah County"/>
    <x v="6"/>
  </r>
  <r>
    <x v="2"/>
    <s v="USU - Roosevelt Center"/>
    <n v="2025"/>
    <n v="2"/>
    <n v="84078"/>
    <s v="Part-Time"/>
    <n v="13"/>
    <s v="Uintah"/>
    <s v="Uintah County"/>
    <x v="6"/>
  </r>
  <r>
    <x v="2"/>
    <s v="USU - Roosevelt Center"/>
    <n v="2025"/>
    <n v="2"/>
    <n v="84085"/>
    <s v="Part-Time"/>
    <n v="1"/>
    <s v="Uintah"/>
    <s v="Uintah County"/>
    <x v="6"/>
  </r>
  <r>
    <x v="2"/>
    <s v="USU - Vernal Center"/>
    <n v="2025"/>
    <n v="2"/>
    <n v="84001"/>
    <s v="Part-Time"/>
    <n v="2"/>
    <s v="Duchesne"/>
    <s v="Duchesne County"/>
    <x v="4"/>
  </r>
  <r>
    <x v="2"/>
    <s v="USU - Vernal Center"/>
    <n v="2025"/>
    <n v="2"/>
    <n v="84007"/>
    <s v="Full-Time"/>
    <n v="1"/>
    <s v="Duchesne"/>
    <s v="Duchesne County"/>
    <x v="4"/>
  </r>
  <r>
    <x v="2"/>
    <s v="USU - Vernal Center"/>
    <n v="2025"/>
    <n v="2"/>
    <n v="84007"/>
    <s v="Part-Time"/>
    <n v="1"/>
    <s v="Duchesne"/>
    <s v="Duchesne County"/>
    <x v="4"/>
  </r>
  <r>
    <x v="2"/>
    <s v="USU - Vernal Center"/>
    <n v="2025"/>
    <n v="2"/>
    <n v="84021"/>
    <s v="Part-Time"/>
    <n v="5"/>
    <s v="Duchesne"/>
    <s v="Duchesne County"/>
    <x v="4"/>
  </r>
  <r>
    <x v="2"/>
    <s v="USU - Vernal Center"/>
    <n v="2025"/>
    <n v="2"/>
    <n v="84026"/>
    <s v="Full-Time"/>
    <n v="2"/>
    <s v="Uintah"/>
    <s v="Uintah County"/>
    <x v="6"/>
  </r>
  <r>
    <x v="2"/>
    <s v="USU - Vernal Center"/>
    <n v="2025"/>
    <n v="2"/>
    <n v="84026"/>
    <s v="Part-Time"/>
    <n v="1"/>
    <s v="Uintah"/>
    <s v="Uintah County"/>
    <x v="6"/>
  </r>
  <r>
    <x v="2"/>
    <s v="USU - Vernal Center"/>
    <n v="2025"/>
    <n v="2"/>
    <n v="84035"/>
    <s v="Full-Time"/>
    <n v="2"/>
    <s v="Uintah"/>
    <s v="Uintah County"/>
    <x v="6"/>
  </r>
  <r>
    <x v="2"/>
    <s v="USU - Vernal Center"/>
    <n v="2025"/>
    <n v="2"/>
    <n v="84039"/>
    <s v="Full-Time"/>
    <n v="4"/>
    <s v="Uintah"/>
    <s v="Uintah County"/>
    <x v="6"/>
  </r>
  <r>
    <x v="2"/>
    <s v="USU - Vernal Center"/>
    <n v="2025"/>
    <n v="2"/>
    <n v="84051"/>
    <s v="Part-Time"/>
    <n v="1"/>
    <s v="Duchesne"/>
    <s v="Duchesne County"/>
    <x v="4"/>
  </r>
  <r>
    <x v="2"/>
    <s v="USU - Vernal Center"/>
    <n v="2025"/>
    <n v="2"/>
    <n v="84052"/>
    <s v="Part-Time"/>
    <n v="1"/>
    <s v="Duchesne"/>
    <s v="Duchesne County"/>
    <x v="4"/>
  </r>
  <r>
    <x v="2"/>
    <s v="USU - Vernal Center"/>
    <n v="2025"/>
    <n v="2"/>
    <n v="84053"/>
    <s v="Full-Time"/>
    <n v="1"/>
    <s v="Duchesne"/>
    <s v="Duchesne County"/>
    <x v="4"/>
  </r>
  <r>
    <x v="2"/>
    <s v="USU - Vernal Center"/>
    <n v="2025"/>
    <n v="2"/>
    <n v="84053"/>
    <s v="Part-Time"/>
    <n v="2"/>
    <s v="Duchesne"/>
    <s v="Duchesne County"/>
    <x v="4"/>
  </r>
  <r>
    <x v="2"/>
    <s v="USU - Vernal Center"/>
    <n v="2025"/>
    <n v="2"/>
    <n v="84066"/>
    <s v="Full-Time"/>
    <n v="9"/>
    <s v="Duchesne"/>
    <s v="Duchesne County"/>
    <x v="4"/>
  </r>
  <r>
    <x v="2"/>
    <s v="USU - Vernal Center"/>
    <n v="2025"/>
    <n v="2"/>
    <n v="84066"/>
    <s v="Part-Time"/>
    <n v="24"/>
    <s v="Duchesne"/>
    <s v="Duchesne County"/>
    <x v="4"/>
  </r>
  <r>
    <x v="2"/>
    <s v="USU - Vernal Center"/>
    <n v="2025"/>
    <n v="2"/>
    <n v="84073"/>
    <s v="Full-Time"/>
    <n v="1"/>
    <s v="Duchesne"/>
    <s v="Duchesne County"/>
    <x v="4"/>
  </r>
  <r>
    <x v="2"/>
    <s v="USU - Vernal Center"/>
    <n v="2025"/>
    <n v="2"/>
    <n v="84078"/>
    <s v="Full-Time"/>
    <n v="37"/>
    <s v="Uintah"/>
    <s v="Uintah County"/>
    <x v="6"/>
  </r>
  <r>
    <x v="2"/>
    <s v="USU - Vernal Center"/>
    <n v="2025"/>
    <n v="2"/>
    <n v="84078"/>
    <s v="Part-Time"/>
    <n v="64"/>
    <s v="Uintah"/>
    <s v="Uintah County"/>
    <x v="6"/>
  </r>
  <r>
    <x v="2"/>
    <s v="USU - Vernal Center"/>
    <n v="2025"/>
    <n v="2"/>
    <n v="84321"/>
    <s v="Full-Time"/>
    <n v="2"/>
    <s v="Cache"/>
    <s v="Cache County"/>
    <x v="11"/>
  </r>
  <r>
    <x v="2"/>
    <s v="USU - Vernal Center"/>
    <n v="2025"/>
    <n v="2"/>
    <n v="84501"/>
    <s v="Part-Time"/>
    <n v="8"/>
    <s v="Carbon"/>
    <s v="Carbon County"/>
    <x v="12"/>
  </r>
  <r>
    <x v="2"/>
    <s v="USU - Vernal Center"/>
    <n v="2025"/>
    <n v="2"/>
    <n v="84526"/>
    <s v="Part-Time"/>
    <n v="1"/>
    <s v="Carbon"/>
    <s v="Carbon County"/>
    <x v="12"/>
  </r>
  <r>
    <x v="2"/>
    <s v="USU - Orem Center"/>
    <n v="2025"/>
    <n v="2"/>
    <n v="84003"/>
    <s v="Full-Time"/>
    <n v="1"/>
    <s v="Utah"/>
    <s v="Utah County"/>
    <x v="0"/>
  </r>
  <r>
    <x v="2"/>
    <s v="USU - Orem Center"/>
    <n v="2025"/>
    <n v="2"/>
    <n v="84005"/>
    <s v="Part-Time"/>
    <n v="1"/>
    <e v="#N/A"/>
    <s v="Utah County"/>
    <x v="0"/>
  </r>
  <r>
    <x v="2"/>
    <s v="USU - Orem Center"/>
    <n v="2025"/>
    <n v="2"/>
    <n v="84020"/>
    <s v="Full-Time"/>
    <n v="1"/>
    <s v="Salt Lake"/>
    <s v="Salt Lake County"/>
    <x v="1"/>
  </r>
  <r>
    <x v="2"/>
    <s v="USU - Orem Center"/>
    <n v="2025"/>
    <n v="2"/>
    <n v="84043"/>
    <s v="Full-Time"/>
    <n v="2"/>
    <s v="Utah"/>
    <s v="Utah County"/>
    <x v="0"/>
  </r>
  <r>
    <x v="2"/>
    <s v="USU - Orem Center"/>
    <n v="2025"/>
    <n v="2"/>
    <n v="84043"/>
    <s v="Part-Time"/>
    <n v="1"/>
    <s v="Utah"/>
    <s v="Utah County"/>
    <x v="0"/>
  </r>
  <r>
    <x v="2"/>
    <s v="USU - Orem Center"/>
    <n v="2025"/>
    <n v="2"/>
    <n v="84057"/>
    <s v="Part-Time"/>
    <n v="1"/>
    <s v="Utah"/>
    <s v="Utah County"/>
    <x v="0"/>
  </r>
  <r>
    <x v="2"/>
    <s v="USU - Orem Center"/>
    <n v="2025"/>
    <n v="2"/>
    <n v="84060"/>
    <s v="Full-Time"/>
    <n v="1"/>
    <s v="Summit"/>
    <s v="Summit County"/>
    <x v="3"/>
  </r>
  <r>
    <x v="2"/>
    <s v="USU - Orem Center"/>
    <n v="2025"/>
    <n v="2"/>
    <n v="84065"/>
    <s v="Full-Time"/>
    <n v="1"/>
    <s v="Salt Lake"/>
    <s v="Salt Lake County"/>
    <x v="1"/>
  </r>
  <r>
    <x v="2"/>
    <s v="USU - Orem Center"/>
    <n v="2025"/>
    <n v="2"/>
    <n v="84097"/>
    <s v="Part-Time"/>
    <n v="1"/>
    <s v="Utah"/>
    <s v="Utah County"/>
    <x v="0"/>
  </r>
  <r>
    <x v="2"/>
    <s v="USU - Orem Center"/>
    <n v="2025"/>
    <n v="2"/>
    <n v="84321"/>
    <s v="Full-Time"/>
    <n v="1"/>
    <s v="Cache"/>
    <s v="Cache County"/>
    <x v="11"/>
  </r>
  <r>
    <x v="2"/>
    <s v="USU - Orem Center"/>
    <n v="2025"/>
    <n v="2"/>
    <n v="84341"/>
    <s v="Full-Time"/>
    <n v="2"/>
    <s v="Cache"/>
    <s v="Cache County"/>
    <x v="11"/>
  </r>
  <r>
    <x v="2"/>
    <s v="USU - Orem Center"/>
    <n v="2025"/>
    <n v="2"/>
    <n v="84601"/>
    <s v="Part-Time"/>
    <n v="1"/>
    <s v="Utah"/>
    <s v="Utah County"/>
    <x v="0"/>
  </r>
  <r>
    <x v="2"/>
    <s v="USU - Orem Center"/>
    <n v="2025"/>
    <n v="2"/>
    <n v="84604"/>
    <s v="Full-Time"/>
    <n v="1"/>
    <s v="Utah"/>
    <s v="Utah County"/>
    <x v="0"/>
  </r>
  <r>
    <x v="2"/>
    <s v="USU - Orem Center"/>
    <n v="2025"/>
    <n v="2"/>
    <n v="84604"/>
    <s v="Part-Time"/>
    <n v="1"/>
    <s v="Utah"/>
    <s v="Utah County"/>
    <x v="0"/>
  </r>
  <r>
    <x v="2"/>
    <s v="USU - Orem Center"/>
    <n v="2025"/>
    <n v="2"/>
    <n v="84651"/>
    <s v="Part-Time"/>
    <n v="2"/>
    <s v="Utah"/>
    <s v="Utah County"/>
    <x v="0"/>
  </r>
  <r>
    <x v="2"/>
    <s v="USU - Orem Center"/>
    <n v="2025"/>
    <n v="2"/>
    <n v="84660"/>
    <s v="Part-Time"/>
    <n v="1"/>
    <s v="Utah"/>
    <s v="Utah County"/>
    <x v="0"/>
  </r>
  <r>
    <x v="2"/>
    <s v="USU - Orem Center"/>
    <n v="2025"/>
    <n v="2"/>
    <n v="84663"/>
    <s v="Full-Time"/>
    <n v="1"/>
    <s v="Utah"/>
    <s v="Utah County"/>
    <x v="0"/>
  </r>
  <r>
    <x v="2"/>
    <s v="USU - Orem Center"/>
    <n v="2025"/>
    <n v="2"/>
    <n v="84663"/>
    <s v="Part-Time"/>
    <n v="1"/>
    <s v="Utah"/>
    <s v="Utah County"/>
    <x v="0"/>
  </r>
  <r>
    <x v="2"/>
    <s v="USU - Orem Center"/>
    <n v="2025"/>
    <n v="2"/>
    <n v="84664"/>
    <s v="Full-Time"/>
    <n v="1"/>
    <s v="Utah"/>
    <s v="Utah County"/>
    <x v="0"/>
  </r>
  <r>
    <x v="2"/>
    <s v="USUE - Price"/>
    <n v="2025"/>
    <n v="2"/>
    <n v="84002"/>
    <s v="Part-Time"/>
    <n v="1"/>
    <s v="Duchesne"/>
    <s v="Duchesne County"/>
    <x v="4"/>
  </r>
  <r>
    <x v="2"/>
    <s v="USUE - Price"/>
    <n v="2025"/>
    <n v="2"/>
    <n v="84003"/>
    <s v="Full-Time"/>
    <n v="4"/>
    <s v="Utah"/>
    <s v="Utah County"/>
    <x v="0"/>
  </r>
  <r>
    <x v="2"/>
    <s v="USUE - Price"/>
    <n v="2025"/>
    <n v="2"/>
    <n v="84003"/>
    <s v="Part-Time"/>
    <n v="1"/>
    <s v="Utah"/>
    <s v="Utah County"/>
    <x v="0"/>
  </r>
  <r>
    <x v="2"/>
    <s v="USUE - Price"/>
    <n v="2025"/>
    <n v="2"/>
    <n v="84004"/>
    <s v="Full-Time"/>
    <n v="1"/>
    <s v="Utah"/>
    <s v="Utah County"/>
    <x v="0"/>
  </r>
  <r>
    <x v="2"/>
    <s v="USUE - Price"/>
    <n v="2025"/>
    <n v="2"/>
    <n v="84005"/>
    <s v="Full-Time"/>
    <n v="6"/>
    <e v="#N/A"/>
    <s v="Utah County"/>
    <x v="0"/>
  </r>
  <r>
    <x v="2"/>
    <s v="USUE - Price"/>
    <n v="2025"/>
    <n v="2"/>
    <n v="84009"/>
    <s v="Full-Time"/>
    <n v="2"/>
    <e v="#N/A"/>
    <s v="Salt Lake County"/>
    <x v="1"/>
  </r>
  <r>
    <x v="2"/>
    <s v="USUE - Price"/>
    <n v="2025"/>
    <n v="2"/>
    <n v="84009"/>
    <s v="Part-Time"/>
    <n v="1"/>
    <e v="#N/A"/>
    <s v="Salt Lake County"/>
    <x v="1"/>
  </r>
  <r>
    <x v="2"/>
    <s v="USUE - Price"/>
    <n v="2025"/>
    <n v="2"/>
    <n v="84010"/>
    <s v="Full-Time"/>
    <n v="4"/>
    <s v="Davis"/>
    <s v="Davis County"/>
    <x v="2"/>
  </r>
  <r>
    <x v="2"/>
    <s v="USUE - Price"/>
    <n v="2025"/>
    <n v="2"/>
    <n v="84010"/>
    <s v="Part-Time"/>
    <n v="1"/>
    <s v="Davis"/>
    <s v="Davis County"/>
    <x v="2"/>
  </r>
  <r>
    <x v="2"/>
    <s v="USUE - Price"/>
    <n v="2025"/>
    <n v="2"/>
    <n v="84014"/>
    <s v="Full-Time"/>
    <n v="1"/>
    <s v="Davis"/>
    <s v="Davis County"/>
    <x v="2"/>
  </r>
  <r>
    <x v="2"/>
    <s v="USUE - Price"/>
    <n v="2025"/>
    <n v="2"/>
    <n v="84015"/>
    <s v="Full-Time"/>
    <n v="2"/>
    <s v="Davis"/>
    <s v="Davis County"/>
    <x v="2"/>
  </r>
  <r>
    <x v="2"/>
    <s v="USUE - Price"/>
    <n v="2025"/>
    <n v="2"/>
    <n v="84020"/>
    <s v="Full-Time"/>
    <n v="3"/>
    <s v="Salt Lake"/>
    <s v="Salt Lake County"/>
    <x v="1"/>
  </r>
  <r>
    <x v="2"/>
    <s v="USUE - Price"/>
    <n v="2025"/>
    <n v="2"/>
    <n v="84021"/>
    <s v="Full-Time"/>
    <n v="6"/>
    <s v="Duchesne"/>
    <s v="Duchesne County"/>
    <x v="4"/>
  </r>
  <r>
    <x v="2"/>
    <s v="USUE - Price"/>
    <n v="2025"/>
    <n v="2"/>
    <n v="84023"/>
    <s v="Full-Time"/>
    <n v="1"/>
    <s v="Daggett"/>
    <s v="Daggett County"/>
    <x v="26"/>
  </r>
  <r>
    <x v="2"/>
    <s v="USUE - Price"/>
    <n v="2025"/>
    <n v="2"/>
    <n v="84025"/>
    <s v="Full-Time"/>
    <n v="1"/>
    <s v="Davis"/>
    <s v="Davis County"/>
    <x v="2"/>
  </r>
  <r>
    <x v="2"/>
    <s v="USUE - Price"/>
    <n v="2025"/>
    <n v="2"/>
    <n v="84029"/>
    <s v="Full-Time"/>
    <n v="5"/>
    <s v="Tooele"/>
    <s v="Tooele County"/>
    <x v="5"/>
  </r>
  <r>
    <x v="2"/>
    <s v="USUE - Price"/>
    <n v="2025"/>
    <n v="2"/>
    <n v="84029"/>
    <s v="Part-Time"/>
    <n v="1"/>
    <s v="Tooele"/>
    <s v="Tooele County"/>
    <x v="5"/>
  </r>
  <r>
    <x v="2"/>
    <s v="USUE - Price"/>
    <n v="2025"/>
    <n v="2"/>
    <n v="84032"/>
    <s v="Full-Time"/>
    <n v="4"/>
    <s v="Wasatch"/>
    <s v="Wasatch County"/>
    <x v="7"/>
  </r>
  <r>
    <x v="2"/>
    <s v="USUE - Price"/>
    <n v="2025"/>
    <n v="2"/>
    <n v="84037"/>
    <s v="Full-Time"/>
    <n v="2"/>
    <s v="Davis"/>
    <s v="Davis County"/>
    <x v="2"/>
  </r>
  <r>
    <x v="2"/>
    <s v="USUE - Price"/>
    <n v="2025"/>
    <n v="2"/>
    <n v="84040"/>
    <s v="Full-Time"/>
    <n v="1"/>
    <s v="Davis"/>
    <s v="Davis County"/>
    <x v="2"/>
  </r>
  <r>
    <x v="2"/>
    <s v="USUE - Price"/>
    <n v="2025"/>
    <n v="2"/>
    <n v="84041"/>
    <s v="Full-Time"/>
    <n v="4"/>
    <s v="Davis"/>
    <s v="Davis County"/>
    <x v="2"/>
  </r>
  <r>
    <x v="2"/>
    <s v="USUE - Price"/>
    <n v="2025"/>
    <n v="2"/>
    <n v="84043"/>
    <s v="Full-Time"/>
    <n v="9"/>
    <s v="Utah"/>
    <s v="Utah County"/>
    <x v="0"/>
  </r>
  <r>
    <x v="2"/>
    <s v="USUE - Price"/>
    <n v="2025"/>
    <n v="2"/>
    <n v="84044"/>
    <s v="Full-Time"/>
    <n v="3"/>
    <s v="Salt Lake"/>
    <s v="Salt Lake County"/>
    <x v="1"/>
  </r>
  <r>
    <x v="2"/>
    <s v="USUE - Price"/>
    <n v="2025"/>
    <n v="2"/>
    <n v="84045"/>
    <s v="Full-Time"/>
    <n v="4"/>
    <e v="#N/A"/>
    <s v="Utah County"/>
    <x v="0"/>
  </r>
  <r>
    <x v="2"/>
    <s v="USUE - Price"/>
    <n v="2025"/>
    <n v="2"/>
    <n v="84047"/>
    <s v="Full-Time"/>
    <n v="1"/>
    <s v="Salt Lake"/>
    <s v="Salt Lake County"/>
    <x v="1"/>
  </r>
  <r>
    <x v="2"/>
    <s v="USUE - Price"/>
    <n v="2025"/>
    <n v="2"/>
    <n v="84049"/>
    <s v="Full-Time"/>
    <n v="2"/>
    <s v="Wasatch"/>
    <s v="Wasatch County"/>
    <x v="7"/>
  </r>
  <r>
    <x v="2"/>
    <s v="USUE - Price"/>
    <n v="2025"/>
    <n v="2"/>
    <n v="84050"/>
    <s v="Full-Time"/>
    <n v="1"/>
    <s v="Morgan"/>
    <s v="Morgan County"/>
    <x v="8"/>
  </r>
  <r>
    <x v="2"/>
    <s v="USUE - Price"/>
    <n v="2025"/>
    <n v="2"/>
    <n v="84062"/>
    <s v="Full-Time"/>
    <n v="6"/>
    <s v="Utah"/>
    <s v="Utah County"/>
    <x v="0"/>
  </r>
  <r>
    <x v="2"/>
    <s v="USUE - Price"/>
    <n v="2025"/>
    <n v="2"/>
    <n v="84065"/>
    <s v="Full-Time"/>
    <n v="9"/>
    <s v="Salt Lake"/>
    <s v="Salt Lake County"/>
    <x v="1"/>
  </r>
  <r>
    <x v="2"/>
    <s v="USUE - Price"/>
    <n v="2025"/>
    <n v="2"/>
    <n v="84065"/>
    <s v="Part-Time"/>
    <n v="1"/>
    <s v="Salt Lake"/>
    <s v="Salt Lake County"/>
    <x v="1"/>
  </r>
  <r>
    <x v="2"/>
    <s v="USUE - Price"/>
    <n v="2025"/>
    <n v="2"/>
    <n v="84066"/>
    <s v="Full-Time"/>
    <n v="3"/>
    <s v="Duchesne"/>
    <s v="Duchesne County"/>
    <x v="4"/>
  </r>
  <r>
    <x v="2"/>
    <s v="USUE - Price"/>
    <n v="2025"/>
    <n v="2"/>
    <n v="84066"/>
    <s v="Part-Time"/>
    <n v="2"/>
    <s v="Duchesne"/>
    <s v="Duchesne County"/>
    <x v="4"/>
  </r>
  <r>
    <x v="2"/>
    <s v="USUE - Price"/>
    <n v="2025"/>
    <n v="2"/>
    <n v="84067"/>
    <s v="Full-Time"/>
    <n v="2"/>
    <s v="Weber"/>
    <s v="Weber County"/>
    <x v="9"/>
  </r>
  <r>
    <x v="2"/>
    <s v="USUE - Price"/>
    <n v="2025"/>
    <n v="2"/>
    <n v="84070"/>
    <s v="Full-Time"/>
    <n v="1"/>
    <s v="Salt Lake"/>
    <s v="Salt Lake County"/>
    <x v="1"/>
  </r>
  <r>
    <x v="2"/>
    <s v="USUE - Price"/>
    <n v="2025"/>
    <n v="2"/>
    <n v="84074"/>
    <s v="Full-Time"/>
    <n v="7"/>
    <s v="Tooele"/>
    <s v="Tooele County"/>
    <x v="5"/>
  </r>
  <r>
    <x v="2"/>
    <s v="USUE - Price"/>
    <n v="2025"/>
    <n v="2"/>
    <n v="84075"/>
    <s v="Full-Time"/>
    <n v="3"/>
    <s v="Davis"/>
    <s v="Davis County"/>
    <x v="2"/>
  </r>
  <r>
    <x v="2"/>
    <s v="USUE - Price"/>
    <n v="2025"/>
    <n v="2"/>
    <n v="84078"/>
    <s v="Full-Time"/>
    <n v="6"/>
    <s v="Uintah"/>
    <s v="Uintah County"/>
    <x v="6"/>
  </r>
  <r>
    <x v="2"/>
    <s v="USUE - Price"/>
    <n v="2025"/>
    <n v="2"/>
    <n v="84081"/>
    <s v="Full-Time"/>
    <n v="16"/>
    <e v="#N/A"/>
    <s v="Salt Lake County"/>
    <x v="1"/>
  </r>
  <r>
    <x v="2"/>
    <s v="USUE - Price"/>
    <n v="2025"/>
    <n v="2"/>
    <n v="84084"/>
    <s v="Full-Time"/>
    <n v="3"/>
    <s v="Salt Lake"/>
    <s v="Salt Lake County"/>
    <x v="1"/>
  </r>
  <r>
    <x v="2"/>
    <s v="USUE - Price"/>
    <n v="2025"/>
    <n v="2"/>
    <n v="84088"/>
    <s v="Full-Time"/>
    <n v="4"/>
    <s v="Salt Lake"/>
    <s v="Salt Lake County"/>
    <x v="1"/>
  </r>
  <r>
    <x v="2"/>
    <s v="USUE - Price"/>
    <n v="2025"/>
    <n v="2"/>
    <n v="84092"/>
    <s v="Full-Time"/>
    <n v="3"/>
    <s v="Salt Lake"/>
    <s v="Salt Lake County"/>
    <x v="1"/>
  </r>
  <r>
    <x v="2"/>
    <s v="USUE - Price"/>
    <n v="2025"/>
    <n v="2"/>
    <n v="84093"/>
    <s v="Full-Time"/>
    <n v="2"/>
    <s v="Salt Lake"/>
    <s v="Salt Lake County"/>
    <x v="1"/>
  </r>
  <r>
    <x v="2"/>
    <s v="USUE - Price"/>
    <n v="2025"/>
    <n v="2"/>
    <n v="84094"/>
    <s v="Full-Time"/>
    <n v="2"/>
    <s v="Salt Lake"/>
    <s v="Salt Lake County"/>
    <x v="1"/>
  </r>
  <r>
    <x v="2"/>
    <s v="USUE - Price"/>
    <n v="2025"/>
    <n v="2"/>
    <n v="84095"/>
    <s v="Full-Time"/>
    <n v="4"/>
    <s v="Salt Lake"/>
    <s v="Salt Lake County"/>
    <x v="1"/>
  </r>
  <r>
    <x v="2"/>
    <s v="USUE - Price"/>
    <n v="2025"/>
    <n v="2"/>
    <n v="84096"/>
    <s v="Full-Time"/>
    <n v="10"/>
    <e v="#N/A"/>
    <s v="Salt Lake County"/>
    <x v="1"/>
  </r>
  <r>
    <x v="2"/>
    <s v="USUE - Price"/>
    <n v="2025"/>
    <n v="2"/>
    <n v="84098"/>
    <s v="Full-Time"/>
    <n v="1"/>
    <s v="Summit"/>
    <s v="Summit County"/>
    <x v="3"/>
  </r>
  <r>
    <x v="2"/>
    <s v="USUE - Price"/>
    <n v="2025"/>
    <n v="2"/>
    <n v="84106"/>
    <s v="Full-Time"/>
    <n v="2"/>
    <s v="Salt Lake"/>
    <s v="Salt Lake County"/>
    <x v="1"/>
  </r>
  <r>
    <x v="2"/>
    <s v="USUE - Price"/>
    <n v="2025"/>
    <n v="2"/>
    <n v="84107"/>
    <s v="Full-Time"/>
    <n v="1"/>
    <s v="Salt Lake"/>
    <s v="Salt Lake County"/>
    <x v="1"/>
  </r>
  <r>
    <x v="2"/>
    <s v="USUE - Price"/>
    <n v="2025"/>
    <n v="2"/>
    <n v="84109"/>
    <s v="Full-Time"/>
    <n v="1"/>
    <s v="Salt Lake"/>
    <s v="Salt Lake County"/>
    <x v="1"/>
  </r>
  <r>
    <x v="2"/>
    <s v="USUE - Price"/>
    <n v="2025"/>
    <n v="2"/>
    <n v="84116"/>
    <s v="Full-Time"/>
    <n v="1"/>
    <s v="Salt Lake"/>
    <s v="Salt Lake County"/>
    <x v="1"/>
  </r>
  <r>
    <x v="2"/>
    <s v="USUE - Price"/>
    <n v="2025"/>
    <n v="2"/>
    <n v="84118"/>
    <s v="Full-Time"/>
    <n v="2"/>
    <s v="Salt Lake"/>
    <s v="Salt Lake County"/>
    <x v="1"/>
  </r>
  <r>
    <x v="2"/>
    <s v="USUE - Price"/>
    <n v="2025"/>
    <n v="2"/>
    <n v="84118"/>
    <s v="Part-Time"/>
    <n v="1"/>
    <s v="Salt Lake"/>
    <s v="Salt Lake County"/>
    <x v="1"/>
  </r>
  <r>
    <x v="2"/>
    <s v="USUE - Price"/>
    <n v="2025"/>
    <n v="2"/>
    <n v="84119"/>
    <s v="Full-Time"/>
    <n v="2"/>
    <s v="Salt Lake"/>
    <s v="Salt Lake County"/>
    <x v="1"/>
  </r>
  <r>
    <x v="2"/>
    <s v="USUE - Price"/>
    <n v="2025"/>
    <n v="2"/>
    <n v="84121"/>
    <s v="Full-Time"/>
    <n v="1"/>
    <s v="Salt Lake"/>
    <s v="Salt Lake County"/>
    <x v="1"/>
  </r>
  <r>
    <x v="2"/>
    <s v="USUE - Price"/>
    <n v="2025"/>
    <n v="2"/>
    <n v="84128"/>
    <s v="Full-Time"/>
    <n v="3"/>
    <s v="Salt Lake"/>
    <s v="Salt Lake County"/>
    <x v="1"/>
  </r>
  <r>
    <x v="2"/>
    <s v="USUE - Price"/>
    <n v="2025"/>
    <n v="2"/>
    <n v="84129"/>
    <s v="Full-Time"/>
    <n v="1"/>
    <e v="#N/A"/>
    <s v="Salt Lake County"/>
    <x v="1"/>
  </r>
  <r>
    <x v="2"/>
    <s v="USUE - Price"/>
    <n v="2025"/>
    <n v="2"/>
    <n v="84129"/>
    <s v="Part-Time"/>
    <n v="1"/>
    <e v="#N/A"/>
    <s v="Salt Lake County"/>
    <x v="1"/>
  </r>
  <r>
    <x v="2"/>
    <s v="USUE - Price"/>
    <n v="2025"/>
    <n v="2"/>
    <n v="84302"/>
    <s v="Full-Time"/>
    <n v="6"/>
    <s v="Box Elder"/>
    <s v="Box Elder County"/>
    <x v="10"/>
  </r>
  <r>
    <x v="2"/>
    <s v="USUE - Price"/>
    <n v="2025"/>
    <n v="2"/>
    <n v="84310"/>
    <s v="Full-Time"/>
    <n v="1"/>
    <s v="Weber"/>
    <s v="Weber County"/>
    <x v="9"/>
  </r>
  <r>
    <x v="2"/>
    <s v="USUE - Price"/>
    <n v="2025"/>
    <n v="2"/>
    <n v="84311"/>
    <s v="Full-Time"/>
    <n v="1"/>
    <s v="Box Elder"/>
    <s v="Box Elder County"/>
    <x v="10"/>
  </r>
  <r>
    <x v="2"/>
    <s v="USUE - Price"/>
    <n v="2025"/>
    <n v="2"/>
    <n v="84312"/>
    <s v="Full-Time"/>
    <n v="1"/>
    <s v="Box Elder"/>
    <s v="Box Elder County"/>
    <x v="10"/>
  </r>
  <r>
    <x v="2"/>
    <s v="USUE - Price"/>
    <n v="2025"/>
    <n v="2"/>
    <n v="84315"/>
    <s v="Full-Time"/>
    <n v="2"/>
    <s v="Weber"/>
    <s v="Weber County"/>
    <x v="9"/>
  </r>
  <r>
    <x v="2"/>
    <s v="USUE - Price"/>
    <n v="2025"/>
    <n v="2"/>
    <n v="84318"/>
    <s v="Full-Time"/>
    <n v="2"/>
    <s v="Cache"/>
    <s v="Cache County"/>
    <x v="11"/>
  </r>
  <r>
    <x v="2"/>
    <s v="USUE - Price"/>
    <n v="2025"/>
    <n v="2"/>
    <n v="84318"/>
    <s v="Part-Time"/>
    <n v="1"/>
    <s v="Cache"/>
    <s v="Cache County"/>
    <x v="11"/>
  </r>
  <r>
    <x v="2"/>
    <s v="USUE - Price"/>
    <n v="2025"/>
    <n v="2"/>
    <n v="84321"/>
    <s v="Full-Time"/>
    <n v="5"/>
    <s v="Cache"/>
    <s v="Cache County"/>
    <x v="11"/>
  </r>
  <r>
    <x v="2"/>
    <s v="USUE - Price"/>
    <n v="2025"/>
    <n v="2"/>
    <n v="84321"/>
    <s v="Part-Time"/>
    <n v="1"/>
    <s v="Cache"/>
    <s v="Cache County"/>
    <x v="11"/>
  </r>
  <r>
    <x v="2"/>
    <s v="USUE - Price"/>
    <n v="2025"/>
    <n v="2"/>
    <n v="84326"/>
    <s v="Full-Time"/>
    <n v="1"/>
    <s v="Cache"/>
    <s v="Cache County"/>
    <x v="11"/>
  </r>
  <r>
    <x v="2"/>
    <s v="USUE - Price"/>
    <n v="2025"/>
    <n v="2"/>
    <n v="84328"/>
    <s v="Full-Time"/>
    <n v="1"/>
    <s v="Cache"/>
    <s v="Cache County"/>
    <x v="11"/>
  </r>
  <r>
    <x v="2"/>
    <s v="USUE - Price"/>
    <n v="2025"/>
    <n v="2"/>
    <n v="84332"/>
    <s v="Full-Time"/>
    <n v="1"/>
    <s v="Cache"/>
    <s v="Cache County"/>
    <x v="11"/>
  </r>
  <r>
    <x v="2"/>
    <s v="USUE - Price"/>
    <n v="2025"/>
    <n v="2"/>
    <n v="84337"/>
    <s v="Full-Time"/>
    <n v="1"/>
    <s v="Box Elder"/>
    <s v="Box Elder County"/>
    <x v="10"/>
  </r>
  <r>
    <x v="2"/>
    <s v="USUE - Price"/>
    <n v="2025"/>
    <n v="2"/>
    <n v="84337"/>
    <s v="Part-Time"/>
    <n v="1"/>
    <s v="Box Elder"/>
    <s v="Box Elder County"/>
    <x v="10"/>
  </r>
  <r>
    <x v="2"/>
    <s v="USUE - Price"/>
    <n v="2025"/>
    <n v="2"/>
    <n v="84338"/>
    <s v="Full-Time"/>
    <n v="1"/>
    <s v="Cache"/>
    <s v="Cache County"/>
    <x v="11"/>
  </r>
  <r>
    <x v="2"/>
    <s v="USUE - Price"/>
    <n v="2025"/>
    <n v="2"/>
    <n v="84339"/>
    <s v="Full-Time"/>
    <n v="3"/>
    <s v="Cache"/>
    <s v="Cache County"/>
    <x v="11"/>
  </r>
  <r>
    <x v="2"/>
    <s v="USUE - Price"/>
    <n v="2025"/>
    <n v="2"/>
    <n v="84339"/>
    <s v="Part-Time"/>
    <n v="1"/>
    <s v="Cache"/>
    <s v="Cache County"/>
    <x v="11"/>
  </r>
  <r>
    <x v="2"/>
    <s v="USUE - Price"/>
    <n v="2025"/>
    <n v="2"/>
    <n v="84340"/>
    <s v="Full-Time"/>
    <n v="1"/>
    <s v="Box Elder"/>
    <s v="Box Elder County"/>
    <x v="10"/>
  </r>
  <r>
    <x v="2"/>
    <s v="USUE - Price"/>
    <n v="2025"/>
    <n v="2"/>
    <n v="84341"/>
    <s v="Full-Time"/>
    <n v="3"/>
    <s v="Cache"/>
    <s v="Cache County"/>
    <x v="11"/>
  </r>
  <r>
    <x v="2"/>
    <s v="USUE - Price"/>
    <n v="2025"/>
    <n v="2"/>
    <n v="84403"/>
    <s v="Full-Time"/>
    <n v="1"/>
    <s v="Weber"/>
    <s v="Weber County"/>
    <x v="9"/>
  </r>
  <r>
    <x v="2"/>
    <s v="USUE - Price"/>
    <n v="2025"/>
    <n v="2"/>
    <n v="84404"/>
    <s v="Full-Time"/>
    <n v="1"/>
    <s v="Weber"/>
    <s v="Weber County"/>
    <x v="9"/>
  </r>
  <r>
    <x v="2"/>
    <s v="USUE - Price"/>
    <n v="2025"/>
    <n v="2"/>
    <n v="84414"/>
    <s v="Full-Time"/>
    <n v="9"/>
    <s v="Weber"/>
    <s v="Weber County"/>
    <x v="9"/>
  </r>
  <r>
    <x v="2"/>
    <s v="USUE - Price"/>
    <n v="2025"/>
    <n v="2"/>
    <n v="84501"/>
    <s v="Full-Time"/>
    <n v="182"/>
    <s v="Carbon"/>
    <s v="Carbon County"/>
    <x v="12"/>
  </r>
  <r>
    <x v="2"/>
    <s v="USUE - Price"/>
    <n v="2025"/>
    <n v="2"/>
    <n v="84501"/>
    <s v="Part-Time"/>
    <n v="82"/>
    <s v="Carbon"/>
    <s v="Carbon County"/>
    <x v="12"/>
  </r>
  <r>
    <x v="2"/>
    <s v="USUE - Price"/>
    <n v="2025"/>
    <n v="2"/>
    <n v="84511"/>
    <s v="Full-Time"/>
    <n v="2"/>
    <s v="San Juan"/>
    <s v="San Juan County"/>
    <x v="13"/>
  </r>
  <r>
    <x v="2"/>
    <s v="USUE - Price"/>
    <n v="2025"/>
    <n v="2"/>
    <n v="84513"/>
    <s v="Full-Time"/>
    <n v="10"/>
    <s v="Emery"/>
    <s v="Emery County"/>
    <x v="14"/>
  </r>
  <r>
    <x v="2"/>
    <s v="USUE - Price"/>
    <n v="2025"/>
    <n v="2"/>
    <n v="84513"/>
    <s v="Part-Time"/>
    <n v="3"/>
    <s v="Emery"/>
    <s v="Emery County"/>
    <x v="14"/>
  </r>
  <r>
    <x v="2"/>
    <s v="USUE - Price"/>
    <n v="2025"/>
    <n v="2"/>
    <n v="84516"/>
    <s v="Full-Time"/>
    <n v="2"/>
    <s v="Emery"/>
    <s v="Emery County"/>
    <x v="14"/>
  </r>
  <r>
    <x v="2"/>
    <s v="USUE - Price"/>
    <n v="2025"/>
    <n v="2"/>
    <n v="84516"/>
    <s v="Part-Time"/>
    <n v="2"/>
    <s v="Emery"/>
    <s v="Emery County"/>
    <x v="14"/>
  </r>
  <r>
    <x v="2"/>
    <s v="USUE - Price"/>
    <n v="2025"/>
    <n v="2"/>
    <n v="84518"/>
    <s v="Full-Time"/>
    <n v="13"/>
    <s v="Emery"/>
    <s v="Emery County"/>
    <x v="14"/>
  </r>
  <r>
    <x v="2"/>
    <s v="USUE - Price"/>
    <n v="2025"/>
    <n v="2"/>
    <n v="84518"/>
    <s v="Part-Time"/>
    <n v="7"/>
    <s v="Emery"/>
    <s v="Emery County"/>
    <x v="14"/>
  </r>
  <r>
    <x v="2"/>
    <s v="USUE - Price"/>
    <n v="2025"/>
    <n v="2"/>
    <n v="84520"/>
    <s v="Full-Time"/>
    <n v="8"/>
    <s v="Carbon"/>
    <s v="Carbon County"/>
    <x v="12"/>
  </r>
  <r>
    <x v="2"/>
    <s v="USUE - Price"/>
    <n v="2025"/>
    <n v="2"/>
    <n v="84520"/>
    <s v="Part-Time"/>
    <n v="5"/>
    <s v="Carbon"/>
    <s v="Carbon County"/>
    <x v="12"/>
  </r>
  <r>
    <x v="2"/>
    <s v="USUE - Price"/>
    <n v="2025"/>
    <n v="2"/>
    <n v="84521"/>
    <s v="Full-Time"/>
    <n v="9"/>
    <s v="Emery"/>
    <s v="Emery County"/>
    <x v="14"/>
  </r>
  <r>
    <x v="2"/>
    <s v="USUE - Price"/>
    <n v="2025"/>
    <n v="2"/>
    <n v="84521"/>
    <s v="Part-Time"/>
    <n v="4"/>
    <s v="Emery"/>
    <s v="Emery County"/>
    <x v="14"/>
  </r>
  <r>
    <x v="2"/>
    <s v="USUE - Price"/>
    <n v="2025"/>
    <n v="2"/>
    <n v="84522"/>
    <s v="Full-Time"/>
    <n v="1"/>
    <s v="Emery"/>
    <s v="Emery County"/>
    <x v="14"/>
  </r>
  <r>
    <x v="2"/>
    <s v="USUE - Price"/>
    <n v="2025"/>
    <n v="2"/>
    <n v="84523"/>
    <s v="Full-Time"/>
    <n v="15"/>
    <s v="Emery"/>
    <s v="Emery County"/>
    <x v="14"/>
  </r>
  <r>
    <x v="2"/>
    <s v="USUE - Price"/>
    <n v="2025"/>
    <n v="2"/>
    <n v="84523"/>
    <s v="Part-Time"/>
    <n v="5"/>
    <s v="Emery"/>
    <s v="Emery County"/>
    <x v="14"/>
  </r>
  <r>
    <x v="2"/>
    <s v="USUE - Price"/>
    <n v="2025"/>
    <n v="2"/>
    <n v="84525"/>
    <s v="Full-Time"/>
    <n v="2"/>
    <s v="Emery"/>
    <s v="Emery County"/>
    <x v="14"/>
  </r>
  <r>
    <x v="2"/>
    <s v="USUE - Price"/>
    <n v="2025"/>
    <n v="2"/>
    <n v="84526"/>
    <s v="Full-Time"/>
    <n v="43"/>
    <s v="Carbon"/>
    <s v="Carbon County"/>
    <x v="12"/>
  </r>
  <r>
    <x v="2"/>
    <s v="USUE - Price"/>
    <n v="2025"/>
    <n v="2"/>
    <n v="84526"/>
    <s v="Part-Time"/>
    <n v="19"/>
    <s v="Carbon"/>
    <s v="Carbon County"/>
    <x v="12"/>
  </r>
  <r>
    <x v="2"/>
    <s v="USUE - Price"/>
    <n v="2025"/>
    <n v="2"/>
    <n v="84528"/>
    <s v="Full-Time"/>
    <n v="29"/>
    <s v="Emery"/>
    <s v="Emery County"/>
    <x v="14"/>
  </r>
  <r>
    <x v="2"/>
    <s v="USUE - Price"/>
    <n v="2025"/>
    <n v="2"/>
    <n v="84528"/>
    <s v="Part-Time"/>
    <n v="7"/>
    <s v="Emery"/>
    <s v="Emery County"/>
    <x v="14"/>
  </r>
  <r>
    <x v="2"/>
    <s v="USUE - Price"/>
    <n v="2025"/>
    <n v="2"/>
    <n v="84529"/>
    <s v="Part-Time"/>
    <n v="1"/>
    <s v="Carbon"/>
    <s v="Carbon County"/>
    <x v="12"/>
  </r>
  <r>
    <x v="2"/>
    <s v="USUE - Price"/>
    <n v="2025"/>
    <n v="2"/>
    <n v="84531"/>
    <s v="Full-Time"/>
    <n v="1"/>
    <s v="San Juan"/>
    <s v="San Juan County"/>
    <x v="13"/>
  </r>
  <r>
    <x v="2"/>
    <s v="USUE - Price"/>
    <n v="2025"/>
    <n v="2"/>
    <n v="84532"/>
    <s v="Full-Time"/>
    <n v="3"/>
    <s v="Grand"/>
    <s v="Grand County"/>
    <x v="15"/>
  </r>
  <r>
    <x v="2"/>
    <s v="USUE - Price"/>
    <n v="2025"/>
    <n v="2"/>
    <n v="84532"/>
    <s v="Part-Time"/>
    <n v="1"/>
    <s v="Grand"/>
    <s v="Grand County"/>
    <x v="15"/>
  </r>
  <r>
    <x v="2"/>
    <s v="USUE - Price"/>
    <n v="2025"/>
    <n v="2"/>
    <n v="84535"/>
    <s v="Full-Time"/>
    <n v="2"/>
    <s v="San Juan"/>
    <s v="San Juan County"/>
    <x v="13"/>
  </r>
  <r>
    <x v="2"/>
    <s v="USUE - Price"/>
    <n v="2025"/>
    <n v="2"/>
    <n v="84536"/>
    <s v="Full-Time"/>
    <n v="1"/>
    <s v="San Juan"/>
    <s v="San Juan County"/>
    <x v="13"/>
  </r>
  <r>
    <x v="2"/>
    <s v="USUE - Price"/>
    <n v="2025"/>
    <n v="2"/>
    <n v="84537"/>
    <s v="Full-Time"/>
    <n v="4"/>
    <s v="Emery"/>
    <s v="Emery County"/>
    <x v="14"/>
  </r>
  <r>
    <x v="2"/>
    <s v="USUE - Price"/>
    <n v="2025"/>
    <n v="2"/>
    <n v="84537"/>
    <s v="Part-Time"/>
    <n v="1"/>
    <s v="Emery"/>
    <s v="Emery County"/>
    <x v="14"/>
  </r>
  <r>
    <x v="2"/>
    <s v="USUE - Price"/>
    <n v="2025"/>
    <n v="2"/>
    <n v="84539"/>
    <s v="Full-Time"/>
    <n v="4"/>
    <s v="Carbon"/>
    <s v="Carbon County"/>
    <x v="12"/>
  </r>
  <r>
    <x v="2"/>
    <s v="USUE - Price"/>
    <n v="2025"/>
    <n v="2"/>
    <n v="84542"/>
    <s v="Full-Time"/>
    <n v="14"/>
    <s v="Carbon"/>
    <s v="Carbon County"/>
    <x v="12"/>
  </r>
  <r>
    <x v="2"/>
    <s v="USUE - Price"/>
    <n v="2025"/>
    <n v="2"/>
    <n v="84542"/>
    <s v="Part-Time"/>
    <n v="12"/>
    <s v="Carbon"/>
    <s v="Carbon County"/>
    <x v="12"/>
  </r>
  <r>
    <x v="2"/>
    <s v="USUE - Price"/>
    <n v="2025"/>
    <n v="2"/>
    <n v="84601"/>
    <s v="Full-Time"/>
    <n v="1"/>
    <s v="Utah"/>
    <s v="Utah County"/>
    <x v="0"/>
  </r>
  <r>
    <x v="2"/>
    <s v="USUE - Price"/>
    <n v="2025"/>
    <n v="2"/>
    <n v="84620"/>
    <s v="Part-Time"/>
    <n v="1"/>
    <s v="Sevier"/>
    <s v="Sevier County"/>
    <x v="19"/>
  </r>
  <r>
    <x v="2"/>
    <s v="USUE - Price"/>
    <n v="2025"/>
    <n v="2"/>
    <n v="84623"/>
    <s v="Full-Time"/>
    <n v="1"/>
    <s v="Sanpete"/>
    <s v="Sanpete County"/>
    <x v="17"/>
  </r>
  <r>
    <x v="2"/>
    <s v="USUE - Price"/>
    <n v="2025"/>
    <n v="2"/>
    <n v="84631"/>
    <s v="Full-Time"/>
    <n v="1"/>
    <s v="Millard"/>
    <s v="Millard County"/>
    <x v="16"/>
  </r>
  <r>
    <x v="2"/>
    <s v="USUE - Price"/>
    <n v="2025"/>
    <n v="2"/>
    <n v="84646"/>
    <s v="Full-Time"/>
    <n v="1"/>
    <s v="Sanpete"/>
    <s v="Sanpete County"/>
    <x v="17"/>
  </r>
  <r>
    <x v="2"/>
    <s v="USUE - Price"/>
    <n v="2025"/>
    <n v="2"/>
    <n v="84647"/>
    <s v="Full-Time"/>
    <n v="1"/>
    <s v="Sanpete"/>
    <s v="Sanpete County"/>
    <x v="17"/>
  </r>
  <r>
    <x v="2"/>
    <s v="USUE - Price"/>
    <n v="2025"/>
    <n v="2"/>
    <n v="84648"/>
    <s v="Full-Time"/>
    <n v="2"/>
    <s v="Juab"/>
    <s v="Juab County"/>
    <x v="18"/>
  </r>
  <r>
    <x v="2"/>
    <s v="USUE - Price"/>
    <n v="2025"/>
    <n v="2"/>
    <n v="84651"/>
    <s v="Full-Time"/>
    <n v="3"/>
    <s v="Utah"/>
    <s v="Utah County"/>
    <x v="0"/>
  </r>
  <r>
    <x v="2"/>
    <s v="USUE - Price"/>
    <n v="2025"/>
    <n v="2"/>
    <n v="84653"/>
    <s v="Full-Time"/>
    <n v="3"/>
    <s v="Utah"/>
    <s v="Utah County"/>
    <x v="0"/>
  </r>
  <r>
    <x v="2"/>
    <s v="USUE - Price"/>
    <n v="2025"/>
    <n v="2"/>
    <n v="84653"/>
    <s v="Part-Time"/>
    <n v="1"/>
    <s v="Utah"/>
    <s v="Utah County"/>
    <x v="0"/>
  </r>
  <r>
    <x v="2"/>
    <s v="USUE - Price"/>
    <n v="2025"/>
    <n v="2"/>
    <n v="84655"/>
    <s v="Full-Time"/>
    <n v="2"/>
    <s v="Utah"/>
    <s v="Utah County"/>
    <x v="0"/>
  </r>
  <r>
    <x v="2"/>
    <s v="USUE - Price"/>
    <n v="2025"/>
    <n v="2"/>
    <n v="84660"/>
    <s v="Full-Time"/>
    <n v="9"/>
    <s v="Utah"/>
    <s v="Utah County"/>
    <x v="0"/>
  </r>
  <r>
    <x v="2"/>
    <s v="USUE - Price"/>
    <n v="2025"/>
    <n v="2"/>
    <n v="84662"/>
    <s v="Full-Time"/>
    <n v="1"/>
    <s v="Sanpete"/>
    <s v="Sanpete County"/>
    <x v="17"/>
  </r>
  <r>
    <x v="2"/>
    <s v="USUE - Price"/>
    <n v="2025"/>
    <n v="2"/>
    <n v="84663"/>
    <s v="Full-Time"/>
    <n v="7"/>
    <s v="Utah"/>
    <s v="Utah County"/>
    <x v="0"/>
  </r>
  <r>
    <x v="2"/>
    <s v="USUE - Price"/>
    <n v="2025"/>
    <n v="2"/>
    <n v="84664"/>
    <s v="Full-Time"/>
    <n v="6"/>
    <s v="Utah"/>
    <s v="Utah County"/>
    <x v="0"/>
  </r>
  <r>
    <x v="2"/>
    <s v="USUE - Price"/>
    <n v="2025"/>
    <n v="2"/>
    <n v="84720"/>
    <s v="Full-Time"/>
    <n v="2"/>
    <s v="Iron"/>
    <s v="Iron County"/>
    <x v="20"/>
  </r>
  <r>
    <x v="2"/>
    <s v="USUE - Price"/>
    <n v="2025"/>
    <n v="2"/>
    <n v="84721"/>
    <s v="Full-Time"/>
    <n v="2"/>
    <s v="Iron"/>
    <s v="Iron County"/>
    <x v="20"/>
  </r>
  <r>
    <x v="2"/>
    <s v="USUE - Price"/>
    <n v="2025"/>
    <n v="2"/>
    <n v="84721"/>
    <s v="Part-Time"/>
    <n v="1"/>
    <s v="Iron"/>
    <s v="Iron County"/>
    <x v="20"/>
  </r>
  <r>
    <x v="2"/>
    <s v="USUE - Price"/>
    <n v="2025"/>
    <n v="2"/>
    <n v="84724"/>
    <s v="Part-Time"/>
    <n v="1"/>
    <s v="Sevier"/>
    <s v="Sevier County"/>
    <x v="19"/>
  </r>
  <r>
    <x v="2"/>
    <s v="USUE - Price"/>
    <n v="2025"/>
    <n v="2"/>
    <n v="84726"/>
    <s v="Full-Time"/>
    <n v="1"/>
    <s v="Garfield"/>
    <s v="Garfield County"/>
    <x v="22"/>
  </r>
  <r>
    <x v="2"/>
    <s v="USUE - Price"/>
    <n v="2025"/>
    <n v="2"/>
    <n v="84741"/>
    <s v="Full-Time"/>
    <n v="1"/>
    <s v="Kane"/>
    <s v="Kane County"/>
    <x v="29"/>
  </r>
  <r>
    <x v="2"/>
    <s v="USUE - Price"/>
    <n v="2025"/>
    <n v="2"/>
    <n v="84754"/>
    <s v="Part-Time"/>
    <n v="1"/>
    <s v="Sevier"/>
    <s v="Sevier County"/>
    <x v="19"/>
  </r>
  <r>
    <x v="2"/>
    <s v="USUE - Price"/>
    <n v="2025"/>
    <n v="2"/>
    <n v="84758"/>
    <s v="Full-Time"/>
    <n v="1"/>
    <s v="Kane"/>
    <s v="Kane County"/>
    <x v="29"/>
  </r>
  <r>
    <x v="2"/>
    <s v="USUE - Price"/>
    <n v="2025"/>
    <n v="2"/>
    <n v="84770"/>
    <s v="Part-Time"/>
    <n v="1"/>
    <s v="Washington"/>
    <s v="Washington County"/>
    <x v="21"/>
  </r>
  <r>
    <x v="2"/>
    <s v="USUE - Price"/>
    <n v="2025"/>
    <n v="2"/>
    <n v="84780"/>
    <s v="Full-Time"/>
    <n v="2"/>
    <s v="Washington"/>
    <s v="Washington County"/>
    <x v="21"/>
  </r>
  <r>
    <x v="2"/>
    <s v="USUE - Price"/>
    <n v="2025"/>
    <n v="2"/>
    <n v="84790"/>
    <s v="Full-Time"/>
    <n v="1"/>
    <s v="Washington"/>
    <s v="Washington County"/>
    <x v="21"/>
  </r>
  <r>
    <x v="2"/>
    <s v="USUE - Workforce Education"/>
    <n v="2025"/>
    <n v="2"/>
    <n v="84001"/>
    <s v="Part-Time"/>
    <n v="4"/>
    <s v="Duchesne"/>
    <s v="Duchesne County"/>
    <x v="4"/>
  </r>
  <r>
    <x v="2"/>
    <s v="USUE - Workforce Education"/>
    <n v="2025"/>
    <n v="2"/>
    <n v="84004"/>
    <s v="Full-Time"/>
    <n v="1"/>
    <s v="Utah"/>
    <s v="Utah County"/>
    <x v="0"/>
  </r>
  <r>
    <x v="2"/>
    <s v="USUE - Workforce Education"/>
    <n v="2025"/>
    <n v="2"/>
    <n v="84005"/>
    <s v="Part-Time"/>
    <n v="1"/>
    <e v="#N/A"/>
    <s v="Utah County"/>
    <x v="0"/>
  </r>
  <r>
    <x v="2"/>
    <s v="USUE - Workforce Education"/>
    <n v="2025"/>
    <n v="2"/>
    <n v="84007"/>
    <s v="Part-Time"/>
    <n v="7"/>
    <s v="Duchesne"/>
    <s v="Duchesne County"/>
    <x v="4"/>
  </r>
  <r>
    <x v="2"/>
    <s v="USUE - Workforce Education"/>
    <n v="2025"/>
    <n v="2"/>
    <n v="84008"/>
    <s v="Part-Time"/>
    <n v="1"/>
    <s v="Uintah"/>
    <s v="Uintah County"/>
    <x v="6"/>
  </r>
  <r>
    <x v="2"/>
    <s v="USUE - Workforce Education"/>
    <n v="2025"/>
    <n v="2"/>
    <n v="84020"/>
    <s v="Full-Time"/>
    <n v="1"/>
    <s v="Salt Lake"/>
    <s v="Salt Lake County"/>
    <x v="1"/>
  </r>
  <r>
    <x v="2"/>
    <s v="USUE - Workforce Education"/>
    <n v="2025"/>
    <n v="2"/>
    <n v="84020"/>
    <s v="Part-Time"/>
    <n v="1"/>
    <s v="Salt Lake"/>
    <s v="Salt Lake County"/>
    <x v="1"/>
  </r>
  <r>
    <x v="2"/>
    <s v="USUE - Workforce Education"/>
    <n v="2025"/>
    <n v="2"/>
    <n v="84021"/>
    <s v="Part-Time"/>
    <n v="16"/>
    <s v="Duchesne"/>
    <s v="Duchesne County"/>
    <x v="4"/>
  </r>
  <r>
    <x v="2"/>
    <s v="USUE - Workforce Education"/>
    <n v="2025"/>
    <n v="2"/>
    <n v="84025"/>
    <s v="Full-Time"/>
    <n v="1"/>
    <s v="Davis"/>
    <s v="Davis County"/>
    <x v="2"/>
  </r>
  <r>
    <x v="2"/>
    <s v="USUE - Workforce Education"/>
    <n v="2025"/>
    <n v="2"/>
    <n v="84026"/>
    <s v="Part-Time"/>
    <n v="1"/>
    <s v="Uintah"/>
    <s v="Uintah County"/>
    <x v="6"/>
  </r>
  <r>
    <x v="2"/>
    <s v="USUE - Workforce Education"/>
    <n v="2025"/>
    <n v="2"/>
    <n v="84027"/>
    <s v="Part-Time"/>
    <n v="2"/>
    <s v="Duchesne"/>
    <s v="Duchesne County"/>
    <x v="4"/>
  </r>
  <r>
    <x v="2"/>
    <s v="USUE - Workforce Education"/>
    <n v="2025"/>
    <n v="2"/>
    <n v="84029"/>
    <s v="Part-Time"/>
    <n v="3"/>
    <s v="Tooele"/>
    <s v="Tooele County"/>
    <x v="5"/>
  </r>
  <r>
    <x v="2"/>
    <s v="USUE - Workforce Education"/>
    <n v="2025"/>
    <n v="2"/>
    <n v="84032"/>
    <s v="Part-Time"/>
    <n v="1"/>
    <s v="Wasatch"/>
    <s v="Wasatch County"/>
    <x v="7"/>
  </r>
  <r>
    <x v="2"/>
    <s v="USUE - Workforce Education"/>
    <n v="2025"/>
    <n v="2"/>
    <n v="84037"/>
    <s v="Full-Time"/>
    <n v="2"/>
    <s v="Davis"/>
    <s v="Davis County"/>
    <x v="2"/>
  </r>
  <r>
    <x v="2"/>
    <s v="USUE - Workforce Education"/>
    <n v="2025"/>
    <n v="2"/>
    <n v="84040"/>
    <s v="Full-Time"/>
    <n v="1"/>
    <s v="Davis"/>
    <s v="Davis County"/>
    <x v="2"/>
  </r>
  <r>
    <x v="2"/>
    <s v="USUE - Workforce Education"/>
    <n v="2025"/>
    <n v="2"/>
    <n v="84041"/>
    <s v="Part-Time"/>
    <n v="1"/>
    <s v="Davis"/>
    <s v="Davis County"/>
    <x v="2"/>
  </r>
  <r>
    <x v="2"/>
    <s v="USUE - Workforce Education"/>
    <n v="2025"/>
    <n v="2"/>
    <n v="84042"/>
    <s v="Part-Time"/>
    <n v="1"/>
    <s v="Utah"/>
    <s v="Utah County"/>
    <x v="0"/>
  </r>
  <r>
    <x v="2"/>
    <s v="USUE - Workforce Education"/>
    <n v="2025"/>
    <n v="2"/>
    <n v="84045"/>
    <s v="Part-Time"/>
    <n v="5"/>
    <e v="#N/A"/>
    <s v="Utah County"/>
    <x v="0"/>
  </r>
  <r>
    <x v="2"/>
    <s v="USUE - Workforce Education"/>
    <n v="2025"/>
    <n v="2"/>
    <n v="84046"/>
    <s v="Part-Time"/>
    <n v="1"/>
    <s v="Daggett"/>
    <s v="Daggett County"/>
    <x v="26"/>
  </r>
  <r>
    <x v="2"/>
    <s v="USUE - Workforce Education"/>
    <n v="2025"/>
    <n v="2"/>
    <n v="84050"/>
    <s v="Full-Time"/>
    <n v="1"/>
    <s v="Morgan"/>
    <s v="Morgan County"/>
    <x v="8"/>
  </r>
  <r>
    <x v="2"/>
    <s v="USUE - Workforce Education"/>
    <n v="2025"/>
    <n v="2"/>
    <n v="84051"/>
    <s v="Part-Time"/>
    <n v="1"/>
    <s v="Duchesne"/>
    <s v="Duchesne County"/>
    <x v="4"/>
  </r>
  <r>
    <x v="2"/>
    <s v="USUE - Workforce Education"/>
    <n v="2025"/>
    <n v="2"/>
    <n v="84052"/>
    <s v="Part-Time"/>
    <n v="1"/>
    <s v="Duchesne"/>
    <s v="Duchesne County"/>
    <x v="4"/>
  </r>
  <r>
    <x v="2"/>
    <s v="USUE - Workforce Education"/>
    <n v="2025"/>
    <n v="2"/>
    <n v="84054"/>
    <s v="Part-Time"/>
    <n v="1"/>
    <s v="Davis"/>
    <s v="Davis County"/>
    <x v="2"/>
  </r>
  <r>
    <x v="2"/>
    <s v="USUE - Workforce Education"/>
    <n v="2025"/>
    <n v="2"/>
    <n v="84064"/>
    <s v="Part-Time"/>
    <n v="1"/>
    <s v="Rich"/>
    <s v="Rich County"/>
    <x v="25"/>
  </r>
  <r>
    <x v="2"/>
    <s v="USUE - Workforce Education"/>
    <n v="2025"/>
    <n v="2"/>
    <n v="84065"/>
    <s v="Full-Time"/>
    <n v="3"/>
    <s v="Salt Lake"/>
    <s v="Salt Lake County"/>
    <x v="1"/>
  </r>
  <r>
    <x v="2"/>
    <s v="USUE - Workforce Education"/>
    <n v="2025"/>
    <n v="2"/>
    <n v="84066"/>
    <s v="Full-Time"/>
    <n v="1"/>
    <s v="Duchesne"/>
    <s v="Duchesne County"/>
    <x v="4"/>
  </r>
  <r>
    <x v="2"/>
    <s v="USUE - Workforce Education"/>
    <n v="2025"/>
    <n v="2"/>
    <n v="84066"/>
    <s v="Part-Time"/>
    <n v="20"/>
    <s v="Duchesne"/>
    <s v="Duchesne County"/>
    <x v="4"/>
  </r>
  <r>
    <x v="2"/>
    <s v="USUE - Workforce Education"/>
    <n v="2025"/>
    <n v="2"/>
    <n v="84070"/>
    <s v="Part-Time"/>
    <n v="1"/>
    <s v="Salt Lake"/>
    <s v="Salt Lake County"/>
    <x v="1"/>
  </r>
  <r>
    <x v="2"/>
    <s v="USUE - Workforce Education"/>
    <n v="2025"/>
    <n v="2"/>
    <n v="84074"/>
    <s v="Full-Time"/>
    <n v="3"/>
    <s v="Tooele"/>
    <s v="Tooele County"/>
    <x v="5"/>
  </r>
  <r>
    <x v="2"/>
    <s v="USUE - Workforce Education"/>
    <n v="2025"/>
    <n v="2"/>
    <n v="84074"/>
    <s v="Part-Time"/>
    <n v="3"/>
    <s v="Tooele"/>
    <s v="Tooele County"/>
    <x v="5"/>
  </r>
  <r>
    <x v="2"/>
    <s v="USUE - Workforce Education"/>
    <n v="2025"/>
    <n v="2"/>
    <n v="84075"/>
    <s v="Full-Time"/>
    <n v="1"/>
    <s v="Davis"/>
    <s v="Davis County"/>
    <x v="2"/>
  </r>
  <r>
    <x v="2"/>
    <s v="USUE - Workforce Education"/>
    <n v="2025"/>
    <n v="2"/>
    <n v="84078"/>
    <s v="Full-Time"/>
    <n v="2"/>
    <s v="Uintah"/>
    <s v="Uintah County"/>
    <x v="6"/>
  </r>
  <r>
    <x v="2"/>
    <s v="USUE - Workforce Education"/>
    <n v="2025"/>
    <n v="2"/>
    <n v="84078"/>
    <s v="Part-Time"/>
    <n v="19"/>
    <s v="Uintah"/>
    <s v="Uintah County"/>
    <x v="6"/>
  </r>
  <r>
    <x v="2"/>
    <s v="USUE - Workforce Education"/>
    <n v="2025"/>
    <n v="2"/>
    <n v="84081"/>
    <s v="Full-Time"/>
    <n v="1"/>
    <e v="#N/A"/>
    <s v="Salt Lake County"/>
    <x v="1"/>
  </r>
  <r>
    <x v="2"/>
    <s v="USUE - Workforce Education"/>
    <n v="2025"/>
    <n v="2"/>
    <n v="84081"/>
    <s v="Part-Time"/>
    <n v="1"/>
    <e v="#N/A"/>
    <s v="Salt Lake County"/>
    <x v="1"/>
  </r>
  <r>
    <x v="2"/>
    <s v="USUE - Workforce Education"/>
    <n v="2025"/>
    <n v="2"/>
    <n v="84090"/>
    <s v="Part-Time"/>
    <n v="1"/>
    <s v="Salt Lake"/>
    <e v="#N/A"/>
    <x v="1"/>
  </r>
  <r>
    <x v="2"/>
    <s v="USUE - Workforce Education"/>
    <n v="2025"/>
    <n v="2"/>
    <n v="84094"/>
    <s v="Part-Time"/>
    <n v="1"/>
    <s v="Salt Lake"/>
    <s v="Salt Lake County"/>
    <x v="1"/>
  </r>
  <r>
    <x v="2"/>
    <s v="USUE - Workforce Education"/>
    <n v="2025"/>
    <n v="2"/>
    <n v="84095"/>
    <s v="Part-Time"/>
    <n v="1"/>
    <s v="Salt Lake"/>
    <s v="Salt Lake County"/>
    <x v="1"/>
  </r>
  <r>
    <x v="2"/>
    <s v="USUE - Workforce Education"/>
    <n v="2025"/>
    <n v="2"/>
    <n v="84096"/>
    <s v="Full-Time"/>
    <n v="1"/>
    <e v="#N/A"/>
    <s v="Salt Lake County"/>
    <x v="1"/>
  </r>
  <r>
    <x v="2"/>
    <s v="USUE - Workforce Education"/>
    <n v="2025"/>
    <n v="2"/>
    <n v="84096"/>
    <s v="Part-Time"/>
    <n v="4"/>
    <e v="#N/A"/>
    <s v="Salt Lake County"/>
    <x v="1"/>
  </r>
  <r>
    <x v="2"/>
    <s v="USUE - Workforce Education"/>
    <n v="2025"/>
    <n v="2"/>
    <n v="84106"/>
    <s v="Full-Time"/>
    <n v="1"/>
    <s v="Salt Lake"/>
    <s v="Salt Lake County"/>
    <x v="1"/>
  </r>
  <r>
    <x v="2"/>
    <s v="USUE - Workforce Education"/>
    <n v="2025"/>
    <n v="2"/>
    <n v="84106"/>
    <s v="Part-Time"/>
    <n v="2"/>
    <s v="Salt Lake"/>
    <s v="Salt Lake County"/>
    <x v="1"/>
  </r>
  <r>
    <x v="2"/>
    <s v="USUE - Workforce Education"/>
    <n v="2025"/>
    <n v="2"/>
    <n v="84109"/>
    <s v="Full-Time"/>
    <n v="1"/>
    <s v="Salt Lake"/>
    <s v="Salt Lake County"/>
    <x v="1"/>
  </r>
  <r>
    <x v="2"/>
    <s v="USUE - Workforce Education"/>
    <n v="2025"/>
    <n v="2"/>
    <n v="84115"/>
    <s v="Part-Time"/>
    <n v="1"/>
    <s v="Salt Lake"/>
    <s v="Salt Lake County"/>
    <x v="1"/>
  </r>
  <r>
    <x v="2"/>
    <s v="USUE - Workforce Education"/>
    <n v="2025"/>
    <n v="2"/>
    <n v="84116"/>
    <s v="Full-Time"/>
    <n v="1"/>
    <s v="Salt Lake"/>
    <s v="Salt Lake County"/>
    <x v="1"/>
  </r>
  <r>
    <x v="2"/>
    <s v="USUE - Workforce Education"/>
    <n v="2025"/>
    <n v="2"/>
    <n v="84117"/>
    <s v="Part-Time"/>
    <n v="1"/>
    <s v="Salt Lake"/>
    <s v="Salt Lake County"/>
    <x v="1"/>
  </r>
  <r>
    <x v="2"/>
    <s v="USUE - Workforce Education"/>
    <n v="2025"/>
    <n v="2"/>
    <n v="84120"/>
    <s v="Part-Time"/>
    <n v="3"/>
    <s v="Salt Lake"/>
    <s v="Salt Lake County"/>
    <x v="1"/>
  </r>
  <r>
    <x v="2"/>
    <s v="USUE - Workforce Education"/>
    <n v="2025"/>
    <n v="2"/>
    <n v="84128"/>
    <s v="Part-Time"/>
    <n v="1"/>
    <s v="Salt Lake"/>
    <s v="Salt Lake County"/>
    <x v="1"/>
  </r>
  <r>
    <x v="2"/>
    <s v="USUE - Workforce Education"/>
    <n v="2025"/>
    <n v="2"/>
    <n v="84302"/>
    <s v="Part-Time"/>
    <n v="1"/>
    <s v="Box Elder"/>
    <s v="Box Elder County"/>
    <x v="10"/>
  </r>
  <r>
    <x v="2"/>
    <s v="USUE - Workforce Education"/>
    <n v="2025"/>
    <n v="2"/>
    <n v="84307"/>
    <s v="Part-Time"/>
    <n v="1"/>
    <s v="Box Elder"/>
    <s v="Box Elder County"/>
    <x v="10"/>
  </r>
  <r>
    <x v="2"/>
    <s v="USUE - Workforce Education"/>
    <n v="2025"/>
    <n v="2"/>
    <n v="84315"/>
    <s v="Full-Time"/>
    <n v="1"/>
    <s v="Weber"/>
    <s v="Weber County"/>
    <x v="9"/>
  </r>
  <r>
    <x v="2"/>
    <s v="USUE - Workforce Education"/>
    <n v="2025"/>
    <n v="2"/>
    <n v="84319"/>
    <s v="Full-Time"/>
    <n v="1"/>
    <s v="Cache"/>
    <s v="Cache County"/>
    <x v="11"/>
  </r>
  <r>
    <x v="2"/>
    <s v="USUE - Workforce Education"/>
    <n v="2025"/>
    <n v="2"/>
    <n v="84320"/>
    <s v="Full-Time"/>
    <n v="1"/>
    <s v="Cache"/>
    <s v="Cache County"/>
    <x v="11"/>
  </r>
  <r>
    <x v="2"/>
    <s v="USUE - Workforce Education"/>
    <n v="2025"/>
    <n v="2"/>
    <n v="84321"/>
    <s v="Full-Time"/>
    <n v="4"/>
    <s v="Cache"/>
    <s v="Cache County"/>
    <x v="11"/>
  </r>
  <r>
    <x v="2"/>
    <s v="USUE - Workforce Education"/>
    <n v="2025"/>
    <n v="2"/>
    <n v="84321"/>
    <s v="Part-Time"/>
    <n v="2"/>
    <s v="Cache"/>
    <s v="Cache County"/>
    <x v="11"/>
  </r>
  <r>
    <x v="2"/>
    <s v="USUE - Workforce Education"/>
    <n v="2025"/>
    <n v="2"/>
    <n v="84328"/>
    <s v="Full-Time"/>
    <n v="1"/>
    <s v="Cache"/>
    <s v="Cache County"/>
    <x v="11"/>
  </r>
  <r>
    <x v="2"/>
    <s v="USUE - Workforce Education"/>
    <n v="2025"/>
    <n v="2"/>
    <n v="84332"/>
    <s v="Part-Time"/>
    <n v="1"/>
    <s v="Cache"/>
    <s v="Cache County"/>
    <x v="11"/>
  </r>
  <r>
    <x v="2"/>
    <s v="USUE - Workforce Education"/>
    <n v="2025"/>
    <n v="2"/>
    <n v="84338"/>
    <s v="Full-Time"/>
    <n v="1"/>
    <s v="Cache"/>
    <s v="Cache County"/>
    <x v="11"/>
  </r>
  <r>
    <x v="2"/>
    <s v="USUE - Workforce Education"/>
    <n v="2025"/>
    <n v="2"/>
    <n v="84339"/>
    <s v="Full-Time"/>
    <n v="2"/>
    <s v="Cache"/>
    <s v="Cache County"/>
    <x v="11"/>
  </r>
  <r>
    <x v="2"/>
    <s v="USUE - Workforce Education"/>
    <n v="2025"/>
    <n v="2"/>
    <n v="84341"/>
    <s v="Part-Time"/>
    <n v="1"/>
    <s v="Cache"/>
    <s v="Cache County"/>
    <x v="11"/>
  </r>
  <r>
    <x v="2"/>
    <s v="USUE - Workforce Education"/>
    <n v="2025"/>
    <n v="2"/>
    <n v="84404"/>
    <s v="Full-Time"/>
    <n v="1"/>
    <s v="Weber"/>
    <s v="Weber County"/>
    <x v="9"/>
  </r>
  <r>
    <x v="2"/>
    <s v="USUE - Workforce Education"/>
    <n v="2025"/>
    <n v="2"/>
    <n v="84404"/>
    <s v="Part-Time"/>
    <n v="1"/>
    <s v="Weber"/>
    <s v="Weber County"/>
    <x v="9"/>
  </r>
  <r>
    <x v="2"/>
    <s v="USUE - Workforce Education"/>
    <n v="2025"/>
    <n v="2"/>
    <n v="84501"/>
    <s v="Full-Time"/>
    <n v="11"/>
    <s v="Carbon"/>
    <s v="Carbon County"/>
    <x v="12"/>
  </r>
  <r>
    <x v="2"/>
    <s v="USUE - Workforce Education"/>
    <n v="2025"/>
    <n v="2"/>
    <n v="84501"/>
    <s v="Part-Time"/>
    <n v="130"/>
    <s v="Carbon"/>
    <s v="Carbon County"/>
    <x v="12"/>
  </r>
  <r>
    <x v="2"/>
    <s v="USUE - Workforce Education"/>
    <n v="2025"/>
    <n v="2"/>
    <n v="84508"/>
    <s v="Part-Time"/>
    <n v="1"/>
    <e v="#N/A"/>
    <e v="#N/A"/>
    <x v="24"/>
  </r>
  <r>
    <x v="2"/>
    <s v="USUE - Workforce Education"/>
    <n v="2025"/>
    <n v="2"/>
    <n v="84510"/>
    <s v="Full-Time"/>
    <n v="1"/>
    <s v="San Juan"/>
    <e v="#N/A"/>
    <x v="13"/>
  </r>
  <r>
    <x v="2"/>
    <s v="USUE - Workforce Education"/>
    <n v="2025"/>
    <n v="2"/>
    <n v="84510"/>
    <s v="Part-Time"/>
    <n v="1"/>
    <s v="San Juan"/>
    <e v="#N/A"/>
    <x v="13"/>
  </r>
  <r>
    <x v="2"/>
    <s v="USUE - Workforce Education"/>
    <n v="2025"/>
    <n v="2"/>
    <n v="84511"/>
    <s v="Full-Time"/>
    <n v="3"/>
    <s v="San Juan"/>
    <s v="San Juan County"/>
    <x v="13"/>
  </r>
  <r>
    <x v="2"/>
    <s v="USUE - Workforce Education"/>
    <n v="2025"/>
    <n v="2"/>
    <n v="84511"/>
    <s v="Part-Time"/>
    <n v="5"/>
    <s v="San Juan"/>
    <s v="San Juan County"/>
    <x v="13"/>
  </r>
  <r>
    <x v="2"/>
    <s v="USUE - Workforce Education"/>
    <n v="2025"/>
    <n v="2"/>
    <n v="84512"/>
    <s v="Full-Time"/>
    <n v="1"/>
    <s v="San Juan"/>
    <s v="San Juan County"/>
    <x v="13"/>
  </r>
  <r>
    <x v="2"/>
    <s v="USUE - Workforce Education"/>
    <n v="2025"/>
    <n v="2"/>
    <n v="84512"/>
    <s v="Part-Time"/>
    <n v="1"/>
    <s v="San Juan"/>
    <s v="San Juan County"/>
    <x v="13"/>
  </r>
  <r>
    <x v="2"/>
    <s v="USUE - Workforce Education"/>
    <n v="2025"/>
    <n v="2"/>
    <n v="84513"/>
    <s v="Full-Time"/>
    <n v="4"/>
    <s v="Emery"/>
    <s v="Emery County"/>
    <x v="14"/>
  </r>
  <r>
    <x v="2"/>
    <s v="USUE - Workforce Education"/>
    <n v="2025"/>
    <n v="2"/>
    <n v="84513"/>
    <s v="Part-Time"/>
    <n v="17"/>
    <s v="Emery"/>
    <s v="Emery County"/>
    <x v="14"/>
  </r>
  <r>
    <x v="2"/>
    <s v="USUE - Workforce Education"/>
    <n v="2025"/>
    <n v="2"/>
    <n v="84516"/>
    <s v="Full-Time"/>
    <n v="1"/>
    <s v="Emery"/>
    <s v="Emery County"/>
    <x v="14"/>
  </r>
  <r>
    <x v="2"/>
    <s v="USUE - Workforce Education"/>
    <n v="2025"/>
    <n v="2"/>
    <n v="84518"/>
    <s v="Full-Time"/>
    <n v="2"/>
    <s v="Emery"/>
    <s v="Emery County"/>
    <x v="14"/>
  </r>
  <r>
    <x v="2"/>
    <s v="USUE - Workforce Education"/>
    <n v="2025"/>
    <n v="2"/>
    <n v="84518"/>
    <s v="Part-Time"/>
    <n v="5"/>
    <s v="Emery"/>
    <s v="Emery County"/>
    <x v="14"/>
  </r>
  <r>
    <x v="2"/>
    <s v="USUE - Workforce Education"/>
    <n v="2025"/>
    <n v="2"/>
    <n v="84520"/>
    <s v="Part-Time"/>
    <n v="15"/>
    <s v="Carbon"/>
    <s v="Carbon County"/>
    <x v="12"/>
  </r>
  <r>
    <x v="2"/>
    <s v="USUE - Workforce Education"/>
    <n v="2025"/>
    <n v="2"/>
    <n v="84521"/>
    <s v="Part-Time"/>
    <n v="5"/>
    <s v="Emery"/>
    <s v="Emery County"/>
    <x v="14"/>
  </r>
  <r>
    <x v="2"/>
    <s v="USUE - Workforce Education"/>
    <n v="2025"/>
    <n v="2"/>
    <n v="84522"/>
    <s v="Part-Time"/>
    <n v="4"/>
    <s v="Emery"/>
    <s v="Emery County"/>
    <x v="14"/>
  </r>
  <r>
    <x v="2"/>
    <s v="USUE - Workforce Education"/>
    <n v="2025"/>
    <n v="2"/>
    <n v="84523"/>
    <s v="Full-Time"/>
    <n v="3"/>
    <s v="Emery"/>
    <s v="Emery County"/>
    <x v="14"/>
  </r>
  <r>
    <x v="2"/>
    <s v="USUE - Workforce Education"/>
    <n v="2025"/>
    <n v="2"/>
    <n v="84523"/>
    <s v="Part-Time"/>
    <n v="10"/>
    <s v="Emery"/>
    <s v="Emery County"/>
    <x v="14"/>
  </r>
  <r>
    <x v="2"/>
    <s v="USUE - Workforce Education"/>
    <n v="2025"/>
    <n v="2"/>
    <n v="84526"/>
    <s v="Full-Time"/>
    <n v="4"/>
    <s v="Carbon"/>
    <s v="Carbon County"/>
    <x v="12"/>
  </r>
  <r>
    <x v="2"/>
    <s v="USUE - Workforce Education"/>
    <n v="2025"/>
    <n v="2"/>
    <n v="84526"/>
    <s v="Part-Time"/>
    <n v="24"/>
    <s v="Carbon"/>
    <s v="Carbon County"/>
    <x v="12"/>
  </r>
  <r>
    <x v="2"/>
    <s v="USUE - Workforce Education"/>
    <n v="2025"/>
    <n v="2"/>
    <n v="84528"/>
    <s v="Full-Time"/>
    <n v="1"/>
    <s v="Emery"/>
    <s v="Emery County"/>
    <x v="14"/>
  </r>
  <r>
    <x v="2"/>
    <s v="USUE - Workforce Education"/>
    <n v="2025"/>
    <n v="2"/>
    <n v="84528"/>
    <s v="Part-Time"/>
    <n v="15"/>
    <s v="Emery"/>
    <s v="Emery County"/>
    <x v="14"/>
  </r>
  <r>
    <x v="2"/>
    <s v="USUE - Workforce Education"/>
    <n v="2025"/>
    <n v="2"/>
    <n v="84529"/>
    <s v="Part-Time"/>
    <n v="2"/>
    <s v="Carbon"/>
    <s v="Carbon County"/>
    <x v="12"/>
  </r>
  <r>
    <x v="2"/>
    <s v="USUE - Workforce Education"/>
    <n v="2025"/>
    <n v="2"/>
    <n v="84530"/>
    <s v="Part-Time"/>
    <n v="2"/>
    <s v="San Juan"/>
    <s v="San Juan County"/>
    <x v="13"/>
  </r>
  <r>
    <x v="2"/>
    <s v="USUE - Workforce Education"/>
    <n v="2025"/>
    <n v="2"/>
    <n v="84531"/>
    <s v="Part-Time"/>
    <n v="1"/>
    <s v="San Juan"/>
    <s v="San Juan County"/>
    <x v="13"/>
  </r>
  <r>
    <x v="2"/>
    <s v="USUE - Workforce Education"/>
    <n v="2025"/>
    <n v="2"/>
    <n v="84532"/>
    <s v="Full-Time"/>
    <n v="2"/>
    <s v="Grand"/>
    <s v="Grand County"/>
    <x v="15"/>
  </r>
  <r>
    <x v="2"/>
    <s v="USUE - Workforce Education"/>
    <n v="2025"/>
    <n v="2"/>
    <n v="84532"/>
    <s v="Part-Time"/>
    <n v="13"/>
    <s v="Grand"/>
    <s v="Grand County"/>
    <x v="15"/>
  </r>
  <r>
    <x v="2"/>
    <s v="USUE - Workforce Education"/>
    <n v="2025"/>
    <n v="2"/>
    <n v="84534"/>
    <s v="Full-Time"/>
    <n v="1"/>
    <s v="San Juan"/>
    <s v="San Juan County"/>
    <x v="13"/>
  </r>
  <r>
    <x v="2"/>
    <s v="USUE - Workforce Education"/>
    <n v="2025"/>
    <n v="2"/>
    <n v="84534"/>
    <s v="Part-Time"/>
    <n v="4"/>
    <s v="San Juan"/>
    <s v="San Juan County"/>
    <x v="13"/>
  </r>
  <r>
    <x v="2"/>
    <s v="USUE - Workforce Education"/>
    <n v="2025"/>
    <n v="2"/>
    <n v="84535"/>
    <s v="Part-Time"/>
    <n v="1"/>
    <s v="San Juan"/>
    <s v="San Juan County"/>
    <x v="13"/>
  </r>
  <r>
    <x v="2"/>
    <s v="USUE - Workforce Education"/>
    <n v="2025"/>
    <n v="2"/>
    <n v="84536"/>
    <s v="Full-Time"/>
    <n v="4"/>
    <s v="San Juan"/>
    <s v="San Juan County"/>
    <x v="13"/>
  </r>
  <r>
    <x v="2"/>
    <s v="USUE - Workforce Education"/>
    <n v="2025"/>
    <n v="2"/>
    <n v="84536"/>
    <s v="Part-Time"/>
    <n v="6"/>
    <s v="San Juan"/>
    <s v="San Juan County"/>
    <x v="13"/>
  </r>
  <r>
    <x v="2"/>
    <s v="USUE - Workforce Education"/>
    <n v="2025"/>
    <n v="2"/>
    <n v="84537"/>
    <s v="Part-Time"/>
    <n v="5"/>
    <s v="Emery"/>
    <s v="Emery County"/>
    <x v="14"/>
  </r>
  <r>
    <x v="2"/>
    <s v="USUE - Workforce Education"/>
    <n v="2025"/>
    <n v="2"/>
    <n v="84539"/>
    <s v="Part-Time"/>
    <n v="1"/>
    <s v="Carbon"/>
    <s v="Carbon County"/>
    <x v="12"/>
  </r>
  <r>
    <x v="2"/>
    <s v="USUE - Workforce Education"/>
    <n v="2025"/>
    <n v="2"/>
    <n v="84542"/>
    <s v="Full-Time"/>
    <n v="1"/>
    <s v="Carbon"/>
    <s v="Carbon County"/>
    <x v="12"/>
  </r>
  <r>
    <x v="2"/>
    <s v="USUE - Workforce Education"/>
    <n v="2025"/>
    <n v="2"/>
    <n v="84542"/>
    <s v="Part-Time"/>
    <n v="13"/>
    <s v="Carbon"/>
    <s v="Carbon County"/>
    <x v="12"/>
  </r>
  <r>
    <x v="2"/>
    <s v="USUE - Workforce Education"/>
    <n v="2025"/>
    <n v="2"/>
    <n v="84601"/>
    <s v="Part-Time"/>
    <n v="1"/>
    <s v="Utah"/>
    <s v="Utah County"/>
    <x v="0"/>
  </r>
  <r>
    <x v="2"/>
    <s v="USUE - Workforce Education"/>
    <n v="2025"/>
    <n v="2"/>
    <n v="84621"/>
    <s v="Part-Time"/>
    <n v="2"/>
    <s v="Sanpete"/>
    <s v="Sanpete County"/>
    <x v="17"/>
  </r>
  <r>
    <x v="2"/>
    <s v="USUE - Workforce Education"/>
    <n v="2025"/>
    <n v="2"/>
    <n v="84622"/>
    <s v="Part-Time"/>
    <n v="1"/>
    <s v="Sanpete"/>
    <s v="Sanpete County"/>
    <x v="17"/>
  </r>
  <r>
    <x v="2"/>
    <s v="USUE - Workforce Education"/>
    <n v="2025"/>
    <n v="2"/>
    <n v="84623"/>
    <s v="Part-Time"/>
    <n v="1"/>
    <s v="Sanpete"/>
    <s v="Sanpete County"/>
    <x v="17"/>
  </r>
  <r>
    <x v="2"/>
    <s v="USUE - Workforce Education"/>
    <n v="2025"/>
    <n v="2"/>
    <n v="84627"/>
    <s v="Part-Time"/>
    <n v="1"/>
    <s v="Sanpete"/>
    <s v="Sanpete County"/>
    <x v="17"/>
  </r>
  <r>
    <x v="2"/>
    <s v="USUE - Workforce Education"/>
    <n v="2025"/>
    <n v="2"/>
    <n v="84629"/>
    <s v="Part-Time"/>
    <n v="1"/>
    <s v="Sanpete"/>
    <s v="Sanpete County"/>
    <x v="17"/>
  </r>
  <r>
    <x v="2"/>
    <s v="USUE - Workforce Education"/>
    <n v="2025"/>
    <n v="2"/>
    <n v="84630"/>
    <s v="Part-Time"/>
    <n v="1"/>
    <s v="Sanpete"/>
    <s v="Sanpete County"/>
    <x v="17"/>
  </r>
  <r>
    <x v="2"/>
    <s v="USUE - Workforce Education"/>
    <n v="2025"/>
    <n v="2"/>
    <n v="84637"/>
    <s v="Part-Time"/>
    <n v="2"/>
    <s v="Millard"/>
    <s v="Millard County"/>
    <x v="16"/>
  </r>
  <r>
    <x v="2"/>
    <s v="USUE - Workforce Education"/>
    <n v="2025"/>
    <n v="2"/>
    <n v="84647"/>
    <s v="Full-Time"/>
    <n v="1"/>
    <s v="Sanpete"/>
    <s v="Sanpete County"/>
    <x v="17"/>
  </r>
  <r>
    <x v="2"/>
    <s v="USUE - Workforce Education"/>
    <n v="2025"/>
    <n v="2"/>
    <n v="84647"/>
    <s v="Part-Time"/>
    <n v="1"/>
    <s v="Sanpete"/>
    <s v="Sanpete County"/>
    <x v="17"/>
  </r>
  <r>
    <x v="2"/>
    <s v="USUE - Workforce Education"/>
    <n v="2025"/>
    <n v="2"/>
    <n v="84651"/>
    <s v="Part-Time"/>
    <n v="1"/>
    <s v="Utah"/>
    <s v="Utah County"/>
    <x v="0"/>
  </r>
  <r>
    <x v="2"/>
    <s v="USUE - Workforce Education"/>
    <n v="2025"/>
    <n v="2"/>
    <n v="84652"/>
    <s v="Part-Time"/>
    <n v="1"/>
    <s v="Sevier"/>
    <s v="Sevier County"/>
    <x v="19"/>
  </r>
  <r>
    <x v="2"/>
    <s v="USUE - Workforce Education"/>
    <n v="2025"/>
    <n v="2"/>
    <n v="84657"/>
    <s v="Part-Time"/>
    <n v="1"/>
    <s v="Sevier"/>
    <s v="Sevier County"/>
    <x v="19"/>
  </r>
  <r>
    <x v="2"/>
    <s v="USUE - Workforce Education"/>
    <n v="2025"/>
    <n v="2"/>
    <n v="84660"/>
    <s v="Full-Time"/>
    <n v="1"/>
    <s v="Utah"/>
    <s v="Utah County"/>
    <x v="0"/>
  </r>
  <r>
    <x v="2"/>
    <s v="USUE - Workforce Education"/>
    <n v="2025"/>
    <n v="2"/>
    <n v="84660"/>
    <s v="Part-Time"/>
    <n v="1"/>
    <s v="Utah"/>
    <s v="Utah County"/>
    <x v="0"/>
  </r>
  <r>
    <x v="2"/>
    <s v="USUE - Workforce Education"/>
    <n v="2025"/>
    <n v="2"/>
    <n v="84663"/>
    <s v="Part-Time"/>
    <n v="2"/>
    <s v="Utah"/>
    <s v="Utah County"/>
    <x v="0"/>
  </r>
  <r>
    <x v="2"/>
    <s v="USUE - Workforce Education"/>
    <n v="2025"/>
    <n v="2"/>
    <n v="84664"/>
    <s v="Full-Time"/>
    <n v="1"/>
    <s v="Utah"/>
    <s v="Utah County"/>
    <x v="0"/>
  </r>
  <r>
    <x v="2"/>
    <s v="USUE - Workforce Education"/>
    <n v="2025"/>
    <n v="2"/>
    <n v="84665"/>
    <s v="Part-Time"/>
    <n v="1"/>
    <s v="Sanpete"/>
    <s v="Sanpete County"/>
    <x v="17"/>
  </r>
  <r>
    <x v="2"/>
    <s v="USUE - Workforce Education"/>
    <n v="2025"/>
    <n v="2"/>
    <n v="84701"/>
    <s v="Part-Time"/>
    <n v="1"/>
    <s v="Sevier"/>
    <s v="Sevier County"/>
    <x v="19"/>
  </r>
  <r>
    <x v="2"/>
    <s v="USUE - Workforce Education"/>
    <n v="2025"/>
    <n v="2"/>
    <n v="84713"/>
    <s v="Part-Time"/>
    <n v="1"/>
    <s v="Beaver"/>
    <s v="Beaver County"/>
    <x v="23"/>
  </r>
  <r>
    <x v="2"/>
    <s v="USUE - Workforce Education"/>
    <n v="2025"/>
    <n v="2"/>
    <n v="84714"/>
    <s v="Part-Time"/>
    <n v="1"/>
    <s v="Iron"/>
    <s v="Iron County"/>
    <x v="20"/>
  </r>
  <r>
    <x v="2"/>
    <s v="USUE - Workforce Education"/>
    <n v="2025"/>
    <n v="2"/>
    <n v="84720"/>
    <s v="Part-Time"/>
    <n v="7"/>
    <s v="Iron"/>
    <s v="Iron County"/>
    <x v="20"/>
  </r>
  <r>
    <x v="2"/>
    <s v="USUE - Workforce Education"/>
    <n v="2025"/>
    <n v="2"/>
    <n v="84721"/>
    <s v="Part-Time"/>
    <n v="15"/>
    <s v="Iron"/>
    <s v="Iron County"/>
    <x v="20"/>
  </r>
  <r>
    <x v="2"/>
    <s v="USUE - Workforce Education"/>
    <n v="2025"/>
    <n v="2"/>
    <n v="84723"/>
    <s v="Part-Time"/>
    <n v="1"/>
    <s v="Piute"/>
    <s v="Piute County"/>
    <x v="28"/>
  </r>
  <r>
    <x v="2"/>
    <s v="USUE - Workforce Education"/>
    <n v="2025"/>
    <n v="2"/>
    <n v="84725"/>
    <s v="Part-Time"/>
    <n v="1"/>
    <s v="Washington"/>
    <s v="Washington County"/>
    <x v="21"/>
  </r>
  <r>
    <x v="2"/>
    <s v="USUE - Workforce Education"/>
    <n v="2025"/>
    <n v="2"/>
    <n v="84734"/>
    <s v="Part-Time"/>
    <n v="1"/>
    <s v="Wayne"/>
    <s v="Wayne County"/>
    <x v="27"/>
  </r>
  <r>
    <x v="2"/>
    <s v="USUE - Workforce Education"/>
    <n v="2025"/>
    <n v="2"/>
    <n v="84737"/>
    <s v="Part-Time"/>
    <n v="5"/>
    <s v="Washington"/>
    <s v="Washington County"/>
    <x v="21"/>
  </r>
  <r>
    <x v="2"/>
    <s v="USUE - Workforce Education"/>
    <n v="2025"/>
    <n v="2"/>
    <n v="84738"/>
    <s v="Part-Time"/>
    <n v="4"/>
    <s v="Washington"/>
    <s v="Washington County"/>
    <x v="21"/>
  </r>
  <r>
    <x v="2"/>
    <s v="USUE - Workforce Education"/>
    <n v="2025"/>
    <n v="2"/>
    <n v="84739"/>
    <s v="Part-Time"/>
    <n v="1"/>
    <s v="Sevier"/>
    <s v="Sevier County"/>
    <x v="19"/>
  </r>
  <r>
    <x v="2"/>
    <s v="USUE - Workforce Education"/>
    <n v="2025"/>
    <n v="2"/>
    <n v="84742"/>
    <s v="Part-Time"/>
    <n v="1"/>
    <s v="Iron"/>
    <s v="Iron County"/>
    <x v="20"/>
  </r>
  <r>
    <x v="2"/>
    <s v="USUE - Workforce Education"/>
    <n v="2025"/>
    <n v="2"/>
    <n v="84745"/>
    <s v="Part-Time"/>
    <n v="1"/>
    <s v="Washington"/>
    <s v="Washington County"/>
    <x v="21"/>
  </r>
  <r>
    <x v="2"/>
    <s v="USUE - Workforce Education"/>
    <n v="2025"/>
    <n v="2"/>
    <n v="84751"/>
    <s v="Part-Time"/>
    <n v="15"/>
    <s v="Beaver"/>
    <s v="Beaver County"/>
    <x v="23"/>
  </r>
  <r>
    <x v="2"/>
    <s v="USUE - Workforce Education"/>
    <n v="2025"/>
    <n v="2"/>
    <n v="84752"/>
    <s v="Part-Time"/>
    <n v="3"/>
    <s v="Beaver"/>
    <s v="Beaver County"/>
    <x v="23"/>
  </r>
  <r>
    <x v="2"/>
    <s v="USUE - Workforce Education"/>
    <n v="2025"/>
    <n v="2"/>
    <n v="84754"/>
    <s v="Part-Time"/>
    <n v="1"/>
    <s v="Sevier"/>
    <s v="Sevier County"/>
    <x v="19"/>
  </r>
  <r>
    <x v="2"/>
    <s v="USUE - Workforce Education"/>
    <n v="2025"/>
    <n v="2"/>
    <n v="84761"/>
    <s v="Part-Time"/>
    <n v="2"/>
    <s v="Iron"/>
    <s v="Iron County"/>
    <x v="20"/>
  </r>
  <r>
    <x v="2"/>
    <s v="USUE - Workforce Education"/>
    <n v="2025"/>
    <n v="2"/>
    <n v="84765"/>
    <s v="Part-Time"/>
    <n v="1"/>
    <s v="Washington"/>
    <s v="Washington County"/>
    <x v="21"/>
  </r>
  <r>
    <x v="2"/>
    <s v="USUE - Workforce Education"/>
    <n v="2025"/>
    <n v="2"/>
    <n v="84770"/>
    <s v="Part-Time"/>
    <n v="10"/>
    <s v="Washington"/>
    <s v="Washington County"/>
    <x v="21"/>
  </r>
  <r>
    <x v="2"/>
    <s v="USUE - Workforce Education"/>
    <n v="2025"/>
    <n v="2"/>
    <n v="84780"/>
    <s v="Part-Time"/>
    <n v="5"/>
    <s v="Washington"/>
    <s v="Washington County"/>
    <x v="21"/>
  </r>
  <r>
    <x v="2"/>
    <s v="USUE - Workforce Education"/>
    <n v="2025"/>
    <n v="2"/>
    <n v="84782"/>
    <s v="Part-Time"/>
    <n v="2"/>
    <s v="Washington"/>
    <s v="Washington County"/>
    <x v="21"/>
  </r>
  <r>
    <x v="2"/>
    <s v="USUE - Workforce Education"/>
    <n v="2025"/>
    <n v="2"/>
    <n v="84790"/>
    <s v="Part-Time"/>
    <n v="21"/>
    <s v="Washington"/>
    <s v="Washington County"/>
    <x v="21"/>
  </r>
  <r>
    <x v="2"/>
    <s v="Course taught from Public Education Site (i.e. High School)"/>
    <n v="2025"/>
    <n v="2"/>
    <n v="84501"/>
    <s v="Part-Time"/>
    <n v="4"/>
    <s v="Carbon"/>
    <s v="Carbon County"/>
    <x v="12"/>
  </r>
  <r>
    <x v="2"/>
    <s v="Course taught from Public Education Site (i.e. High School)"/>
    <n v="2025"/>
    <n v="2"/>
    <n v="84511"/>
    <s v="Part-Time"/>
    <n v="1"/>
    <s v="San Juan"/>
    <s v="San Juan County"/>
    <x v="13"/>
  </r>
  <r>
    <x v="2"/>
    <s v="Course taught from Public Education Site (i.e. High School)"/>
    <n v="2025"/>
    <n v="2"/>
    <n v="84513"/>
    <s v="Part-Time"/>
    <n v="1"/>
    <s v="Emery"/>
    <s v="Emery County"/>
    <x v="14"/>
  </r>
  <r>
    <x v="2"/>
    <s v="Course taught from Public Education Site (i.e. High School)"/>
    <n v="2025"/>
    <n v="2"/>
    <n v="84525"/>
    <s v="Part-Time"/>
    <n v="1"/>
    <s v="Emery"/>
    <s v="Emery County"/>
    <x v="14"/>
  </r>
  <r>
    <x v="2"/>
    <s v="Course taught from Public Education Site (i.e. High School)"/>
    <n v="2025"/>
    <n v="2"/>
    <n v="84526"/>
    <s v="Part-Time"/>
    <n v="1"/>
    <s v="Carbon"/>
    <s v="Carbon County"/>
    <x v="12"/>
  </r>
  <r>
    <x v="2"/>
    <s v="Course taught from Public Education Site (i.e. High School)"/>
    <n v="2025"/>
    <n v="2"/>
    <n v="84542"/>
    <s v="Part-Time"/>
    <n v="1"/>
    <s v="Carbon"/>
    <s v="Carbon County"/>
    <x v="12"/>
  </r>
  <r>
    <x v="2"/>
    <s v="Course taught from Public Education Site (i.e. High School)"/>
    <n v="2025"/>
    <n v="2"/>
    <n v="84713"/>
    <s v="Part-Time"/>
    <n v="1"/>
    <s v="Beaver"/>
    <s v="Beaver County"/>
    <x v="23"/>
  </r>
  <r>
    <x v="2"/>
    <s v="Technical College Campus--Uintah Basin"/>
    <n v="2025"/>
    <n v="2"/>
    <n v="84001"/>
    <s v="Full-Time"/>
    <n v="3"/>
    <s v="Duchesne"/>
    <s v="Duchesne County"/>
    <x v="4"/>
  </r>
  <r>
    <x v="2"/>
    <s v="Technical College Campus--Uintah Basin"/>
    <n v="2025"/>
    <n v="2"/>
    <n v="84021"/>
    <s v="Part-Time"/>
    <n v="1"/>
    <s v="Duchesne"/>
    <s v="Duchesne County"/>
    <x v="4"/>
  </r>
  <r>
    <x v="2"/>
    <s v="Technical College Campus--Uintah Basin"/>
    <n v="2025"/>
    <n v="2"/>
    <n v="84026"/>
    <s v="Part-Time"/>
    <n v="1"/>
    <s v="Uintah"/>
    <s v="Uintah County"/>
    <x v="6"/>
  </r>
  <r>
    <x v="2"/>
    <s v="Technical College Campus--Uintah Basin"/>
    <n v="2025"/>
    <n v="2"/>
    <n v="84039"/>
    <s v="Full-Time"/>
    <n v="2"/>
    <s v="Uintah"/>
    <s v="Uintah County"/>
    <x v="6"/>
  </r>
  <r>
    <x v="2"/>
    <s v="Technical College Campus--Uintah Basin"/>
    <n v="2025"/>
    <n v="2"/>
    <n v="84052"/>
    <s v="Full-Time"/>
    <n v="1"/>
    <s v="Duchesne"/>
    <s v="Duchesne County"/>
    <x v="4"/>
  </r>
  <r>
    <x v="2"/>
    <s v="Technical College Campus--Uintah Basin"/>
    <n v="2025"/>
    <n v="2"/>
    <n v="84066"/>
    <s v="Full-Time"/>
    <n v="4"/>
    <s v="Duchesne"/>
    <s v="Duchesne County"/>
    <x v="4"/>
  </r>
  <r>
    <x v="2"/>
    <s v="Technical College Campus--Uintah Basin"/>
    <n v="2025"/>
    <n v="2"/>
    <n v="84066"/>
    <s v="Part-Time"/>
    <n v="2"/>
    <s v="Duchesne"/>
    <s v="Duchesne County"/>
    <x v="4"/>
  </r>
  <r>
    <x v="2"/>
    <s v="Technical College Campus--Uintah Basin"/>
    <n v="2025"/>
    <n v="2"/>
    <n v="84076"/>
    <s v="Part-Time"/>
    <n v="1"/>
    <s v="Uintah"/>
    <s v="Uintah County"/>
    <x v="6"/>
  </r>
  <r>
    <x v="2"/>
    <s v="Technical College Campus--Uintah Basin"/>
    <n v="2025"/>
    <n v="2"/>
    <n v="84078"/>
    <s v="Full-Time"/>
    <n v="9"/>
    <s v="Uintah"/>
    <s v="Uintah County"/>
    <x v="6"/>
  </r>
  <r>
    <x v="2"/>
    <s v="Technical College Campus--Uintah Basin"/>
    <n v="2025"/>
    <n v="2"/>
    <n v="84078"/>
    <s v="Part-Time"/>
    <n v="5"/>
    <s v="Uintah"/>
    <s v="Uintah County"/>
    <x v="6"/>
  </r>
  <r>
    <x v="2"/>
    <s v="Course taught from other owned site"/>
    <n v="2025"/>
    <n v="2"/>
    <n v="84020"/>
    <s v="Full-Time"/>
    <n v="1"/>
    <s v="Salt Lake"/>
    <s v="Salt Lake County"/>
    <x v="1"/>
  </r>
  <r>
    <x v="2"/>
    <s v="Course taught from other owned site"/>
    <n v="2025"/>
    <n v="2"/>
    <n v="84032"/>
    <s v="Full-Time"/>
    <n v="1"/>
    <s v="Wasatch"/>
    <s v="Wasatch County"/>
    <x v="7"/>
  </r>
  <r>
    <x v="2"/>
    <s v="Course taught from other owned site"/>
    <n v="2025"/>
    <n v="2"/>
    <n v="84040"/>
    <s v="Full-Time"/>
    <n v="1"/>
    <s v="Davis"/>
    <s v="Davis County"/>
    <x v="2"/>
  </r>
  <r>
    <x v="2"/>
    <s v="Course taught from other owned site"/>
    <n v="2025"/>
    <n v="2"/>
    <n v="84050"/>
    <s v="Full-Time"/>
    <n v="1"/>
    <s v="Morgan"/>
    <s v="Morgan County"/>
    <x v="8"/>
  </r>
  <r>
    <x v="2"/>
    <s v="Course taught from other owned site"/>
    <n v="2025"/>
    <n v="2"/>
    <n v="84062"/>
    <s v="Full-Time"/>
    <n v="1"/>
    <s v="Utah"/>
    <s v="Utah County"/>
    <x v="0"/>
  </r>
  <r>
    <x v="2"/>
    <s v="Course taught from other owned site"/>
    <n v="2025"/>
    <n v="2"/>
    <n v="84074"/>
    <s v="Full-Time"/>
    <n v="2"/>
    <s v="Tooele"/>
    <s v="Tooele County"/>
    <x v="5"/>
  </r>
  <r>
    <x v="2"/>
    <s v="Course taught from other owned site"/>
    <n v="2025"/>
    <n v="2"/>
    <n v="84081"/>
    <s v="Full-Time"/>
    <n v="1"/>
    <e v="#N/A"/>
    <s v="Salt Lake County"/>
    <x v="1"/>
  </r>
  <r>
    <x v="2"/>
    <s v="Course taught from other owned site"/>
    <n v="2025"/>
    <n v="2"/>
    <n v="84094"/>
    <s v="Full-Time"/>
    <n v="1"/>
    <s v="Salt Lake"/>
    <s v="Salt Lake County"/>
    <x v="1"/>
  </r>
  <r>
    <x v="2"/>
    <s v="Course taught from other owned site"/>
    <n v="2025"/>
    <n v="2"/>
    <n v="84095"/>
    <s v="Full-Time"/>
    <n v="1"/>
    <s v="Salt Lake"/>
    <s v="Salt Lake County"/>
    <x v="1"/>
  </r>
  <r>
    <x v="2"/>
    <s v="Course taught from other owned site"/>
    <n v="2025"/>
    <n v="2"/>
    <n v="84096"/>
    <s v="Full-Time"/>
    <n v="1"/>
    <e v="#N/A"/>
    <s v="Salt Lake County"/>
    <x v="1"/>
  </r>
  <r>
    <x v="2"/>
    <s v="Course taught from other owned site"/>
    <n v="2025"/>
    <n v="2"/>
    <n v="84102"/>
    <s v="Part-Time"/>
    <n v="1"/>
    <s v="Salt Lake"/>
    <s v="Salt Lake County"/>
    <x v="1"/>
  </r>
  <r>
    <x v="2"/>
    <s v="Course taught from other owned site"/>
    <n v="2025"/>
    <n v="2"/>
    <n v="84109"/>
    <s v="Full-Time"/>
    <n v="1"/>
    <s v="Salt Lake"/>
    <s v="Salt Lake County"/>
    <x v="1"/>
  </r>
  <r>
    <x v="2"/>
    <s v="Course taught from other owned site"/>
    <n v="2025"/>
    <n v="2"/>
    <n v="84302"/>
    <s v="Full-Time"/>
    <n v="2"/>
    <s v="Box Elder"/>
    <s v="Box Elder County"/>
    <x v="10"/>
  </r>
  <r>
    <x v="2"/>
    <s v="Course taught from other owned site"/>
    <n v="2025"/>
    <n v="2"/>
    <n v="84302"/>
    <s v="Part-Time"/>
    <n v="1"/>
    <s v="Box Elder"/>
    <s v="Box Elder County"/>
    <x v="10"/>
  </r>
  <r>
    <x v="2"/>
    <s v="Course taught from other owned site"/>
    <n v="2025"/>
    <n v="2"/>
    <n v="84314"/>
    <s v="Full-Time"/>
    <n v="2"/>
    <s v="Box Elder"/>
    <s v="Box Elder County"/>
    <x v="10"/>
  </r>
  <r>
    <x v="2"/>
    <s v="Course taught from other owned site"/>
    <n v="2025"/>
    <n v="2"/>
    <n v="84315"/>
    <s v="Full-Time"/>
    <n v="1"/>
    <s v="Weber"/>
    <s v="Weber County"/>
    <x v="9"/>
  </r>
  <r>
    <x v="2"/>
    <s v="Course taught from other owned site"/>
    <n v="2025"/>
    <n v="2"/>
    <n v="84318"/>
    <s v="Full-Time"/>
    <n v="1"/>
    <s v="Cache"/>
    <s v="Cache County"/>
    <x v="11"/>
  </r>
  <r>
    <x v="2"/>
    <s v="Course taught from other owned site"/>
    <n v="2025"/>
    <n v="2"/>
    <n v="84319"/>
    <s v="Part-Time"/>
    <n v="1"/>
    <s v="Cache"/>
    <s v="Cache County"/>
    <x v="11"/>
  </r>
  <r>
    <x v="2"/>
    <s v="Course taught from other owned site"/>
    <n v="2025"/>
    <n v="2"/>
    <n v="84321"/>
    <s v="Full-Time"/>
    <n v="12"/>
    <s v="Cache"/>
    <s v="Cache County"/>
    <x v="11"/>
  </r>
  <r>
    <x v="2"/>
    <s v="Course taught from other owned site"/>
    <n v="2025"/>
    <n v="2"/>
    <n v="84321"/>
    <s v="Part-Time"/>
    <n v="1"/>
    <s v="Cache"/>
    <s v="Cache County"/>
    <x v="11"/>
  </r>
  <r>
    <x v="2"/>
    <s v="Course taught from other owned site"/>
    <n v="2025"/>
    <n v="2"/>
    <n v="84322"/>
    <s v="Full-Time"/>
    <n v="1"/>
    <s v="Cache"/>
    <s v="Cache County"/>
    <x v="11"/>
  </r>
  <r>
    <x v="2"/>
    <s v="Course taught from other owned site"/>
    <n v="2025"/>
    <n v="2"/>
    <n v="84324"/>
    <s v="Part-Time"/>
    <n v="1"/>
    <s v="Box Elder"/>
    <s v="Box Elder County"/>
    <x v="10"/>
  </r>
  <r>
    <x v="2"/>
    <s v="Course taught from other owned site"/>
    <n v="2025"/>
    <n v="2"/>
    <n v="84325"/>
    <s v="Full-Time"/>
    <n v="2"/>
    <s v="Cache"/>
    <s v="Cache County"/>
    <x v="11"/>
  </r>
  <r>
    <x v="2"/>
    <s v="Course taught from other owned site"/>
    <n v="2025"/>
    <n v="2"/>
    <n v="84332"/>
    <s v="Full-Time"/>
    <n v="1"/>
    <s v="Cache"/>
    <s v="Cache County"/>
    <x v="11"/>
  </r>
  <r>
    <x v="2"/>
    <s v="Course taught from other owned site"/>
    <n v="2025"/>
    <n v="2"/>
    <n v="84335"/>
    <s v="Full-Time"/>
    <n v="1"/>
    <s v="Cache"/>
    <s v="Cache County"/>
    <x v="11"/>
  </r>
  <r>
    <x v="2"/>
    <s v="Course taught from other owned site"/>
    <n v="2025"/>
    <n v="2"/>
    <n v="84337"/>
    <s v="Full-Time"/>
    <n v="1"/>
    <s v="Box Elder"/>
    <s v="Box Elder County"/>
    <x v="10"/>
  </r>
  <r>
    <x v="2"/>
    <s v="Course taught from other owned site"/>
    <n v="2025"/>
    <n v="2"/>
    <n v="84339"/>
    <s v="Full-Time"/>
    <n v="2"/>
    <s v="Cache"/>
    <s v="Cache County"/>
    <x v="11"/>
  </r>
  <r>
    <x v="2"/>
    <s v="Course taught from other owned site"/>
    <n v="2025"/>
    <n v="2"/>
    <n v="84341"/>
    <s v="Full-Time"/>
    <n v="7"/>
    <s v="Cache"/>
    <s v="Cache County"/>
    <x v="11"/>
  </r>
  <r>
    <x v="2"/>
    <s v="Course taught from other owned site"/>
    <n v="2025"/>
    <n v="2"/>
    <n v="84404"/>
    <s v="Full-Time"/>
    <n v="1"/>
    <s v="Weber"/>
    <s v="Weber County"/>
    <x v="9"/>
  </r>
  <r>
    <x v="2"/>
    <s v="Course taught from other owned site"/>
    <n v="2025"/>
    <n v="2"/>
    <n v="84405"/>
    <s v="Full-Time"/>
    <n v="1"/>
    <s v="Weber"/>
    <s v="Weber County"/>
    <x v="9"/>
  </r>
  <r>
    <x v="2"/>
    <s v="Course taught from other owned site"/>
    <n v="2025"/>
    <n v="2"/>
    <n v="84414"/>
    <s v="Full-Time"/>
    <n v="1"/>
    <s v="Weber"/>
    <s v="Weber County"/>
    <x v="9"/>
  </r>
  <r>
    <x v="2"/>
    <s v="Course taught from other owned site"/>
    <n v="2025"/>
    <n v="2"/>
    <n v="84414"/>
    <s v="Part-Time"/>
    <n v="2"/>
    <s v="Weber"/>
    <s v="Weber County"/>
    <x v="9"/>
  </r>
  <r>
    <x v="2"/>
    <s v="Course taught from other owned site"/>
    <n v="2025"/>
    <n v="2"/>
    <n v="84651"/>
    <s v="Full-Time"/>
    <n v="2"/>
    <s v="Utah"/>
    <s v="Utah County"/>
    <x v="0"/>
  </r>
  <r>
    <x v="2"/>
    <s v="Course taught from other owned site"/>
    <n v="2025"/>
    <n v="2"/>
    <n v="84653"/>
    <s v="Full-Time"/>
    <n v="1"/>
    <s v="Utah"/>
    <s v="Utah County"/>
    <x v="0"/>
  </r>
  <r>
    <x v="2"/>
    <s v="Course taught from other owned site"/>
    <n v="2025"/>
    <n v="2"/>
    <n v="84655"/>
    <s v="Full-Time"/>
    <n v="1"/>
    <s v="Utah"/>
    <s v="Utah County"/>
    <x v="0"/>
  </r>
  <r>
    <x v="2"/>
    <s v="Course taught from other owned site"/>
    <n v="2025"/>
    <n v="2"/>
    <n v="84725"/>
    <s v="Full-Time"/>
    <n v="1"/>
    <s v="Washington"/>
    <s v="Washington County"/>
    <x v="21"/>
  </r>
  <r>
    <x v="2"/>
    <s v="Course taught from other owned site"/>
    <n v="2025"/>
    <n v="2"/>
    <n v="84770"/>
    <s v="Full-Time"/>
    <n v="1"/>
    <s v="Washington"/>
    <s v="Washington County"/>
    <x v="21"/>
  </r>
  <r>
    <x v="2"/>
    <s v="Course taught from other leased site"/>
    <n v="2025"/>
    <n v="2"/>
    <n v="84003"/>
    <s v="Full-Time"/>
    <n v="1"/>
    <s v="Utah"/>
    <s v="Utah County"/>
    <x v="0"/>
  </r>
  <r>
    <x v="2"/>
    <s v="Course taught from other leased site"/>
    <n v="2025"/>
    <n v="2"/>
    <n v="84042"/>
    <s v="Part-Time"/>
    <n v="1"/>
    <s v="Utah"/>
    <s v="Utah County"/>
    <x v="0"/>
  </r>
  <r>
    <x v="2"/>
    <s v="Course taught from other leased site"/>
    <n v="2025"/>
    <n v="2"/>
    <n v="84043"/>
    <s v="Full-Time"/>
    <n v="1"/>
    <s v="Utah"/>
    <s v="Utah County"/>
    <x v="0"/>
  </r>
  <r>
    <x v="2"/>
    <s v="Course taught from other leased site"/>
    <n v="2025"/>
    <n v="2"/>
    <n v="84046"/>
    <s v="Part-Time"/>
    <n v="1"/>
    <s v="Daggett"/>
    <s v="Daggett County"/>
    <x v="26"/>
  </r>
  <r>
    <x v="2"/>
    <s v="Course taught from other leased site"/>
    <n v="2025"/>
    <n v="2"/>
    <n v="84054"/>
    <s v="Full-Time"/>
    <n v="1"/>
    <s v="Davis"/>
    <s v="Davis County"/>
    <x v="2"/>
  </r>
  <r>
    <x v="2"/>
    <s v="Course taught from other leased site"/>
    <n v="2025"/>
    <n v="2"/>
    <n v="84057"/>
    <s v="Full-Time"/>
    <n v="1"/>
    <s v="Utah"/>
    <s v="Utah County"/>
    <x v="0"/>
  </r>
  <r>
    <x v="2"/>
    <s v="Course taught from other leased site"/>
    <n v="2025"/>
    <n v="2"/>
    <n v="84058"/>
    <s v="Part-Time"/>
    <n v="1"/>
    <s v="Utah"/>
    <s v="Utah County"/>
    <x v="0"/>
  </r>
  <r>
    <x v="2"/>
    <s v="Course taught from other leased site"/>
    <n v="2025"/>
    <n v="2"/>
    <n v="84059"/>
    <s v="Full-Time"/>
    <n v="1"/>
    <s v="Utah"/>
    <s v="Utah County"/>
    <x v="0"/>
  </r>
  <r>
    <x v="2"/>
    <s v="Course taught from other leased site"/>
    <n v="2025"/>
    <n v="2"/>
    <n v="84097"/>
    <s v="Full-Time"/>
    <n v="1"/>
    <s v="Utah"/>
    <s v="Utah County"/>
    <x v="0"/>
  </r>
  <r>
    <x v="2"/>
    <s v="Course taught from other leased site"/>
    <n v="2025"/>
    <n v="2"/>
    <n v="84311"/>
    <s v="Full-Time"/>
    <n v="1"/>
    <s v="Box Elder"/>
    <s v="Box Elder County"/>
    <x v="10"/>
  </r>
  <r>
    <x v="2"/>
    <s v="Course taught from other leased site"/>
    <n v="2025"/>
    <n v="2"/>
    <n v="84321"/>
    <s v="Full-Time"/>
    <n v="2"/>
    <s v="Cache"/>
    <s v="Cache County"/>
    <x v="11"/>
  </r>
  <r>
    <x v="2"/>
    <s v="Course taught from other leased site"/>
    <n v="2025"/>
    <n v="2"/>
    <n v="84328"/>
    <s v="Full-Time"/>
    <n v="1"/>
    <s v="Cache"/>
    <s v="Cache County"/>
    <x v="11"/>
  </r>
  <r>
    <x v="2"/>
    <s v="Course taught from other leased site"/>
    <n v="2025"/>
    <n v="2"/>
    <n v="84501"/>
    <s v="Full-Time"/>
    <n v="2"/>
    <s v="Carbon"/>
    <s v="Carbon County"/>
    <x v="12"/>
  </r>
  <r>
    <x v="2"/>
    <s v="Course taught from other leased site"/>
    <n v="2025"/>
    <n v="2"/>
    <n v="84501"/>
    <s v="Part-Time"/>
    <n v="18"/>
    <s v="Carbon"/>
    <s v="Carbon County"/>
    <x v="12"/>
  </r>
  <r>
    <x v="2"/>
    <s v="Course taught from other leased site"/>
    <n v="2025"/>
    <n v="2"/>
    <n v="84510"/>
    <s v="Full-Time"/>
    <n v="1"/>
    <s v="San Juan"/>
    <e v="#N/A"/>
    <x v="13"/>
  </r>
  <r>
    <x v="2"/>
    <s v="Course taught from other leased site"/>
    <n v="2025"/>
    <n v="2"/>
    <n v="84511"/>
    <s v="Full-Time"/>
    <n v="3"/>
    <s v="San Juan"/>
    <s v="San Juan County"/>
    <x v="13"/>
  </r>
  <r>
    <x v="2"/>
    <s v="Course taught from other leased site"/>
    <n v="2025"/>
    <n v="2"/>
    <n v="84513"/>
    <s v="Full-Time"/>
    <n v="1"/>
    <s v="Emery"/>
    <s v="Emery County"/>
    <x v="14"/>
  </r>
  <r>
    <x v="2"/>
    <s v="Course taught from other leased site"/>
    <n v="2025"/>
    <n v="2"/>
    <n v="84513"/>
    <s v="Part-Time"/>
    <n v="2"/>
    <s v="Emery"/>
    <s v="Emery County"/>
    <x v="14"/>
  </r>
  <r>
    <x v="2"/>
    <s v="Course taught from other leased site"/>
    <n v="2025"/>
    <n v="2"/>
    <n v="84516"/>
    <s v="Part-Time"/>
    <n v="1"/>
    <s v="Emery"/>
    <s v="Emery County"/>
    <x v="14"/>
  </r>
  <r>
    <x v="2"/>
    <s v="Course taught from other leased site"/>
    <n v="2025"/>
    <n v="2"/>
    <n v="84518"/>
    <s v="Part-Time"/>
    <n v="1"/>
    <s v="Emery"/>
    <s v="Emery County"/>
    <x v="14"/>
  </r>
  <r>
    <x v="2"/>
    <s v="Course taught from other leased site"/>
    <n v="2025"/>
    <n v="2"/>
    <n v="84520"/>
    <s v="Part-Time"/>
    <n v="1"/>
    <s v="Carbon"/>
    <s v="Carbon County"/>
    <x v="12"/>
  </r>
  <r>
    <x v="2"/>
    <s v="Course taught from other leased site"/>
    <n v="2025"/>
    <n v="2"/>
    <n v="84521"/>
    <s v="Full-Time"/>
    <n v="1"/>
    <s v="Emery"/>
    <s v="Emery County"/>
    <x v="14"/>
  </r>
  <r>
    <x v="2"/>
    <s v="Course taught from other leased site"/>
    <n v="2025"/>
    <n v="2"/>
    <n v="84523"/>
    <s v="Full-Time"/>
    <n v="2"/>
    <s v="Emery"/>
    <s v="Emery County"/>
    <x v="14"/>
  </r>
  <r>
    <x v="2"/>
    <s v="Course taught from other leased site"/>
    <n v="2025"/>
    <n v="2"/>
    <n v="84523"/>
    <s v="Part-Time"/>
    <n v="1"/>
    <s v="Emery"/>
    <s v="Emery County"/>
    <x v="14"/>
  </r>
  <r>
    <x v="2"/>
    <s v="Course taught from other leased site"/>
    <n v="2025"/>
    <n v="2"/>
    <n v="84526"/>
    <s v="Full-Time"/>
    <n v="3"/>
    <s v="Carbon"/>
    <s v="Carbon County"/>
    <x v="12"/>
  </r>
  <r>
    <x v="2"/>
    <s v="Course taught from other leased site"/>
    <n v="2025"/>
    <n v="2"/>
    <n v="84526"/>
    <s v="Part-Time"/>
    <n v="3"/>
    <s v="Carbon"/>
    <s v="Carbon County"/>
    <x v="12"/>
  </r>
  <r>
    <x v="2"/>
    <s v="Course taught from other leased site"/>
    <n v="2025"/>
    <n v="2"/>
    <n v="84528"/>
    <s v="Full-Time"/>
    <n v="2"/>
    <s v="Emery"/>
    <s v="Emery County"/>
    <x v="14"/>
  </r>
  <r>
    <x v="2"/>
    <s v="Course taught from other leased site"/>
    <n v="2025"/>
    <n v="2"/>
    <n v="84528"/>
    <s v="Part-Time"/>
    <n v="8"/>
    <s v="Emery"/>
    <s v="Emery County"/>
    <x v="14"/>
  </r>
  <r>
    <x v="2"/>
    <s v="Course taught from other leased site"/>
    <n v="2025"/>
    <n v="2"/>
    <n v="84531"/>
    <s v="Full-Time"/>
    <n v="1"/>
    <s v="San Juan"/>
    <s v="San Juan County"/>
    <x v="13"/>
  </r>
  <r>
    <x v="2"/>
    <s v="Course taught from other leased site"/>
    <n v="2025"/>
    <n v="2"/>
    <n v="84534"/>
    <s v="Full-Time"/>
    <n v="6"/>
    <s v="San Juan"/>
    <s v="San Juan County"/>
    <x v="13"/>
  </r>
  <r>
    <x v="2"/>
    <s v="Course taught from other leased site"/>
    <n v="2025"/>
    <n v="2"/>
    <n v="84535"/>
    <s v="Part-Time"/>
    <n v="2"/>
    <s v="San Juan"/>
    <s v="San Juan County"/>
    <x v="13"/>
  </r>
  <r>
    <x v="2"/>
    <s v="Course taught from other leased site"/>
    <n v="2025"/>
    <n v="2"/>
    <n v="84537"/>
    <s v="Part-Time"/>
    <n v="1"/>
    <s v="Emery"/>
    <s v="Emery County"/>
    <x v="14"/>
  </r>
  <r>
    <x v="2"/>
    <s v="Course taught from other leased site"/>
    <n v="2025"/>
    <n v="2"/>
    <n v="84542"/>
    <s v="Full-Time"/>
    <n v="1"/>
    <s v="Carbon"/>
    <s v="Carbon County"/>
    <x v="12"/>
  </r>
  <r>
    <x v="2"/>
    <s v="Course taught from other leased site"/>
    <n v="2025"/>
    <n v="2"/>
    <n v="84542"/>
    <s v="Part-Time"/>
    <n v="6"/>
    <s v="Carbon"/>
    <s v="Carbon County"/>
    <x v="12"/>
  </r>
  <r>
    <x v="2"/>
    <s v="Course taught from other leased site"/>
    <n v="2025"/>
    <n v="2"/>
    <n v="84632"/>
    <s v="Full-Time"/>
    <n v="2"/>
    <s v="Sanpete"/>
    <s v="Sanpete County"/>
    <x v="17"/>
  </r>
  <r>
    <x v="2"/>
    <s v="Course taught from other leased site"/>
    <n v="2025"/>
    <n v="2"/>
    <n v="84632"/>
    <s v="Part-Time"/>
    <n v="1"/>
    <s v="Sanpete"/>
    <s v="Sanpete County"/>
    <x v="17"/>
  </r>
  <r>
    <x v="2"/>
    <s v="Course taught from other leased site"/>
    <n v="2025"/>
    <n v="2"/>
    <n v="84634"/>
    <s v="Part-Time"/>
    <n v="1"/>
    <s v="Sanpete"/>
    <s v="Sanpete County"/>
    <x v="17"/>
  </r>
  <r>
    <x v="2"/>
    <s v="Course taught from other leased site"/>
    <n v="2025"/>
    <n v="2"/>
    <n v="84642"/>
    <s v="Full-Time"/>
    <n v="1"/>
    <s v="Sanpete"/>
    <s v="Sanpete County"/>
    <x v="17"/>
  </r>
  <r>
    <x v="2"/>
    <s v="Course taught from other leased site"/>
    <n v="2025"/>
    <n v="2"/>
    <n v="84645"/>
    <s v="Part-Time"/>
    <n v="1"/>
    <s v="Juab"/>
    <s v="Juab County"/>
    <x v="18"/>
  </r>
  <r>
    <x v="2"/>
    <s v="Course taught from other leased site"/>
    <n v="2025"/>
    <n v="2"/>
    <n v="84647"/>
    <s v="Full-Time"/>
    <n v="1"/>
    <s v="Sanpete"/>
    <s v="Sanpete County"/>
    <x v="17"/>
  </r>
  <r>
    <x v="2"/>
    <s v="Course taught from other leased site"/>
    <n v="2025"/>
    <n v="2"/>
    <n v="84648"/>
    <s v="Full-Time"/>
    <n v="2"/>
    <s v="Juab"/>
    <s v="Juab County"/>
    <x v="18"/>
  </r>
  <r>
    <x v="2"/>
    <s v="Course taught from other leased site"/>
    <n v="2025"/>
    <n v="2"/>
    <n v="84648"/>
    <s v="Part-Time"/>
    <n v="6"/>
    <s v="Juab"/>
    <s v="Juab County"/>
    <x v="18"/>
  </r>
  <r>
    <x v="2"/>
    <s v="Course taught from other leased site"/>
    <n v="2025"/>
    <n v="2"/>
    <n v="84652"/>
    <s v="Full-Time"/>
    <n v="1"/>
    <s v="Sevier"/>
    <s v="Sevier County"/>
    <x v="19"/>
  </r>
  <r>
    <x v="2"/>
    <s v="Course taught from other leased site"/>
    <n v="2025"/>
    <n v="2"/>
    <n v="84654"/>
    <s v="Full-Time"/>
    <n v="1"/>
    <s v="Sevier"/>
    <s v="Sevier County"/>
    <x v="19"/>
  </r>
  <r>
    <x v="2"/>
    <s v="Course taught from other leased site"/>
    <n v="2025"/>
    <n v="2"/>
    <n v="84655"/>
    <s v="Full-Time"/>
    <n v="1"/>
    <s v="Utah"/>
    <s v="Utah County"/>
    <x v="0"/>
  </r>
  <r>
    <x v="2"/>
    <s v="Course taught from other leased site"/>
    <n v="2025"/>
    <n v="2"/>
    <n v="84655"/>
    <s v="Part-Time"/>
    <n v="1"/>
    <s v="Utah"/>
    <s v="Utah County"/>
    <x v="0"/>
  </r>
  <r>
    <x v="2"/>
    <s v="Course taught from other leased site"/>
    <n v="2025"/>
    <n v="2"/>
    <n v="84660"/>
    <s v="Part-Time"/>
    <n v="1"/>
    <s v="Utah"/>
    <s v="Utah County"/>
    <x v="0"/>
  </r>
  <r>
    <x v="2"/>
    <s v="Course taught from other leased site"/>
    <n v="2025"/>
    <n v="2"/>
    <n v="84663"/>
    <s v="Full-Time"/>
    <n v="1"/>
    <s v="Utah"/>
    <s v="Utah County"/>
    <x v="0"/>
  </r>
  <r>
    <x v="2"/>
    <s v="Course taught from other leased site"/>
    <n v="2025"/>
    <n v="2"/>
    <n v="84664"/>
    <s v="Full-Time"/>
    <n v="1"/>
    <s v="Utah"/>
    <s v="Utah County"/>
    <x v="0"/>
  </r>
  <r>
    <x v="2"/>
    <s v="Course taught from other leased site"/>
    <n v="2025"/>
    <n v="2"/>
    <n v="84701"/>
    <s v="Full-Time"/>
    <n v="1"/>
    <s v="Sevier"/>
    <s v="Sevier County"/>
    <x v="19"/>
  </r>
  <r>
    <x v="2"/>
    <s v="Course taught from other leased site"/>
    <n v="2025"/>
    <n v="2"/>
    <n v="84701"/>
    <s v="Part-Time"/>
    <n v="3"/>
    <s v="Sevier"/>
    <s v="Sevier County"/>
    <x v="19"/>
  </r>
  <r>
    <x v="2"/>
    <s v="Course taught from other leased site"/>
    <n v="2025"/>
    <n v="2"/>
    <n v="84711"/>
    <s v="Part-Time"/>
    <n v="1"/>
    <s v="Sevier"/>
    <s v="Sevier County"/>
    <x v="19"/>
  </r>
  <r>
    <x v="2"/>
    <s v="Course taught from other leased site"/>
    <n v="2025"/>
    <n v="2"/>
    <n v="84713"/>
    <s v="Part-Time"/>
    <n v="1"/>
    <s v="Beaver"/>
    <s v="Beaver County"/>
    <x v="23"/>
  </r>
  <r>
    <x v="2"/>
    <s v="Course taught from other leased site"/>
    <n v="2025"/>
    <n v="2"/>
    <n v="84720"/>
    <s v="Part-Time"/>
    <n v="1"/>
    <s v="Iron"/>
    <s v="Iron County"/>
    <x v="20"/>
  </r>
  <r>
    <x v="2"/>
    <s v="Course taught from other leased site"/>
    <n v="2025"/>
    <n v="2"/>
    <n v="84721"/>
    <s v="Full-Time"/>
    <n v="2"/>
    <s v="Iron"/>
    <s v="Iron County"/>
    <x v="20"/>
  </r>
  <r>
    <x v="2"/>
    <s v="Course taught from other leased site"/>
    <n v="2025"/>
    <n v="2"/>
    <n v="84745"/>
    <s v="Part-Time"/>
    <n v="1"/>
    <s v="Washington"/>
    <s v="Washington County"/>
    <x v="21"/>
  </r>
  <r>
    <x v="2"/>
    <s v="Course taught from other leased site"/>
    <n v="2025"/>
    <n v="2"/>
    <n v="84747"/>
    <s v="Full-Time"/>
    <n v="1"/>
    <s v="Wayne"/>
    <s v="Wayne County"/>
    <x v="27"/>
  </r>
  <r>
    <x v="2"/>
    <s v="Course taught from other leased site"/>
    <n v="2025"/>
    <n v="2"/>
    <n v="84747"/>
    <s v="Part-Time"/>
    <n v="1"/>
    <s v="Wayne"/>
    <s v="Wayne County"/>
    <x v="27"/>
  </r>
  <r>
    <x v="2"/>
    <s v="Course taught from other leased site"/>
    <n v="2025"/>
    <n v="2"/>
    <n v="84754"/>
    <s v="Part-Time"/>
    <n v="1"/>
    <s v="Sevier"/>
    <s v="Sevier County"/>
    <x v="19"/>
  </r>
  <r>
    <x v="2"/>
    <s v="Course taught from other leased site"/>
    <n v="2025"/>
    <n v="2"/>
    <n v="84759"/>
    <s v="Full-Time"/>
    <n v="1"/>
    <s v="Garfield"/>
    <s v="Garfield County"/>
    <x v="22"/>
  </r>
  <r>
    <x v="2"/>
    <s v="Course taught from other leased site"/>
    <n v="2025"/>
    <n v="2"/>
    <n v="84770"/>
    <s v="Full-Time"/>
    <n v="1"/>
    <s v="Washington"/>
    <s v="Washington County"/>
    <x v="21"/>
  </r>
  <r>
    <x v="2"/>
    <s v="Course taught from other leased site"/>
    <n v="2025"/>
    <n v="2"/>
    <n v="84780"/>
    <s v="Full-Time"/>
    <n v="1"/>
    <s v="Washington"/>
    <s v="Washington County"/>
    <x v="21"/>
  </r>
  <r>
    <x v="2"/>
    <s v="Course taught from other leased site"/>
    <n v="2025"/>
    <n v="2"/>
    <n v="84790"/>
    <s v="Part-Time"/>
    <n v="1"/>
    <s v="Washington"/>
    <s v="Washington County"/>
    <x v="21"/>
  </r>
  <r>
    <x v="2"/>
    <s v="Course taught from an out of country site"/>
    <n v="2025"/>
    <n v="2"/>
    <n v="84321"/>
    <s v="Full-Time"/>
    <n v="1"/>
    <s v="Cache"/>
    <s v="Cache County"/>
    <x v="11"/>
  </r>
  <r>
    <x v="2"/>
    <s v="Course taught from an out of country site"/>
    <n v="2025"/>
    <n v="2"/>
    <n v="84322"/>
    <s v="Full-Time"/>
    <n v="934"/>
    <s v="Cache"/>
    <s v="Cache County"/>
    <x v="11"/>
  </r>
  <r>
    <x v="2"/>
    <s v="Course taught from an out of country site"/>
    <n v="2025"/>
    <n v="2"/>
    <n v="84322"/>
    <s v="Part-Time"/>
    <n v="4"/>
    <s v="Cache"/>
    <s v="Cache County"/>
    <x v="11"/>
  </r>
  <r>
    <x v="2"/>
    <s v="Course is taught at Other site, not Owned or Leased   (eg:. Healthcare Clinic, local bowling alley, ect)"/>
    <n v="2025"/>
    <n v="2"/>
    <n v="84001"/>
    <s v="Full-Time"/>
    <n v="3"/>
    <s v="Duchesne"/>
    <s v="Duchesne County"/>
    <x v="4"/>
  </r>
  <r>
    <x v="2"/>
    <s v="Course is taught at Other site, not Owned or Leased   (eg:. Healthcare Clinic, local bowling alley, ect)"/>
    <n v="2025"/>
    <n v="2"/>
    <n v="84003"/>
    <s v="Full-Time"/>
    <n v="27"/>
    <s v="Utah"/>
    <s v="Utah County"/>
    <x v="0"/>
  </r>
  <r>
    <x v="2"/>
    <s v="Course is taught at Other site, not Owned or Leased   (eg:. Healthcare Clinic, local bowling alley, ect)"/>
    <n v="2025"/>
    <n v="2"/>
    <n v="84003"/>
    <s v="Part-Time"/>
    <n v="4"/>
    <s v="Utah"/>
    <s v="Utah County"/>
    <x v="0"/>
  </r>
  <r>
    <x v="2"/>
    <s v="Course is taught at Other site, not Owned or Leased   (eg:. Healthcare Clinic, local bowling alley, ect)"/>
    <n v="2025"/>
    <n v="2"/>
    <n v="84004"/>
    <s v="Full-Time"/>
    <n v="10"/>
    <s v="Utah"/>
    <s v="Utah County"/>
    <x v="0"/>
  </r>
  <r>
    <x v="2"/>
    <s v="Course is taught at Other site, not Owned or Leased   (eg:. Healthcare Clinic, local bowling alley, ect)"/>
    <n v="2025"/>
    <n v="2"/>
    <n v="84004"/>
    <s v="Part-Time"/>
    <n v="1"/>
    <s v="Utah"/>
    <s v="Utah County"/>
    <x v="0"/>
  </r>
  <r>
    <x v="2"/>
    <s v="Course is taught at Other site, not Owned or Leased   (eg:. Healthcare Clinic, local bowling alley, ect)"/>
    <n v="2025"/>
    <n v="2"/>
    <n v="84005"/>
    <s v="Full-Time"/>
    <n v="12"/>
    <e v="#N/A"/>
    <s v="Utah County"/>
    <x v="0"/>
  </r>
  <r>
    <x v="2"/>
    <s v="Course is taught at Other site, not Owned or Leased   (eg:. Healthcare Clinic, local bowling alley, ect)"/>
    <n v="2025"/>
    <n v="2"/>
    <n v="84005"/>
    <s v="Part-Time"/>
    <n v="1"/>
    <e v="#N/A"/>
    <s v="Utah County"/>
    <x v="0"/>
  </r>
  <r>
    <x v="2"/>
    <s v="Course is taught at Other site, not Owned or Leased   (eg:. Healthcare Clinic, local bowling alley, ect)"/>
    <n v="2025"/>
    <n v="2"/>
    <n v="84007"/>
    <s v="Full-Time"/>
    <n v="2"/>
    <s v="Duchesne"/>
    <s v="Duchesne County"/>
    <x v="4"/>
  </r>
  <r>
    <x v="2"/>
    <s v="Course is taught at Other site, not Owned or Leased   (eg:. Healthcare Clinic, local bowling alley, ect)"/>
    <n v="2025"/>
    <n v="2"/>
    <n v="84009"/>
    <s v="Full-Time"/>
    <n v="9"/>
    <e v="#N/A"/>
    <s v="Salt Lake County"/>
    <x v="1"/>
  </r>
  <r>
    <x v="2"/>
    <s v="Course is taught at Other site, not Owned or Leased   (eg:. Healthcare Clinic, local bowling alley, ect)"/>
    <n v="2025"/>
    <n v="2"/>
    <n v="84009"/>
    <s v="Part-Time"/>
    <n v="1"/>
    <e v="#N/A"/>
    <s v="Salt Lake County"/>
    <x v="1"/>
  </r>
  <r>
    <x v="2"/>
    <s v="Course is taught at Other site, not Owned or Leased   (eg:. Healthcare Clinic, local bowling alley, ect)"/>
    <n v="2025"/>
    <n v="2"/>
    <n v="84010"/>
    <s v="Full-Time"/>
    <n v="19"/>
    <s v="Davis"/>
    <s v="Davis County"/>
    <x v="2"/>
  </r>
  <r>
    <x v="2"/>
    <s v="Course is taught at Other site, not Owned or Leased   (eg:. Healthcare Clinic, local bowling alley, ect)"/>
    <n v="2025"/>
    <n v="2"/>
    <n v="84010"/>
    <s v="Part-Time"/>
    <n v="3"/>
    <s v="Davis"/>
    <s v="Davis County"/>
    <x v="2"/>
  </r>
  <r>
    <x v="2"/>
    <s v="Course is taught at Other site, not Owned or Leased   (eg:. Healthcare Clinic, local bowling alley, ect)"/>
    <n v="2025"/>
    <n v="2"/>
    <n v="84014"/>
    <s v="Full-Time"/>
    <n v="10"/>
    <s v="Davis"/>
    <s v="Davis County"/>
    <x v="2"/>
  </r>
  <r>
    <x v="2"/>
    <s v="Course is taught at Other site, not Owned or Leased   (eg:. Healthcare Clinic, local bowling alley, ect)"/>
    <n v="2025"/>
    <n v="2"/>
    <n v="84015"/>
    <s v="Full-Time"/>
    <n v="13"/>
    <s v="Davis"/>
    <s v="Davis County"/>
    <x v="2"/>
  </r>
  <r>
    <x v="2"/>
    <s v="Course is taught at Other site, not Owned or Leased   (eg:. Healthcare Clinic, local bowling alley, ect)"/>
    <n v="2025"/>
    <n v="2"/>
    <n v="84015"/>
    <s v="Part-Time"/>
    <n v="3"/>
    <s v="Davis"/>
    <s v="Davis County"/>
    <x v="2"/>
  </r>
  <r>
    <x v="2"/>
    <s v="Course is taught at Other site, not Owned or Leased   (eg:. Healthcare Clinic, local bowling alley, ect)"/>
    <n v="2025"/>
    <n v="2"/>
    <n v="84020"/>
    <s v="Full-Time"/>
    <n v="15"/>
    <s v="Salt Lake"/>
    <s v="Salt Lake County"/>
    <x v="1"/>
  </r>
  <r>
    <x v="2"/>
    <s v="Course is taught at Other site, not Owned or Leased   (eg:. Healthcare Clinic, local bowling alley, ect)"/>
    <n v="2025"/>
    <n v="2"/>
    <n v="84020"/>
    <s v="Part-Time"/>
    <n v="3"/>
    <s v="Salt Lake"/>
    <s v="Salt Lake County"/>
    <x v="1"/>
  </r>
  <r>
    <x v="2"/>
    <s v="Course is taught at Other site, not Owned or Leased   (eg:. Healthcare Clinic, local bowling alley, ect)"/>
    <n v="2025"/>
    <n v="2"/>
    <n v="84021"/>
    <s v="Full-Time"/>
    <n v="1"/>
    <s v="Duchesne"/>
    <s v="Duchesne County"/>
    <x v="4"/>
  </r>
  <r>
    <x v="2"/>
    <s v="Course is taught at Other site, not Owned or Leased   (eg:. Healthcare Clinic, local bowling alley, ect)"/>
    <n v="2025"/>
    <n v="2"/>
    <n v="84021"/>
    <s v="Part-Time"/>
    <n v="1"/>
    <s v="Duchesne"/>
    <s v="Duchesne County"/>
    <x v="4"/>
  </r>
  <r>
    <x v="2"/>
    <s v="Course is taught at Other site, not Owned or Leased   (eg:. Healthcare Clinic, local bowling alley, ect)"/>
    <n v="2025"/>
    <n v="2"/>
    <n v="84023"/>
    <s v="Full-Time"/>
    <n v="1"/>
    <s v="Daggett"/>
    <s v="Daggett County"/>
    <x v="26"/>
  </r>
  <r>
    <x v="2"/>
    <s v="Course is taught at Other site, not Owned or Leased   (eg:. Healthcare Clinic, local bowling alley, ect)"/>
    <n v="2025"/>
    <n v="2"/>
    <n v="84025"/>
    <s v="Full-Time"/>
    <n v="26"/>
    <s v="Davis"/>
    <s v="Davis County"/>
    <x v="2"/>
  </r>
  <r>
    <x v="2"/>
    <s v="Course is taught at Other site, not Owned or Leased   (eg:. Healthcare Clinic, local bowling alley, ect)"/>
    <n v="2025"/>
    <n v="2"/>
    <n v="84025"/>
    <s v="Part-Time"/>
    <n v="3"/>
    <s v="Davis"/>
    <s v="Davis County"/>
    <x v="2"/>
  </r>
  <r>
    <x v="2"/>
    <s v="Course is taught at Other site, not Owned or Leased   (eg:. Healthcare Clinic, local bowling alley, ect)"/>
    <n v="2025"/>
    <n v="2"/>
    <n v="84026"/>
    <s v="Full-Time"/>
    <n v="3"/>
    <s v="Uintah"/>
    <s v="Uintah County"/>
    <x v="6"/>
  </r>
  <r>
    <x v="2"/>
    <s v="Course is taught at Other site, not Owned or Leased   (eg:. Healthcare Clinic, local bowling alley, ect)"/>
    <n v="2025"/>
    <n v="2"/>
    <n v="84026"/>
    <s v="Part-Time"/>
    <n v="13"/>
    <s v="Uintah"/>
    <s v="Uintah County"/>
    <x v="6"/>
  </r>
  <r>
    <x v="2"/>
    <s v="Course is taught at Other site, not Owned or Leased   (eg:. Healthcare Clinic, local bowling alley, ect)"/>
    <n v="2025"/>
    <n v="2"/>
    <n v="84028"/>
    <s v="Full-Time"/>
    <n v="2"/>
    <s v="Rich"/>
    <s v="Rich County"/>
    <x v="25"/>
  </r>
  <r>
    <x v="2"/>
    <s v="Course is taught at Other site, not Owned or Leased   (eg:. Healthcare Clinic, local bowling alley, ect)"/>
    <n v="2025"/>
    <n v="2"/>
    <n v="84029"/>
    <s v="Full-Time"/>
    <n v="1"/>
    <s v="Tooele"/>
    <s v="Tooele County"/>
    <x v="5"/>
  </r>
  <r>
    <x v="2"/>
    <s v="Course is taught at Other site, not Owned or Leased   (eg:. Healthcare Clinic, local bowling alley, ect)"/>
    <n v="2025"/>
    <n v="2"/>
    <n v="84032"/>
    <s v="Full-Time"/>
    <n v="9"/>
    <s v="Wasatch"/>
    <s v="Wasatch County"/>
    <x v="7"/>
  </r>
  <r>
    <x v="2"/>
    <s v="Course is taught at Other site, not Owned or Leased   (eg:. Healthcare Clinic, local bowling alley, ect)"/>
    <n v="2025"/>
    <n v="2"/>
    <n v="84032"/>
    <s v="Part-Time"/>
    <n v="1"/>
    <s v="Wasatch"/>
    <s v="Wasatch County"/>
    <x v="7"/>
  </r>
  <r>
    <x v="2"/>
    <s v="Course is taught at Other site, not Owned or Leased   (eg:. Healthcare Clinic, local bowling alley, ect)"/>
    <n v="2025"/>
    <n v="2"/>
    <n v="84033"/>
    <s v="Full-Time"/>
    <n v="1"/>
    <s v="Summit"/>
    <s v="Summit County"/>
    <x v="3"/>
  </r>
  <r>
    <x v="2"/>
    <s v="Course is taught at Other site, not Owned or Leased   (eg:. Healthcare Clinic, local bowling alley, ect)"/>
    <n v="2025"/>
    <n v="2"/>
    <n v="84033"/>
    <s v="Part-Time"/>
    <n v="1"/>
    <s v="Summit"/>
    <s v="Summit County"/>
    <x v="3"/>
  </r>
  <r>
    <x v="2"/>
    <s v="Course is taught at Other site, not Owned or Leased   (eg:. Healthcare Clinic, local bowling alley, ect)"/>
    <n v="2025"/>
    <n v="2"/>
    <n v="84036"/>
    <s v="Full-Time"/>
    <n v="1"/>
    <s v="Summit"/>
    <s v="Summit County"/>
    <x v="3"/>
  </r>
  <r>
    <x v="2"/>
    <s v="Course is taught at Other site, not Owned or Leased   (eg:. Healthcare Clinic, local bowling alley, ect)"/>
    <n v="2025"/>
    <n v="2"/>
    <n v="84037"/>
    <s v="Full-Time"/>
    <n v="33"/>
    <s v="Davis"/>
    <s v="Davis County"/>
    <x v="2"/>
  </r>
  <r>
    <x v="2"/>
    <s v="Course is taught at Other site, not Owned or Leased   (eg:. Healthcare Clinic, local bowling alley, ect)"/>
    <n v="2025"/>
    <n v="2"/>
    <n v="84037"/>
    <s v="Part-Time"/>
    <n v="5"/>
    <s v="Davis"/>
    <s v="Davis County"/>
    <x v="2"/>
  </r>
  <r>
    <x v="2"/>
    <s v="Course is taught at Other site, not Owned or Leased   (eg:. Healthcare Clinic, local bowling alley, ect)"/>
    <n v="2025"/>
    <n v="2"/>
    <n v="84039"/>
    <s v="Full-Time"/>
    <n v="2"/>
    <s v="Uintah"/>
    <s v="Uintah County"/>
    <x v="6"/>
  </r>
  <r>
    <x v="2"/>
    <s v="Course is taught at Other site, not Owned or Leased   (eg:. Healthcare Clinic, local bowling alley, ect)"/>
    <n v="2025"/>
    <n v="2"/>
    <n v="84039"/>
    <s v="Part-Time"/>
    <n v="1"/>
    <s v="Uintah"/>
    <s v="Uintah County"/>
    <x v="6"/>
  </r>
  <r>
    <x v="2"/>
    <s v="Course is taught at Other site, not Owned or Leased   (eg:. Healthcare Clinic, local bowling alley, ect)"/>
    <n v="2025"/>
    <n v="2"/>
    <n v="84040"/>
    <s v="Full-Time"/>
    <n v="7"/>
    <s v="Davis"/>
    <s v="Davis County"/>
    <x v="2"/>
  </r>
  <r>
    <x v="2"/>
    <s v="Course is taught at Other site, not Owned or Leased   (eg:. Healthcare Clinic, local bowling alley, ect)"/>
    <n v="2025"/>
    <n v="2"/>
    <n v="84040"/>
    <s v="Part-Time"/>
    <n v="2"/>
    <s v="Davis"/>
    <s v="Davis County"/>
    <x v="2"/>
  </r>
  <r>
    <x v="2"/>
    <s v="Course is taught at Other site, not Owned or Leased   (eg:. Healthcare Clinic, local bowling alley, ect)"/>
    <n v="2025"/>
    <n v="2"/>
    <n v="84041"/>
    <s v="Full-Time"/>
    <n v="20"/>
    <s v="Davis"/>
    <s v="Davis County"/>
    <x v="2"/>
  </r>
  <r>
    <x v="2"/>
    <s v="Course is taught at Other site, not Owned or Leased   (eg:. Healthcare Clinic, local bowling alley, ect)"/>
    <n v="2025"/>
    <n v="2"/>
    <n v="84041"/>
    <s v="Part-Time"/>
    <n v="5"/>
    <s v="Davis"/>
    <s v="Davis County"/>
    <x v="2"/>
  </r>
  <r>
    <x v="2"/>
    <s v="Course is taught at Other site, not Owned or Leased   (eg:. Healthcare Clinic, local bowling alley, ect)"/>
    <n v="2025"/>
    <n v="2"/>
    <n v="84042"/>
    <s v="Full-Time"/>
    <n v="1"/>
    <s v="Utah"/>
    <s v="Utah County"/>
    <x v="0"/>
  </r>
  <r>
    <x v="2"/>
    <s v="Course is taught at Other site, not Owned or Leased   (eg:. Healthcare Clinic, local bowling alley, ect)"/>
    <n v="2025"/>
    <n v="2"/>
    <n v="84042"/>
    <s v="Part-Time"/>
    <n v="1"/>
    <s v="Utah"/>
    <s v="Utah County"/>
    <x v="0"/>
  </r>
  <r>
    <x v="2"/>
    <s v="Course is taught at Other site, not Owned or Leased   (eg:. Healthcare Clinic, local bowling alley, ect)"/>
    <n v="2025"/>
    <n v="2"/>
    <n v="84043"/>
    <s v="Full-Time"/>
    <n v="27"/>
    <s v="Utah"/>
    <s v="Utah County"/>
    <x v="0"/>
  </r>
  <r>
    <x v="2"/>
    <s v="Course is taught at Other site, not Owned or Leased   (eg:. Healthcare Clinic, local bowling alley, ect)"/>
    <n v="2025"/>
    <n v="2"/>
    <n v="84043"/>
    <s v="Part-Time"/>
    <n v="6"/>
    <s v="Utah"/>
    <s v="Utah County"/>
    <x v="0"/>
  </r>
  <r>
    <x v="2"/>
    <s v="Course is taught at Other site, not Owned or Leased   (eg:. Healthcare Clinic, local bowling alley, ect)"/>
    <n v="2025"/>
    <n v="2"/>
    <n v="84044"/>
    <s v="Full-Time"/>
    <n v="3"/>
    <s v="Salt Lake"/>
    <s v="Salt Lake County"/>
    <x v="1"/>
  </r>
  <r>
    <x v="2"/>
    <s v="Course is taught at Other site, not Owned or Leased   (eg:. Healthcare Clinic, local bowling alley, ect)"/>
    <n v="2025"/>
    <n v="2"/>
    <n v="84044"/>
    <s v="Part-Time"/>
    <n v="1"/>
    <s v="Salt Lake"/>
    <s v="Salt Lake County"/>
    <x v="1"/>
  </r>
  <r>
    <x v="2"/>
    <s v="Course is taught at Other site, not Owned or Leased   (eg:. Healthcare Clinic, local bowling alley, ect)"/>
    <n v="2025"/>
    <n v="2"/>
    <n v="84045"/>
    <s v="Full-Time"/>
    <n v="14"/>
    <e v="#N/A"/>
    <s v="Utah County"/>
    <x v="0"/>
  </r>
  <r>
    <x v="2"/>
    <s v="Course is taught at Other site, not Owned or Leased   (eg:. Healthcare Clinic, local bowling alley, ect)"/>
    <n v="2025"/>
    <n v="2"/>
    <n v="84045"/>
    <s v="Part-Time"/>
    <n v="3"/>
    <e v="#N/A"/>
    <s v="Utah County"/>
    <x v="0"/>
  </r>
  <r>
    <x v="2"/>
    <s v="Course is taught at Other site, not Owned or Leased   (eg:. Healthcare Clinic, local bowling alley, ect)"/>
    <n v="2025"/>
    <n v="2"/>
    <n v="84047"/>
    <s v="Full-Time"/>
    <n v="1"/>
    <s v="Salt Lake"/>
    <s v="Salt Lake County"/>
    <x v="1"/>
  </r>
  <r>
    <x v="2"/>
    <s v="Course is taught at Other site, not Owned or Leased   (eg:. Healthcare Clinic, local bowling alley, ect)"/>
    <n v="2025"/>
    <n v="2"/>
    <n v="84049"/>
    <s v="Full-Time"/>
    <n v="6"/>
    <s v="Wasatch"/>
    <s v="Wasatch County"/>
    <x v="7"/>
  </r>
  <r>
    <x v="2"/>
    <s v="Course is taught at Other site, not Owned or Leased   (eg:. Healthcare Clinic, local bowling alley, ect)"/>
    <n v="2025"/>
    <n v="2"/>
    <n v="84049"/>
    <s v="Part-Time"/>
    <n v="1"/>
    <s v="Wasatch"/>
    <s v="Wasatch County"/>
    <x v="7"/>
  </r>
  <r>
    <x v="2"/>
    <s v="Course is taught at Other site, not Owned or Leased   (eg:. Healthcare Clinic, local bowling alley, ect)"/>
    <n v="2025"/>
    <n v="2"/>
    <n v="84050"/>
    <s v="Full-Time"/>
    <n v="3"/>
    <s v="Morgan"/>
    <s v="Morgan County"/>
    <x v="8"/>
  </r>
  <r>
    <x v="2"/>
    <s v="Course is taught at Other site, not Owned or Leased   (eg:. Healthcare Clinic, local bowling alley, ect)"/>
    <n v="2025"/>
    <n v="2"/>
    <n v="84052"/>
    <s v="Full-Time"/>
    <n v="1"/>
    <s v="Duchesne"/>
    <s v="Duchesne County"/>
    <x v="4"/>
  </r>
  <r>
    <x v="2"/>
    <s v="Course is taught at Other site, not Owned or Leased   (eg:. Healthcare Clinic, local bowling alley, ect)"/>
    <n v="2025"/>
    <n v="2"/>
    <n v="84052"/>
    <s v="Part-Time"/>
    <n v="1"/>
    <s v="Duchesne"/>
    <s v="Duchesne County"/>
    <x v="4"/>
  </r>
  <r>
    <x v="2"/>
    <s v="Course is taught at Other site, not Owned or Leased   (eg:. Healthcare Clinic, local bowling alley, ect)"/>
    <n v="2025"/>
    <n v="2"/>
    <n v="84053"/>
    <s v="Part-Time"/>
    <n v="1"/>
    <s v="Duchesne"/>
    <s v="Duchesne County"/>
    <x v="4"/>
  </r>
  <r>
    <x v="2"/>
    <s v="Course is taught at Other site, not Owned or Leased   (eg:. Healthcare Clinic, local bowling alley, ect)"/>
    <n v="2025"/>
    <n v="2"/>
    <n v="84054"/>
    <s v="Full-Time"/>
    <n v="15"/>
    <s v="Davis"/>
    <s v="Davis County"/>
    <x v="2"/>
  </r>
  <r>
    <x v="2"/>
    <s v="Course is taught at Other site, not Owned or Leased   (eg:. Healthcare Clinic, local bowling alley, ect)"/>
    <n v="2025"/>
    <n v="2"/>
    <n v="84054"/>
    <s v="Part-Time"/>
    <n v="3"/>
    <s v="Davis"/>
    <s v="Davis County"/>
    <x v="2"/>
  </r>
  <r>
    <x v="2"/>
    <s v="Course is taught at Other site, not Owned or Leased   (eg:. Healthcare Clinic, local bowling alley, ect)"/>
    <n v="2025"/>
    <n v="2"/>
    <n v="84055"/>
    <s v="Full-Time"/>
    <n v="2"/>
    <s v="Summit"/>
    <s v="Summit County"/>
    <x v="3"/>
  </r>
  <r>
    <x v="2"/>
    <s v="Course is taught at Other site, not Owned or Leased   (eg:. Healthcare Clinic, local bowling alley, ect)"/>
    <n v="2025"/>
    <n v="2"/>
    <n v="84057"/>
    <s v="Full-Time"/>
    <n v="5"/>
    <s v="Utah"/>
    <s v="Utah County"/>
    <x v="0"/>
  </r>
  <r>
    <x v="2"/>
    <s v="Course is taught at Other site, not Owned or Leased   (eg:. Healthcare Clinic, local bowling alley, ect)"/>
    <n v="2025"/>
    <n v="2"/>
    <n v="84058"/>
    <s v="Full-Time"/>
    <n v="4"/>
    <s v="Utah"/>
    <s v="Utah County"/>
    <x v="0"/>
  </r>
  <r>
    <x v="2"/>
    <s v="Course is taught at Other site, not Owned or Leased   (eg:. Healthcare Clinic, local bowling alley, ect)"/>
    <n v="2025"/>
    <n v="2"/>
    <n v="84058"/>
    <s v="Part-Time"/>
    <n v="1"/>
    <s v="Utah"/>
    <s v="Utah County"/>
    <x v="0"/>
  </r>
  <r>
    <x v="2"/>
    <s v="Course is taught at Other site, not Owned or Leased   (eg:. Healthcare Clinic, local bowling alley, ect)"/>
    <n v="2025"/>
    <n v="2"/>
    <n v="84059"/>
    <s v="Part-Time"/>
    <n v="1"/>
    <s v="Utah"/>
    <s v="Utah County"/>
    <x v="0"/>
  </r>
  <r>
    <x v="2"/>
    <s v="Course is taught at Other site, not Owned or Leased   (eg:. Healthcare Clinic, local bowling alley, ect)"/>
    <n v="2025"/>
    <n v="2"/>
    <n v="84062"/>
    <s v="Full-Time"/>
    <n v="16"/>
    <s v="Utah"/>
    <s v="Utah County"/>
    <x v="0"/>
  </r>
  <r>
    <x v="2"/>
    <s v="Course is taught at Other site, not Owned or Leased   (eg:. Healthcare Clinic, local bowling alley, ect)"/>
    <n v="2025"/>
    <n v="2"/>
    <n v="84062"/>
    <s v="Part-Time"/>
    <n v="2"/>
    <s v="Utah"/>
    <s v="Utah County"/>
    <x v="0"/>
  </r>
  <r>
    <x v="2"/>
    <s v="Course is taught at Other site, not Owned or Leased   (eg:. Healthcare Clinic, local bowling alley, ect)"/>
    <n v="2025"/>
    <n v="2"/>
    <n v="84063"/>
    <s v="Full-Time"/>
    <n v="1"/>
    <s v="Uintah"/>
    <s v="Uintah County"/>
    <x v="6"/>
  </r>
  <r>
    <x v="2"/>
    <s v="Course is taught at Other site, not Owned or Leased   (eg:. Healthcare Clinic, local bowling alley, ect)"/>
    <n v="2025"/>
    <n v="2"/>
    <n v="84063"/>
    <s v="Part-Time"/>
    <n v="1"/>
    <s v="Uintah"/>
    <s v="Uintah County"/>
    <x v="6"/>
  </r>
  <r>
    <x v="2"/>
    <s v="Course is taught at Other site, not Owned or Leased   (eg:. Healthcare Clinic, local bowling alley, ect)"/>
    <n v="2025"/>
    <n v="2"/>
    <n v="84065"/>
    <s v="Full-Time"/>
    <n v="19"/>
    <s v="Salt Lake"/>
    <s v="Salt Lake County"/>
    <x v="1"/>
  </r>
  <r>
    <x v="2"/>
    <s v="Course is taught at Other site, not Owned or Leased   (eg:. Healthcare Clinic, local bowling alley, ect)"/>
    <n v="2025"/>
    <n v="2"/>
    <n v="84065"/>
    <s v="Part-Time"/>
    <n v="4"/>
    <s v="Salt Lake"/>
    <s v="Salt Lake County"/>
    <x v="1"/>
  </r>
  <r>
    <x v="2"/>
    <s v="Course is taught at Other site, not Owned or Leased   (eg:. Healthcare Clinic, local bowling alley, ect)"/>
    <n v="2025"/>
    <n v="2"/>
    <n v="84066"/>
    <s v="Full-Time"/>
    <n v="12"/>
    <s v="Duchesne"/>
    <s v="Duchesne County"/>
    <x v="4"/>
  </r>
  <r>
    <x v="2"/>
    <s v="Course is taught at Other site, not Owned or Leased   (eg:. Healthcare Clinic, local bowling alley, ect)"/>
    <n v="2025"/>
    <n v="2"/>
    <n v="84066"/>
    <s v="Part-Time"/>
    <n v="5"/>
    <s v="Duchesne"/>
    <s v="Duchesne County"/>
    <x v="4"/>
  </r>
  <r>
    <x v="2"/>
    <s v="Course is taught at Other site, not Owned or Leased   (eg:. Healthcare Clinic, local bowling alley, ect)"/>
    <n v="2025"/>
    <n v="2"/>
    <n v="84067"/>
    <s v="Full-Time"/>
    <n v="4"/>
    <s v="Weber"/>
    <s v="Weber County"/>
    <x v="9"/>
  </r>
  <r>
    <x v="2"/>
    <s v="Course is taught at Other site, not Owned or Leased   (eg:. Healthcare Clinic, local bowling alley, ect)"/>
    <n v="2025"/>
    <n v="2"/>
    <n v="84067"/>
    <s v="Part-Time"/>
    <n v="1"/>
    <s v="Weber"/>
    <s v="Weber County"/>
    <x v="9"/>
  </r>
  <r>
    <x v="2"/>
    <s v="Course is taught at Other site, not Owned or Leased   (eg:. Healthcare Clinic, local bowling alley, ect)"/>
    <n v="2025"/>
    <n v="2"/>
    <n v="84070"/>
    <s v="Full-Time"/>
    <n v="2"/>
    <s v="Salt Lake"/>
    <s v="Salt Lake County"/>
    <x v="1"/>
  </r>
  <r>
    <x v="2"/>
    <s v="Course is taught at Other site, not Owned or Leased   (eg:. Healthcare Clinic, local bowling alley, ect)"/>
    <n v="2025"/>
    <n v="2"/>
    <n v="84071"/>
    <s v="Full-Time"/>
    <n v="1"/>
    <s v="Tooele"/>
    <s v="Tooele County"/>
    <x v="5"/>
  </r>
  <r>
    <x v="2"/>
    <s v="Course is taught at Other site, not Owned or Leased   (eg:. Healthcare Clinic, local bowling alley, ect)"/>
    <n v="2025"/>
    <n v="2"/>
    <n v="84074"/>
    <s v="Full-Time"/>
    <n v="16"/>
    <s v="Tooele"/>
    <s v="Tooele County"/>
    <x v="5"/>
  </r>
  <r>
    <x v="2"/>
    <s v="Course is taught at Other site, not Owned or Leased   (eg:. Healthcare Clinic, local bowling alley, ect)"/>
    <n v="2025"/>
    <n v="2"/>
    <n v="84075"/>
    <s v="Full-Time"/>
    <n v="15"/>
    <s v="Davis"/>
    <s v="Davis County"/>
    <x v="2"/>
  </r>
  <r>
    <x v="2"/>
    <s v="Course is taught at Other site, not Owned or Leased   (eg:. Healthcare Clinic, local bowling alley, ect)"/>
    <n v="2025"/>
    <n v="2"/>
    <n v="84075"/>
    <s v="Part-Time"/>
    <n v="1"/>
    <s v="Davis"/>
    <s v="Davis County"/>
    <x v="2"/>
  </r>
  <r>
    <x v="2"/>
    <s v="Course is taught at Other site, not Owned or Leased   (eg:. Healthcare Clinic, local bowling alley, ect)"/>
    <n v="2025"/>
    <n v="2"/>
    <n v="84076"/>
    <s v="Part-Time"/>
    <n v="1"/>
    <s v="Uintah"/>
    <s v="Uintah County"/>
    <x v="6"/>
  </r>
  <r>
    <x v="2"/>
    <s v="Course is taught at Other site, not Owned or Leased   (eg:. Healthcare Clinic, local bowling alley, ect)"/>
    <n v="2025"/>
    <n v="2"/>
    <n v="84078"/>
    <s v="Full-Time"/>
    <n v="17"/>
    <s v="Uintah"/>
    <s v="Uintah County"/>
    <x v="6"/>
  </r>
  <r>
    <x v="2"/>
    <s v="Course is taught at Other site, not Owned or Leased   (eg:. Healthcare Clinic, local bowling alley, ect)"/>
    <n v="2025"/>
    <n v="2"/>
    <n v="84078"/>
    <s v="Part-Time"/>
    <n v="8"/>
    <s v="Uintah"/>
    <s v="Uintah County"/>
    <x v="6"/>
  </r>
  <r>
    <x v="2"/>
    <s v="Course is taught at Other site, not Owned or Leased   (eg:. Healthcare Clinic, local bowling alley, ect)"/>
    <n v="2025"/>
    <n v="2"/>
    <n v="84081"/>
    <s v="Full-Time"/>
    <n v="22"/>
    <e v="#N/A"/>
    <s v="Salt Lake County"/>
    <x v="1"/>
  </r>
  <r>
    <x v="2"/>
    <s v="Course is taught at Other site, not Owned or Leased   (eg:. Healthcare Clinic, local bowling alley, ect)"/>
    <n v="2025"/>
    <n v="2"/>
    <n v="84081"/>
    <s v="Part-Time"/>
    <n v="1"/>
    <e v="#N/A"/>
    <s v="Salt Lake County"/>
    <x v="1"/>
  </r>
  <r>
    <x v="2"/>
    <s v="Course is taught at Other site, not Owned or Leased   (eg:. Healthcare Clinic, local bowling alley, ect)"/>
    <n v="2025"/>
    <n v="2"/>
    <n v="84084"/>
    <s v="Full-Time"/>
    <n v="5"/>
    <s v="Salt Lake"/>
    <s v="Salt Lake County"/>
    <x v="1"/>
  </r>
  <r>
    <x v="2"/>
    <s v="Course is taught at Other site, not Owned or Leased   (eg:. Healthcare Clinic, local bowling alley, ect)"/>
    <n v="2025"/>
    <n v="2"/>
    <n v="84085"/>
    <s v="Part-Time"/>
    <n v="1"/>
    <s v="Uintah"/>
    <s v="Uintah County"/>
    <x v="6"/>
  </r>
  <r>
    <x v="2"/>
    <s v="Course is taught at Other site, not Owned or Leased   (eg:. Healthcare Clinic, local bowling alley, ect)"/>
    <n v="2025"/>
    <n v="2"/>
    <n v="84087"/>
    <s v="Full-Time"/>
    <n v="4"/>
    <s v="Davis"/>
    <s v="Davis County"/>
    <x v="2"/>
  </r>
  <r>
    <x v="2"/>
    <s v="Course is taught at Other site, not Owned or Leased   (eg:. Healthcare Clinic, local bowling alley, ect)"/>
    <n v="2025"/>
    <n v="2"/>
    <n v="84087"/>
    <s v="Part-Time"/>
    <n v="2"/>
    <s v="Davis"/>
    <s v="Davis County"/>
    <x v="2"/>
  </r>
  <r>
    <x v="2"/>
    <s v="Course is taught at Other site, not Owned or Leased   (eg:. Healthcare Clinic, local bowling alley, ect)"/>
    <n v="2025"/>
    <n v="2"/>
    <n v="84088"/>
    <s v="Full-Time"/>
    <n v="9"/>
    <s v="Salt Lake"/>
    <s v="Salt Lake County"/>
    <x v="1"/>
  </r>
  <r>
    <x v="2"/>
    <s v="Course is taught at Other site, not Owned or Leased   (eg:. Healthcare Clinic, local bowling alley, ect)"/>
    <n v="2025"/>
    <n v="2"/>
    <n v="84088"/>
    <s v="Part-Time"/>
    <n v="1"/>
    <s v="Salt Lake"/>
    <s v="Salt Lake County"/>
    <x v="1"/>
  </r>
  <r>
    <x v="2"/>
    <s v="Course is taught at Other site, not Owned or Leased   (eg:. Healthcare Clinic, local bowling alley, ect)"/>
    <n v="2025"/>
    <n v="2"/>
    <n v="84092"/>
    <s v="Full-Time"/>
    <n v="13"/>
    <s v="Salt Lake"/>
    <s v="Salt Lake County"/>
    <x v="1"/>
  </r>
  <r>
    <x v="2"/>
    <s v="Course is taught at Other site, not Owned or Leased   (eg:. Healthcare Clinic, local bowling alley, ect)"/>
    <n v="2025"/>
    <n v="2"/>
    <n v="84092"/>
    <s v="Part-Time"/>
    <n v="1"/>
    <s v="Salt Lake"/>
    <s v="Salt Lake County"/>
    <x v="1"/>
  </r>
  <r>
    <x v="2"/>
    <s v="Course is taught at Other site, not Owned or Leased   (eg:. Healthcare Clinic, local bowling alley, ect)"/>
    <n v="2025"/>
    <n v="2"/>
    <n v="84093"/>
    <s v="Full-Time"/>
    <n v="7"/>
    <s v="Salt Lake"/>
    <s v="Salt Lake County"/>
    <x v="1"/>
  </r>
  <r>
    <x v="2"/>
    <s v="Course is taught at Other site, not Owned or Leased   (eg:. Healthcare Clinic, local bowling alley, ect)"/>
    <n v="2025"/>
    <n v="2"/>
    <n v="84094"/>
    <s v="Full-Time"/>
    <n v="6"/>
    <s v="Salt Lake"/>
    <s v="Salt Lake County"/>
    <x v="1"/>
  </r>
  <r>
    <x v="2"/>
    <s v="Course is taught at Other site, not Owned or Leased   (eg:. Healthcare Clinic, local bowling alley, ect)"/>
    <n v="2025"/>
    <n v="2"/>
    <n v="84094"/>
    <s v="Part-Time"/>
    <n v="1"/>
    <s v="Salt Lake"/>
    <s v="Salt Lake County"/>
    <x v="1"/>
  </r>
  <r>
    <x v="2"/>
    <s v="Course is taught at Other site, not Owned or Leased   (eg:. Healthcare Clinic, local bowling alley, ect)"/>
    <n v="2025"/>
    <n v="2"/>
    <n v="84095"/>
    <s v="Full-Time"/>
    <n v="15"/>
    <s v="Salt Lake"/>
    <s v="Salt Lake County"/>
    <x v="1"/>
  </r>
  <r>
    <x v="2"/>
    <s v="Course is taught at Other site, not Owned or Leased   (eg:. Healthcare Clinic, local bowling alley, ect)"/>
    <n v="2025"/>
    <n v="2"/>
    <n v="84095"/>
    <s v="Part-Time"/>
    <n v="3"/>
    <s v="Salt Lake"/>
    <s v="Salt Lake County"/>
    <x v="1"/>
  </r>
  <r>
    <x v="2"/>
    <s v="Course is taught at Other site, not Owned or Leased   (eg:. Healthcare Clinic, local bowling alley, ect)"/>
    <n v="2025"/>
    <n v="2"/>
    <n v="84096"/>
    <s v="Full-Time"/>
    <n v="20"/>
    <e v="#N/A"/>
    <s v="Salt Lake County"/>
    <x v="1"/>
  </r>
  <r>
    <x v="2"/>
    <s v="Course is taught at Other site, not Owned or Leased   (eg:. Healthcare Clinic, local bowling alley, ect)"/>
    <n v="2025"/>
    <n v="2"/>
    <n v="84096"/>
    <s v="Part-Time"/>
    <n v="3"/>
    <e v="#N/A"/>
    <s v="Salt Lake County"/>
    <x v="1"/>
  </r>
  <r>
    <x v="2"/>
    <s v="Course is taught at Other site, not Owned or Leased   (eg:. Healthcare Clinic, local bowling alley, ect)"/>
    <n v="2025"/>
    <n v="2"/>
    <n v="84097"/>
    <s v="Full-Time"/>
    <n v="6"/>
    <s v="Utah"/>
    <s v="Utah County"/>
    <x v="0"/>
  </r>
  <r>
    <x v="2"/>
    <s v="Course is taught at Other site, not Owned or Leased   (eg:. Healthcare Clinic, local bowling alley, ect)"/>
    <n v="2025"/>
    <n v="2"/>
    <n v="84098"/>
    <s v="Full-Time"/>
    <n v="6"/>
    <s v="Summit"/>
    <s v="Summit County"/>
    <x v="3"/>
  </r>
  <r>
    <x v="2"/>
    <s v="Course is taught at Other site, not Owned or Leased   (eg:. Healthcare Clinic, local bowling alley, ect)"/>
    <n v="2025"/>
    <n v="2"/>
    <n v="84098"/>
    <s v="Part-Time"/>
    <n v="1"/>
    <s v="Summit"/>
    <s v="Summit County"/>
    <x v="3"/>
  </r>
  <r>
    <x v="2"/>
    <s v="Course is taught at Other site, not Owned or Leased   (eg:. Healthcare Clinic, local bowling alley, ect)"/>
    <n v="2025"/>
    <n v="2"/>
    <n v="84102"/>
    <s v="Full-Time"/>
    <n v="1"/>
    <s v="Salt Lake"/>
    <s v="Salt Lake County"/>
    <x v="1"/>
  </r>
  <r>
    <x v="2"/>
    <s v="Course is taught at Other site, not Owned or Leased   (eg:. Healthcare Clinic, local bowling alley, ect)"/>
    <n v="2025"/>
    <n v="2"/>
    <n v="84103"/>
    <s v="Full-Time"/>
    <n v="1"/>
    <s v="Salt Lake"/>
    <s v="Salt Lake County"/>
    <x v="1"/>
  </r>
  <r>
    <x v="2"/>
    <s v="Course is taught at Other site, not Owned or Leased   (eg:. Healthcare Clinic, local bowling alley, ect)"/>
    <n v="2025"/>
    <n v="2"/>
    <n v="84104"/>
    <s v="Full-Time"/>
    <n v="1"/>
    <s v="Salt Lake"/>
    <s v="Salt Lake County"/>
    <x v="1"/>
  </r>
  <r>
    <x v="2"/>
    <s v="Course is taught at Other site, not Owned or Leased   (eg:. Healthcare Clinic, local bowling alley, ect)"/>
    <n v="2025"/>
    <n v="2"/>
    <n v="84105"/>
    <s v="Full-Time"/>
    <n v="1"/>
    <s v="Salt Lake"/>
    <s v="Salt Lake County"/>
    <x v="1"/>
  </r>
  <r>
    <x v="2"/>
    <s v="Course is taught at Other site, not Owned or Leased   (eg:. Healthcare Clinic, local bowling alley, ect)"/>
    <n v="2025"/>
    <n v="2"/>
    <n v="84106"/>
    <s v="Full-Time"/>
    <n v="6"/>
    <s v="Salt Lake"/>
    <s v="Salt Lake County"/>
    <x v="1"/>
  </r>
  <r>
    <x v="2"/>
    <s v="Course is taught at Other site, not Owned or Leased   (eg:. Healthcare Clinic, local bowling alley, ect)"/>
    <n v="2025"/>
    <n v="2"/>
    <n v="84106"/>
    <s v="Part-Time"/>
    <n v="2"/>
    <s v="Salt Lake"/>
    <s v="Salt Lake County"/>
    <x v="1"/>
  </r>
  <r>
    <x v="2"/>
    <s v="Course is taught at Other site, not Owned or Leased   (eg:. Healthcare Clinic, local bowling alley, ect)"/>
    <n v="2025"/>
    <n v="2"/>
    <n v="84107"/>
    <s v="Full-Time"/>
    <n v="2"/>
    <s v="Salt Lake"/>
    <s v="Salt Lake County"/>
    <x v="1"/>
  </r>
  <r>
    <x v="2"/>
    <s v="Course is taught at Other site, not Owned or Leased   (eg:. Healthcare Clinic, local bowling alley, ect)"/>
    <n v="2025"/>
    <n v="2"/>
    <n v="84108"/>
    <s v="Full-Time"/>
    <n v="3"/>
    <s v="Salt Lake"/>
    <s v="Salt Lake County"/>
    <x v="1"/>
  </r>
  <r>
    <x v="2"/>
    <s v="Course is taught at Other site, not Owned or Leased   (eg:. Healthcare Clinic, local bowling alley, ect)"/>
    <n v="2025"/>
    <n v="2"/>
    <n v="84108"/>
    <s v="Part-Time"/>
    <n v="1"/>
    <s v="Salt Lake"/>
    <s v="Salt Lake County"/>
    <x v="1"/>
  </r>
  <r>
    <x v="2"/>
    <s v="Course is taught at Other site, not Owned or Leased   (eg:. Healthcare Clinic, local bowling alley, ect)"/>
    <n v="2025"/>
    <n v="2"/>
    <n v="84109"/>
    <s v="Full-Time"/>
    <n v="6"/>
    <s v="Salt Lake"/>
    <s v="Salt Lake County"/>
    <x v="1"/>
  </r>
  <r>
    <x v="2"/>
    <s v="Course is taught at Other site, not Owned or Leased   (eg:. Healthcare Clinic, local bowling alley, ect)"/>
    <n v="2025"/>
    <n v="2"/>
    <n v="84109"/>
    <s v="Part-Time"/>
    <n v="1"/>
    <s v="Salt Lake"/>
    <s v="Salt Lake County"/>
    <x v="1"/>
  </r>
  <r>
    <x v="2"/>
    <s v="Course is taught at Other site, not Owned or Leased   (eg:. Healthcare Clinic, local bowling alley, ect)"/>
    <n v="2025"/>
    <n v="2"/>
    <n v="84115"/>
    <s v="Full-Time"/>
    <n v="1"/>
    <s v="Salt Lake"/>
    <s v="Salt Lake County"/>
    <x v="1"/>
  </r>
  <r>
    <x v="2"/>
    <s v="Course is taught at Other site, not Owned or Leased   (eg:. Healthcare Clinic, local bowling alley, ect)"/>
    <n v="2025"/>
    <n v="2"/>
    <n v="84116"/>
    <s v="Full-Time"/>
    <n v="2"/>
    <s v="Salt Lake"/>
    <s v="Salt Lake County"/>
    <x v="1"/>
  </r>
  <r>
    <x v="2"/>
    <s v="Course is taught at Other site, not Owned or Leased   (eg:. Healthcare Clinic, local bowling alley, ect)"/>
    <n v="2025"/>
    <n v="2"/>
    <n v="84116"/>
    <s v="Part-Time"/>
    <n v="1"/>
    <s v="Salt Lake"/>
    <s v="Salt Lake County"/>
    <x v="1"/>
  </r>
  <r>
    <x v="2"/>
    <s v="Course is taught at Other site, not Owned or Leased   (eg:. Healthcare Clinic, local bowling alley, ect)"/>
    <n v="2025"/>
    <n v="2"/>
    <n v="84117"/>
    <s v="Full-Time"/>
    <n v="4"/>
    <s v="Salt Lake"/>
    <s v="Salt Lake County"/>
    <x v="1"/>
  </r>
  <r>
    <x v="2"/>
    <s v="Course is taught at Other site, not Owned or Leased   (eg:. Healthcare Clinic, local bowling alley, ect)"/>
    <n v="2025"/>
    <n v="2"/>
    <n v="84118"/>
    <s v="Full-Time"/>
    <n v="3"/>
    <s v="Salt Lake"/>
    <s v="Salt Lake County"/>
    <x v="1"/>
  </r>
  <r>
    <x v="2"/>
    <s v="Course is taught at Other site, not Owned or Leased   (eg:. Healthcare Clinic, local bowling alley, ect)"/>
    <n v="2025"/>
    <n v="2"/>
    <n v="84119"/>
    <s v="Full-Time"/>
    <n v="3"/>
    <s v="Salt Lake"/>
    <s v="Salt Lake County"/>
    <x v="1"/>
  </r>
  <r>
    <x v="2"/>
    <s v="Course is taught at Other site, not Owned or Leased   (eg:. Healthcare Clinic, local bowling alley, ect)"/>
    <n v="2025"/>
    <n v="2"/>
    <n v="84120"/>
    <s v="Full-Time"/>
    <n v="2"/>
    <s v="Salt Lake"/>
    <s v="Salt Lake County"/>
    <x v="1"/>
  </r>
  <r>
    <x v="2"/>
    <s v="Course is taught at Other site, not Owned or Leased   (eg:. Healthcare Clinic, local bowling alley, ect)"/>
    <n v="2025"/>
    <n v="2"/>
    <n v="84120"/>
    <s v="Part-Time"/>
    <n v="1"/>
    <s v="Salt Lake"/>
    <s v="Salt Lake County"/>
    <x v="1"/>
  </r>
  <r>
    <x v="2"/>
    <s v="Course is taught at Other site, not Owned or Leased   (eg:. Healthcare Clinic, local bowling alley, ect)"/>
    <n v="2025"/>
    <n v="2"/>
    <n v="84121"/>
    <s v="Full-Time"/>
    <n v="5"/>
    <s v="Salt Lake"/>
    <s v="Salt Lake County"/>
    <x v="1"/>
  </r>
  <r>
    <x v="2"/>
    <s v="Course is taught at Other site, not Owned or Leased   (eg:. Healthcare Clinic, local bowling alley, ect)"/>
    <n v="2025"/>
    <n v="2"/>
    <n v="84123"/>
    <s v="Full-Time"/>
    <n v="4"/>
    <s v="Salt Lake"/>
    <s v="Salt Lake County"/>
    <x v="1"/>
  </r>
  <r>
    <x v="2"/>
    <s v="Course is taught at Other site, not Owned or Leased   (eg:. Healthcare Clinic, local bowling alley, ect)"/>
    <n v="2025"/>
    <n v="2"/>
    <n v="84124"/>
    <s v="Full-Time"/>
    <n v="5"/>
    <s v="Salt Lake"/>
    <s v="Salt Lake County"/>
    <x v="1"/>
  </r>
  <r>
    <x v="2"/>
    <s v="Course is taught at Other site, not Owned or Leased   (eg:. Healthcare Clinic, local bowling alley, ect)"/>
    <n v="2025"/>
    <n v="2"/>
    <n v="84128"/>
    <s v="Full-Time"/>
    <n v="5"/>
    <s v="Salt Lake"/>
    <s v="Salt Lake County"/>
    <x v="1"/>
  </r>
  <r>
    <x v="2"/>
    <s v="Course is taught at Other site, not Owned or Leased   (eg:. Healthcare Clinic, local bowling alley, ect)"/>
    <n v="2025"/>
    <n v="2"/>
    <n v="84129"/>
    <s v="Full-Time"/>
    <n v="8"/>
    <e v="#N/A"/>
    <s v="Salt Lake County"/>
    <x v="1"/>
  </r>
  <r>
    <x v="2"/>
    <s v="Course is taught at Other site, not Owned or Leased   (eg:. Healthcare Clinic, local bowling alley, ect)"/>
    <n v="2025"/>
    <n v="2"/>
    <n v="84241"/>
    <s v="Full-Time"/>
    <n v="1"/>
    <e v="#N/A"/>
    <e v="#N/A"/>
    <x v="24"/>
  </r>
  <r>
    <x v="2"/>
    <s v="Course is taught at Other site, not Owned or Leased   (eg:. Healthcare Clinic, local bowling alley, ect)"/>
    <n v="2025"/>
    <n v="2"/>
    <n v="84301"/>
    <s v="Full-Time"/>
    <n v="1"/>
    <s v="Box Elder"/>
    <s v="Box Elder County"/>
    <x v="10"/>
  </r>
  <r>
    <x v="2"/>
    <s v="Course is taught at Other site, not Owned or Leased   (eg:. Healthcare Clinic, local bowling alley, ect)"/>
    <n v="2025"/>
    <n v="2"/>
    <n v="84302"/>
    <s v="Full-Time"/>
    <n v="22"/>
    <s v="Box Elder"/>
    <s v="Box Elder County"/>
    <x v="10"/>
  </r>
  <r>
    <x v="2"/>
    <s v="Course is taught at Other site, not Owned or Leased   (eg:. Healthcare Clinic, local bowling alley, ect)"/>
    <n v="2025"/>
    <n v="2"/>
    <n v="84302"/>
    <s v="Part-Time"/>
    <n v="4"/>
    <s v="Box Elder"/>
    <s v="Box Elder County"/>
    <x v="10"/>
  </r>
  <r>
    <x v="2"/>
    <s v="Course is taught at Other site, not Owned or Leased   (eg:. Healthcare Clinic, local bowling alley, ect)"/>
    <n v="2025"/>
    <n v="2"/>
    <n v="84308"/>
    <s v="Full-Time"/>
    <n v="1"/>
    <s v="Cache"/>
    <s v="Cache County"/>
    <x v="11"/>
  </r>
  <r>
    <x v="2"/>
    <s v="Course is taught at Other site, not Owned or Leased   (eg:. Healthcare Clinic, local bowling alley, ect)"/>
    <n v="2025"/>
    <n v="2"/>
    <n v="84310"/>
    <s v="Full-Time"/>
    <n v="4"/>
    <s v="Weber"/>
    <s v="Weber County"/>
    <x v="9"/>
  </r>
  <r>
    <x v="2"/>
    <s v="Course is taught at Other site, not Owned or Leased   (eg:. Healthcare Clinic, local bowling alley, ect)"/>
    <n v="2025"/>
    <n v="2"/>
    <n v="84311"/>
    <s v="Full-Time"/>
    <n v="1"/>
    <s v="Box Elder"/>
    <s v="Box Elder County"/>
    <x v="10"/>
  </r>
  <r>
    <x v="2"/>
    <s v="Course is taught at Other site, not Owned or Leased   (eg:. Healthcare Clinic, local bowling alley, ect)"/>
    <n v="2025"/>
    <n v="2"/>
    <n v="84311"/>
    <s v="Part-Time"/>
    <n v="1"/>
    <s v="Box Elder"/>
    <s v="Box Elder County"/>
    <x v="10"/>
  </r>
  <r>
    <x v="2"/>
    <s v="Course is taught at Other site, not Owned or Leased   (eg:. Healthcare Clinic, local bowling alley, ect)"/>
    <n v="2025"/>
    <n v="2"/>
    <n v="84312"/>
    <s v="Full-Time"/>
    <n v="2"/>
    <s v="Box Elder"/>
    <s v="Box Elder County"/>
    <x v="10"/>
  </r>
  <r>
    <x v="2"/>
    <s v="Course is taught at Other site, not Owned or Leased   (eg:. Healthcare Clinic, local bowling alley, ect)"/>
    <n v="2025"/>
    <n v="2"/>
    <n v="84314"/>
    <s v="Full-Time"/>
    <n v="1"/>
    <s v="Box Elder"/>
    <s v="Box Elder County"/>
    <x v="10"/>
  </r>
  <r>
    <x v="2"/>
    <s v="Course is taught at Other site, not Owned or Leased   (eg:. Healthcare Clinic, local bowling alley, ect)"/>
    <n v="2025"/>
    <n v="2"/>
    <n v="84315"/>
    <s v="Full-Time"/>
    <n v="10"/>
    <s v="Weber"/>
    <s v="Weber County"/>
    <x v="9"/>
  </r>
  <r>
    <x v="2"/>
    <s v="Course is taught at Other site, not Owned or Leased   (eg:. Healthcare Clinic, local bowling alley, ect)"/>
    <n v="2025"/>
    <n v="2"/>
    <n v="84316"/>
    <s v="Full-Time"/>
    <n v="1"/>
    <s v="Box Elder"/>
    <s v="Box Elder County"/>
    <x v="10"/>
  </r>
  <r>
    <x v="2"/>
    <s v="Course is taught at Other site, not Owned or Leased   (eg:. Healthcare Clinic, local bowling alley, ect)"/>
    <n v="2025"/>
    <n v="2"/>
    <n v="84317"/>
    <s v="Full-Time"/>
    <n v="1"/>
    <s v="Weber"/>
    <s v="Weber County"/>
    <x v="9"/>
  </r>
  <r>
    <x v="2"/>
    <s v="Course is taught at Other site, not Owned or Leased   (eg:. Healthcare Clinic, local bowling alley, ect)"/>
    <n v="2025"/>
    <n v="2"/>
    <n v="84318"/>
    <s v="Full-Time"/>
    <n v="19"/>
    <s v="Cache"/>
    <s v="Cache County"/>
    <x v="11"/>
  </r>
  <r>
    <x v="2"/>
    <s v="Course is taught at Other site, not Owned or Leased   (eg:. Healthcare Clinic, local bowling alley, ect)"/>
    <n v="2025"/>
    <n v="2"/>
    <n v="84318"/>
    <s v="Part-Time"/>
    <n v="6"/>
    <s v="Cache"/>
    <s v="Cache County"/>
    <x v="11"/>
  </r>
  <r>
    <x v="2"/>
    <s v="Course is taught at Other site, not Owned or Leased   (eg:. Healthcare Clinic, local bowling alley, ect)"/>
    <n v="2025"/>
    <n v="2"/>
    <n v="84319"/>
    <s v="Full-Time"/>
    <n v="7"/>
    <s v="Cache"/>
    <s v="Cache County"/>
    <x v="11"/>
  </r>
  <r>
    <x v="2"/>
    <s v="Course is taught at Other site, not Owned or Leased   (eg:. Healthcare Clinic, local bowling alley, ect)"/>
    <n v="2025"/>
    <n v="2"/>
    <n v="84319"/>
    <s v="Part-Time"/>
    <n v="6"/>
    <s v="Cache"/>
    <s v="Cache County"/>
    <x v="11"/>
  </r>
  <r>
    <x v="2"/>
    <s v="Course is taught at Other site, not Owned or Leased   (eg:. Healthcare Clinic, local bowling alley, ect)"/>
    <n v="2025"/>
    <n v="2"/>
    <n v="84320"/>
    <s v="Full-Time"/>
    <n v="2"/>
    <s v="Cache"/>
    <s v="Cache County"/>
    <x v="11"/>
  </r>
  <r>
    <x v="2"/>
    <s v="Course is taught at Other site, not Owned or Leased   (eg:. Healthcare Clinic, local bowling alley, ect)"/>
    <n v="2025"/>
    <n v="2"/>
    <n v="84321"/>
    <s v="Full-Time"/>
    <n v="453"/>
    <s v="Cache"/>
    <s v="Cache County"/>
    <x v="11"/>
  </r>
  <r>
    <x v="2"/>
    <s v="Course is taught at Other site, not Owned or Leased   (eg:. Healthcare Clinic, local bowling alley, ect)"/>
    <n v="2025"/>
    <n v="2"/>
    <n v="84321"/>
    <s v="Part-Time"/>
    <n v="96"/>
    <s v="Cache"/>
    <s v="Cache County"/>
    <x v="11"/>
  </r>
  <r>
    <x v="2"/>
    <s v="Course is taught at Other site, not Owned or Leased   (eg:. Healthcare Clinic, local bowling alley, ect)"/>
    <n v="2025"/>
    <n v="2"/>
    <n v="84322"/>
    <s v="Full-Time"/>
    <n v="24"/>
    <s v="Cache"/>
    <s v="Cache County"/>
    <x v="11"/>
  </r>
  <r>
    <x v="2"/>
    <s v="Course is taught at Other site, not Owned or Leased   (eg:. Healthcare Clinic, local bowling alley, ect)"/>
    <n v="2025"/>
    <n v="2"/>
    <n v="84322"/>
    <s v="Part-Time"/>
    <n v="3"/>
    <s v="Cache"/>
    <s v="Cache County"/>
    <x v="11"/>
  </r>
  <r>
    <x v="2"/>
    <s v="Course is taught at Other site, not Owned or Leased   (eg:. Healthcare Clinic, local bowling alley, ect)"/>
    <n v="2025"/>
    <n v="2"/>
    <n v="84323"/>
    <s v="Full-Time"/>
    <n v="3"/>
    <s v="Cache"/>
    <e v="#N/A"/>
    <x v="11"/>
  </r>
  <r>
    <x v="2"/>
    <s v="Course is taught at Other site, not Owned or Leased   (eg:. Healthcare Clinic, local bowling alley, ect)"/>
    <n v="2025"/>
    <n v="2"/>
    <n v="84324"/>
    <s v="Full-Time"/>
    <n v="2"/>
    <s v="Box Elder"/>
    <s v="Box Elder County"/>
    <x v="10"/>
  </r>
  <r>
    <x v="2"/>
    <s v="Course is taught at Other site, not Owned or Leased   (eg:. Healthcare Clinic, local bowling alley, ect)"/>
    <n v="2025"/>
    <n v="2"/>
    <n v="84325"/>
    <s v="Full-Time"/>
    <n v="8"/>
    <s v="Cache"/>
    <s v="Cache County"/>
    <x v="11"/>
  </r>
  <r>
    <x v="2"/>
    <s v="Course is taught at Other site, not Owned or Leased   (eg:. Healthcare Clinic, local bowling alley, ect)"/>
    <n v="2025"/>
    <n v="2"/>
    <n v="84325"/>
    <s v="Part-Time"/>
    <n v="1"/>
    <s v="Cache"/>
    <s v="Cache County"/>
    <x v="11"/>
  </r>
  <r>
    <x v="2"/>
    <s v="Course is taught at Other site, not Owned or Leased   (eg:. Healthcare Clinic, local bowling alley, ect)"/>
    <n v="2025"/>
    <n v="2"/>
    <n v="84326"/>
    <s v="Full-Time"/>
    <n v="12"/>
    <s v="Cache"/>
    <s v="Cache County"/>
    <x v="11"/>
  </r>
  <r>
    <x v="2"/>
    <s v="Course is taught at Other site, not Owned or Leased   (eg:. Healthcare Clinic, local bowling alley, ect)"/>
    <n v="2025"/>
    <n v="2"/>
    <n v="84326"/>
    <s v="Part-Time"/>
    <n v="1"/>
    <s v="Cache"/>
    <s v="Cache County"/>
    <x v="11"/>
  </r>
  <r>
    <x v="2"/>
    <s v="Course is taught at Other site, not Owned or Leased   (eg:. Healthcare Clinic, local bowling alley, ect)"/>
    <n v="2025"/>
    <n v="2"/>
    <n v="84327"/>
    <s v="Full-Time"/>
    <n v="4"/>
    <s v="Cache"/>
    <s v="Cache County"/>
    <x v="11"/>
  </r>
  <r>
    <x v="2"/>
    <s v="Course is taught at Other site, not Owned or Leased   (eg:. Healthcare Clinic, local bowling alley, ect)"/>
    <n v="2025"/>
    <n v="2"/>
    <n v="84327"/>
    <s v="Part-Time"/>
    <n v="1"/>
    <s v="Cache"/>
    <s v="Cache County"/>
    <x v="11"/>
  </r>
  <r>
    <x v="2"/>
    <s v="Course is taught at Other site, not Owned or Leased   (eg:. Healthcare Clinic, local bowling alley, ect)"/>
    <n v="2025"/>
    <n v="2"/>
    <n v="84328"/>
    <s v="Full-Time"/>
    <n v="8"/>
    <s v="Cache"/>
    <s v="Cache County"/>
    <x v="11"/>
  </r>
  <r>
    <x v="2"/>
    <s v="Course is taught at Other site, not Owned or Leased   (eg:. Healthcare Clinic, local bowling alley, ect)"/>
    <n v="2025"/>
    <n v="2"/>
    <n v="84332"/>
    <s v="Full-Time"/>
    <n v="35"/>
    <s v="Cache"/>
    <s v="Cache County"/>
    <x v="11"/>
  </r>
  <r>
    <x v="2"/>
    <s v="Course is taught at Other site, not Owned or Leased   (eg:. Healthcare Clinic, local bowling alley, ect)"/>
    <n v="2025"/>
    <n v="2"/>
    <n v="84332"/>
    <s v="Part-Time"/>
    <n v="7"/>
    <s v="Cache"/>
    <s v="Cache County"/>
    <x v="11"/>
  </r>
  <r>
    <x v="2"/>
    <s v="Course is taught at Other site, not Owned or Leased   (eg:. Healthcare Clinic, local bowling alley, ect)"/>
    <n v="2025"/>
    <n v="2"/>
    <n v="84333"/>
    <s v="Full-Time"/>
    <n v="7"/>
    <s v="Cache"/>
    <s v="Cache County"/>
    <x v="11"/>
  </r>
  <r>
    <x v="2"/>
    <s v="Course is taught at Other site, not Owned or Leased   (eg:. Healthcare Clinic, local bowling alley, ect)"/>
    <n v="2025"/>
    <n v="2"/>
    <n v="84333"/>
    <s v="Part-Time"/>
    <n v="3"/>
    <s v="Cache"/>
    <s v="Cache County"/>
    <x v="11"/>
  </r>
  <r>
    <x v="2"/>
    <s v="Course is taught at Other site, not Owned or Leased   (eg:. Healthcare Clinic, local bowling alley, ect)"/>
    <n v="2025"/>
    <n v="2"/>
    <n v="84335"/>
    <s v="Full-Time"/>
    <n v="31"/>
    <s v="Cache"/>
    <s v="Cache County"/>
    <x v="11"/>
  </r>
  <r>
    <x v="2"/>
    <s v="Course is taught at Other site, not Owned or Leased   (eg:. Healthcare Clinic, local bowling alley, ect)"/>
    <n v="2025"/>
    <n v="2"/>
    <n v="84335"/>
    <s v="Part-Time"/>
    <n v="10"/>
    <s v="Cache"/>
    <s v="Cache County"/>
    <x v="11"/>
  </r>
  <r>
    <x v="2"/>
    <s v="Course is taught at Other site, not Owned or Leased   (eg:. Healthcare Clinic, local bowling alley, ect)"/>
    <n v="2025"/>
    <n v="2"/>
    <n v="84337"/>
    <s v="Full-Time"/>
    <n v="11"/>
    <s v="Box Elder"/>
    <s v="Box Elder County"/>
    <x v="10"/>
  </r>
  <r>
    <x v="2"/>
    <s v="Course is taught at Other site, not Owned or Leased   (eg:. Healthcare Clinic, local bowling alley, ect)"/>
    <n v="2025"/>
    <n v="2"/>
    <n v="84337"/>
    <s v="Part-Time"/>
    <n v="2"/>
    <s v="Box Elder"/>
    <s v="Box Elder County"/>
    <x v="10"/>
  </r>
  <r>
    <x v="2"/>
    <s v="Course is taught at Other site, not Owned or Leased   (eg:. Healthcare Clinic, local bowling alley, ect)"/>
    <n v="2025"/>
    <n v="2"/>
    <n v="84338"/>
    <s v="Full-Time"/>
    <n v="1"/>
    <s v="Cache"/>
    <s v="Cache County"/>
    <x v="11"/>
  </r>
  <r>
    <x v="2"/>
    <s v="Course is taught at Other site, not Owned or Leased   (eg:. Healthcare Clinic, local bowling alley, ect)"/>
    <n v="2025"/>
    <n v="2"/>
    <n v="84339"/>
    <s v="Full-Time"/>
    <n v="16"/>
    <s v="Cache"/>
    <s v="Cache County"/>
    <x v="11"/>
  </r>
  <r>
    <x v="2"/>
    <s v="Course is taught at Other site, not Owned or Leased   (eg:. Healthcare Clinic, local bowling alley, ect)"/>
    <n v="2025"/>
    <n v="2"/>
    <n v="84339"/>
    <s v="Part-Time"/>
    <n v="1"/>
    <s v="Cache"/>
    <s v="Cache County"/>
    <x v="11"/>
  </r>
  <r>
    <x v="2"/>
    <s v="Course is taught at Other site, not Owned or Leased   (eg:. Healthcare Clinic, local bowling alley, ect)"/>
    <n v="2025"/>
    <n v="2"/>
    <n v="84340"/>
    <s v="Full-Time"/>
    <n v="1"/>
    <s v="Box Elder"/>
    <s v="Box Elder County"/>
    <x v="10"/>
  </r>
  <r>
    <x v="2"/>
    <s v="Course is taught at Other site, not Owned or Leased   (eg:. Healthcare Clinic, local bowling alley, ect)"/>
    <n v="2025"/>
    <n v="2"/>
    <n v="84341"/>
    <s v="Full-Time"/>
    <n v="242"/>
    <s v="Cache"/>
    <s v="Cache County"/>
    <x v="11"/>
  </r>
  <r>
    <x v="2"/>
    <s v="Course is taught at Other site, not Owned or Leased   (eg:. Healthcare Clinic, local bowling alley, ect)"/>
    <n v="2025"/>
    <n v="2"/>
    <n v="84341"/>
    <s v="Part-Time"/>
    <n v="80"/>
    <s v="Cache"/>
    <s v="Cache County"/>
    <x v="11"/>
  </r>
  <r>
    <x v="2"/>
    <s v="Course is taught at Other site, not Owned or Leased   (eg:. Healthcare Clinic, local bowling alley, ect)"/>
    <n v="2025"/>
    <n v="2"/>
    <n v="84401"/>
    <s v="Full-Time"/>
    <n v="5"/>
    <s v="Weber"/>
    <s v="Weber County"/>
    <x v="9"/>
  </r>
  <r>
    <x v="2"/>
    <s v="Course is taught at Other site, not Owned or Leased   (eg:. Healthcare Clinic, local bowling alley, ect)"/>
    <n v="2025"/>
    <n v="2"/>
    <n v="84401"/>
    <s v="Part-Time"/>
    <n v="1"/>
    <s v="Weber"/>
    <s v="Weber County"/>
    <x v="9"/>
  </r>
  <r>
    <x v="2"/>
    <s v="Course is taught at Other site, not Owned or Leased   (eg:. Healthcare Clinic, local bowling alley, ect)"/>
    <n v="2025"/>
    <n v="2"/>
    <n v="84403"/>
    <s v="Full-Time"/>
    <n v="8"/>
    <s v="Weber"/>
    <s v="Weber County"/>
    <x v="9"/>
  </r>
  <r>
    <x v="2"/>
    <s v="Course is taught at Other site, not Owned or Leased   (eg:. Healthcare Clinic, local bowling alley, ect)"/>
    <n v="2025"/>
    <n v="2"/>
    <n v="84403"/>
    <s v="Part-Time"/>
    <n v="2"/>
    <s v="Weber"/>
    <s v="Weber County"/>
    <x v="9"/>
  </r>
  <r>
    <x v="2"/>
    <s v="Course is taught at Other site, not Owned or Leased   (eg:. Healthcare Clinic, local bowling alley, ect)"/>
    <n v="2025"/>
    <n v="2"/>
    <n v="84404"/>
    <s v="Full-Time"/>
    <n v="11"/>
    <s v="Weber"/>
    <s v="Weber County"/>
    <x v="9"/>
  </r>
  <r>
    <x v="2"/>
    <s v="Course is taught at Other site, not Owned or Leased   (eg:. Healthcare Clinic, local bowling alley, ect)"/>
    <n v="2025"/>
    <n v="2"/>
    <n v="84405"/>
    <s v="Full-Time"/>
    <n v="2"/>
    <s v="Weber"/>
    <s v="Weber County"/>
    <x v="9"/>
  </r>
  <r>
    <x v="2"/>
    <s v="Course is taught at Other site, not Owned or Leased   (eg:. Healthcare Clinic, local bowling alley, ect)"/>
    <n v="2025"/>
    <n v="2"/>
    <n v="84405"/>
    <s v="Part-Time"/>
    <n v="2"/>
    <s v="Weber"/>
    <s v="Weber County"/>
    <x v="9"/>
  </r>
  <r>
    <x v="2"/>
    <s v="Course is taught at Other site, not Owned or Leased   (eg:. Healthcare Clinic, local bowling alley, ect)"/>
    <n v="2025"/>
    <n v="2"/>
    <n v="84414"/>
    <s v="Full-Time"/>
    <n v="16"/>
    <s v="Weber"/>
    <s v="Weber County"/>
    <x v="9"/>
  </r>
  <r>
    <x v="2"/>
    <s v="Course is taught at Other site, not Owned or Leased   (eg:. Healthcare Clinic, local bowling alley, ect)"/>
    <n v="2025"/>
    <n v="2"/>
    <n v="84414"/>
    <s v="Part-Time"/>
    <n v="3"/>
    <s v="Weber"/>
    <s v="Weber County"/>
    <x v="9"/>
  </r>
  <r>
    <x v="2"/>
    <s v="Course is taught at Other site, not Owned or Leased   (eg:. Healthcare Clinic, local bowling alley, ect)"/>
    <n v="2025"/>
    <n v="2"/>
    <n v="84501"/>
    <s v="Full-Time"/>
    <n v="64"/>
    <s v="Carbon"/>
    <s v="Carbon County"/>
    <x v="12"/>
  </r>
  <r>
    <x v="2"/>
    <s v="Course is taught at Other site, not Owned or Leased   (eg:. Healthcare Clinic, local bowling alley, ect)"/>
    <n v="2025"/>
    <n v="2"/>
    <n v="84501"/>
    <s v="Part-Time"/>
    <n v="15"/>
    <s v="Carbon"/>
    <s v="Carbon County"/>
    <x v="12"/>
  </r>
  <r>
    <x v="2"/>
    <s v="Course is taught at Other site, not Owned or Leased   (eg:. Healthcare Clinic, local bowling alley, ect)"/>
    <n v="2025"/>
    <n v="2"/>
    <n v="84510"/>
    <s v="Full-Time"/>
    <n v="3"/>
    <s v="San Juan"/>
    <e v="#N/A"/>
    <x v="13"/>
  </r>
  <r>
    <x v="2"/>
    <s v="Course is taught at Other site, not Owned or Leased   (eg:. Healthcare Clinic, local bowling alley, ect)"/>
    <n v="2025"/>
    <n v="2"/>
    <n v="84511"/>
    <s v="Full-Time"/>
    <n v="13"/>
    <s v="San Juan"/>
    <s v="San Juan County"/>
    <x v="13"/>
  </r>
  <r>
    <x v="2"/>
    <s v="Course is taught at Other site, not Owned or Leased   (eg:. Healthcare Clinic, local bowling alley, ect)"/>
    <n v="2025"/>
    <n v="2"/>
    <n v="84511"/>
    <s v="Part-Time"/>
    <n v="5"/>
    <s v="San Juan"/>
    <s v="San Juan County"/>
    <x v="13"/>
  </r>
  <r>
    <x v="2"/>
    <s v="Course is taught at Other site, not Owned or Leased   (eg:. Healthcare Clinic, local bowling alley, ect)"/>
    <n v="2025"/>
    <n v="2"/>
    <n v="84512"/>
    <s v="Full-Time"/>
    <n v="1"/>
    <s v="San Juan"/>
    <s v="San Juan County"/>
    <x v="13"/>
  </r>
  <r>
    <x v="2"/>
    <s v="Course is taught at Other site, not Owned or Leased   (eg:. Healthcare Clinic, local bowling alley, ect)"/>
    <n v="2025"/>
    <n v="2"/>
    <n v="84512"/>
    <s v="Part-Time"/>
    <n v="1"/>
    <s v="San Juan"/>
    <s v="San Juan County"/>
    <x v="13"/>
  </r>
  <r>
    <x v="2"/>
    <s v="Course is taught at Other site, not Owned or Leased   (eg:. Healthcare Clinic, local bowling alley, ect)"/>
    <n v="2025"/>
    <n v="2"/>
    <n v="84513"/>
    <s v="Full-Time"/>
    <n v="2"/>
    <s v="Emery"/>
    <s v="Emery County"/>
    <x v="14"/>
  </r>
  <r>
    <x v="2"/>
    <s v="Course is taught at Other site, not Owned or Leased   (eg:. Healthcare Clinic, local bowling alley, ect)"/>
    <n v="2025"/>
    <n v="2"/>
    <n v="84518"/>
    <s v="Full-Time"/>
    <n v="3"/>
    <s v="Emery"/>
    <s v="Emery County"/>
    <x v="14"/>
  </r>
  <r>
    <x v="2"/>
    <s v="Course is taught at Other site, not Owned or Leased   (eg:. Healthcare Clinic, local bowling alley, ect)"/>
    <n v="2025"/>
    <n v="2"/>
    <n v="84520"/>
    <s v="Full-Time"/>
    <n v="1"/>
    <s v="Carbon"/>
    <s v="Carbon County"/>
    <x v="12"/>
  </r>
  <r>
    <x v="2"/>
    <s v="Course is taught at Other site, not Owned or Leased   (eg:. Healthcare Clinic, local bowling alley, ect)"/>
    <n v="2025"/>
    <n v="2"/>
    <n v="84521"/>
    <s v="Part-Time"/>
    <n v="1"/>
    <s v="Emery"/>
    <s v="Emery County"/>
    <x v="14"/>
  </r>
  <r>
    <x v="2"/>
    <s v="Course is taught at Other site, not Owned or Leased   (eg:. Healthcare Clinic, local bowling alley, ect)"/>
    <n v="2025"/>
    <n v="2"/>
    <n v="84523"/>
    <s v="Full-Time"/>
    <n v="7"/>
    <s v="Emery"/>
    <s v="Emery County"/>
    <x v="14"/>
  </r>
  <r>
    <x v="2"/>
    <s v="Course is taught at Other site, not Owned or Leased   (eg:. Healthcare Clinic, local bowling alley, ect)"/>
    <n v="2025"/>
    <n v="2"/>
    <n v="84523"/>
    <s v="Part-Time"/>
    <n v="1"/>
    <s v="Emery"/>
    <s v="Emery County"/>
    <x v="14"/>
  </r>
  <r>
    <x v="2"/>
    <s v="Course is taught at Other site, not Owned or Leased   (eg:. Healthcare Clinic, local bowling alley, ect)"/>
    <n v="2025"/>
    <n v="2"/>
    <n v="84525"/>
    <s v="Part-Time"/>
    <n v="1"/>
    <s v="Emery"/>
    <s v="Emery County"/>
    <x v="14"/>
  </r>
  <r>
    <x v="2"/>
    <s v="Course is taught at Other site, not Owned or Leased   (eg:. Healthcare Clinic, local bowling alley, ect)"/>
    <n v="2025"/>
    <n v="2"/>
    <n v="84526"/>
    <s v="Full-Time"/>
    <n v="11"/>
    <s v="Carbon"/>
    <s v="Carbon County"/>
    <x v="12"/>
  </r>
  <r>
    <x v="2"/>
    <s v="Course is taught at Other site, not Owned or Leased   (eg:. Healthcare Clinic, local bowling alley, ect)"/>
    <n v="2025"/>
    <n v="2"/>
    <n v="84526"/>
    <s v="Part-Time"/>
    <n v="5"/>
    <s v="Carbon"/>
    <s v="Carbon County"/>
    <x v="12"/>
  </r>
  <r>
    <x v="2"/>
    <s v="Course is taught at Other site, not Owned or Leased   (eg:. Healthcare Clinic, local bowling alley, ect)"/>
    <n v="2025"/>
    <n v="2"/>
    <n v="84528"/>
    <s v="Full-Time"/>
    <n v="9"/>
    <s v="Emery"/>
    <s v="Emery County"/>
    <x v="14"/>
  </r>
  <r>
    <x v="2"/>
    <s v="Course is taught at Other site, not Owned or Leased   (eg:. Healthcare Clinic, local bowling alley, ect)"/>
    <n v="2025"/>
    <n v="2"/>
    <n v="84528"/>
    <s v="Part-Time"/>
    <n v="1"/>
    <s v="Emery"/>
    <s v="Emery County"/>
    <x v="14"/>
  </r>
  <r>
    <x v="2"/>
    <s v="Course is taught at Other site, not Owned or Leased   (eg:. Healthcare Clinic, local bowling alley, ect)"/>
    <n v="2025"/>
    <n v="2"/>
    <n v="84531"/>
    <s v="Full-Time"/>
    <n v="2"/>
    <s v="San Juan"/>
    <s v="San Juan County"/>
    <x v="13"/>
  </r>
  <r>
    <x v="2"/>
    <s v="Course is taught at Other site, not Owned or Leased   (eg:. Healthcare Clinic, local bowling alley, ect)"/>
    <n v="2025"/>
    <n v="2"/>
    <n v="84532"/>
    <s v="Full-Time"/>
    <n v="6"/>
    <s v="Grand"/>
    <s v="Grand County"/>
    <x v="15"/>
  </r>
  <r>
    <x v="2"/>
    <s v="Course is taught at Other site, not Owned or Leased   (eg:. Healthcare Clinic, local bowling alley, ect)"/>
    <n v="2025"/>
    <n v="2"/>
    <n v="84532"/>
    <s v="Part-Time"/>
    <n v="8"/>
    <s v="Grand"/>
    <s v="Grand County"/>
    <x v="15"/>
  </r>
  <r>
    <x v="2"/>
    <s v="Course is taught at Other site, not Owned or Leased   (eg:. Healthcare Clinic, local bowling alley, ect)"/>
    <n v="2025"/>
    <n v="2"/>
    <n v="84534"/>
    <s v="Full-Time"/>
    <n v="6"/>
    <s v="San Juan"/>
    <s v="San Juan County"/>
    <x v="13"/>
  </r>
  <r>
    <x v="2"/>
    <s v="Course is taught at Other site, not Owned or Leased   (eg:. Healthcare Clinic, local bowling alley, ect)"/>
    <n v="2025"/>
    <n v="2"/>
    <n v="84535"/>
    <s v="Full-Time"/>
    <n v="3"/>
    <s v="San Juan"/>
    <s v="San Juan County"/>
    <x v="13"/>
  </r>
  <r>
    <x v="2"/>
    <s v="Course is taught at Other site, not Owned or Leased   (eg:. Healthcare Clinic, local bowling alley, ect)"/>
    <n v="2025"/>
    <n v="2"/>
    <n v="84536"/>
    <s v="Full-Time"/>
    <n v="7"/>
    <s v="San Juan"/>
    <s v="San Juan County"/>
    <x v="13"/>
  </r>
  <r>
    <x v="2"/>
    <s v="Course is taught at Other site, not Owned or Leased   (eg:. Healthcare Clinic, local bowling alley, ect)"/>
    <n v="2025"/>
    <n v="2"/>
    <n v="84536"/>
    <s v="Part-Time"/>
    <n v="1"/>
    <s v="San Juan"/>
    <s v="San Juan County"/>
    <x v="13"/>
  </r>
  <r>
    <x v="2"/>
    <s v="Course is taught at Other site, not Owned or Leased   (eg:. Healthcare Clinic, local bowling alley, ect)"/>
    <n v="2025"/>
    <n v="2"/>
    <n v="84537"/>
    <s v="Full-Time"/>
    <n v="2"/>
    <s v="Emery"/>
    <s v="Emery County"/>
    <x v="14"/>
  </r>
  <r>
    <x v="2"/>
    <s v="Course is taught at Other site, not Owned or Leased   (eg:. Healthcare Clinic, local bowling alley, ect)"/>
    <n v="2025"/>
    <n v="2"/>
    <n v="84542"/>
    <s v="Full-Time"/>
    <n v="2"/>
    <s v="Carbon"/>
    <s v="Carbon County"/>
    <x v="12"/>
  </r>
  <r>
    <x v="2"/>
    <s v="Course is taught at Other site, not Owned or Leased   (eg:. Healthcare Clinic, local bowling alley, ect)"/>
    <n v="2025"/>
    <n v="2"/>
    <n v="84542"/>
    <s v="Part-Time"/>
    <n v="3"/>
    <s v="Carbon"/>
    <s v="Carbon County"/>
    <x v="12"/>
  </r>
  <r>
    <x v="2"/>
    <s v="Course is taught at Other site, not Owned or Leased   (eg:. Healthcare Clinic, local bowling alley, ect)"/>
    <n v="2025"/>
    <n v="2"/>
    <n v="84601"/>
    <s v="Full-Time"/>
    <n v="1"/>
    <s v="Utah"/>
    <s v="Utah County"/>
    <x v="0"/>
  </r>
  <r>
    <x v="2"/>
    <s v="Course is taught at Other site, not Owned or Leased   (eg:. Healthcare Clinic, local bowling alley, ect)"/>
    <n v="2025"/>
    <n v="2"/>
    <n v="84602"/>
    <s v="Part-Time"/>
    <n v="1"/>
    <s v="Utah"/>
    <s v="Utah County"/>
    <x v="0"/>
  </r>
  <r>
    <x v="2"/>
    <s v="Course is taught at Other site, not Owned or Leased   (eg:. Healthcare Clinic, local bowling alley, ect)"/>
    <n v="2025"/>
    <n v="2"/>
    <n v="84604"/>
    <s v="Full-Time"/>
    <n v="2"/>
    <s v="Utah"/>
    <s v="Utah County"/>
    <x v="0"/>
  </r>
  <r>
    <x v="2"/>
    <s v="Course is taught at Other site, not Owned or Leased   (eg:. Healthcare Clinic, local bowling alley, ect)"/>
    <n v="2025"/>
    <n v="2"/>
    <n v="84623"/>
    <s v="Full-Time"/>
    <n v="2"/>
    <s v="Sanpete"/>
    <s v="Sanpete County"/>
    <x v="17"/>
  </r>
  <r>
    <x v="2"/>
    <s v="Course is taught at Other site, not Owned or Leased   (eg:. Healthcare Clinic, local bowling alley, ect)"/>
    <n v="2025"/>
    <n v="2"/>
    <n v="84627"/>
    <s v="Full-Time"/>
    <n v="2"/>
    <s v="Sanpete"/>
    <s v="Sanpete County"/>
    <x v="17"/>
  </r>
  <r>
    <x v="2"/>
    <s v="Course is taught at Other site, not Owned or Leased   (eg:. Healthcare Clinic, local bowling alley, ect)"/>
    <n v="2025"/>
    <n v="2"/>
    <n v="84629"/>
    <s v="Full-Time"/>
    <n v="1"/>
    <s v="Sanpete"/>
    <s v="Sanpete County"/>
    <x v="17"/>
  </r>
  <r>
    <x v="2"/>
    <s v="Course is taught at Other site, not Owned or Leased   (eg:. Healthcare Clinic, local bowling alley, ect)"/>
    <n v="2025"/>
    <n v="2"/>
    <n v="84631"/>
    <s v="Full-Time"/>
    <n v="1"/>
    <s v="Millard"/>
    <s v="Millard County"/>
    <x v="16"/>
  </r>
  <r>
    <x v="2"/>
    <s v="Course is taught at Other site, not Owned or Leased   (eg:. Healthcare Clinic, local bowling alley, ect)"/>
    <n v="2025"/>
    <n v="2"/>
    <n v="84642"/>
    <s v="Full-Time"/>
    <n v="1"/>
    <s v="Sanpete"/>
    <s v="Sanpete County"/>
    <x v="17"/>
  </r>
  <r>
    <x v="2"/>
    <s v="Course is taught at Other site, not Owned or Leased   (eg:. Healthcare Clinic, local bowling alley, ect)"/>
    <n v="2025"/>
    <n v="2"/>
    <n v="84642"/>
    <s v="Part-Time"/>
    <n v="1"/>
    <s v="Sanpete"/>
    <s v="Sanpete County"/>
    <x v="17"/>
  </r>
  <r>
    <x v="2"/>
    <s v="Course is taught at Other site, not Owned or Leased   (eg:. Healthcare Clinic, local bowling alley, ect)"/>
    <n v="2025"/>
    <n v="2"/>
    <n v="84645"/>
    <s v="Full-Time"/>
    <n v="1"/>
    <s v="Juab"/>
    <s v="Juab County"/>
    <x v="18"/>
  </r>
  <r>
    <x v="2"/>
    <s v="Course is taught at Other site, not Owned or Leased   (eg:. Healthcare Clinic, local bowling alley, ect)"/>
    <n v="2025"/>
    <n v="2"/>
    <n v="84646"/>
    <s v="Full-Time"/>
    <n v="1"/>
    <s v="Sanpete"/>
    <s v="Sanpete County"/>
    <x v="17"/>
  </r>
  <r>
    <x v="2"/>
    <s v="Course is taught at Other site, not Owned or Leased   (eg:. Healthcare Clinic, local bowling alley, ect)"/>
    <n v="2025"/>
    <n v="2"/>
    <n v="84647"/>
    <s v="Full-Time"/>
    <n v="2"/>
    <s v="Sanpete"/>
    <s v="Sanpete County"/>
    <x v="17"/>
  </r>
  <r>
    <x v="2"/>
    <s v="Course is taught at Other site, not Owned or Leased   (eg:. Healthcare Clinic, local bowling alley, ect)"/>
    <n v="2025"/>
    <n v="2"/>
    <n v="84648"/>
    <s v="Full-Time"/>
    <n v="1"/>
    <s v="Juab"/>
    <s v="Juab County"/>
    <x v="18"/>
  </r>
  <r>
    <x v="2"/>
    <s v="Course is taught at Other site, not Owned or Leased   (eg:. Healthcare Clinic, local bowling alley, ect)"/>
    <n v="2025"/>
    <n v="2"/>
    <n v="84648"/>
    <s v="Part-Time"/>
    <n v="1"/>
    <s v="Juab"/>
    <s v="Juab County"/>
    <x v="18"/>
  </r>
  <r>
    <x v="2"/>
    <s v="Course is taught at Other site, not Owned or Leased   (eg:. Healthcare Clinic, local bowling alley, ect)"/>
    <n v="2025"/>
    <n v="2"/>
    <n v="84649"/>
    <s v="Full-Time"/>
    <n v="2"/>
    <s v="Millard"/>
    <s v="Millard County"/>
    <x v="16"/>
  </r>
  <r>
    <x v="2"/>
    <s v="Course is taught at Other site, not Owned or Leased   (eg:. Healthcare Clinic, local bowling alley, ect)"/>
    <n v="2025"/>
    <n v="2"/>
    <n v="84651"/>
    <s v="Full-Time"/>
    <n v="4"/>
    <s v="Utah"/>
    <s v="Utah County"/>
    <x v="0"/>
  </r>
  <r>
    <x v="2"/>
    <s v="Course is taught at Other site, not Owned or Leased   (eg:. Healthcare Clinic, local bowling alley, ect)"/>
    <n v="2025"/>
    <n v="2"/>
    <n v="84653"/>
    <s v="Full-Time"/>
    <n v="6"/>
    <s v="Utah"/>
    <s v="Utah County"/>
    <x v="0"/>
  </r>
  <r>
    <x v="2"/>
    <s v="Course is taught at Other site, not Owned or Leased   (eg:. Healthcare Clinic, local bowling alley, ect)"/>
    <n v="2025"/>
    <n v="2"/>
    <n v="84655"/>
    <s v="Full-Time"/>
    <n v="5"/>
    <s v="Utah"/>
    <s v="Utah County"/>
    <x v="0"/>
  </r>
  <r>
    <x v="2"/>
    <s v="Course is taught at Other site, not Owned or Leased   (eg:. Healthcare Clinic, local bowling alley, ect)"/>
    <n v="2025"/>
    <n v="2"/>
    <n v="84660"/>
    <s v="Full-Time"/>
    <n v="11"/>
    <s v="Utah"/>
    <s v="Utah County"/>
    <x v="0"/>
  </r>
  <r>
    <x v="2"/>
    <s v="Course is taught at Other site, not Owned or Leased   (eg:. Healthcare Clinic, local bowling alley, ect)"/>
    <n v="2025"/>
    <n v="2"/>
    <n v="84660"/>
    <s v="Part-Time"/>
    <n v="2"/>
    <s v="Utah"/>
    <s v="Utah County"/>
    <x v="0"/>
  </r>
  <r>
    <x v="2"/>
    <s v="Course is taught at Other site, not Owned or Leased   (eg:. Healthcare Clinic, local bowling alley, ect)"/>
    <n v="2025"/>
    <n v="2"/>
    <n v="84663"/>
    <s v="Full-Time"/>
    <n v="7"/>
    <s v="Utah"/>
    <s v="Utah County"/>
    <x v="0"/>
  </r>
  <r>
    <x v="2"/>
    <s v="Course is taught at Other site, not Owned or Leased   (eg:. Healthcare Clinic, local bowling alley, ect)"/>
    <n v="2025"/>
    <n v="2"/>
    <n v="84663"/>
    <s v="Part-Time"/>
    <n v="1"/>
    <s v="Utah"/>
    <s v="Utah County"/>
    <x v="0"/>
  </r>
  <r>
    <x v="2"/>
    <s v="Course is taught at Other site, not Owned or Leased   (eg:. Healthcare Clinic, local bowling alley, ect)"/>
    <n v="2025"/>
    <n v="2"/>
    <n v="84664"/>
    <s v="Full-Time"/>
    <n v="9"/>
    <s v="Utah"/>
    <s v="Utah County"/>
    <x v="0"/>
  </r>
  <r>
    <x v="2"/>
    <s v="Course is taught at Other site, not Owned or Leased   (eg:. Healthcare Clinic, local bowling alley, ect)"/>
    <n v="2025"/>
    <n v="2"/>
    <n v="84701"/>
    <s v="Full-Time"/>
    <n v="1"/>
    <s v="Sevier"/>
    <s v="Sevier County"/>
    <x v="19"/>
  </r>
  <r>
    <x v="2"/>
    <s v="Course is taught at Other site, not Owned or Leased   (eg:. Healthcare Clinic, local bowling alley, ect)"/>
    <n v="2025"/>
    <n v="2"/>
    <n v="84711"/>
    <s v="Full-Time"/>
    <n v="1"/>
    <s v="Sevier"/>
    <s v="Sevier County"/>
    <x v="19"/>
  </r>
  <r>
    <x v="2"/>
    <s v="Course is taught at Other site, not Owned or Leased   (eg:. Healthcare Clinic, local bowling alley, ect)"/>
    <n v="2025"/>
    <n v="2"/>
    <n v="84713"/>
    <s v="Full-Time"/>
    <n v="1"/>
    <s v="Beaver"/>
    <s v="Beaver County"/>
    <x v="23"/>
  </r>
  <r>
    <x v="2"/>
    <s v="Course is taught at Other site, not Owned or Leased   (eg:. Healthcare Clinic, local bowling alley, ect)"/>
    <n v="2025"/>
    <n v="2"/>
    <n v="84720"/>
    <s v="Full-Time"/>
    <n v="5"/>
    <s v="Iron"/>
    <s v="Iron County"/>
    <x v="20"/>
  </r>
  <r>
    <x v="2"/>
    <s v="Course is taught at Other site, not Owned or Leased   (eg:. Healthcare Clinic, local bowling alley, ect)"/>
    <n v="2025"/>
    <n v="2"/>
    <n v="84721"/>
    <s v="Full-Time"/>
    <n v="3"/>
    <s v="Iron"/>
    <s v="Iron County"/>
    <x v="20"/>
  </r>
  <r>
    <x v="2"/>
    <s v="Course is taught at Other site, not Owned or Leased   (eg:. Healthcare Clinic, local bowling alley, ect)"/>
    <n v="2025"/>
    <n v="2"/>
    <n v="84725"/>
    <s v="Part-Time"/>
    <n v="1"/>
    <s v="Washington"/>
    <s v="Washington County"/>
    <x v="21"/>
  </r>
  <r>
    <x v="2"/>
    <s v="Course is taught at Other site, not Owned or Leased   (eg:. Healthcare Clinic, local bowling alley, ect)"/>
    <n v="2025"/>
    <n v="2"/>
    <n v="84728"/>
    <s v="Part-Time"/>
    <n v="1"/>
    <s v="Millard"/>
    <s v="Millard County"/>
    <x v="16"/>
  </r>
  <r>
    <x v="2"/>
    <s v="Course is taught at Other site, not Owned or Leased   (eg:. Healthcare Clinic, local bowling alley, ect)"/>
    <n v="2025"/>
    <n v="2"/>
    <n v="84737"/>
    <s v="Full-Time"/>
    <n v="3"/>
    <s v="Washington"/>
    <s v="Washington County"/>
    <x v="21"/>
  </r>
  <r>
    <x v="2"/>
    <s v="Course is taught at Other site, not Owned or Leased   (eg:. Healthcare Clinic, local bowling alley, ect)"/>
    <n v="2025"/>
    <n v="2"/>
    <n v="84738"/>
    <s v="Full-Time"/>
    <n v="1"/>
    <s v="Washington"/>
    <s v="Washington County"/>
    <x v="21"/>
  </r>
  <r>
    <x v="2"/>
    <s v="Course is taught at Other site, not Owned or Leased   (eg:. Healthcare Clinic, local bowling alley, ect)"/>
    <n v="2025"/>
    <n v="2"/>
    <n v="84741"/>
    <s v="Full-Time"/>
    <n v="1"/>
    <s v="Kane"/>
    <s v="Kane County"/>
    <x v="29"/>
  </r>
  <r>
    <x v="2"/>
    <s v="Course is taught at Other site, not Owned or Leased   (eg:. Healthcare Clinic, local bowling alley, ect)"/>
    <n v="2025"/>
    <n v="2"/>
    <n v="84745"/>
    <s v="Full-Time"/>
    <n v="1"/>
    <s v="Washington"/>
    <s v="Washington County"/>
    <x v="21"/>
  </r>
  <r>
    <x v="2"/>
    <s v="Course is taught at Other site, not Owned or Leased   (eg:. Healthcare Clinic, local bowling alley, ect)"/>
    <n v="2025"/>
    <n v="2"/>
    <n v="84757"/>
    <s v="Part-Time"/>
    <n v="1"/>
    <s v="Washington"/>
    <s v="Washington County"/>
    <x v="21"/>
  </r>
  <r>
    <x v="2"/>
    <s v="Course is taught at Other site, not Owned or Leased   (eg:. Healthcare Clinic, local bowling alley, ect)"/>
    <n v="2025"/>
    <n v="2"/>
    <n v="84765"/>
    <s v="Full-Time"/>
    <n v="1"/>
    <s v="Washington"/>
    <s v="Washington County"/>
    <x v="21"/>
  </r>
  <r>
    <x v="2"/>
    <s v="Course is taught at Other site, not Owned or Leased   (eg:. Healthcare Clinic, local bowling alley, ect)"/>
    <n v="2025"/>
    <n v="2"/>
    <n v="84770"/>
    <s v="Full-Time"/>
    <n v="3"/>
    <s v="Washington"/>
    <s v="Washington County"/>
    <x v="21"/>
  </r>
  <r>
    <x v="2"/>
    <s v="Course is taught at Other site, not Owned or Leased   (eg:. Healthcare Clinic, local bowling alley, ect)"/>
    <n v="2025"/>
    <n v="2"/>
    <n v="84770"/>
    <s v="Part-Time"/>
    <n v="1"/>
    <s v="Washington"/>
    <s v="Washington County"/>
    <x v="21"/>
  </r>
  <r>
    <x v="2"/>
    <s v="Course is taught at Other site, not Owned or Leased   (eg:. Healthcare Clinic, local bowling alley, ect)"/>
    <n v="2025"/>
    <n v="2"/>
    <n v="84780"/>
    <s v="Full-Time"/>
    <n v="6"/>
    <s v="Washington"/>
    <s v="Washington County"/>
    <x v="21"/>
  </r>
  <r>
    <x v="2"/>
    <s v="Course is taught at Other site, not Owned or Leased   (eg:. Healthcare Clinic, local bowling alley, ect)"/>
    <n v="2025"/>
    <n v="2"/>
    <n v="84790"/>
    <s v="Full-Time"/>
    <n v="7"/>
    <s v="Washington"/>
    <s v="Washington County"/>
    <x v="21"/>
  </r>
  <r>
    <x v="2"/>
    <s v="This portion of the course is taught online"/>
    <n v="2025"/>
    <n v="2"/>
    <n v="84001"/>
    <s v="Full-Time"/>
    <n v="1"/>
    <s v="Duchesne"/>
    <s v="Duchesne County"/>
    <x v="4"/>
  </r>
  <r>
    <x v="2"/>
    <s v="This portion of the course is taught online"/>
    <n v="2025"/>
    <n v="2"/>
    <n v="84001"/>
    <s v="Part-Time"/>
    <n v="4"/>
    <s v="Duchesne"/>
    <s v="Duchesne County"/>
    <x v="4"/>
  </r>
  <r>
    <x v="2"/>
    <s v="This portion of the course is taught online"/>
    <n v="2025"/>
    <n v="2"/>
    <n v="84002"/>
    <s v="Full-Time"/>
    <n v="1"/>
    <s v="Duchesne"/>
    <s v="Duchesne County"/>
    <x v="4"/>
  </r>
  <r>
    <x v="2"/>
    <s v="This portion of the course is taught online"/>
    <n v="2025"/>
    <n v="2"/>
    <n v="84003"/>
    <s v="Full-Time"/>
    <n v="129"/>
    <s v="Utah"/>
    <s v="Utah County"/>
    <x v="0"/>
  </r>
  <r>
    <x v="2"/>
    <s v="This portion of the course is taught online"/>
    <n v="2025"/>
    <n v="2"/>
    <n v="84003"/>
    <s v="Part-Time"/>
    <n v="30"/>
    <s v="Utah"/>
    <s v="Utah County"/>
    <x v="0"/>
  </r>
  <r>
    <x v="2"/>
    <s v="This portion of the course is taught online"/>
    <n v="2025"/>
    <n v="2"/>
    <n v="84004"/>
    <s v="Full-Time"/>
    <n v="29"/>
    <s v="Utah"/>
    <s v="Utah County"/>
    <x v="0"/>
  </r>
  <r>
    <x v="2"/>
    <s v="This portion of the course is taught online"/>
    <n v="2025"/>
    <n v="2"/>
    <n v="84004"/>
    <s v="Part-Time"/>
    <n v="5"/>
    <s v="Utah"/>
    <s v="Utah County"/>
    <x v="0"/>
  </r>
  <r>
    <x v="2"/>
    <s v="This portion of the course is taught online"/>
    <n v="2025"/>
    <n v="2"/>
    <n v="84005"/>
    <s v="Full-Time"/>
    <n v="74"/>
    <e v="#N/A"/>
    <s v="Utah County"/>
    <x v="0"/>
  </r>
  <r>
    <x v="2"/>
    <s v="This portion of the course is taught online"/>
    <n v="2025"/>
    <n v="2"/>
    <n v="84005"/>
    <s v="Part-Time"/>
    <n v="17"/>
    <e v="#N/A"/>
    <s v="Utah County"/>
    <x v="0"/>
  </r>
  <r>
    <x v="2"/>
    <s v="This portion of the course is taught online"/>
    <n v="2025"/>
    <n v="2"/>
    <n v="84007"/>
    <s v="Full-Time"/>
    <n v="3"/>
    <s v="Duchesne"/>
    <s v="Duchesne County"/>
    <x v="4"/>
  </r>
  <r>
    <x v="2"/>
    <s v="This portion of the course is taught online"/>
    <n v="2025"/>
    <n v="2"/>
    <n v="84007"/>
    <s v="Part-Time"/>
    <n v="2"/>
    <s v="Duchesne"/>
    <s v="Duchesne County"/>
    <x v="4"/>
  </r>
  <r>
    <x v="2"/>
    <s v="This portion of the course is taught online"/>
    <n v="2025"/>
    <n v="2"/>
    <n v="84009"/>
    <s v="Full-Time"/>
    <n v="68"/>
    <e v="#N/A"/>
    <s v="Salt Lake County"/>
    <x v="1"/>
  </r>
  <r>
    <x v="2"/>
    <s v="This portion of the course is taught online"/>
    <n v="2025"/>
    <n v="2"/>
    <n v="84009"/>
    <s v="Part-Time"/>
    <n v="19"/>
    <e v="#N/A"/>
    <s v="Salt Lake County"/>
    <x v="1"/>
  </r>
  <r>
    <x v="2"/>
    <s v="This portion of the course is taught online"/>
    <n v="2025"/>
    <n v="2"/>
    <n v="84010"/>
    <s v="Full-Time"/>
    <n v="128"/>
    <s v="Davis"/>
    <s v="Davis County"/>
    <x v="2"/>
  </r>
  <r>
    <x v="2"/>
    <s v="This portion of the course is taught online"/>
    <n v="2025"/>
    <n v="2"/>
    <n v="84010"/>
    <s v="Part-Time"/>
    <n v="29"/>
    <s v="Davis"/>
    <s v="Davis County"/>
    <x v="2"/>
  </r>
  <r>
    <x v="2"/>
    <s v="This portion of the course is taught online"/>
    <n v="2025"/>
    <n v="2"/>
    <n v="84011"/>
    <s v="Part-Time"/>
    <n v="1"/>
    <s v="Davis"/>
    <e v="#N/A"/>
    <x v="2"/>
  </r>
  <r>
    <x v="2"/>
    <s v="This portion of the course is taught online"/>
    <n v="2025"/>
    <n v="2"/>
    <n v="84014"/>
    <s v="Full-Time"/>
    <n v="42"/>
    <s v="Davis"/>
    <s v="Davis County"/>
    <x v="2"/>
  </r>
  <r>
    <x v="2"/>
    <s v="This portion of the course is taught online"/>
    <n v="2025"/>
    <n v="2"/>
    <n v="84014"/>
    <s v="Part-Time"/>
    <n v="15"/>
    <s v="Davis"/>
    <s v="Davis County"/>
    <x v="2"/>
  </r>
  <r>
    <x v="2"/>
    <s v="This portion of the course is taught online"/>
    <n v="2025"/>
    <n v="2"/>
    <n v="84015"/>
    <s v="Full-Time"/>
    <n v="89"/>
    <s v="Davis"/>
    <s v="Davis County"/>
    <x v="2"/>
  </r>
  <r>
    <x v="2"/>
    <s v="This portion of the course is taught online"/>
    <n v="2025"/>
    <n v="2"/>
    <n v="84015"/>
    <s v="Part-Time"/>
    <n v="35"/>
    <s v="Davis"/>
    <s v="Davis County"/>
    <x v="2"/>
  </r>
  <r>
    <x v="2"/>
    <s v="This portion of the course is taught online"/>
    <n v="2025"/>
    <n v="2"/>
    <n v="84017"/>
    <s v="Full-Time"/>
    <n v="6"/>
    <s v="Summit"/>
    <s v="Summit County"/>
    <x v="3"/>
  </r>
  <r>
    <x v="2"/>
    <s v="This portion of the course is taught online"/>
    <n v="2025"/>
    <n v="2"/>
    <n v="84017"/>
    <s v="Part-Time"/>
    <n v="5"/>
    <s v="Summit"/>
    <s v="Summit County"/>
    <x v="3"/>
  </r>
  <r>
    <x v="2"/>
    <s v="This portion of the course is taught online"/>
    <n v="2025"/>
    <n v="2"/>
    <n v="84020"/>
    <s v="Full-Time"/>
    <n v="106"/>
    <s v="Salt Lake"/>
    <s v="Salt Lake County"/>
    <x v="1"/>
  </r>
  <r>
    <x v="2"/>
    <s v="This portion of the course is taught online"/>
    <n v="2025"/>
    <n v="2"/>
    <n v="84020"/>
    <s v="Part-Time"/>
    <n v="20"/>
    <s v="Salt Lake"/>
    <s v="Salt Lake County"/>
    <x v="1"/>
  </r>
  <r>
    <x v="2"/>
    <s v="This portion of the course is taught online"/>
    <n v="2025"/>
    <n v="2"/>
    <n v="84021"/>
    <s v="Full-Time"/>
    <n v="17"/>
    <s v="Duchesne"/>
    <s v="Duchesne County"/>
    <x v="4"/>
  </r>
  <r>
    <x v="2"/>
    <s v="This portion of the course is taught online"/>
    <n v="2025"/>
    <n v="2"/>
    <n v="84021"/>
    <s v="Part-Time"/>
    <n v="8"/>
    <s v="Duchesne"/>
    <s v="Duchesne County"/>
    <x v="4"/>
  </r>
  <r>
    <x v="2"/>
    <s v="This portion of the course is taught online"/>
    <n v="2025"/>
    <n v="2"/>
    <n v="84023"/>
    <s v="Full-Time"/>
    <n v="1"/>
    <s v="Daggett"/>
    <s v="Daggett County"/>
    <x v="26"/>
  </r>
  <r>
    <x v="2"/>
    <s v="This portion of the course is taught online"/>
    <n v="2025"/>
    <n v="2"/>
    <n v="84023"/>
    <s v="Part-Time"/>
    <n v="1"/>
    <s v="Daggett"/>
    <s v="Daggett County"/>
    <x v="26"/>
  </r>
  <r>
    <x v="2"/>
    <s v="This portion of the course is taught online"/>
    <n v="2025"/>
    <n v="2"/>
    <n v="84025"/>
    <s v="Full-Time"/>
    <n v="146"/>
    <s v="Davis"/>
    <s v="Davis County"/>
    <x v="2"/>
  </r>
  <r>
    <x v="2"/>
    <s v="This portion of the course is taught online"/>
    <n v="2025"/>
    <n v="2"/>
    <n v="84025"/>
    <s v="Part-Time"/>
    <n v="30"/>
    <s v="Davis"/>
    <s v="Davis County"/>
    <x v="2"/>
  </r>
  <r>
    <x v="2"/>
    <s v="This portion of the course is taught online"/>
    <n v="2025"/>
    <n v="2"/>
    <n v="84026"/>
    <s v="Full-Time"/>
    <n v="3"/>
    <s v="Uintah"/>
    <s v="Uintah County"/>
    <x v="6"/>
  </r>
  <r>
    <x v="2"/>
    <s v="This portion of the course is taught online"/>
    <n v="2025"/>
    <n v="2"/>
    <n v="84026"/>
    <s v="Part-Time"/>
    <n v="5"/>
    <s v="Uintah"/>
    <s v="Uintah County"/>
    <x v="6"/>
  </r>
  <r>
    <x v="2"/>
    <s v="This portion of the course is taught online"/>
    <n v="2025"/>
    <n v="2"/>
    <n v="84027"/>
    <s v="Full-Time"/>
    <n v="1"/>
    <s v="Duchesne"/>
    <s v="Duchesne County"/>
    <x v="4"/>
  </r>
  <r>
    <x v="2"/>
    <s v="This portion of the course is taught online"/>
    <n v="2025"/>
    <n v="2"/>
    <n v="84028"/>
    <s v="Full-Time"/>
    <n v="5"/>
    <s v="Rich"/>
    <s v="Rich County"/>
    <x v="25"/>
  </r>
  <r>
    <x v="2"/>
    <s v="This portion of the course is taught online"/>
    <n v="2025"/>
    <n v="2"/>
    <n v="84028"/>
    <s v="Part-Time"/>
    <n v="1"/>
    <s v="Rich"/>
    <s v="Rich County"/>
    <x v="25"/>
  </r>
  <r>
    <x v="2"/>
    <s v="This portion of the course is taught online"/>
    <n v="2025"/>
    <n v="2"/>
    <n v="84029"/>
    <s v="Full-Time"/>
    <n v="33"/>
    <s v="Tooele"/>
    <s v="Tooele County"/>
    <x v="5"/>
  </r>
  <r>
    <x v="2"/>
    <s v="This portion of the course is taught online"/>
    <n v="2025"/>
    <n v="2"/>
    <n v="84029"/>
    <s v="Part-Time"/>
    <n v="23"/>
    <s v="Tooele"/>
    <s v="Tooele County"/>
    <x v="5"/>
  </r>
  <r>
    <x v="2"/>
    <s v="This portion of the course is taught online"/>
    <n v="2025"/>
    <n v="2"/>
    <n v="84031"/>
    <s v="Full-Time"/>
    <n v="1"/>
    <s v="Duchesne"/>
    <s v="Duchesne County"/>
    <x v="4"/>
  </r>
  <r>
    <x v="2"/>
    <s v="This portion of the course is taught online"/>
    <n v="2025"/>
    <n v="2"/>
    <n v="84032"/>
    <s v="Full-Time"/>
    <n v="68"/>
    <s v="Wasatch"/>
    <s v="Wasatch County"/>
    <x v="7"/>
  </r>
  <r>
    <x v="2"/>
    <s v="This portion of the course is taught online"/>
    <n v="2025"/>
    <n v="2"/>
    <n v="84032"/>
    <s v="Part-Time"/>
    <n v="13"/>
    <s v="Wasatch"/>
    <s v="Wasatch County"/>
    <x v="7"/>
  </r>
  <r>
    <x v="2"/>
    <s v="This portion of the course is taught online"/>
    <n v="2025"/>
    <n v="2"/>
    <n v="84033"/>
    <s v="Full-Time"/>
    <n v="2"/>
    <s v="Summit"/>
    <s v="Summit County"/>
    <x v="3"/>
  </r>
  <r>
    <x v="2"/>
    <s v="This portion of the course is taught online"/>
    <n v="2025"/>
    <n v="2"/>
    <n v="84035"/>
    <s v="Full-Time"/>
    <n v="3"/>
    <s v="Uintah"/>
    <s v="Uintah County"/>
    <x v="6"/>
  </r>
  <r>
    <x v="2"/>
    <s v="This portion of the course is taught online"/>
    <n v="2025"/>
    <n v="2"/>
    <n v="84035"/>
    <s v="Part-Time"/>
    <n v="1"/>
    <s v="Uintah"/>
    <s v="Uintah County"/>
    <x v="6"/>
  </r>
  <r>
    <x v="2"/>
    <s v="This portion of the course is taught online"/>
    <n v="2025"/>
    <n v="2"/>
    <n v="84036"/>
    <s v="Full-Time"/>
    <n v="13"/>
    <s v="Summit"/>
    <s v="Summit County"/>
    <x v="3"/>
  </r>
  <r>
    <x v="2"/>
    <s v="This portion of the course is taught online"/>
    <n v="2025"/>
    <n v="2"/>
    <n v="84036"/>
    <s v="Part-Time"/>
    <n v="3"/>
    <s v="Summit"/>
    <s v="Summit County"/>
    <x v="3"/>
  </r>
  <r>
    <x v="2"/>
    <s v="This portion of the course is taught online"/>
    <n v="2025"/>
    <n v="2"/>
    <n v="84037"/>
    <s v="Full-Time"/>
    <n v="240"/>
    <s v="Davis"/>
    <s v="Davis County"/>
    <x v="2"/>
  </r>
  <r>
    <x v="2"/>
    <s v="This portion of the course is taught online"/>
    <n v="2025"/>
    <n v="2"/>
    <n v="84037"/>
    <s v="Part-Time"/>
    <n v="53"/>
    <s v="Davis"/>
    <s v="Davis County"/>
    <x v="2"/>
  </r>
  <r>
    <x v="2"/>
    <s v="This portion of the course is taught online"/>
    <n v="2025"/>
    <n v="2"/>
    <n v="84038"/>
    <s v="Full-Time"/>
    <n v="3"/>
    <s v="Rich"/>
    <s v="Rich County"/>
    <x v="25"/>
  </r>
  <r>
    <x v="2"/>
    <s v="This portion of the course is taught online"/>
    <n v="2025"/>
    <n v="2"/>
    <n v="84038"/>
    <s v="Part-Time"/>
    <n v="1"/>
    <s v="Rich"/>
    <s v="Rich County"/>
    <x v="25"/>
  </r>
  <r>
    <x v="2"/>
    <s v="This portion of the course is taught online"/>
    <n v="2025"/>
    <n v="2"/>
    <n v="84039"/>
    <s v="Full-Time"/>
    <n v="10"/>
    <s v="Uintah"/>
    <s v="Uintah County"/>
    <x v="6"/>
  </r>
  <r>
    <x v="2"/>
    <s v="This portion of the course is taught online"/>
    <n v="2025"/>
    <n v="2"/>
    <n v="84039"/>
    <s v="Part-Time"/>
    <n v="4"/>
    <s v="Uintah"/>
    <s v="Uintah County"/>
    <x v="6"/>
  </r>
  <r>
    <x v="2"/>
    <s v="This portion of the course is taught online"/>
    <n v="2025"/>
    <n v="2"/>
    <n v="84040"/>
    <s v="Full-Time"/>
    <n v="66"/>
    <s v="Davis"/>
    <s v="Davis County"/>
    <x v="2"/>
  </r>
  <r>
    <x v="2"/>
    <s v="This portion of the course is taught online"/>
    <n v="2025"/>
    <n v="2"/>
    <n v="84040"/>
    <s v="Part-Time"/>
    <n v="15"/>
    <s v="Davis"/>
    <s v="Davis County"/>
    <x v="2"/>
  </r>
  <r>
    <x v="2"/>
    <s v="This portion of the course is taught online"/>
    <n v="2025"/>
    <n v="2"/>
    <n v="84041"/>
    <s v="Full-Time"/>
    <n v="117"/>
    <s v="Davis"/>
    <s v="Davis County"/>
    <x v="2"/>
  </r>
  <r>
    <x v="2"/>
    <s v="This portion of the course is taught online"/>
    <n v="2025"/>
    <n v="2"/>
    <n v="84041"/>
    <s v="Part-Time"/>
    <n v="24"/>
    <s v="Davis"/>
    <s v="Davis County"/>
    <x v="2"/>
  </r>
  <r>
    <x v="2"/>
    <s v="This portion of the course is taught online"/>
    <n v="2025"/>
    <n v="2"/>
    <n v="84042"/>
    <s v="Full-Time"/>
    <n v="11"/>
    <s v="Utah"/>
    <s v="Utah County"/>
    <x v="0"/>
  </r>
  <r>
    <x v="2"/>
    <s v="This portion of the course is taught online"/>
    <n v="2025"/>
    <n v="2"/>
    <n v="84042"/>
    <s v="Part-Time"/>
    <n v="3"/>
    <s v="Utah"/>
    <s v="Utah County"/>
    <x v="0"/>
  </r>
  <r>
    <x v="2"/>
    <s v="This portion of the course is taught online"/>
    <n v="2025"/>
    <n v="2"/>
    <n v="84043"/>
    <s v="Full-Time"/>
    <n v="159"/>
    <s v="Utah"/>
    <s v="Utah County"/>
    <x v="0"/>
  </r>
  <r>
    <x v="2"/>
    <s v="This portion of the course is taught online"/>
    <n v="2025"/>
    <n v="2"/>
    <n v="84043"/>
    <s v="Part-Time"/>
    <n v="34"/>
    <s v="Utah"/>
    <s v="Utah County"/>
    <x v="0"/>
  </r>
  <r>
    <x v="2"/>
    <s v="This portion of the course is taught online"/>
    <n v="2025"/>
    <n v="2"/>
    <n v="84044"/>
    <s v="Full-Time"/>
    <n v="20"/>
    <s v="Salt Lake"/>
    <s v="Salt Lake County"/>
    <x v="1"/>
  </r>
  <r>
    <x v="2"/>
    <s v="This portion of the course is taught online"/>
    <n v="2025"/>
    <n v="2"/>
    <n v="84044"/>
    <s v="Part-Time"/>
    <n v="12"/>
    <s v="Salt Lake"/>
    <s v="Salt Lake County"/>
    <x v="1"/>
  </r>
  <r>
    <x v="2"/>
    <s v="This portion of the course is taught online"/>
    <n v="2025"/>
    <n v="2"/>
    <n v="84045"/>
    <s v="Full-Time"/>
    <n v="73"/>
    <e v="#N/A"/>
    <s v="Utah County"/>
    <x v="0"/>
  </r>
  <r>
    <x v="2"/>
    <s v="This portion of the course is taught online"/>
    <n v="2025"/>
    <n v="2"/>
    <n v="84045"/>
    <s v="Part-Time"/>
    <n v="20"/>
    <e v="#N/A"/>
    <s v="Utah County"/>
    <x v="0"/>
  </r>
  <r>
    <x v="2"/>
    <s v="This portion of the course is taught online"/>
    <n v="2025"/>
    <n v="2"/>
    <n v="84046"/>
    <s v="Part-Time"/>
    <n v="2"/>
    <s v="Daggett"/>
    <s v="Daggett County"/>
    <x v="26"/>
  </r>
  <r>
    <x v="2"/>
    <s v="This portion of the course is taught online"/>
    <n v="2025"/>
    <n v="2"/>
    <n v="84047"/>
    <s v="Full-Time"/>
    <n v="10"/>
    <s v="Salt Lake"/>
    <s v="Salt Lake County"/>
    <x v="1"/>
  </r>
  <r>
    <x v="2"/>
    <s v="This portion of the course is taught online"/>
    <n v="2025"/>
    <n v="2"/>
    <n v="84047"/>
    <s v="Part-Time"/>
    <n v="4"/>
    <s v="Salt Lake"/>
    <s v="Salt Lake County"/>
    <x v="1"/>
  </r>
  <r>
    <x v="2"/>
    <s v="This portion of the course is taught online"/>
    <n v="2025"/>
    <n v="2"/>
    <n v="84049"/>
    <s v="Full-Time"/>
    <n v="29"/>
    <s v="Wasatch"/>
    <s v="Wasatch County"/>
    <x v="7"/>
  </r>
  <r>
    <x v="2"/>
    <s v="This portion of the course is taught online"/>
    <n v="2025"/>
    <n v="2"/>
    <n v="84049"/>
    <s v="Part-Time"/>
    <n v="3"/>
    <s v="Wasatch"/>
    <s v="Wasatch County"/>
    <x v="7"/>
  </r>
  <r>
    <x v="2"/>
    <s v="This portion of the course is taught online"/>
    <n v="2025"/>
    <n v="2"/>
    <n v="84050"/>
    <s v="Full-Time"/>
    <n v="51"/>
    <s v="Morgan"/>
    <s v="Morgan County"/>
    <x v="8"/>
  </r>
  <r>
    <x v="2"/>
    <s v="This portion of the course is taught online"/>
    <n v="2025"/>
    <n v="2"/>
    <n v="84050"/>
    <s v="Part-Time"/>
    <n v="13"/>
    <s v="Morgan"/>
    <s v="Morgan County"/>
    <x v="8"/>
  </r>
  <r>
    <x v="2"/>
    <s v="This portion of the course is taught online"/>
    <n v="2025"/>
    <n v="2"/>
    <n v="84051"/>
    <s v="Full-Time"/>
    <n v="1"/>
    <s v="Duchesne"/>
    <s v="Duchesne County"/>
    <x v="4"/>
  </r>
  <r>
    <x v="2"/>
    <s v="This portion of the course is taught online"/>
    <n v="2025"/>
    <n v="2"/>
    <n v="84051"/>
    <s v="Part-Time"/>
    <n v="1"/>
    <s v="Duchesne"/>
    <s v="Duchesne County"/>
    <x v="4"/>
  </r>
  <r>
    <x v="2"/>
    <s v="This portion of the course is taught online"/>
    <n v="2025"/>
    <n v="2"/>
    <n v="84052"/>
    <s v="Full-Time"/>
    <n v="5"/>
    <s v="Duchesne"/>
    <s v="Duchesne County"/>
    <x v="4"/>
  </r>
  <r>
    <x v="2"/>
    <s v="This portion of the course is taught online"/>
    <n v="2025"/>
    <n v="2"/>
    <n v="84052"/>
    <s v="Part-Time"/>
    <n v="6"/>
    <s v="Duchesne"/>
    <s v="Duchesne County"/>
    <x v="4"/>
  </r>
  <r>
    <x v="2"/>
    <s v="This portion of the course is taught online"/>
    <n v="2025"/>
    <n v="2"/>
    <n v="84053"/>
    <s v="Full-Time"/>
    <n v="2"/>
    <s v="Duchesne"/>
    <s v="Duchesne County"/>
    <x v="4"/>
  </r>
  <r>
    <x v="2"/>
    <s v="This portion of the course is taught online"/>
    <n v="2025"/>
    <n v="2"/>
    <n v="84053"/>
    <s v="Part-Time"/>
    <n v="2"/>
    <s v="Duchesne"/>
    <s v="Duchesne County"/>
    <x v="4"/>
  </r>
  <r>
    <x v="2"/>
    <s v="This portion of the course is taught online"/>
    <n v="2025"/>
    <n v="2"/>
    <n v="84054"/>
    <s v="Full-Time"/>
    <n v="51"/>
    <s v="Davis"/>
    <s v="Davis County"/>
    <x v="2"/>
  </r>
  <r>
    <x v="2"/>
    <s v="This portion of the course is taught online"/>
    <n v="2025"/>
    <n v="2"/>
    <n v="84054"/>
    <s v="Part-Time"/>
    <n v="18"/>
    <s v="Davis"/>
    <s v="Davis County"/>
    <x v="2"/>
  </r>
  <r>
    <x v="2"/>
    <s v="This portion of the course is taught online"/>
    <n v="2025"/>
    <n v="2"/>
    <n v="84055"/>
    <s v="Full-Time"/>
    <n v="2"/>
    <s v="Summit"/>
    <s v="Summit County"/>
    <x v="3"/>
  </r>
  <r>
    <x v="2"/>
    <s v="This portion of the course is taught online"/>
    <n v="2025"/>
    <n v="2"/>
    <n v="84056"/>
    <s v="Full-Time"/>
    <n v="2"/>
    <s v="Weber"/>
    <s v="Davis County"/>
    <x v="9"/>
  </r>
  <r>
    <x v="2"/>
    <s v="This portion of the course is taught online"/>
    <n v="2025"/>
    <n v="2"/>
    <n v="84056"/>
    <s v="Part-Time"/>
    <n v="1"/>
    <s v="Weber"/>
    <s v="Davis County"/>
    <x v="9"/>
  </r>
  <r>
    <x v="2"/>
    <s v="This portion of the course is taught online"/>
    <n v="2025"/>
    <n v="2"/>
    <n v="84057"/>
    <s v="Full-Time"/>
    <n v="29"/>
    <s v="Utah"/>
    <s v="Utah County"/>
    <x v="0"/>
  </r>
  <r>
    <x v="2"/>
    <s v="This portion of the course is taught online"/>
    <n v="2025"/>
    <n v="2"/>
    <n v="84057"/>
    <s v="Part-Time"/>
    <n v="11"/>
    <s v="Utah"/>
    <s v="Utah County"/>
    <x v="0"/>
  </r>
  <r>
    <x v="2"/>
    <s v="This portion of the course is taught online"/>
    <n v="2025"/>
    <n v="2"/>
    <n v="84058"/>
    <s v="Full-Time"/>
    <n v="18"/>
    <s v="Utah"/>
    <s v="Utah County"/>
    <x v="0"/>
  </r>
  <r>
    <x v="2"/>
    <s v="This portion of the course is taught online"/>
    <n v="2025"/>
    <n v="2"/>
    <n v="84058"/>
    <s v="Part-Time"/>
    <n v="10"/>
    <s v="Utah"/>
    <s v="Utah County"/>
    <x v="0"/>
  </r>
  <r>
    <x v="2"/>
    <s v="This portion of the course is taught online"/>
    <n v="2025"/>
    <n v="2"/>
    <n v="84059"/>
    <s v="Full-Time"/>
    <n v="8"/>
    <s v="Utah"/>
    <s v="Utah County"/>
    <x v="0"/>
  </r>
  <r>
    <x v="2"/>
    <s v="This portion of the course is taught online"/>
    <n v="2025"/>
    <n v="2"/>
    <n v="84059"/>
    <s v="Part-Time"/>
    <n v="10"/>
    <s v="Utah"/>
    <s v="Utah County"/>
    <x v="0"/>
  </r>
  <r>
    <x v="2"/>
    <s v="This portion of the course is taught online"/>
    <n v="2025"/>
    <n v="2"/>
    <n v="84060"/>
    <s v="Full-Time"/>
    <n v="2"/>
    <s v="Summit"/>
    <s v="Summit County"/>
    <x v="3"/>
  </r>
  <r>
    <x v="2"/>
    <s v="This portion of the course is taught online"/>
    <n v="2025"/>
    <n v="2"/>
    <n v="84061"/>
    <s v="Full-Time"/>
    <n v="3"/>
    <s v="Summit"/>
    <s v="Summit County"/>
    <x v="3"/>
  </r>
  <r>
    <x v="2"/>
    <s v="This portion of the course is taught online"/>
    <n v="2025"/>
    <n v="2"/>
    <n v="84062"/>
    <s v="Full-Time"/>
    <n v="72"/>
    <s v="Utah"/>
    <s v="Utah County"/>
    <x v="0"/>
  </r>
  <r>
    <x v="2"/>
    <s v="This portion of the course is taught online"/>
    <n v="2025"/>
    <n v="2"/>
    <n v="84062"/>
    <s v="Part-Time"/>
    <n v="15"/>
    <s v="Utah"/>
    <s v="Utah County"/>
    <x v="0"/>
  </r>
  <r>
    <x v="2"/>
    <s v="This portion of the course is taught online"/>
    <n v="2025"/>
    <n v="2"/>
    <n v="84064"/>
    <s v="Full-Time"/>
    <n v="4"/>
    <s v="Rich"/>
    <s v="Rich County"/>
    <x v="25"/>
  </r>
  <r>
    <x v="2"/>
    <s v="This portion of the course is taught online"/>
    <n v="2025"/>
    <n v="2"/>
    <n v="84064"/>
    <s v="Part-Time"/>
    <n v="1"/>
    <s v="Rich"/>
    <s v="Rich County"/>
    <x v="25"/>
  </r>
  <r>
    <x v="2"/>
    <s v="This portion of the course is taught online"/>
    <n v="2025"/>
    <n v="2"/>
    <n v="84065"/>
    <s v="Full-Time"/>
    <n v="95"/>
    <s v="Salt Lake"/>
    <s v="Salt Lake County"/>
    <x v="1"/>
  </r>
  <r>
    <x v="2"/>
    <s v="This portion of the course is taught online"/>
    <n v="2025"/>
    <n v="2"/>
    <n v="84065"/>
    <s v="Part-Time"/>
    <n v="35"/>
    <s v="Salt Lake"/>
    <s v="Salt Lake County"/>
    <x v="1"/>
  </r>
  <r>
    <x v="2"/>
    <s v="This portion of the course is taught online"/>
    <n v="2025"/>
    <n v="2"/>
    <n v="84066"/>
    <s v="Full-Time"/>
    <n v="44"/>
    <s v="Duchesne"/>
    <s v="Duchesne County"/>
    <x v="4"/>
  </r>
  <r>
    <x v="2"/>
    <s v="This portion of the course is taught online"/>
    <n v="2025"/>
    <n v="2"/>
    <n v="84066"/>
    <s v="Part-Time"/>
    <n v="43"/>
    <s v="Duchesne"/>
    <s v="Duchesne County"/>
    <x v="4"/>
  </r>
  <r>
    <x v="2"/>
    <s v="This portion of the course is taught online"/>
    <n v="2025"/>
    <n v="2"/>
    <n v="84067"/>
    <s v="Full-Time"/>
    <n v="31"/>
    <s v="Weber"/>
    <s v="Weber County"/>
    <x v="9"/>
  </r>
  <r>
    <x v="2"/>
    <s v="This portion of the course is taught online"/>
    <n v="2025"/>
    <n v="2"/>
    <n v="84067"/>
    <s v="Part-Time"/>
    <n v="12"/>
    <s v="Weber"/>
    <s v="Weber County"/>
    <x v="9"/>
  </r>
  <r>
    <x v="2"/>
    <s v="This portion of the course is taught online"/>
    <n v="2025"/>
    <n v="2"/>
    <n v="84069"/>
    <s v="Full-Time"/>
    <n v="1"/>
    <s v="Tooele"/>
    <s v="Tooele County"/>
    <x v="5"/>
  </r>
  <r>
    <x v="2"/>
    <s v="This portion of the course is taught online"/>
    <n v="2025"/>
    <n v="2"/>
    <n v="84069"/>
    <s v="Part-Time"/>
    <n v="1"/>
    <s v="Tooele"/>
    <s v="Tooele County"/>
    <x v="5"/>
  </r>
  <r>
    <x v="2"/>
    <s v="This portion of the course is taught online"/>
    <n v="2025"/>
    <n v="2"/>
    <n v="84070"/>
    <s v="Full-Time"/>
    <n v="15"/>
    <s v="Salt Lake"/>
    <s v="Salt Lake County"/>
    <x v="1"/>
  </r>
  <r>
    <x v="2"/>
    <s v="This portion of the course is taught online"/>
    <n v="2025"/>
    <n v="2"/>
    <n v="84070"/>
    <s v="Part-Time"/>
    <n v="9"/>
    <s v="Salt Lake"/>
    <s v="Salt Lake County"/>
    <x v="1"/>
  </r>
  <r>
    <x v="2"/>
    <s v="This portion of the course is taught online"/>
    <n v="2025"/>
    <n v="2"/>
    <n v="84071"/>
    <s v="Full-Time"/>
    <n v="5"/>
    <s v="Tooele"/>
    <s v="Tooele County"/>
    <x v="5"/>
  </r>
  <r>
    <x v="2"/>
    <s v="This portion of the course is taught online"/>
    <n v="2025"/>
    <n v="2"/>
    <n v="84071"/>
    <s v="Part-Time"/>
    <n v="6"/>
    <s v="Tooele"/>
    <s v="Tooele County"/>
    <x v="5"/>
  </r>
  <r>
    <x v="2"/>
    <s v="This portion of the course is taught online"/>
    <n v="2025"/>
    <n v="2"/>
    <n v="84073"/>
    <s v="Full-Time"/>
    <n v="1"/>
    <s v="Duchesne"/>
    <s v="Duchesne County"/>
    <x v="4"/>
  </r>
  <r>
    <x v="2"/>
    <s v="This portion of the course is taught online"/>
    <n v="2025"/>
    <n v="2"/>
    <n v="84074"/>
    <s v="Full-Time"/>
    <n v="146"/>
    <s v="Tooele"/>
    <s v="Tooele County"/>
    <x v="5"/>
  </r>
  <r>
    <x v="2"/>
    <s v="This portion of the course is taught online"/>
    <n v="2025"/>
    <n v="2"/>
    <n v="84074"/>
    <s v="Part-Time"/>
    <n v="78"/>
    <s v="Tooele"/>
    <s v="Tooele County"/>
    <x v="5"/>
  </r>
  <r>
    <x v="2"/>
    <s v="This portion of the course is taught online"/>
    <n v="2025"/>
    <n v="2"/>
    <n v="84075"/>
    <s v="Full-Time"/>
    <n v="92"/>
    <s v="Davis"/>
    <s v="Davis County"/>
    <x v="2"/>
  </r>
  <r>
    <x v="2"/>
    <s v="This portion of the course is taught online"/>
    <n v="2025"/>
    <n v="2"/>
    <n v="84075"/>
    <s v="Part-Time"/>
    <n v="28"/>
    <s v="Davis"/>
    <s v="Davis County"/>
    <x v="2"/>
  </r>
  <r>
    <x v="2"/>
    <s v="This portion of the course is taught online"/>
    <n v="2025"/>
    <n v="2"/>
    <n v="84076"/>
    <s v="Full-Time"/>
    <n v="2"/>
    <s v="Uintah"/>
    <s v="Uintah County"/>
    <x v="6"/>
  </r>
  <r>
    <x v="2"/>
    <s v="This portion of the course is taught online"/>
    <n v="2025"/>
    <n v="2"/>
    <n v="84076"/>
    <s v="Part-Time"/>
    <n v="4"/>
    <s v="Uintah"/>
    <s v="Uintah County"/>
    <x v="6"/>
  </r>
  <r>
    <x v="2"/>
    <s v="This portion of the course is taught online"/>
    <n v="2025"/>
    <n v="2"/>
    <n v="84078"/>
    <s v="Full-Time"/>
    <n v="108"/>
    <s v="Uintah"/>
    <s v="Uintah County"/>
    <x v="6"/>
  </r>
  <r>
    <x v="2"/>
    <s v="This portion of the course is taught online"/>
    <n v="2025"/>
    <n v="2"/>
    <n v="84078"/>
    <s v="Part-Time"/>
    <n v="153"/>
    <s v="Uintah"/>
    <s v="Uintah County"/>
    <x v="6"/>
  </r>
  <r>
    <x v="2"/>
    <s v="This portion of the course is taught online"/>
    <n v="2025"/>
    <n v="2"/>
    <n v="84080"/>
    <s v="Full-Time"/>
    <n v="1"/>
    <s v="Tooele"/>
    <s v="Tooele County"/>
    <x v="5"/>
  </r>
  <r>
    <x v="2"/>
    <s v="This portion of the course is taught online"/>
    <n v="2025"/>
    <n v="2"/>
    <n v="84081"/>
    <s v="Full-Time"/>
    <n v="78"/>
    <e v="#N/A"/>
    <s v="Salt Lake County"/>
    <x v="1"/>
  </r>
  <r>
    <x v="2"/>
    <s v="This portion of the course is taught online"/>
    <n v="2025"/>
    <n v="2"/>
    <n v="84081"/>
    <s v="Part-Time"/>
    <n v="25"/>
    <e v="#N/A"/>
    <s v="Salt Lake County"/>
    <x v="1"/>
  </r>
  <r>
    <x v="2"/>
    <s v="This portion of the course is taught online"/>
    <n v="2025"/>
    <n v="2"/>
    <n v="84082"/>
    <s v="Full-Time"/>
    <n v="1"/>
    <s v="Wasatch"/>
    <s v="Wasatch County"/>
    <x v="7"/>
  </r>
  <r>
    <x v="2"/>
    <s v="This portion of the course is taught online"/>
    <n v="2025"/>
    <n v="2"/>
    <n v="84083"/>
    <s v="Full-Time"/>
    <n v="2"/>
    <s v="Tooele"/>
    <s v="Tooele County"/>
    <x v="5"/>
  </r>
  <r>
    <x v="2"/>
    <s v="This portion of the course is taught online"/>
    <n v="2025"/>
    <n v="2"/>
    <n v="84084"/>
    <s v="Full-Time"/>
    <n v="31"/>
    <s v="Salt Lake"/>
    <s v="Salt Lake County"/>
    <x v="1"/>
  </r>
  <r>
    <x v="2"/>
    <s v="This portion of the course is taught online"/>
    <n v="2025"/>
    <n v="2"/>
    <n v="84084"/>
    <s v="Part-Time"/>
    <n v="14"/>
    <s v="Salt Lake"/>
    <s v="Salt Lake County"/>
    <x v="1"/>
  </r>
  <r>
    <x v="2"/>
    <s v="This portion of the course is taught online"/>
    <n v="2025"/>
    <n v="2"/>
    <n v="84085"/>
    <s v="Part-Time"/>
    <n v="1"/>
    <s v="Uintah"/>
    <s v="Uintah County"/>
    <x v="6"/>
  </r>
  <r>
    <x v="2"/>
    <s v="This portion of the course is taught online"/>
    <n v="2025"/>
    <n v="2"/>
    <n v="84086"/>
    <s v="Full-Time"/>
    <n v="4"/>
    <s v="Rich"/>
    <s v="Rich County"/>
    <x v="25"/>
  </r>
  <r>
    <x v="2"/>
    <s v="This portion of the course is taught online"/>
    <n v="2025"/>
    <n v="2"/>
    <n v="84087"/>
    <s v="Full-Time"/>
    <n v="38"/>
    <s v="Davis"/>
    <s v="Davis County"/>
    <x v="2"/>
  </r>
  <r>
    <x v="2"/>
    <s v="This portion of the course is taught online"/>
    <n v="2025"/>
    <n v="2"/>
    <n v="84087"/>
    <s v="Part-Time"/>
    <n v="11"/>
    <s v="Davis"/>
    <s v="Davis County"/>
    <x v="2"/>
  </r>
  <r>
    <x v="2"/>
    <s v="This portion of the course is taught online"/>
    <n v="2025"/>
    <n v="2"/>
    <n v="84088"/>
    <s v="Full-Time"/>
    <n v="52"/>
    <s v="Salt Lake"/>
    <s v="Salt Lake County"/>
    <x v="1"/>
  </r>
  <r>
    <x v="2"/>
    <s v="This portion of the course is taught online"/>
    <n v="2025"/>
    <n v="2"/>
    <n v="84088"/>
    <s v="Part-Time"/>
    <n v="9"/>
    <s v="Salt Lake"/>
    <s v="Salt Lake County"/>
    <x v="1"/>
  </r>
  <r>
    <x v="2"/>
    <s v="This portion of the course is taught online"/>
    <n v="2025"/>
    <n v="2"/>
    <n v="84092"/>
    <s v="Full-Time"/>
    <n v="53"/>
    <s v="Salt Lake"/>
    <s v="Salt Lake County"/>
    <x v="1"/>
  </r>
  <r>
    <x v="2"/>
    <s v="This portion of the course is taught online"/>
    <n v="2025"/>
    <n v="2"/>
    <n v="84092"/>
    <s v="Part-Time"/>
    <n v="5"/>
    <s v="Salt Lake"/>
    <s v="Salt Lake County"/>
    <x v="1"/>
  </r>
  <r>
    <x v="2"/>
    <s v="This portion of the course is taught online"/>
    <n v="2025"/>
    <n v="2"/>
    <n v="84093"/>
    <s v="Full-Time"/>
    <n v="29"/>
    <s v="Salt Lake"/>
    <s v="Salt Lake County"/>
    <x v="1"/>
  </r>
  <r>
    <x v="2"/>
    <s v="This portion of the course is taught online"/>
    <n v="2025"/>
    <n v="2"/>
    <n v="84093"/>
    <s v="Part-Time"/>
    <n v="8"/>
    <s v="Salt Lake"/>
    <s v="Salt Lake County"/>
    <x v="1"/>
  </r>
  <r>
    <x v="2"/>
    <s v="This portion of the course is taught online"/>
    <n v="2025"/>
    <n v="2"/>
    <n v="84094"/>
    <s v="Full-Time"/>
    <n v="42"/>
    <s v="Salt Lake"/>
    <s v="Salt Lake County"/>
    <x v="1"/>
  </r>
  <r>
    <x v="2"/>
    <s v="This portion of the course is taught online"/>
    <n v="2025"/>
    <n v="2"/>
    <n v="84094"/>
    <s v="Part-Time"/>
    <n v="17"/>
    <s v="Salt Lake"/>
    <s v="Salt Lake County"/>
    <x v="1"/>
  </r>
  <r>
    <x v="2"/>
    <s v="This portion of the course is taught online"/>
    <n v="2025"/>
    <n v="2"/>
    <n v="84095"/>
    <s v="Full-Time"/>
    <n v="107"/>
    <s v="Salt Lake"/>
    <s v="Salt Lake County"/>
    <x v="1"/>
  </r>
  <r>
    <x v="2"/>
    <s v="This portion of the course is taught online"/>
    <n v="2025"/>
    <n v="2"/>
    <n v="84095"/>
    <s v="Part-Time"/>
    <n v="23"/>
    <s v="Salt Lake"/>
    <s v="Salt Lake County"/>
    <x v="1"/>
  </r>
  <r>
    <x v="2"/>
    <s v="This portion of the course is taught online"/>
    <n v="2025"/>
    <n v="2"/>
    <n v="84096"/>
    <s v="Full-Time"/>
    <n v="125"/>
    <e v="#N/A"/>
    <s v="Salt Lake County"/>
    <x v="1"/>
  </r>
  <r>
    <x v="2"/>
    <s v="This portion of the course is taught online"/>
    <n v="2025"/>
    <n v="2"/>
    <n v="84096"/>
    <s v="Part-Time"/>
    <n v="29"/>
    <e v="#N/A"/>
    <s v="Salt Lake County"/>
    <x v="1"/>
  </r>
  <r>
    <x v="2"/>
    <s v="This portion of the course is taught online"/>
    <n v="2025"/>
    <n v="2"/>
    <n v="84097"/>
    <s v="Full-Time"/>
    <n v="21"/>
    <s v="Utah"/>
    <s v="Utah County"/>
    <x v="0"/>
  </r>
  <r>
    <x v="2"/>
    <s v="This portion of the course is taught online"/>
    <n v="2025"/>
    <n v="2"/>
    <n v="84097"/>
    <s v="Part-Time"/>
    <n v="3"/>
    <s v="Utah"/>
    <s v="Utah County"/>
    <x v="0"/>
  </r>
  <r>
    <x v="2"/>
    <s v="This portion of the course is taught online"/>
    <n v="2025"/>
    <n v="2"/>
    <n v="84098"/>
    <s v="Full-Time"/>
    <n v="22"/>
    <s v="Summit"/>
    <s v="Summit County"/>
    <x v="3"/>
  </r>
  <r>
    <x v="2"/>
    <s v="This portion of the course is taught online"/>
    <n v="2025"/>
    <n v="2"/>
    <n v="84098"/>
    <s v="Part-Time"/>
    <n v="7"/>
    <s v="Summit"/>
    <s v="Summit County"/>
    <x v="3"/>
  </r>
  <r>
    <x v="2"/>
    <s v="This portion of the course is taught online"/>
    <n v="2025"/>
    <n v="2"/>
    <n v="84101"/>
    <s v="Full-Time"/>
    <n v="1"/>
    <s v="Salt Lake"/>
    <s v="Salt Lake County"/>
    <x v="1"/>
  </r>
  <r>
    <x v="2"/>
    <s v="This portion of the course is taught online"/>
    <n v="2025"/>
    <n v="2"/>
    <n v="84101"/>
    <s v="Part-Time"/>
    <n v="4"/>
    <s v="Salt Lake"/>
    <s v="Salt Lake County"/>
    <x v="1"/>
  </r>
  <r>
    <x v="2"/>
    <s v="This portion of the course is taught online"/>
    <n v="2025"/>
    <n v="2"/>
    <n v="84102"/>
    <s v="Full-Time"/>
    <n v="4"/>
    <s v="Salt Lake"/>
    <s v="Salt Lake County"/>
    <x v="1"/>
  </r>
  <r>
    <x v="2"/>
    <s v="This portion of the course is taught online"/>
    <n v="2025"/>
    <n v="2"/>
    <n v="84102"/>
    <s v="Part-Time"/>
    <n v="3"/>
    <s v="Salt Lake"/>
    <s v="Salt Lake County"/>
    <x v="1"/>
  </r>
  <r>
    <x v="2"/>
    <s v="This portion of the course is taught online"/>
    <n v="2025"/>
    <n v="2"/>
    <n v="84103"/>
    <s v="Full-Time"/>
    <n v="11"/>
    <s v="Salt Lake"/>
    <s v="Salt Lake County"/>
    <x v="1"/>
  </r>
  <r>
    <x v="2"/>
    <s v="This portion of the course is taught online"/>
    <n v="2025"/>
    <n v="2"/>
    <n v="84103"/>
    <s v="Part-Time"/>
    <n v="13"/>
    <s v="Salt Lake"/>
    <s v="Salt Lake County"/>
    <x v="1"/>
  </r>
  <r>
    <x v="2"/>
    <s v="This portion of the course is taught online"/>
    <n v="2025"/>
    <n v="2"/>
    <n v="84104"/>
    <s v="Full-Time"/>
    <n v="8"/>
    <s v="Salt Lake"/>
    <s v="Salt Lake County"/>
    <x v="1"/>
  </r>
  <r>
    <x v="2"/>
    <s v="This portion of the course is taught online"/>
    <n v="2025"/>
    <n v="2"/>
    <n v="84104"/>
    <s v="Part-Time"/>
    <n v="2"/>
    <s v="Salt Lake"/>
    <s v="Salt Lake County"/>
    <x v="1"/>
  </r>
  <r>
    <x v="2"/>
    <s v="This portion of the course is taught online"/>
    <n v="2025"/>
    <n v="2"/>
    <n v="84105"/>
    <s v="Full-Time"/>
    <n v="16"/>
    <s v="Salt Lake"/>
    <s v="Salt Lake County"/>
    <x v="1"/>
  </r>
  <r>
    <x v="2"/>
    <s v="This portion of the course is taught online"/>
    <n v="2025"/>
    <n v="2"/>
    <n v="84105"/>
    <s v="Part-Time"/>
    <n v="11"/>
    <s v="Salt Lake"/>
    <s v="Salt Lake County"/>
    <x v="1"/>
  </r>
  <r>
    <x v="2"/>
    <s v="This portion of the course is taught online"/>
    <n v="2025"/>
    <n v="2"/>
    <n v="84106"/>
    <s v="Full-Time"/>
    <n v="29"/>
    <s v="Salt Lake"/>
    <s v="Salt Lake County"/>
    <x v="1"/>
  </r>
  <r>
    <x v="2"/>
    <s v="This portion of the course is taught online"/>
    <n v="2025"/>
    <n v="2"/>
    <n v="84106"/>
    <s v="Part-Time"/>
    <n v="12"/>
    <s v="Salt Lake"/>
    <s v="Salt Lake County"/>
    <x v="1"/>
  </r>
  <r>
    <x v="2"/>
    <s v="This portion of the course is taught online"/>
    <n v="2025"/>
    <n v="2"/>
    <n v="84107"/>
    <s v="Full-Time"/>
    <n v="22"/>
    <s v="Salt Lake"/>
    <s v="Salt Lake County"/>
    <x v="1"/>
  </r>
  <r>
    <x v="2"/>
    <s v="This portion of the course is taught online"/>
    <n v="2025"/>
    <n v="2"/>
    <n v="84107"/>
    <s v="Part-Time"/>
    <n v="12"/>
    <s v="Salt Lake"/>
    <s v="Salt Lake County"/>
    <x v="1"/>
  </r>
  <r>
    <x v="2"/>
    <s v="This portion of the course is taught online"/>
    <n v="2025"/>
    <n v="2"/>
    <n v="84108"/>
    <s v="Full-Time"/>
    <n v="23"/>
    <s v="Salt Lake"/>
    <s v="Salt Lake County"/>
    <x v="1"/>
  </r>
  <r>
    <x v="2"/>
    <s v="This portion of the course is taught online"/>
    <n v="2025"/>
    <n v="2"/>
    <n v="84108"/>
    <s v="Part-Time"/>
    <n v="6"/>
    <s v="Salt Lake"/>
    <s v="Salt Lake County"/>
    <x v="1"/>
  </r>
  <r>
    <x v="2"/>
    <s v="This portion of the course is taught online"/>
    <n v="2025"/>
    <n v="2"/>
    <n v="84109"/>
    <s v="Full-Time"/>
    <n v="44"/>
    <s v="Salt Lake"/>
    <s v="Salt Lake County"/>
    <x v="1"/>
  </r>
  <r>
    <x v="2"/>
    <s v="This portion of the course is taught online"/>
    <n v="2025"/>
    <n v="2"/>
    <n v="84109"/>
    <s v="Part-Time"/>
    <n v="7"/>
    <s v="Salt Lake"/>
    <s v="Salt Lake County"/>
    <x v="1"/>
  </r>
  <r>
    <x v="2"/>
    <s v="This portion of the course is taught online"/>
    <n v="2025"/>
    <n v="2"/>
    <n v="84111"/>
    <s v="Full-Time"/>
    <n v="3"/>
    <s v="Salt Lake"/>
    <s v="Salt Lake County"/>
    <x v="1"/>
  </r>
  <r>
    <x v="2"/>
    <s v="This portion of the course is taught online"/>
    <n v="2025"/>
    <n v="2"/>
    <n v="84111"/>
    <s v="Part-Time"/>
    <n v="2"/>
    <s v="Salt Lake"/>
    <s v="Salt Lake County"/>
    <x v="1"/>
  </r>
  <r>
    <x v="2"/>
    <s v="This portion of the course is taught online"/>
    <n v="2025"/>
    <n v="2"/>
    <n v="84115"/>
    <s v="Full-Time"/>
    <n v="8"/>
    <s v="Salt Lake"/>
    <s v="Salt Lake County"/>
    <x v="1"/>
  </r>
  <r>
    <x v="2"/>
    <s v="This portion of the course is taught online"/>
    <n v="2025"/>
    <n v="2"/>
    <n v="84115"/>
    <s v="Part-Time"/>
    <n v="4"/>
    <s v="Salt Lake"/>
    <s v="Salt Lake County"/>
    <x v="1"/>
  </r>
  <r>
    <x v="2"/>
    <s v="This portion of the course is taught online"/>
    <n v="2025"/>
    <n v="2"/>
    <n v="84116"/>
    <s v="Full-Time"/>
    <n v="14"/>
    <s v="Salt Lake"/>
    <s v="Salt Lake County"/>
    <x v="1"/>
  </r>
  <r>
    <x v="2"/>
    <s v="This portion of the course is taught online"/>
    <n v="2025"/>
    <n v="2"/>
    <n v="84116"/>
    <s v="Part-Time"/>
    <n v="8"/>
    <s v="Salt Lake"/>
    <s v="Salt Lake County"/>
    <x v="1"/>
  </r>
  <r>
    <x v="2"/>
    <s v="This portion of the course is taught online"/>
    <n v="2025"/>
    <n v="2"/>
    <n v="84117"/>
    <s v="Full-Time"/>
    <n v="33"/>
    <s v="Salt Lake"/>
    <s v="Salt Lake County"/>
    <x v="1"/>
  </r>
  <r>
    <x v="2"/>
    <s v="This portion of the course is taught online"/>
    <n v="2025"/>
    <n v="2"/>
    <n v="84117"/>
    <s v="Part-Time"/>
    <n v="10"/>
    <s v="Salt Lake"/>
    <s v="Salt Lake County"/>
    <x v="1"/>
  </r>
  <r>
    <x v="2"/>
    <s v="This portion of the course is taught online"/>
    <n v="2025"/>
    <n v="2"/>
    <n v="84118"/>
    <s v="Full-Time"/>
    <n v="18"/>
    <s v="Salt Lake"/>
    <s v="Salt Lake County"/>
    <x v="1"/>
  </r>
  <r>
    <x v="2"/>
    <s v="This portion of the course is taught online"/>
    <n v="2025"/>
    <n v="2"/>
    <n v="84118"/>
    <s v="Part-Time"/>
    <n v="12"/>
    <s v="Salt Lake"/>
    <s v="Salt Lake County"/>
    <x v="1"/>
  </r>
  <r>
    <x v="2"/>
    <s v="This portion of the course is taught online"/>
    <n v="2025"/>
    <n v="2"/>
    <n v="84119"/>
    <s v="Full-Time"/>
    <n v="15"/>
    <s v="Salt Lake"/>
    <s v="Salt Lake County"/>
    <x v="1"/>
  </r>
  <r>
    <x v="2"/>
    <s v="This portion of the course is taught online"/>
    <n v="2025"/>
    <n v="2"/>
    <n v="84119"/>
    <s v="Part-Time"/>
    <n v="3"/>
    <s v="Salt Lake"/>
    <s v="Salt Lake County"/>
    <x v="1"/>
  </r>
  <r>
    <x v="2"/>
    <s v="This portion of the course is taught online"/>
    <n v="2025"/>
    <n v="2"/>
    <n v="84120"/>
    <s v="Full-Time"/>
    <n v="22"/>
    <s v="Salt Lake"/>
    <s v="Salt Lake County"/>
    <x v="1"/>
  </r>
  <r>
    <x v="2"/>
    <s v="This portion of the course is taught online"/>
    <n v="2025"/>
    <n v="2"/>
    <n v="84120"/>
    <s v="Part-Time"/>
    <n v="6"/>
    <s v="Salt Lake"/>
    <s v="Salt Lake County"/>
    <x v="1"/>
  </r>
  <r>
    <x v="2"/>
    <s v="This portion of the course is taught online"/>
    <n v="2025"/>
    <n v="2"/>
    <n v="84121"/>
    <s v="Full-Time"/>
    <n v="35"/>
    <s v="Salt Lake"/>
    <s v="Salt Lake County"/>
    <x v="1"/>
  </r>
  <r>
    <x v="2"/>
    <s v="This portion of the course is taught online"/>
    <n v="2025"/>
    <n v="2"/>
    <n v="84121"/>
    <s v="Part-Time"/>
    <n v="17"/>
    <s v="Salt Lake"/>
    <s v="Salt Lake County"/>
    <x v="1"/>
  </r>
  <r>
    <x v="2"/>
    <s v="This portion of the course is taught online"/>
    <n v="2025"/>
    <n v="2"/>
    <n v="84123"/>
    <s v="Full-Time"/>
    <n v="35"/>
    <s v="Salt Lake"/>
    <s v="Salt Lake County"/>
    <x v="1"/>
  </r>
  <r>
    <x v="2"/>
    <s v="This portion of the course is taught online"/>
    <n v="2025"/>
    <n v="2"/>
    <n v="84123"/>
    <s v="Part-Time"/>
    <n v="13"/>
    <s v="Salt Lake"/>
    <s v="Salt Lake County"/>
    <x v="1"/>
  </r>
  <r>
    <x v="2"/>
    <s v="This portion of the course is taught online"/>
    <n v="2025"/>
    <n v="2"/>
    <n v="84124"/>
    <s v="Full-Time"/>
    <n v="38"/>
    <s v="Salt Lake"/>
    <s v="Salt Lake County"/>
    <x v="1"/>
  </r>
  <r>
    <x v="2"/>
    <s v="This portion of the course is taught online"/>
    <n v="2025"/>
    <n v="2"/>
    <n v="84124"/>
    <s v="Part-Time"/>
    <n v="5"/>
    <s v="Salt Lake"/>
    <s v="Salt Lake County"/>
    <x v="1"/>
  </r>
  <r>
    <x v="2"/>
    <s v="This portion of the course is taught online"/>
    <n v="2025"/>
    <n v="2"/>
    <n v="84126"/>
    <s v="Full-Time"/>
    <n v="1"/>
    <s v="Salt Lake"/>
    <e v="#N/A"/>
    <x v="1"/>
  </r>
  <r>
    <x v="2"/>
    <s v="This portion of the course is taught online"/>
    <n v="2025"/>
    <n v="2"/>
    <n v="84127"/>
    <s v="Part-Time"/>
    <n v="1"/>
    <s v="Salt Lake"/>
    <e v="#N/A"/>
    <x v="1"/>
  </r>
  <r>
    <x v="2"/>
    <s v="This portion of the course is taught online"/>
    <n v="2025"/>
    <n v="2"/>
    <n v="84128"/>
    <s v="Full-Time"/>
    <n v="17"/>
    <s v="Salt Lake"/>
    <s v="Salt Lake County"/>
    <x v="1"/>
  </r>
  <r>
    <x v="2"/>
    <s v="This portion of the course is taught online"/>
    <n v="2025"/>
    <n v="2"/>
    <n v="84128"/>
    <s v="Part-Time"/>
    <n v="5"/>
    <s v="Salt Lake"/>
    <s v="Salt Lake County"/>
    <x v="1"/>
  </r>
  <r>
    <x v="2"/>
    <s v="This portion of the course is taught online"/>
    <n v="2025"/>
    <n v="2"/>
    <n v="84129"/>
    <s v="Full-Time"/>
    <n v="34"/>
    <e v="#N/A"/>
    <s v="Salt Lake County"/>
    <x v="1"/>
  </r>
  <r>
    <x v="2"/>
    <s v="This portion of the course is taught online"/>
    <n v="2025"/>
    <n v="2"/>
    <n v="84129"/>
    <s v="Part-Time"/>
    <n v="16"/>
    <e v="#N/A"/>
    <s v="Salt Lake County"/>
    <x v="1"/>
  </r>
  <r>
    <x v="2"/>
    <s v="This portion of the course is taught online"/>
    <n v="2025"/>
    <n v="2"/>
    <n v="84152"/>
    <s v="Part-Time"/>
    <n v="1"/>
    <s v="Salt Lake"/>
    <e v="#N/A"/>
    <x v="1"/>
  </r>
  <r>
    <x v="2"/>
    <s v="This portion of the course is taught online"/>
    <n v="2025"/>
    <n v="2"/>
    <n v="84301"/>
    <s v="Full-Time"/>
    <n v="9"/>
    <s v="Box Elder"/>
    <s v="Box Elder County"/>
    <x v="10"/>
  </r>
  <r>
    <x v="2"/>
    <s v="This portion of the course is taught online"/>
    <n v="2025"/>
    <n v="2"/>
    <n v="84301"/>
    <s v="Part-Time"/>
    <n v="3"/>
    <s v="Box Elder"/>
    <s v="Box Elder County"/>
    <x v="10"/>
  </r>
  <r>
    <x v="2"/>
    <s v="This portion of the course is taught online"/>
    <n v="2025"/>
    <n v="2"/>
    <n v="84302"/>
    <s v="Full-Time"/>
    <n v="148"/>
    <s v="Box Elder"/>
    <s v="Box Elder County"/>
    <x v="10"/>
  </r>
  <r>
    <x v="2"/>
    <s v="This portion of the course is taught online"/>
    <n v="2025"/>
    <n v="2"/>
    <n v="84302"/>
    <s v="Part-Time"/>
    <n v="58"/>
    <s v="Box Elder"/>
    <s v="Box Elder County"/>
    <x v="10"/>
  </r>
  <r>
    <x v="2"/>
    <s v="This portion of the course is taught online"/>
    <n v="2025"/>
    <n v="2"/>
    <n v="84305"/>
    <s v="Full-Time"/>
    <n v="12"/>
    <s v="Cache"/>
    <s v="Cache County"/>
    <x v="11"/>
  </r>
  <r>
    <x v="2"/>
    <s v="This portion of the course is taught online"/>
    <n v="2025"/>
    <n v="2"/>
    <n v="84305"/>
    <s v="Part-Time"/>
    <n v="3"/>
    <s v="Cache"/>
    <s v="Cache County"/>
    <x v="11"/>
  </r>
  <r>
    <x v="2"/>
    <s v="This portion of the course is taught online"/>
    <n v="2025"/>
    <n v="2"/>
    <n v="84306"/>
    <s v="Full-Time"/>
    <n v="5"/>
    <s v="Box Elder"/>
    <s v="Box Elder County"/>
    <x v="10"/>
  </r>
  <r>
    <x v="2"/>
    <s v="This portion of the course is taught online"/>
    <n v="2025"/>
    <n v="2"/>
    <n v="84306"/>
    <s v="Part-Time"/>
    <n v="2"/>
    <s v="Box Elder"/>
    <s v="Box Elder County"/>
    <x v="10"/>
  </r>
  <r>
    <x v="2"/>
    <s v="This portion of the course is taught online"/>
    <n v="2025"/>
    <n v="2"/>
    <n v="84307"/>
    <s v="Full-Time"/>
    <n v="8"/>
    <s v="Box Elder"/>
    <s v="Box Elder County"/>
    <x v="10"/>
  </r>
  <r>
    <x v="2"/>
    <s v="This portion of the course is taught online"/>
    <n v="2025"/>
    <n v="2"/>
    <n v="84307"/>
    <s v="Part-Time"/>
    <n v="2"/>
    <s v="Box Elder"/>
    <s v="Box Elder County"/>
    <x v="10"/>
  </r>
  <r>
    <x v="2"/>
    <s v="This portion of the course is taught online"/>
    <n v="2025"/>
    <n v="2"/>
    <n v="84308"/>
    <s v="Full-Time"/>
    <n v="4"/>
    <s v="Cache"/>
    <s v="Cache County"/>
    <x v="11"/>
  </r>
  <r>
    <x v="2"/>
    <s v="This portion of the course is taught online"/>
    <n v="2025"/>
    <n v="2"/>
    <n v="84308"/>
    <s v="Part-Time"/>
    <n v="2"/>
    <s v="Cache"/>
    <s v="Cache County"/>
    <x v="11"/>
  </r>
  <r>
    <x v="2"/>
    <s v="This portion of the course is taught online"/>
    <n v="2025"/>
    <n v="2"/>
    <n v="84309"/>
    <s v="Full-Time"/>
    <n v="8"/>
    <s v="Box Elder"/>
    <s v="Box Elder County"/>
    <x v="10"/>
  </r>
  <r>
    <x v="2"/>
    <s v="This portion of the course is taught online"/>
    <n v="2025"/>
    <n v="2"/>
    <n v="84309"/>
    <s v="Part-Time"/>
    <n v="4"/>
    <s v="Box Elder"/>
    <s v="Box Elder County"/>
    <x v="10"/>
  </r>
  <r>
    <x v="2"/>
    <s v="This portion of the course is taught online"/>
    <n v="2025"/>
    <n v="2"/>
    <n v="84310"/>
    <s v="Full-Time"/>
    <n v="13"/>
    <s v="Weber"/>
    <s v="Weber County"/>
    <x v="9"/>
  </r>
  <r>
    <x v="2"/>
    <s v="This portion of the course is taught online"/>
    <n v="2025"/>
    <n v="2"/>
    <n v="84310"/>
    <s v="Part-Time"/>
    <n v="8"/>
    <s v="Weber"/>
    <s v="Weber County"/>
    <x v="9"/>
  </r>
  <r>
    <x v="2"/>
    <s v="This portion of the course is taught online"/>
    <n v="2025"/>
    <n v="2"/>
    <n v="84311"/>
    <s v="Full-Time"/>
    <n v="6"/>
    <s v="Box Elder"/>
    <s v="Box Elder County"/>
    <x v="10"/>
  </r>
  <r>
    <x v="2"/>
    <s v="This portion of the course is taught online"/>
    <n v="2025"/>
    <n v="2"/>
    <n v="84311"/>
    <s v="Part-Time"/>
    <n v="3"/>
    <s v="Box Elder"/>
    <s v="Box Elder County"/>
    <x v="10"/>
  </r>
  <r>
    <x v="2"/>
    <s v="This portion of the course is taught online"/>
    <n v="2025"/>
    <n v="2"/>
    <n v="84312"/>
    <s v="Full-Time"/>
    <n v="39"/>
    <s v="Box Elder"/>
    <s v="Box Elder County"/>
    <x v="10"/>
  </r>
  <r>
    <x v="2"/>
    <s v="This portion of the course is taught online"/>
    <n v="2025"/>
    <n v="2"/>
    <n v="84312"/>
    <s v="Part-Time"/>
    <n v="10"/>
    <s v="Box Elder"/>
    <s v="Box Elder County"/>
    <x v="10"/>
  </r>
  <r>
    <x v="2"/>
    <s v="This portion of the course is taught online"/>
    <n v="2025"/>
    <n v="2"/>
    <n v="84314"/>
    <s v="Full-Time"/>
    <n v="7"/>
    <s v="Box Elder"/>
    <s v="Box Elder County"/>
    <x v="10"/>
  </r>
  <r>
    <x v="2"/>
    <s v="This portion of the course is taught online"/>
    <n v="2025"/>
    <n v="2"/>
    <n v="84314"/>
    <s v="Part-Time"/>
    <n v="7"/>
    <s v="Box Elder"/>
    <s v="Box Elder County"/>
    <x v="10"/>
  </r>
  <r>
    <x v="2"/>
    <s v="This portion of the course is taught online"/>
    <n v="2025"/>
    <n v="2"/>
    <n v="84315"/>
    <s v="Full-Time"/>
    <n v="32"/>
    <s v="Weber"/>
    <s v="Weber County"/>
    <x v="9"/>
  </r>
  <r>
    <x v="2"/>
    <s v="This portion of the course is taught online"/>
    <n v="2025"/>
    <n v="2"/>
    <n v="84315"/>
    <s v="Part-Time"/>
    <n v="6"/>
    <s v="Weber"/>
    <s v="Weber County"/>
    <x v="9"/>
  </r>
  <r>
    <x v="2"/>
    <s v="This portion of the course is taught online"/>
    <n v="2025"/>
    <n v="2"/>
    <n v="84316"/>
    <s v="Part-Time"/>
    <n v="1"/>
    <s v="Box Elder"/>
    <s v="Box Elder County"/>
    <x v="10"/>
  </r>
  <r>
    <x v="2"/>
    <s v="This portion of the course is taught online"/>
    <n v="2025"/>
    <n v="2"/>
    <n v="84317"/>
    <s v="Full-Time"/>
    <n v="4"/>
    <s v="Weber"/>
    <s v="Weber County"/>
    <x v="9"/>
  </r>
  <r>
    <x v="2"/>
    <s v="This portion of the course is taught online"/>
    <n v="2025"/>
    <n v="2"/>
    <n v="84317"/>
    <s v="Part-Time"/>
    <n v="2"/>
    <s v="Weber"/>
    <s v="Weber County"/>
    <x v="9"/>
  </r>
  <r>
    <x v="2"/>
    <s v="This portion of the course is taught online"/>
    <n v="2025"/>
    <n v="2"/>
    <n v="84318"/>
    <s v="Full-Time"/>
    <n v="136"/>
    <s v="Cache"/>
    <s v="Cache County"/>
    <x v="11"/>
  </r>
  <r>
    <x v="2"/>
    <s v="This portion of the course is taught online"/>
    <n v="2025"/>
    <n v="2"/>
    <n v="84318"/>
    <s v="Part-Time"/>
    <n v="44"/>
    <s v="Cache"/>
    <s v="Cache County"/>
    <x v="11"/>
  </r>
  <r>
    <x v="2"/>
    <s v="This portion of the course is taught online"/>
    <n v="2025"/>
    <n v="2"/>
    <n v="84319"/>
    <s v="Full-Time"/>
    <n v="111"/>
    <s v="Cache"/>
    <s v="Cache County"/>
    <x v="11"/>
  </r>
  <r>
    <x v="2"/>
    <s v="This portion of the course is taught online"/>
    <n v="2025"/>
    <n v="2"/>
    <n v="84319"/>
    <s v="Part-Time"/>
    <n v="33"/>
    <s v="Cache"/>
    <s v="Cache County"/>
    <x v="11"/>
  </r>
  <r>
    <x v="2"/>
    <s v="This portion of the course is taught online"/>
    <n v="2025"/>
    <n v="2"/>
    <n v="84320"/>
    <s v="Full-Time"/>
    <n v="27"/>
    <s v="Cache"/>
    <s v="Cache County"/>
    <x v="11"/>
  </r>
  <r>
    <x v="2"/>
    <s v="This portion of the course is taught online"/>
    <n v="2025"/>
    <n v="2"/>
    <n v="84320"/>
    <s v="Part-Time"/>
    <n v="11"/>
    <s v="Cache"/>
    <s v="Cache County"/>
    <x v="11"/>
  </r>
  <r>
    <x v="2"/>
    <s v="This portion of the course is taught online"/>
    <n v="2025"/>
    <n v="2"/>
    <n v="84321"/>
    <s v="Full-Time"/>
    <n v="2411"/>
    <s v="Cache"/>
    <s v="Cache County"/>
    <x v="11"/>
  </r>
  <r>
    <x v="2"/>
    <s v="This portion of the course is taught online"/>
    <n v="2025"/>
    <n v="2"/>
    <n v="84321"/>
    <s v="Part-Time"/>
    <n v="527"/>
    <s v="Cache"/>
    <s v="Cache County"/>
    <x v="11"/>
  </r>
  <r>
    <x v="2"/>
    <s v="This portion of the course is taught online"/>
    <n v="2025"/>
    <n v="2"/>
    <n v="84322"/>
    <s v="Full-Time"/>
    <n v="90"/>
    <s v="Cache"/>
    <s v="Cache County"/>
    <x v="11"/>
  </r>
  <r>
    <x v="2"/>
    <s v="This portion of the course is taught online"/>
    <n v="2025"/>
    <n v="2"/>
    <n v="84322"/>
    <s v="Part-Time"/>
    <n v="12"/>
    <s v="Cache"/>
    <s v="Cache County"/>
    <x v="11"/>
  </r>
  <r>
    <x v="2"/>
    <s v="This portion of the course is taught online"/>
    <n v="2025"/>
    <n v="2"/>
    <n v="84323"/>
    <s v="Full-Time"/>
    <n v="4"/>
    <s v="Cache"/>
    <e v="#N/A"/>
    <x v="11"/>
  </r>
  <r>
    <x v="2"/>
    <s v="This portion of the course is taught online"/>
    <n v="2025"/>
    <n v="2"/>
    <n v="84323"/>
    <s v="Part-Time"/>
    <n v="3"/>
    <s v="Cache"/>
    <e v="#N/A"/>
    <x v="11"/>
  </r>
  <r>
    <x v="2"/>
    <s v="This portion of the course is taught online"/>
    <n v="2025"/>
    <n v="2"/>
    <n v="84324"/>
    <s v="Full-Time"/>
    <n v="14"/>
    <s v="Box Elder"/>
    <s v="Box Elder County"/>
    <x v="10"/>
  </r>
  <r>
    <x v="2"/>
    <s v="This portion of the course is taught online"/>
    <n v="2025"/>
    <n v="2"/>
    <n v="84324"/>
    <s v="Part-Time"/>
    <n v="7"/>
    <s v="Box Elder"/>
    <s v="Box Elder County"/>
    <x v="10"/>
  </r>
  <r>
    <x v="2"/>
    <s v="This portion of the course is taught online"/>
    <n v="2025"/>
    <n v="2"/>
    <n v="84325"/>
    <s v="Full-Time"/>
    <n v="62"/>
    <s v="Cache"/>
    <s v="Cache County"/>
    <x v="11"/>
  </r>
  <r>
    <x v="2"/>
    <s v="This portion of the course is taught online"/>
    <n v="2025"/>
    <n v="2"/>
    <n v="84325"/>
    <s v="Part-Time"/>
    <n v="7"/>
    <s v="Cache"/>
    <s v="Cache County"/>
    <x v="11"/>
  </r>
  <r>
    <x v="2"/>
    <s v="This portion of the course is taught online"/>
    <n v="2025"/>
    <n v="2"/>
    <n v="84326"/>
    <s v="Full-Time"/>
    <n v="58"/>
    <s v="Cache"/>
    <s v="Cache County"/>
    <x v="11"/>
  </r>
  <r>
    <x v="2"/>
    <s v="This portion of the course is taught online"/>
    <n v="2025"/>
    <n v="2"/>
    <n v="84326"/>
    <s v="Part-Time"/>
    <n v="12"/>
    <s v="Cache"/>
    <s v="Cache County"/>
    <x v="11"/>
  </r>
  <r>
    <x v="2"/>
    <s v="This portion of the course is taught online"/>
    <n v="2025"/>
    <n v="2"/>
    <n v="84327"/>
    <s v="Full-Time"/>
    <n v="17"/>
    <s v="Cache"/>
    <s v="Cache County"/>
    <x v="11"/>
  </r>
  <r>
    <x v="2"/>
    <s v="This portion of the course is taught online"/>
    <n v="2025"/>
    <n v="2"/>
    <n v="84327"/>
    <s v="Part-Time"/>
    <n v="7"/>
    <s v="Cache"/>
    <s v="Cache County"/>
    <x v="11"/>
  </r>
  <r>
    <x v="2"/>
    <s v="This portion of the course is taught online"/>
    <n v="2025"/>
    <n v="2"/>
    <n v="84328"/>
    <s v="Full-Time"/>
    <n v="25"/>
    <s v="Cache"/>
    <s v="Cache County"/>
    <x v="11"/>
  </r>
  <r>
    <x v="2"/>
    <s v="This portion of the course is taught online"/>
    <n v="2025"/>
    <n v="2"/>
    <n v="84328"/>
    <s v="Part-Time"/>
    <n v="11"/>
    <s v="Cache"/>
    <s v="Cache County"/>
    <x v="11"/>
  </r>
  <r>
    <x v="2"/>
    <s v="This portion of the course is taught online"/>
    <n v="2025"/>
    <n v="2"/>
    <n v="84329"/>
    <s v="Full-Time"/>
    <n v="3"/>
    <s v="Box Elder"/>
    <s v="Box Elder County"/>
    <x v="10"/>
  </r>
  <r>
    <x v="2"/>
    <s v="This portion of the course is taught online"/>
    <n v="2025"/>
    <n v="2"/>
    <n v="84329"/>
    <s v="Part-Time"/>
    <n v="1"/>
    <s v="Box Elder"/>
    <s v="Box Elder County"/>
    <x v="10"/>
  </r>
  <r>
    <x v="2"/>
    <s v="This portion of the course is taught online"/>
    <n v="2025"/>
    <n v="2"/>
    <n v="84330"/>
    <s v="Full-Time"/>
    <n v="1"/>
    <s v="Box Elder"/>
    <s v="Box Elder County"/>
    <x v="10"/>
  </r>
  <r>
    <x v="2"/>
    <s v="This portion of the course is taught online"/>
    <n v="2025"/>
    <n v="2"/>
    <n v="84330"/>
    <s v="Part-Time"/>
    <n v="1"/>
    <s v="Box Elder"/>
    <s v="Box Elder County"/>
    <x v="10"/>
  </r>
  <r>
    <x v="2"/>
    <s v="This portion of the course is taught online"/>
    <n v="2025"/>
    <n v="2"/>
    <n v="84331"/>
    <s v="Full-Time"/>
    <n v="1"/>
    <s v="Box Elder"/>
    <s v="Box Elder County"/>
    <x v="10"/>
  </r>
  <r>
    <x v="2"/>
    <s v="This portion of the course is taught online"/>
    <n v="2025"/>
    <n v="2"/>
    <n v="84331"/>
    <s v="Part-Time"/>
    <n v="1"/>
    <s v="Box Elder"/>
    <s v="Box Elder County"/>
    <x v="10"/>
  </r>
  <r>
    <x v="2"/>
    <s v="This portion of the course is taught online"/>
    <n v="2025"/>
    <n v="2"/>
    <n v="84332"/>
    <s v="Full-Time"/>
    <n v="236"/>
    <s v="Cache"/>
    <s v="Cache County"/>
    <x v="11"/>
  </r>
  <r>
    <x v="2"/>
    <s v="This portion of the course is taught online"/>
    <n v="2025"/>
    <n v="2"/>
    <n v="84332"/>
    <s v="Part-Time"/>
    <n v="76"/>
    <s v="Cache"/>
    <s v="Cache County"/>
    <x v="11"/>
  </r>
  <r>
    <x v="2"/>
    <s v="This portion of the course is taught online"/>
    <n v="2025"/>
    <n v="2"/>
    <n v="84333"/>
    <s v="Full-Time"/>
    <n v="41"/>
    <s v="Cache"/>
    <s v="Cache County"/>
    <x v="11"/>
  </r>
  <r>
    <x v="2"/>
    <s v="This portion of the course is taught online"/>
    <n v="2025"/>
    <n v="2"/>
    <n v="84333"/>
    <s v="Part-Time"/>
    <n v="15"/>
    <s v="Cache"/>
    <s v="Cache County"/>
    <x v="11"/>
  </r>
  <r>
    <x v="2"/>
    <s v="This portion of the course is taught online"/>
    <n v="2025"/>
    <n v="2"/>
    <n v="84334"/>
    <s v="Full-Time"/>
    <n v="5"/>
    <s v="Cache"/>
    <s v="Box Elder County"/>
    <x v="11"/>
  </r>
  <r>
    <x v="2"/>
    <s v="This portion of the course is taught online"/>
    <n v="2025"/>
    <n v="2"/>
    <n v="84334"/>
    <s v="Part-Time"/>
    <n v="2"/>
    <s v="Cache"/>
    <s v="Box Elder County"/>
    <x v="11"/>
  </r>
  <r>
    <x v="2"/>
    <s v="This portion of the course is taught online"/>
    <n v="2025"/>
    <n v="2"/>
    <n v="84335"/>
    <s v="Full-Time"/>
    <n v="260"/>
    <s v="Cache"/>
    <s v="Cache County"/>
    <x v="11"/>
  </r>
  <r>
    <x v="2"/>
    <s v="This portion of the course is taught online"/>
    <n v="2025"/>
    <n v="2"/>
    <n v="84335"/>
    <s v="Part-Time"/>
    <n v="84"/>
    <s v="Cache"/>
    <s v="Cache County"/>
    <x v="11"/>
  </r>
  <r>
    <x v="2"/>
    <s v="This portion of the course is taught online"/>
    <n v="2025"/>
    <n v="2"/>
    <n v="84337"/>
    <s v="Full-Time"/>
    <n v="80"/>
    <s v="Box Elder"/>
    <s v="Box Elder County"/>
    <x v="10"/>
  </r>
  <r>
    <x v="2"/>
    <s v="This portion of the course is taught online"/>
    <n v="2025"/>
    <n v="2"/>
    <n v="84337"/>
    <s v="Part-Time"/>
    <n v="37"/>
    <s v="Box Elder"/>
    <s v="Box Elder County"/>
    <x v="10"/>
  </r>
  <r>
    <x v="2"/>
    <s v="This portion of the course is taught online"/>
    <n v="2025"/>
    <n v="2"/>
    <n v="84338"/>
    <s v="Full-Time"/>
    <n v="4"/>
    <s v="Cache"/>
    <s v="Cache County"/>
    <x v="11"/>
  </r>
  <r>
    <x v="2"/>
    <s v="This portion of the course is taught online"/>
    <n v="2025"/>
    <n v="2"/>
    <n v="84338"/>
    <s v="Part-Time"/>
    <n v="3"/>
    <s v="Cache"/>
    <s v="Cache County"/>
    <x v="11"/>
  </r>
  <r>
    <x v="2"/>
    <s v="This portion of the course is taught online"/>
    <n v="2025"/>
    <n v="2"/>
    <n v="84339"/>
    <s v="Full-Time"/>
    <n v="98"/>
    <s v="Cache"/>
    <s v="Cache County"/>
    <x v="11"/>
  </r>
  <r>
    <x v="2"/>
    <s v="This portion of the course is taught online"/>
    <n v="2025"/>
    <n v="2"/>
    <n v="84339"/>
    <s v="Part-Time"/>
    <n v="27"/>
    <s v="Cache"/>
    <s v="Cache County"/>
    <x v="11"/>
  </r>
  <r>
    <x v="2"/>
    <s v="This portion of the course is taught online"/>
    <n v="2025"/>
    <n v="2"/>
    <n v="84340"/>
    <s v="Full-Time"/>
    <n v="13"/>
    <s v="Box Elder"/>
    <s v="Box Elder County"/>
    <x v="10"/>
  </r>
  <r>
    <x v="2"/>
    <s v="This portion of the course is taught online"/>
    <n v="2025"/>
    <n v="2"/>
    <n v="84340"/>
    <s v="Part-Time"/>
    <n v="7"/>
    <s v="Box Elder"/>
    <s v="Box Elder County"/>
    <x v="10"/>
  </r>
  <r>
    <x v="2"/>
    <s v="This portion of the course is taught online"/>
    <n v="2025"/>
    <n v="2"/>
    <n v="84341"/>
    <s v="Full-Time"/>
    <n v="1185"/>
    <s v="Cache"/>
    <s v="Cache County"/>
    <x v="11"/>
  </r>
  <r>
    <x v="2"/>
    <s v="This portion of the course is taught online"/>
    <n v="2025"/>
    <n v="2"/>
    <n v="84341"/>
    <s v="Part-Time"/>
    <n v="330"/>
    <s v="Cache"/>
    <s v="Cache County"/>
    <x v="11"/>
  </r>
  <r>
    <x v="2"/>
    <s v="This portion of the course is taught online"/>
    <n v="2025"/>
    <n v="2"/>
    <n v="84401"/>
    <s v="Full-Time"/>
    <n v="47"/>
    <s v="Weber"/>
    <s v="Weber County"/>
    <x v="9"/>
  </r>
  <r>
    <x v="2"/>
    <s v="This portion of the course is taught online"/>
    <n v="2025"/>
    <n v="2"/>
    <n v="84401"/>
    <s v="Part-Time"/>
    <n v="21"/>
    <s v="Weber"/>
    <s v="Weber County"/>
    <x v="9"/>
  </r>
  <r>
    <x v="2"/>
    <s v="This portion of the course is taught online"/>
    <n v="2025"/>
    <n v="2"/>
    <n v="84403"/>
    <s v="Full-Time"/>
    <n v="45"/>
    <s v="Weber"/>
    <s v="Weber County"/>
    <x v="9"/>
  </r>
  <r>
    <x v="2"/>
    <s v="This portion of the course is taught online"/>
    <n v="2025"/>
    <n v="2"/>
    <n v="84403"/>
    <s v="Part-Time"/>
    <n v="12"/>
    <s v="Weber"/>
    <s v="Weber County"/>
    <x v="9"/>
  </r>
  <r>
    <x v="2"/>
    <s v="This portion of the course is taught online"/>
    <n v="2025"/>
    <n v="2"/>
    <n v="84404"/>
    <s v="Full-Time"/>
    <n v="106"/>
    <s v="Weber"/>
    <s v="Weber County"/>
    <x v="9"/>
  </r>
  <r>
    <x v="2"/>
    <s v="This portion of the course is taught online"/>
    <n v="2025"/>
    <n v="2"/>
    <n v="84404"/>
    <s v="Part-Time"/>
    <n v="22"/>
    <s v="Weber"/>
    <s v="Weber County"/>
    <x v="9"/>
  </r>
  <r>
    <x v="2"/>
    <s v="This portion of the course is taught online"/>
    <n v="2025"/>
    <n v="2"/>
    <n v="84405"/>
    <s v="Full-Time"/>
    <n v="40"/>
    <s v="Weber"/>
    <s v="Weber County"/>
    <x v="9"/>
  </r>
  <r>
    <x v="2"/>
    <s v="This portion of the course is taught online"/>
    <n v="2025"/>
    <n v="2"/>
    <n v="84405"/>
    <s v="Part-Time"/>
    <n v="9"/>
    <s v="Weber"/>
    <s v="Weber County"/>
    <x v="9"/>
  </r>
  <r>
    <x v="2"/>
    <s v="This portion of the course is taught online"/>
    <n v="2025"/>
    <n v="2"/>
    <n v="84414"/>
    <s v="Full-Time"/>
    <n v="91"/>
    <s v="Weber"/>
    <s v="Weber County"/>
    <x v="9"/>
  </r>
  <r>
    <x v="2"/>
    <s v="This portion of the course is taught online"/>
    <n v="2025"/>
    <n v="2"/>
    <n v="84414"/>
    <s v="Part-Time"/>
    <n v="30"/>
    <s v="Weber"/>
    <s v="Weber County"/>
    <x v="9"/>
  </r>
  <r>
    <x v="2"/>
    <s v="This portion of the course is taught online"/>
    <n v="2025"/>
    <n v="2"/>
    <n v="84493"/>
    <s v="Part-Time"/>
    <n v="1"/>
    <e v="#N/A"/>
    <e v="#N/A"/>
    <x v="24"/>
  </r>
  <r>
    <x v="2"/>
    <s v="This portion of the course is taught online"/>
    <n v="2025"/>
    <n v="2"/>
    <n v="84501"/>
    <s v="Full-Time"/>
    <n v="161"/>
    <s v="Carbon"/>
    <s v="Carbon County"/>
    <x v="12"/>
  </r>
  <r>
    <x v="2"/>
    <s v="This portion of the course is taught online"/>
    <n v="2025"/>
    <n v="2"/>
    <n v="84501"/>
    <s v="Part-Time"/>
    <n v="70"/>
    <s v="Carbon"/>
    <s v="Carbon County"/>
    <x v="12"/>
  </r>
  <r>
    <x v="2"/>
    <s v="This portion of the course is taught online"/>
    <n v="2025"/>
    <n v="2"/>
    <n v="84510"/>
    <s v="Full-Time"/>
    <n v="9"/>
    <s v="San Juan"/>
    <e v="#N/A"/>
    <x v="13"/>
  </r>
  <r>
    <x v="2"/>
    <s v="This portion of the course is taught online"/>
    <n v="2025"/>
    <n v="2"/>
    <n v="84510"/>
    <s v="Part-Time"/>
    <n v="3"/>
    <s v="San Juan"/>
    <e v="#N/A"/>
    <x v="13"/>
  </r>
  <r>
    <x v="2"/>
    <s v="This portion of the course is taught online"/>
    <n v="2025"/>
    <n v="2"/>
    <n v="84511"/>
    <s v="Full-Time"/>
    <n v="44"/>
    <s v="San Juan"/>
    <s v="San Juan County"/>
    <x v="13"/>
  </r>
  <r>
    <x v="2"/>
    <s v="This portion of the course is taught online"/>
    <n v="2025"/>
    <n v="2"/>
    <n v="84511"/>
    <s v="Part-Time"/>
    <n v="27"/>
    <s v="San Juan"/>
    <s v="San Juan County"/>
    <x v="13"/>
  </r>
  <r>
    <x v="2"/>
    <s v="This portion of the course is taught online"/>
    <n v="2025"/>
    <n v="2"/>
    <n v="84512"/>
    <s v="Full-Time"/>
    <n v="4"/>
    <s v="San Juan"/>
    <s v="San Juan County"/>
    <x v="13"/>
  </r>
  <r>
    <x v="2"/>
    <s v="This portion of the course is taught online"/>
    <n v="2025"/>
    <n v="2"/>
    <n v="84512"/>
    <s v="Part-Time"/>
    <n v="2"/>
    <s v="San Juan"/>
    <s v="San Juan County"/>
    <x v="13"/>
  </r>
  <r>
    <x v="2"/>
    <s v="This portion of the course is taught online"/>
    <n v="2025"/>
    <n v="2"/>
    <n v="84513"/>
    <s v="Full-Time"/>
    <n v="12"/>
    <s v="Emery"/>
    <s v="Emery County"/>
    <x v="14"/>
  </r>
  <r>
    <x v="2"/>
    <s v="This portion of the course is taught online"/>
    <n v="2025"/>
    <n v="2"/>
    <n v="84513"/>
    <s v="Part-Time"/>
    <n v="2"/>
    <s v="Emery"/>
    <s v="Emery County"/>
    <x v="14"/>
  </r>
  <r>
    <x v="2"/>
    <s v="This portion of the course is taught online"/>
    <n v="2025"/>
    <n v="2"/>
    <n v="84516"/>
    <s v="Full-Time"/>
    <n v="1"/>
    <s v="Emery"/>
    <s v="Emery County"/>
    <x v="14"/>
  </r>
  <r>
    <x v="2"/>
    <s v="This portion of the course is taught online"/>
    <n v="2025"/>
    <n v="2"/>
    <n v="84516"/>
    <s v="Part-Time"/>
    <n v="2"/>
    <s v="Emery"/>
    <s v="Emery County"/>
    <x v="14"/>
  </r>
  <r>
    <x v="2"/>
    <s v="This portion of the course is taught online"/>
    <n v="2025"/>
    <n v="2"/>
    <n v="84518"/>
    <s v="Full-Time"/>
    <n v="8"/>
    <s v="Emery"/>
    <s v="Emery County"/>
    <x v="14"/>
  </r>
  <r>
    <x v="2"/>
    <s v="This portion of the course is taught online"/>
    <n v="2025"/>
    <n v="2"/>
    <n v="84518"/>
    <s v="Part-Time"/>
    <n v="10"/>
    <s v="Emery"/>
    <s v="Emery County"/>
    <x v="14"/>
  </r>
  <r>
    <x v="2"/>
    <s v="This portion of the course is taught online"/>
    <n v="2025"/>
    <n v="2"/>
    <n v="84520"/>
    <s v="Full-Time"/>
    <n v="5"/>
    <s v="Carbon"/>
    <s v="Carbon County"/>
    <x v="12"/>
  </r>
  <r>
    <x v="2"/>
    <s v="This portion of the course is taught online"/>
    <n v="2025"/>
    <n v="2"/>
    <n v="84520"/>
    <s v="Part-Time"/>
    <n v="3"/>
    <s v="Carbon"/>
    <s v="Carbon County"/>
    <x v="12"/>
  </r>
  <r>
    <x v="2"/>
    <s v="This portion of the course is taught online"/>
    <n v="2025"/>
    <n v="2"/>
    <n v="84521"/>
    <s v="Full-Time"/>
    <n v="11"/>
    <s v="Emery"/>
    <s v="Emery County"/>
    <x v="14"/>
  </r>
  <r>
    <x v="2"/>
    <s v="This portion of the course is taught online"/>
    <n v="2025"/>
    <n v="2"/>
    <n v="84521"/>
    <s v="Part-Time"/>
    <n v="3"/>
    <s v="Emery"/>
    <s v="Emery County"/>
    <x v="14"/>
  </r>
  <r>
    <x v="2"/>
    <s v="This portion of the course is taught online"/>
    <n v="2025"/>
    <n v="2"/>
    <n v="84522"/>
    <s v="Full-Time"/>
    <n v="2"/>
    <s v="Emery"/>
    <s v="Emery County"/>
    <x v="14"/>
  </r>
  <r>
    <x v="2"/>
    <s v="This portion of the course is taught online"/>
    <n v="2025"/>
    <n v="2"/>
    <n v="84523"/>
    <s v="Full-Time"/>
    <n v="14"/>
    <s v="Emery"/>
    <s v="Emery County"/>
    <x v="14"/>
  </r>
  <r>
    <x v="2"/>
    <s v="This portion of the course is taught online"/>
    <n v="2025"/>
    <n v="2"/>
    <n v="84523"/>
    <s v="Part-Time"/>
    <n v="3"/>
    <s v="Emery"/>
    <s v="Emery County"/>
    <x v="14"/>
  </r>
  <r>
    <x v="2"/>
    <s v="This portion of the course is taught online"/>
    <n v="2025"/>
    <n v="2"/>
    <n v="84525"/>
    <s v="Full-Time"/>
    <n v="4"/>
    <s v="Emery"/>
    <s v="Emery County"/>
    <x v="14"/>
  </r>
  <r>
    <x v="2"/>
    <s v="This portion of the course is taught online"/>
    <n v="2025"/>
    <n v="2"/>
    <n v="84525"/>
    <s v="Part-Time"/>
    <n v="2"/>
    <s v="Emery"/>
    <s v="Emery County"/>
    <x v="14"/>
  </r>
  <r>
    <x v="2"/>
    <s v="This portion of the course is taught online"/>
    <n v="2025"/>
    <n v="2"/>
    <n v="84526"/>
    <s v="Full-Time"/>
    <n v="35"/>
    <s v="Carbon"/>
    <s v="Carbon County"/>
    <x v="12"/>
  </r>
  <r>
    <x v="2"/>
    <s v="This portion of the course is taught online"/>
    <n v="2025"/>
    <n v="2"/>
    <n v="84526"/>
    <s v="Part-Time"/>
    <n v="20"/>
    <s v="Carbon"/>
    <s v="Carbon County"/>
    <x v="12"/>
  </r>
  <r>
    <x v="2"/>
    <s v="This portion of the course is taught online"/>
    <n v="2025"/>
    <n v="2"/>
    <n v="84528"/>
    <s v="Full-Time"/>
    <n v="24"/>
    <s v="Emery"/>
    <s v="Emery County"/>
    <x v="14"/>
  </r>
  <r>
    <x v="2"/>
    <s v="This portion of the course is taught online"/>
    <n v="2025"/>
    <n v="2"/>
    <n v="84528"/>
    <s v="Part-Time"/>
    <n v="6"/>
    <s v="Emery"/>
    <s v="Emery County"/>
    <x v="14"/>
  </r>
  <r>
    <x v="2"/>
    <s v="This portion of the course is taught online"/>
    <n v="2025"/>
    <n v="2"/>
    <n v="84529"/>
    <s v="Part-Time"/>
    <n v="1"/>
    <s v="Carbon"/>
    <s v="Carbon County"/>
    <x v="12"/>
  </r>
  <r>
    <x v="2"/>
    <s v="This portion of the course is taught online"/>
    <n v="2025"/>
    <n v="2"/>
    <n v="84530"/>
    <s v="Part-Time"/>
    <n v="1"/>
    <s v="San Juan"/>
    <s v="San Juan County"/>
    <x v="13"/>
  </r>
  <r>
    <x v="2"/>
    <s v="This portion of the course is taught online"/>
    <n v="2025"/>
    <n v="2"/>
    <n v="84531"/>
    <s v="Full-Time"/>
    <n v="1"/>
    <s v="San Juan"/>
    <s v="San Juan County"/>
    <x v="13"/>
  </r>
  <r>
    <x v="2"/>
    <s v="This portion of the course is taught online"/>
    <n v="2025"/>
    <n v="2"/>
    <n v="84531"/>
    <s v="Part-Time"/>
    <n v="4"/>
    <s v="San Juan"/>
    <s v="San Juan County"/>
    <x v="13"/>
  </r>
  <r>
    <x v="2"/>
    <s v="This portion of the course is taught online"/>
    <n v="2025"/>
    <n v="2"/>
    <n v="84532"/>
    <s v="Full-Time"/>
    <n v="25"/>
    <s v="Grand"/>
    <s v="Grand County"/>
    <x v="15"/>
  </r>
  <r>
    <x v="2"/>
    <s v="This portion of the course is taught online"/>
    <n v="2025"/>
    <n v="2"/>
    <n v="84532"/>
    <s v="Part-Time"/>
    <n v="31"/>
    <s v="Grand"/>
    <s v="Grand County"/>
    <x v="15"/>
  </r>
  <r>
    <x v="2"/>
    <s v="This portion of the course is taught online"/>
    <n v="2025"/>
    <n v="2"/>
    <n v="84534"/>
    <s v="Full-Time"/>
    <n v="12"/>
    <s v="San Juan"/>
    <s v="San Juan County"/>
    <x v="13"/>
  </r>
  <r>
    <x v="2"/>
    <s v="This portion of the course is taught online"/>
    <n v="2025"/>
    <n v="2"/>
    <n v="84534"/>
    <s v="Part-Time"/>
    <n v="9"/>
    <s v="San Juan"/>
    <s v="San Juan County"/>
    <x v="13"/>
  </r>
  <r>
    <x v="2"/>
    <s v="This portion of the course is taught online"/>
    <n v="2025"/>
    <n v="2"/>
    <n v="84535"/>
    <s v="Full-Time"/>
    <n v="12"/>
    <s v="San Juan"/>
    <s v="San Juan County"/>
    <x v="13"/>
  </r>
  <r>
    <x v="2"/>
    <s v="This portion of the course is taught online"/>
    <n v="2025"/>
    <n v="2"/>
    <n v="84535"/>
    <s v="Part-Time"/>
    <n v="7"/>
    <s v="San Juan"/>
    <s v="San Juan County"/>
    <x v="13"/>
  </r>
  <r>
    <x v="2"/>
    <s v="This portion of the course is taught online"/>
    <n v="2025"/>
    <n v="2"/>
    <n v="84536"/>
    <s v="Full-Time"/>
    <n v="19"/>
    <s v="San Juan"/>
    <s v="San Juan County"/>
    <x v="13"/>
  </r>
  <r>
    <x v="2"/>
    <s v="This portion of the course is taught online"/>
    <n v="2025"/>
    <n v="2"/>
    <n v="84536"/>
    <s v="Part-Time"/>
    <n v="8"/>
    <s v="San Juan"/>
    <s v="San Juan County"/>
    <x v="13"/>
  </r>
  <r>
    <x v="2"/>
    <s v="This portion of the course is taught online"/>
    <n v="2025"/>
    <n v="2"/>
    <n v="84537"/>
    <s v="Full-Time"/>
    <n v="5"/>
    <s v="Emery"/>
    <s v="Emery County"/>
    <x v="14"/>
  </r>
  <r>
    <x v="2"/>
    <s v="This portion of the course is taught online"/>
    <n v="2025"/>
    <n v="2"/>
    <n v="84537"/>
    <s v="Part-Time"/>
    <n v="5"/>
    <s v="Emery"/>
    <s v="Emery County"/>
    <x v="14"/>
  </r>
  <r>
    <x v="2"/>
    <s v="This portion of the course is taught online"/>
    <n v="2025"/>
    <n v="2"/>
    <n v="84539"/>
    <s v="Full-Time"/>
    <n v="1"/>
    <s v="Carbon"/>
    <s v="Carbon County"/>
    <x v="12"/>
  </r>
  <r>
    <x v="2"/>
    <s v="This portion of the course is taught online"/>
    <n v="2025"/>
    <n v="2"/>
    <n v="84542"/>
    <s v="Full-Time"/>
    <n v="15"/>
    <s v="Carbon"/>
    <s v="Carbon County"/>
    <x v="12"/>
  </r>
  <r>
    <x v="2"/>
    <s v="This portion of the course is taught online"/>
    <n v="2025"/>
    <n v="2"/>
    <n v="84542"/>
    <s v="Part-Time"/>
    <n v="9"/>
    <s v="Carbon"/>
    <s v="Carbon County"/>
    <x v="12"/>
  </r>
  <r>
    <x v="2"/>
    <s v="This portion of the course is taught online"/>
    <n v="2025"/>
    <n v="2"/>
    <n v="84601"/>
    <s v="Full-Time"/>
    <n v="14"/>
    <s v="Utah"/>
    <s v="Utah County"/>
    <x v="0"/>
  </r>
  <r>
    <x v="2"/>
    <s v="This portion of the course is taught online"/>
    <n v="2025"/>
    <n v="2"/>
    <n v="84601"/>
    <s v="Part-Time"/>
    <n v="14"/>
    <s v="Utah"/>
    <s v="Utah County"/>
    <x v="0"/>
  </r>
  <r>
    <x v="2"/>
    <s v="This portion of the course is taught online"/>
    <n v="2025"/>
    <n v="2"/>
    <n v="84604"/>
    <s v="Full-Time"/>
    <n v="28"/>
    <s v="Utah"/>
    <s v="Utah County"/>
    <x v="0"/>
  </r>
  <r>
    <x v="2"/>
    <s v="This portion of the course is taught online"/>
    <n v="2025"/>
    <n v="2"/>
    <n v="84604"/>
    <s v="Part-Time"/>
    <n v="7"/>
    <s v="Utah"/>
    <s v="Utah County"/>
    <x v="0"/>
  </r>
  <r>
    <x v="2"/>
    <s v="This portion of the course is taught online"/>
    <n v="2025"/>
    <n v="2"/>
    <n v="84606"/>
    <s v="Full-Time"/>
    <n v="14"/>
    <s v="Utah"/>
    <s v="Utah County"/>
    <x v="0"/>
  </r>
  <r>
    <x v="2"/>
    <s v="This portion of the course is taught online"/>
    <n v="2025"/>
    <n v="2"/>
    <n v="84606"/>
    <s v="Part-Time"/>
    <n v="8"/>
    <s v="Utah"/>
    <s v="Utah County"/>
    <x v="0"/>
  </r>
  <r>
    <x v="2"/>
    <s v="This portion of the course is taught online"/>
    <n v="2025"/>
    <n v="2"/>
    <n v="84620"/>
    <s v="Full-Time"/>
    <n v="1"/>
    <s v="Sevier"/>
    <s v="Sevier County"/>
    <x v="19"/>
  </r>
  <r>
    <x v="2"/>
    <s v="This portion of the course is taught online"/>
    <n v="2025"/>
    <n v="2"/>
    <n v="84622"/>
    <s v="Full-Time"/>
    <n v="1"/>
    <s v="Sanpete"/>
    <s v="Sanpete County"/>
    <x v="17"/>
  </r>
  <r>
    <x v="2"/>
    <s v="This portion of the course is taught online"/>
    <n v="2025"/>
    <n v="2"/>
    <n v="84623"/>
    <s v="Full-Time"/>
    <n v="1"/>
    <s v="Sanpete"/>
    <s v="Sanpete County"/>
    <x v="17"/>
  </r>
  <r>
    <x v="2"/>
    <s v="This portion of the course is taught online"/>
    <n v="2025"/>
    <n v="2"/>
    <n v="84624"/>
    <s v="Full-Time"/>
    <n v="7"/>
    <s v="Millard"/>
    <s v="Millard County"/>
    <x v="16"/>
  </r>
  <r>
    <x v="2"/>
    <s v="This portion of the course is taught online"/>
    <n v="2025"/>
    <n v="2"/>
    <n v="84624"/>
    <s v="Part-Time"/>
    <n v="2"/>
    <s v="Millard"/>
    <s v="Millard County"/>
    <x v="16"/>
  </r>
  <r>
    <x v="2"/>
    <s v="This portion of the course is taught online"/>
    <n v="2025"/>
    <n v="2"/>
    <n v="84627"/>
    <s v="Full-Time"/>
    <n v="8"/>
    <s v="Sanpete"/>
    <s v="Sanpete County"/>
    <x v="17"/>
  </r>
  <r>
    <x v="2"/>
    <s v="This portion of the course is taught online"/>
    <n v="2025"/>
    <n v="2"/>
    <n v="84627"/>
    <s v="Part-Time"/>
    <n v="4"/>
    <s v="Sanpete"/>
    <s v="Sanpete County"/>
    <x v="17"/>
  </r>
  <r>
    <x v="2"/>
    <s v="This portion of the course is taught online"/>
    <n v="2025"/>
    <n v="2"/>
    <n v="84629"/>
    <s v="Full-Time"/>
    <n v="3"/>
    <s v="Sanpete"/>
    <s v="Sanpete County"/>
    <x v="17"/>
  </r>
  <r>
    <x v="2"/>
    <s v="This portion of the course is taught online"/>
    <n v="2025"/>
    <n v="2"/>
    <n v="84631"/>
    <s v="Full-Time"/>
    <n v="3"/>
    <s v="Millard"/>
    <s v="Millard County"/>
    <x v="16"/>
  </r>
  <r>
    <x v="2"/>
    <s v="This portion of the course is taught online"/>
    <n v="2025"/>
    <n v="2"/>
    <n v="84631"/>
    <s v="Part-Time"/>
    <n v="1"/>
    <s v="Millard"/>
    <s v="Millard County"/>
    <x v="16"/>
  </r>
  <r>
    <x v="2"/>
    <s v="This portion of the course is taught online"/>
    <n v="2025"/>
    <n v="2"/>
    <n v="84632"/>
    <s v="Full-Time"/>
    <n v="3"/>
    <s v="Sanpete"/>
    <s v="Sanpete County"/>
    <x v="17"/>
  </r>
  <r>
    <x v="2"/>
    <s v="This portion of the course is taught online"/>
    <n v="2025"/>
    <n v="2"/>
    <n v="84632"/>
    <s v="Part-Time"/>
    <n v="2"/>
    <s v="Sanpete"/>
    <s v="Sanpete County"/>
    <x v="17"/>
  </r>
  <r>
    <x v="2"/>
    <s v="This portion of the course is taught online"/>
    <n v="2025"/>
    <n v="2"/>
    <n v="84634"/>
    <s v="Full-Time"/>
    <n v="3"/>
    <s v="Sanpete"/>
    <s v="Sanpete County"/>
    <x v="17"/>
  </r>
  <r>
    <x v="2"/>
    <s v="This portion of the course is taught online"/>
    <n v="2025"/>
    <n v="2"/>
    <n v="84634"/>
    <s v="Part-Time"/>
    <n v="2"/>
    <s v="Sanpete"/>
    <s v="Sanpete County"/>
    <x v="17"/>
  </r>
  <r>
    <x v="2"/>
    <s v="This portion of the course is taught online"/>
    <n v="2025"/>
    <n v="2"/>
    <n v="84637"/>
    <s v="Part-Time"/>
    <n v="1"/>
    <s v="Millard"/>
    <s v="Millard County"/>
    <x v="16"/>
  </r>
  <r>
    <x v="2"/>
    <s v="This portion of the course is taught online"/>
    <n v="2025"/>
    <n v="2"/>
    <n v="84642"/>
    <s v="Full-Time"/>
    <n v="8"/>
    <s v="Sanpete"/>
    <s v="Sanpete County"/>
    <x v="17"/>
  </r>
  <r>
    <x v="2"/>
    <s v="This portion of the course is taught online"/>
    <n v="2025"/>
    <n v="2"/>
    <n v="84642"/>
    <s v="Part-Time"/>
    <n v="3"/>
    <s v="Sanpete"/>
    <s v="Sanpete County"/>
    <x v="17"/>
  </r>
  <r>
    <x v="2"/>
    <s v="This portion of the course is taught online"/>
    <n v="2025"/>
    <n v="2"/>
    <n v="84644"/>
    <s v="Full-Time"/>
    <n v="3"/>
    <s v="Millard"/>
    <s v="Millard County"/>
    <x v="16"/>
  </r>
  <r>
    <x v="2"/>
    <s v="This portion of the course is taught online"/>
    <n v="2025"/>
    <n v="2"/>
    <n v="84645"/>
    <s v="Full-Time"/>
    <n v="4"/>
    <s v="Juab"/>
    <s v="Juab County"/>
    <x v="18"/>
  </r>
  <r>
    <x v="2"/>
    <s v="This portion of the course is taught online"/>
    <n v="2025"/>
    <n v="2"/>
    <n v="84645"/>
    <s v="Part-Time"/>
    <n v="1"/>
    <s v="Juab"/>
    <s v="Juab County"/>
    <x v="18"/>
  </r>
  <r>
    <x v="2"/>
    <s v="This portion of the course is taught online"/>
    <n v="2025"/>
    <n v="2"/>
    <n v="84646"/>
    <s v="Full-Time"/>
    <n v="4"/>
    <s v="Sanpete"/>
    <s v="Sanpete County"/>
    <x v="17"/>
  </r>
  <r>
    <x v="2"/>
    <s v="This portion of the course is taught online"/>
    <n v="2025"/>
    <n v="2"/>
    <n v="84646"/>
    <s v="Part-Time"/>
    <n v="1"/>
    <s v="Sanpete"/>
    <s v="Sanpete County"/>
    <x v="17"/>
  </r>
  <r>
    <x v="2"/>
    <s v="This portion of the course is taught online"/>
    <n v="2025"/>
    <n v="2"/>
    <n v="84647"/>
    <s v="Full-Time"/>
    <n v="9"/>
    <s v="Sanpete"/>
    <s v="Sanpete County"/>
    <x v="17"/>
  </r>
  <r>
    <x v="2"/>
    <s v="This portion of the course is taught online"/>
    <n v="2025"/>
    <n v="2"/>
    <n v="84647"/>
    <s v="Part-Time"/>
    <n v="1"/>
    <s v="Sanpete"/>
    <s v="Sanpete County"/>
    <x v="17"/>
  </r>
  <r>
    <x v="2"/>
    <s v="This portion of the course is taught online"/>
    <n v="2025"/>
    <n v="2"/>
    <n v="84648"/>
    <s v="Full-Time"/>
    <n v="13"/>
    <s v="Juab"/>
    <s v="Juab County"/>
    <x v="18"/>
  </r>
  <r>
    <x v="2"/>
    <s v="This portion of the course is taught online"/>
    <n v="2025"/>
    <n v="2"/>
    <n v="84648"/>
    <s v="Part-Time"/>
    <n v="9"/>
    <s v="Juab"/>
    <s v="Juab County"/>
    <x v="18"/>
  </r>
  <r>
    <x v="2"/>
    <s v="This portion of the course is taught online"/>
    <n v="2025"/>
    <n v="2"/>
    <n v="84649"/>
    <s v="Full-Time"/>
    <n v="1"/>
    <s v="Millard"/>
    <s v="Millard County"/>
    <x v="16"/>
  </r>
  <r>
    <x v="2"/>
    <s v="This portion of the course is taught online"/>
    <n v="2025"/>
    <n v="2"/>
    <n v="84649"/>
    <s v="Part-Time"/>
    <n v="3"/>
    <s v="Millard"/>
    <s v="Millard County"/>
    <x v="16"/>
  </r>
  <r>
    <x v="2"/>
    <s v="This portion of the course is taught online"/>
    <n v="2025"/>
    <n v="2"/>
    <n v="84651"/>
    <s v="Full-Time"/>
    <n v="30"/>
    <s v="Utah"/>
    <s v="Utah County"/>
    <x v="0"/>
  </r>
  <r>
    <x v="2"/>
    <s v="This portion of the course is taught online"/>
    <n v="2025"/>
    <n v="2"/>
    <n v="84651"/>
    <s v="Part-Time"/>
    <n v="5"/>
    <s v="Utah"/>
    <s v="Utah County"/>
    <x v="0"/>
  </r>
  <r>
    <x v="2"/>
    <s v="This portion of the course is taught online"/>
    <n v="2025"/>
    <n v="2"/>
    <n v="84652"/>
    <s v="Full-Time"/>
    <n v="2"/>
    <s v="Sevier"/>
    <s v="Sevier County"/>
    <x v="19"/>
  </r>
  <r>
    <x v="2"/>
    <s v="This portion of the course is taught online"/>
    <n v="2025"/>
    <n v="2"/>
    <n v="84653"/>
    <s v="Full-Time"/>
    <n v="29"/>
    <s v="Utah"/>
    <s v="Utah County"/>
    <x v="0"/>
  </r>
  <r>
    <x v="2"/>
    <s v="This portion of the course is taught online"/>
    <n v="2025"/>
    <n v="2"/>
    <n v="84653"/>
    <s v="Part-Time"/>
    <n v="10"/>
    <s v="Utah"/>
    <s v="Utah County"/>
    <x v="0"/>
  </r>
  <r>
    <x v="2"/>
    <s v="This portion of the course is taught online"/>
    <n v="2025"/>
    <n v="2"/>
    <n v="84654"/>
    <s v="Full-Time"/>
    <n v="2"/>
    <s v="Sevier"/>
    <s v="Sevier County"/>
    <x v="19"/>
  </r>
  <r>
    <x v="2"/>
    <s v="This portion of the course is taught online"/>
    <n v="2025"/>
    <n v="2"/>
    <n v="84654"/>
    <s v="Part-Time"/>
    <n v="1"/>
    <s v="Sevier"/>
    <s v="Sevier County"/>
    <x v="19"/>
  </r>
  <r>
    <x v="2"/>
    <s v="This portion of the course is taught online"/>
    <n v="2025"/>
    <n v="2"/>
    <n v="84655"/>
    <s v="Full-Time"/>
    <n v="18"/>
    <s v="Utah"/>
    <s v="Utah County"/>
    <x v="0"/>
  </r>
  <r>
    <x v="2"/>
    <s v="This portion of the course is taught online"/>
    <n v="2025"/>
    <n v="2"/>
    <n v="84655"/>
    <s v="Part-Time"/>
    <n v="11"/>
    <s v="Utah"/>
    <s v="Utah County"/>
    <x v="0"/>
  </r>
  <r>
    <x v="2"/>
    <s v="This portion of the course is taught online"/>
    <n v="2025"/>
    <n v="2"/>
    <n v="84657"/>
    <s v="Full-Time"/>
    <n v="2"/>
    <s v="Sevier"/>
    <s v="Sevier County"/>
    <x v="19"/>
  </r>
  <r>
    <x v="2"/>
    <s v="This portion of the course is taught online"/>
    <n v="2025"/>
    <n v="2"/>
    <n v="84660"/>
    <s v="Full-Time"/>
    <n v="55"/>
    <s v="Utah"/>
    <s v="Utah County"/>
    <x v="0"/>
  </r>
  <r>
    <x v="2"/>
    <s v="This portion of the course is taught online"/>
    <n v="2025"/>
    <n v="2"/>
    <n v="84660"/>
    <s v="Part-Time"/>
    <n v="22"/>
    <s v="Utah"/>
    <s v="Utah County"/>
    <x v="0"/>
  </r>
  <r>
    <x v="2"/>
    <s v="This portion of the course is taught online"/>
    <n v="2025"/>
    <n v="2"/>
    <n v="84662"/>
    <s v="Full-Time"/>
    <n v="4"/>
    <s v="Sanpete"/>
    <s v="Sanpete County"/>
    <x v="17"/>
  </r>
  <r>
    <x v="2"/>
    <s v="This portion of the course is taught online"/>
    <n v="2025"/>
    <n v="2"/>
    <n v="84662"/>
    <s v="Part-Time"/>
    <n v="1"/>
    <s v="Sanpete"/>
    <s v="Sanpete County"/>
    <x v="17"/>
  </r>
  <r>
    <x v="2"/>
    <s v="This portion of the course is taught online"/>
    <n v="2025"/>
    <n v="2"/>
    <n v="84663"/>
    <s v="Full-Time"/>
    <n v="42"/>
    <s v="Utah"/>
    <s v="Utah County"/>
    <x v="0"/>
  </r>
  <r>
    <x v="2"/>
    <s v="This portion of the course is taught online"/>
    <n v="2025"/>
    <n v="2"/>
    <n v="84663"/>
    <s v="Part-Time"/>
    <n v="18"/>
    <s v="Utah"/>
    <s v="Utah County"/>
    <x v="0"/>
  </r>
  <r>
    <x v="2"/>
    <s v="This portion of the course is taught online"/>
    <n v="2025"/>
    <n v="2"/>
    <n v="84664"/>
    <s v="Full-Time"/>
    <n v="45"/>
    <s v="Utah"/>
    <s v="Utah County"/>
    <x v="0"/>
  </r>
  <r>
    <x v="2"/>
    <s v="This portion of the course is taught online"/>
    <n v="2025"/>
    <n v="2"/>
    <n v="84664"/>
    <s v="Part-Time"/>
    <n v="3"/>
    <s v="Utah"/>
    <s v="Utah County"/>
    <x v="0"/>
  </r>
  <r>
    <x v="2"/>
    <s v="This portion of the course is taught online"/>
    <n v="2025"/>
    <n v="2"/>
    <n v="84701"/>
    <s v="Full-Time"/>
    <n v="11"/>
    <s v="Sevier"/>
    <s v="Sevier County"/>
    <x v="19"/>
  </r>
  <r>
    <x v="2"/>
    <s v="This portion of the course is taught online"/>
    <n v="2025"/>
    <n v="2"/>
    <n v="84701"/>
    <s v="Part-Time"/>
    <n v="1"/>
    <s v="Sevier"/>
    <s v="Sevier County"/>
    <x v="19"/>
  </r>
  <r>
    <x v="2"/>
    <s v="This portion of the course is taught online"/>
    <n v="2025"/>
    <n v="2"/>
    <n v="84711"/>
    <s v="Full-Time"/>
    <n v="2"/>
    <s v="Sevier"/>
    <s v="Sevier County"/>
    <x v="19"/>
  </r>
  <r>
    <x v="2"/>
    <s v="This portion of the course is taught online"/>
    <n v="2025"/>
    <n v="2"/>
    <n v="84711"/>
    <s v="Part-Time"/>
    <n v="1"/>
    <s v="Sevier"/>
    <s v="Sevier County"/>
    <x v="19"/>
  </r>
  <r>
    <x v="2"/>
    <s v="This portion of the course is taught online"/>
    <n v="2025"/>
    <n v="2"/>
    <n v="84713"/>
    <s v="Full-Time"/>
    <n v="2"/>
    <s v="Beaver"/>
    <s v="Beaver County"/>
    <x v="23"/>
  </r>
  <r>
    <x v="2"/>
    <s v="This portion of the course is taught online"/>
    <n v="2025"/>
    <n v="2"/>
    <n v="84713"/>
    <s v="Part-Time"/>
    <n v="3"/>
    <s v="Beaver"/>
    <s v="Beaver County"/>
    <x v="23"/>
  </r>
  <r>
    <x v="2"/>
    <s v="This portion of the course is taught online"/>
    <n v="2025"/>
    <n v="2"/>
    <n v="84715"/>
    <s v="Part-Time"/>
    <n v="1"/>
    <s v="Wayne"/>
    <s v="Wayne County"/>
    <x v="27"/>
  </r>
  <r>
    <x v="2"/>
    <s v="This portion of the course is taught online"/>
    <n v="2025"/>
    <n v="2"/>
    <n v="84718"/>
    <s v="Full-Time"/>
    <n v="1"/>
    <s v="Garfield"/>
    <s v="Garfield County"/>
    <x v="22"/>
  </r>
  <r>
    <x v="2"/>
    <s v="This portion of the course is taught online"/>
    <n v="2025"/>
    <n v="2"/>
    <n v="84720"/>
    <s v="Full-Time"/>
    <n v="22"/>
    <s v="Iron"/>
    <s v="Iron County"/>
    <x v="20"/>
  </r>
  <r>
    <x v="2"/>
    <s v="This portion of the course is taught online"/>
    <n v="2025"/>
    <n v="2"/>
    <n v="84720"/>
    <s v="Part-Time"/>
    <n v="6"/>
    <s v="Iron"/>
    <s v="Iron County"/>
    <x v="20"/>
  </r>
  <r>
    <x v="2"/>
    <s v="This portion of the course is taught online"/>
    <n v="2025"/>
    <n v="2"/>
    <n v="84721"/>
    <s v="Full-Time"/>
    <n v="12"/>
    <s v="Iron"/>
    <s v="Iron County"/>
    <x v="20"/>
  </r>
  <r>
    <x v="2"/>
    <s v="This portion of the course is taught online"/>
    <n v="2025"/>
    <n v="2"/>
    <n v="84721"/>
    <s v="Part-Time"/>
    <n v="8"/>
    <s v="Iron"/>
    <s v="Iron County"/>
    <x v="20"/>
  </r>
  <r>
    <x v="2"/>
    <s v="This portion of the course is taught online"/>
    <n v="2025"/>
    <n v="2"/>
    <n v="84724"/>
    <s v="Full-Time"/>
    <n v="1"/>
    <s v="Sevier"/>
    <s v="Sevier County"/>
    <x v="19"/>
  </r>
  <r>
    <x v="2"/>
    <s v="This portion of the course is taught online"/>
    <n v="2025"/>
    <n v="2"/>
    <n v="84725"/>
    <s v="Full-Time"/>
    <n v="2"/>
    <s v="Washington"/>
    <s v="Washington County"/>
    <x v="21"/>
  </r>
  <r>
    <x v="2"/>
    <s v="This portion of the course is taught online"/>
    <n v="2025"/>
    <n v="2"/>
    <n v="84736"/>
    <s v="Full-Time"/>
    <n v="1"/>
    <s v="Garfield"/>
    <s v="Garfield County"/>
    <x v="22"/>
  </r>
  <r>
    <x v="2"/>
    <s v="This portion of the course is taught online"/>
    <n v="2025"/>
    <n v="2"/>
    <n v="84737"/>
    <s v="Full-Time"/>
    <n v="6"/>
    <s v="Washington"/>
    <s v="Washington County"/>
    <x v="21"/>
  </r>
  <r>
    <x v="2"/>
    <s v="This portion of the course is taught online"/>
    <n v="2025"/>
    <n v="2"/>
    <n v="84737"/>
    <s v="Part-Time"/>
    <n v="2"/>
    <s v="Washington"/>
    <s v="Washington County"/>
    <x v="21"/>
  </r>
  <r>
    <x v="2"/>
    <s v="This portion of the course is taught online"/>
    <n v="2025"/>
    <n v="2"/>
    <n v="84738"/>
    <s v="Full-Time"/>
    <n v="4"/>
    <s v="Washington"/>
    <s v="Washington County"/>
    <x v="21"/>
  </r>
  <r>
    <x v="2"/>
    <s v="This portion of the course is taught online"/>
    <n v="2025"/>
    <n v="2"/>
    <n v="84738"/>
    <s v="Part-Time"/>
    <n v="1"/>
    <s v="Washington"/>
    <s v="Washington County"/>
    <x v="21"/>
  </r>
  <r>
    <x v="2"/>
    <s v="This portion of the course is taught online"/>
    <n v="2025"/>
    <n v="2"/>
    <n v="84740"/>
    <s v="Full-Time"/>
    <n v="1"/>
    <s v="Piute"/>
    <s v="Piute County"/>
    <x v="28"/>
  </r>
  <r>
    <x v="2"/>
    <s v="This portion of the course is taught online"/>
    <n v="2025"/>
    <n v="2"/>
    <n v="84741"/>
    <s v="Full-Time"/>
    <n v="8"/>
    <s v="Kane"/>
    <s v="Kane County"/>
    <x v="29"/>
  </r>
  <r>
    <x v="2"/>
    <s v="This portion of the course is taught online"/>
    <n v="2025"/>
    <n v="2"/>
    <n v="84742"/>
    <s v="Full-Time"/>
    <n v="1"/>
    <s v="Iron"/>
    <s v="Iron County"/>
    <x v="20"/>
  </r>
  <r>
    <x v="2"/>
    <s v="This portion of the course is taught online"/>
    <n v="2025"/>
    <n v="2"/>
    <n v="84742"/>
    <s v="Part-Time"/>
    <n v="1"/>
    <s v="Iron"/>
    <s v="Iron County"/>
    <x v="20"/>
  </r>
  <r>
    <x v="2"/>
    <s v="This portion of the course is taught online"/>
    <n v="2025"/>
    <n v="2"/>
    <n v="84743"/>
    <s v="Full-Time"/>
    <n v="1"/>
    <s v="Piute"/>
    <s v="Piute County"/>
    <x v="28"/>
  </r>
  <r>
    <x v="2"/>
    <s v="This portion of the course is taught online"/>
    <n v="2025"/>
    <n v="2"/>
    <n v="84745"/>
    <s v="Full-Time"/>
    <n v="2"/>
    <s v="Washington"/>
    <s v="Washington County"/>
    <x v="21"/>
  </r>
  <r>
    <x v="2"/>
    <s v="This portion of the course is taught online"/>
    <n v="2025"/>
    <n v="2"/>
    <n v="84745"/>
    <s v="Part-Time"/>
    <n v="3"/>
    <s v="Washington"/>
    <s v="Washington County"/>
    <x v="21"/>
  </r>
  <r>
    <x v="2"/>
    <s v="This portion of the course is taught online"/>
    <n v="2025"/>
    <n v="2"/>
    <n v="84747"/>
    <s v="Full-Time"/>
    <n v="3"/>
    <s v="Wayne"/>
    <s v="Wayne County"/>
    <x v="27"/>
  </r>
  <r>
    <x v="2"/>
    <s v="This portion of the course is taught online"/>
    <n v="2025"/>
    <n v="2"/>
    <n v="84747"/>
    <s v="Part-Time"/>
    <n v="1"/>
    <s v="Wayne"/>
    <s v="Wayne County"/>
    <x v="27"/>
  </r>
  <r>
    <x v="2"/>
    <s v="This portion of the course is taught online"/>
    <n v="2025"/>
    <n v="2"/>
    <n v="84749"/>
    <s v="Part-Time"/>
    <n v="1"/>
    <s v="Wayne"/>
    <s v="Wayne County"/>
    <x v="27"/>
  </r>
  <r>
    <x v="2"/>
    <s v="This portion of the course is taught online"/>
    <n v="2025"/>
    <n v="2"/>
    <n v="84751"/>
    <s v="Full-Time"/>
    <n v="1"/>
    <s v="Beaver"/>
    <s v="Beaver County"/>
    <x v="23"/>
  </r>
  <r>
    <x v="2"/>
    <s v="This portion of the course is taught online"/>
    <n v="2025"/>
    <n v="2"/>
    <n v="84751"/>
    <s v="Part-Time"/>
    <n v="2"/>
    <s v="Beaver"/>
    <s v="Beaver County"/>
    <x v="23"/>
  </r>
  <r>
    <x v="2"/>
    <s v="This portion of the course is taught online"/>
    <n v="2025"/>
    <n v="2"/>
    <n v="84754"/>
    <s v="Full-Time"/>
    <n v="5"/>
    <s v="Sevier"/>
    <s v="Sevier County"/>
    <x v="19"/>
  </r>
  <r>
    <x v="2"/>
    <s v="This portion of the course is taught online"/>
    <n v="2025"/>
    <n v="2"/>
    <n v="84754"/>
    <s v="Part-Time"/>
    <n v="5"/>
    <s v="Sevier"/>
    <s v="Sevier County"/>
    <x v="19"/>
  </r>
  <r>
    <x v="2"/>
    <s v="This portion of the course is taught online"/>
    <n v="2025"/>
    <n v="2"/>
    <n v="84757"/>
    <s v="Full-Time"/>
    <n v="1"/>
    <s v="Washington"/>
    <s v="Washington County"/>
    <x v="21"/>
  </r>
  <r>
    <x v="2"/>
    <s v="This portion of the course is taught online"/>
    <n v="2025"/>
    <n v="2"/>
    <n v="84757"/>
    <s v="Part-Time"/>
    <n v="3"/>
    <s v="Washington"/>
    <s v="Washington County"/>
    <x v="21"/>
  </r>
  <r>
    <x v="2"/>
    <s v="This portion of the course is taught online"/>
    <n v="2025"/>
    <n v="2"/>
    <n v="84758"/>
    <s v="Part-Time"/>
    <n v="2"/>
    <s v="Kane"/>
    <s v="Kane County"/>
    <x v="29"/>
  </r>
  <r>
    <x v="2"/>
    <s v="This portion of the course is taught online"/>
    <n v="2025"/>
    <n v="2"/>
    <n v="84759"/>
    <s v="Full-Time"/>
    <n v="2"/>
    <s v="Garfield"/>
    <s v="Garfield County"/>
    <x v="22"/>
  </r>
  <r>
    <x v="2"/>
    <s v="This portion of the course is taught online"/>
    <n v="2025"/>
    <n v="2"/>
    <n v="84761"/>
    <s v="Full-Time"/>
    <n v="2"/>
    <s v="Iron"/>
    <s v="Iron County"/>
    <x v="20"/>
  </r>
  <r>
    <x v="2"/>
    <s v="This portion of the course is taught online"/>
    <n v="2025"/>
    <n v="2"/>
    <n v="84765"/>
    <s v="Full-Time"/>
    <n v="6"/>
    <s v="Washington"/>
    <s v="Washington County"/>
    <x v="21"/>
  </r>
  <r>
    <x v="2"/>
    <s v="This portion of the course is taught online"/>
    <n v="2025"/>
    <n v="2"/>
    <n v="84765"/>
    <s v="Part-Time"/>
    <n v="3"/>
    <s v="Washington"/>
    <s v="Washington County"/>
    <x v="21"/>
  </r>
  <r>
    <x v="2"/>
    <s v="This portion of the course is taught online"/>
    <n v="2025"/>
    <n v="2"/>
    <n v="84770"/>
    <s v="Full-Time"/>
    <n v="28"/>
    <s v="Washington"/>
    <s v="Washington County"/>
    <x v="21"/>
  </r>
  <r>
    <x v="2"/>
    <s v="This portion of the course is taught online"/>
    <n v="2025"/>
    <n v="2"/>
    <n v="84770"/>
    <s v="Part-Time"/>
    <n v="12"/>
    <s v="Washington"/>
    <s v="Washington County"/>
    <x v="21"/>
  </r>
  <r>
    <x v="2"/>
    <s v="This portion of the course is taught online"/>
    <n v="2025"/>
    <n v="2"/>
    <n v="84776"/>
    <s v="Full-Time"/>
    <n v="1"/>
    <s v="Garfield"/>
    <s v="Garfield County"/>
    <x v="22"/>
  </r>
  <r>
    <x v="2"/>
    <s v="This portion of the course is taught online"/>
    <n v="2025"/>
    <n v="2"/>
    <n v="84780"/>
    <s v="Full-Time"/>
    <n v="27"/>
    <s v="Washington"/>
    <s v="Washington County"/>
    <x v="21"/>
  </r>
  <r>
    <x v="2"/>
    <s v="This portion of the course is taught online"/>
    <n v="2025"/>
    <n v="2"/>
    <n v="84780"/>
    <s v="Part-Time"/>
    <n v="5"/>
    <s v="Washington"/>
    <s v="Washington County"/>
    <x v="21"/>
  </r>
  <r>
    <x v="2"/>
    <s v="This portion of the course is taught online"/>
    <n v="2025"/>
    <n v="2"/>
    <n v="84782"/>
    <s v="Part-Time"/>
    <n v="1"/>
    <s v="Washington"/>
    <s v="Washington County"/>
    <x v="21"/>
  </r>
  <r>
    <x v="2"/>
    <s v="This portion of the course is taught online"/>
    <n v="2025"/>
    <n v="2"/>
    <n v="84784"/>
    <s v="Full-Time"/>
    <n v="1"/>
    <s v="Washington"/>
    <s v="Washington County"/>
    <x v="21"/>
  </r>
  <r>
    <x v="2"/>
    <s v="This portion of the course is taught online"/>
    <n v="2025"/>
    <n v="2"/>
    <n v="84790"/>
    <s v="Full-Time"/>
    <n v="40"/>
    <s v="Washington"/>
    <s v="Washington County"/>
    <x v="21"/>
  </r>
  <r>
    <x v="2"/>
    <s v="This portion of the course is taught online"/>
    <n v="2025"/>
    <n v="2"/>
    <n v="84790"/>
    <s v="Part-Time"/>
    <n v="18"/>
    <s v="Washington"/>
    <s v="Washington County"/>
    <x v="21"/>
  </r>
  <r>
    <x v="3"/>
    <s v="Main Campus"/>
    <n v="2025"/>
    <n v="2"/>
    <n v="84001"/>
    <s v="Full-Time"/>
    <n v="1"/>
    <s v="Duchesne"/>
    <s v="Duchesne County"/>
    <x v="4"/>
  </r>
  <r>
    <x v="3"/>
    <s v="Main Campus"/>
    <n v="2025"/>
    <n v="2"/>
    <n v="84002"/>
    <s v="Full-Time"/>
    <n v="1"/>
    <s v="Duchesne"/>
    <s v="Duchesne County"/>
    <x v="4"/>
  </r>
  <r>
    <x v="3"/>
    <s v="Main Campus"/>
    <n v="2025"/>
    <n v="2"/>
    <n v="84003"/>
    <s v="Full-Time"/>
    <n v="852"/>
    <s v="Utah"/>
    <s v="Utah County"/>
    <x v="0"/>
  </r>
  <r>
    <x v="3"/>
    <s v="Main Campus"/>
    <n v="2025"/>
    <n v="2"/>
    <n v="84003"/>
    <s v="Part-Time"/>
    <n v="419"/>
    <s v="Utah"/>
    <s v="Utah County"/>
    <x v="0"/>
  </r>
  <r>
    <x v="3"/>
    <s v="Main Campus"/>
    <n v="2025"/>
    <n v="2"/>
    <n v="84004"/>
    <s v="Full-Time"/>
    <n v="156"/>
    <s v="Utah"/>
    <s v="Utah County"/>
    <x v="0"/>
  </r>
  <r>
    <x v="3"/>
    <s v="Main Campus"/>
    <n v="2025"/>
    <n v="2"/>
    <n v="84004"/>
    <s v="Part-Time"/>
    <n v="72"/>
    <s v="Utah"/>
    <s v="Utah County"/>
    <x v="0"/>
  </r>
  <r>
    <x v="3"/>
    <s v="Main Campus"/>
    <n v="2025"/>
    <n v="2"/>
    <n v="84005"/>
    <s v="Full-Time"/>
    <n v="347"/>
    <e v="#N/A"/>
    <s v="Utah County"/>
    <x v="0"/>
  </r>
  <r>
    <x v="3"/>
    <s v="Main Campus"/>
    <n v="2025"/>
    <n v="2"/>
    <n v="84005"/>
    <s v="Part-Time"/>
    <n v="196"/>
    <e v="#N/A"/>
    <s v="Utah County"/>
    <x v="0"/>
  </r>
  <r>
    <x v="3"/>
    <s v="Main Campus"/>
    <n v="2025"/>
    <n v="2"/>
    <n v="84006"/>
    <s v="Full-Time"/>
    <n v="4"/>
    <s v="Salt Lake"/>
    <s v="Salt Lake County"/>
    <x v="1"/>
  </r>
  <r>
    <x v="3"/>
    <s v="Main Campus"/>
    <n v="2025"/>
    <n v="2"/>
    <n v="84006"/>
    <s v="Part-Time"/>
    <n v="1"/>
    <s v="Salt Lake"/>
    <s v="Salt Lake County"/>
    <x v="1"/>
  </r>
  <r>
    <x v="3"/>
    <s v="Main Campus"/>
    <n v="2025"/>
    <n v="2"/>
    <n v="84007"/>
    <s v="Part-Time"/>
    <n v="1"/>
    <s v="Duchesne"/>
    <s v="Duchesne County"/>
    <x v="4"/>
  </r>
  <r>
    <x v="3"/>
    <s v="Main Campus"/>
    <n v="2025"/>
    <n v="2"/>
    <n v="84009"/>
    <s v="Full-Time"/>
    <n v="165"/>
    <e v="#N/A"/>
    <s v="Salt Lake County"/>
    <x v="1"/>
  </r>
  <r>
    <x v="3"/>
    <s v="Main Campus"/>
    <n v="2025"/>
    <n v="2"/>
    <n v="84009"/>
    <s v="Part-Time"/>
    <n v="84"/>
    <e v="#N/A"/>
    <s v="Salt Lake County"/>
    <x v="1"/>
  </r>
  <r>
    <x v="3"/>
    <s v="Main Campus"/>
    <n v="2025"/>
    <n v="2"/>
    <n v="84010"/>
    <s v="Full-Time"/>
    <n v="107"/>
    <s v="Davis"/>
    <s v="Davis County"/>
    <x v="2"/>
  </r>
  <r>
    <x v="3"/>
    <s v="Main Campus"/>
    <n v="2025"/>
    <n v="2"/>
    <n v="84010"/>
    <s v="Part-Time"/>
    <n v="44"/>
    <s v="Davis"/>
    <s v="Davis County"/>
    <x v="2"/>
  </r>
  <r>
    <x v="3"/>
    <s v="Main Campus"/>
    <n v="2025"/>
    <n v="2"/>
    <n v="84013"/>
    <s v="Full-Time"/>
    <n v="4"/>
    <s v="Utah"/>
    <s v="Utah County"/>
    <x v="0"/>
  </r>
  <r>
    <x v="3"/>
    <s v="Main Campus"/>
    <n v="2025"/>
    <n v="2"/>
    <n v="84013"/>
    <s v="Part-Time"/>
    <n v="2"/>
    <s v="Utah"/>
    <s v="Utah County"/>
    <x v="0"/>
  </r>
  <r>
    <x v="3"/>
    <s v="Main Campus"/>
    <n v="2025"/>
    <n v="2"/>
    <n v="84014"/>
    <s v="Full-Time"/>
    <n v="52"/>
    <s v="Davis"/>
    <s v="Davis County"/>
    <x v="2"/>
  </r>
  <r>
    <x v="3"/>
    <s v="Main Campus"/>
    <n v="2025"/>
    <n v="2"/>
    <n v="84014"/>
    <s v="Part-Time"/>
    <n v="14"/>
    <s v="Davis"/>
    <s v="Davis County"/>
    <x v="2"/>
  </r>
  <r>
    <x v="3"/>
    <s v="Main Campus"/>
    <n v="2025"/>
    <n v="2"/>
    <n v="84015"/>
    <s v="Full-Time"/>
    <n v="41"/>
    <s v="Davis"/>
    <s v="Davis County"/>
    <x v="2"/>
  </r>
  <r>
    <x v="3"/>
    <s v="Main Campus"/>
    <n v="2025"/>
    <n v="2"/>
    <n v="84015"/>
    <s v="Part-Time"/>
    <n v="6"/>
    <s v="Davis"/>
    <s v="Davis County"/>
    <x v="2"/>
  </r>
  <r>
    <x v="3"/>
    <s v="Main Campus"/>
    <n v="2025"/>
    <n v="2"/>
    <n v="84017"/>
    <s v="Full-Time"/>
    <n v="9"/>
    <s v="Summit"/>
    <s v="Summit County"/>
    <x v="3"/>
  </r>
  <r>
    <x v="3"/>
    <s v="Main Campus"/>
    <n v="2025"/>
    <n v="2"/>
    <n v="84017"/>
    <s v="Part-Time"/>
    <n v="2"/>
    <s v="Summit"/>
    <s v="Summit County"/>
    <x v="3"/>
  </r>
  <r>
    <x v="3"/>
    <s v="Main Campus"/>
    <n v="2025"/>
    <n v="2"/>
    <n v="84020"/>
    <s v="Full-Time"/>
    <n v="379"/>
    <s v="Salt Lake"/>
    <s v="Salt Lake County"/>
    <x v="1"/>
  </r>
  <r>
    <x v="3"/>
    <s v="Main Campus"/>
    <n v="2025"/>
    <n v="2"/>
    <n v="84020"/>
    <s v="Part-Time"/>
    <n v="186"/>
    <s v="Salt Lake"/>
    <s v="Salt Lake County"/>
    <x v="1"/>
  </r>
  <r>
    <x v="3"/>
    <s v="Main Campus"/>
    <n v="2025"/>
    <n v="2"/>
    <n v="84023"/>
    <s v="Part-Time"/>
    <n v="1"/>
    <s v="Daggett"/>
    <s v="Daggett County"/>
    <x v="26"/>
  </r>
  <r>
    <x v="3"/>
    <s v="Main Campus"/>
    <n v="2025"/>
    <n v="2"/>
    <n v="84025"/>
    <s v="Full-Time"/>
    <n v="74"/>
    <s v="Davis"/>
    <s v="Davis County"/>
    <x v="2"/>
  </r>
  <r>
    <x v="3"/>
    <s v="Main Campus"/>
    <n v="2025"/>
    <n v="2"/>
    <n v="84025"/>
    <s v="Part-Time"/>
    <n v="33"/>
    <s v="Davis"/>
    <s v="Davis County"/>
    <x v="2"/>
  </r>
  <r>
    <x v="3"/>
    <s v="Main Campus"/>
    <n v="2025"/>
    <n v="2"/>
    <n v="84026"/>
    <s v="Full-Time"/>
    <n v="3"/>
    <s v="Uintah"/>
    <s v="Uintah County"/>
    <x v="6"/>
  </r>
  <r>
    <x v="3"/>
    <s v="Main Campus"/>
    <n v="2025"/>
    <n v="2"/>
    <n v="84028"/>
    <s v="Full-Time"/>
    <n v="1"/>
    <s v="Rich"/>
    <s v="Rich County"/>
    <x v="25"/>
  </r>
  <r>
    <x v="3"/>
    <s v="Main Campus"/>
    <n v="2025"/>
    <n v="2"/>
    <n v="84029"/>
    <s v="Full-Time"/>
    <n v="14"/>
    <s v="Tooele"/>
    <s v="Tooele County"/>
    <x v="5"/>
  </r>
  <r>
    <x v="3"/>
    <s v="Main Campus"/>
    <n v="2025"/>
    <n v="2"/>
    <n v="84029"/>
    <s v="Part-Time"/>
    <n v="7"/>
    <s v="Tooele"/>
    <s v="Tooele County"/>
    <x v="5"/>
  </r>
  <r>
    <x v="3"/>
    <s v="Main Campus"/>
    <n v="2025"/>
    <n v="2"/>
    <n v="84032"/>
    <s v="Full-Time"/>
    <n v="161"/>
    <s v="Wasatch"/>
    <s v="Wasatch County"/>
    <x v="7"/>
  </r>
  <r>
    <x v="3"/>
    <s v="Main Campus"/>
    <n v="2025"/>
    <n v="2"/>
    <n v="84032"/>
    <s v="Part-Time"/>
    <n v="90"/>
    <s v="Wasatch"/>
    <s v="Wasatch County"/>
    <x v="7"/>
  </r>
  <r>
    <x v="3"/>
    <s v="Main Campus"/>
    <n v="2025"/>
    <n v="2"/>
    <n v="84033"/>
    <s v="Part-Time"/>
    <n v="1"/>
    <s v="Summit"/>
    <s v="Summit County"/>
    <x v="3"/>
  </r>
  <r>
    <x v="3"/>
    <s v="Main Campus"/>
    <n v="2025"/>
    <n v="2"/>
    <n v="84035"/>
    <s v="Full-Time"/>
    <n v="2"/>
    <s v="Uintah"/>
    <s v="Uintah County"/>
    <x v="6"/>
  </r>
  <r>
    <x v="3"/>
    <s v="Main Campus"/>
    <n v="2025"/>
    <n v="2"/>
    <n v="84036"/>
    <s v="Full-Time"/>
    <n v="19"/>
    <s v="Summit"/>
    <s v="Summit County"/>
    <x v="3"/>
  </r>
  <r>
    <x v="3"/>
    <s v="Main Campus"/>
    <n v="2025"/>
    <n v="2"/>
    <n v="84036"/>
    <s v="Part-Time"/>
    <n v="11"/>
    <s v="Summit"/>
    <s v="Summit County"/>
    <x v="3"/>
  </r>
  <r>
    <x v="3"/>
    <s v="Main Campus"/>
    <n v="2025"/>
    <n v="2"/>
    <n v="84037"/>
    <s v="Full-Time"/>
    <n v="177"/>
    <s v="Davis"/>
    <s v="Davis County"/>
    <x v="2"/>
  </r>
  <r>
    <x v="3"/>
    <s v="Main Campus"/>
    <n v="2025"/>
    <n v="2"/>
    <n v="84037"/>
    <s v="Part-Time"/>
    <n v="45"/>
    <s v="Davis"/>
    <s v="Davis County"/>
    <x v="2"/>
  </r>
  <r>
    <x v="3"/>
    <s v="Main Campus"/>
    <n v="2025"/>
    <n v="2"/>
    <n v="84039"/>
    <s v="Part-Time"/>
    <n v="1"/>
    <s v="Uintah"/>
    <s v="Uintah County"/>
    <x v="6"/>
  </r>
  <r>
    <x v="3"/>
    <s v="Main Campus"/>
    <n v="2025"/>
    <n v="2"/>
    <n v="84040"/>
    <s v="Full-Time"/>
    <n v="34"/>
    <s v="Davis"/>
    <s v="Davis County"/>
    <x v="2"/>
  </r>
  <r>
    <x v="3"/>
    <s v="Main Campus"/>
    <n v="2025"/>
    <n v="2"/>
    <n v="84040"/>
    <s v="Part-Time"/>
    <n v="6"/>
    <s v="Davis"/>
    <s v="Davis County"/>
    <x v="2"/>
  </r>
  <r>
    <x v="3"/>
    <s v="Main Campus"/>
    <n v="2025"/>
    <n v="2"/>
    <n v="84041"/>
    <s v="Full-Time"/>
    <n v="63"/>
    <s v="Davis"/>
    <s v="Davis County"/>
    <x v="2"/>
  </r>
  <r>
    <x v="3"/>
    <s v="Main Campus"/>
    <n v="2025"/>
    <n v="2"/>
    <n v="84041"/>
    <s v="Part-Time"/>
    <n v="17"/>
    <s v="Davis"/>
    <s v="Davis County"/>
    <x v="2"/>
  </r>
  <r>
    <x v="3"/>
    <s v="Main Campus"/>
    <n v="2025"/>
    <n v="2"/>
    <n v="84042"/>
    <s v="Full-Time"/>
    <n v="191"/>
    <s v="Utah"/>
    <s v="Utah County"/>
    <x v="0"/>
  </r>
  <r>
    <x v="3"/>
    <s v="Main Campus"/>
    <n v="2025"/>
    <n v="2"/>
    <n v="84042"/>
    <s v="Part-Time"/>
    <n v="93"/>
    <s v="Utah"/>
    <s v="Utah County"/>
    <x v="0"/>
  </r>
  <r>
    <x v="3"/>
    <s v="Main Campus"/>
    <n v="2025"/>
    <n v="2"/>
    <n v="84043"/>
    <s v="Full-Time"/>
    <n v="964"/>
    <s v="Utah"/>
    <s v="Utah County"/>
    <x v="0"/>
  </r>
  <r>
    <x v="3"/>
    <s v="Main Campus"/>
    <n v="2025"/>
    <n v="2"/>
    <n v="84043"/>
    <s v="Part-Time"/>
    <n v="430"/>
    <s v="Utah"/>
    <s v="Utah County"/>
    <x v="0"/>
  </r>
  <r>
    <x v="3"/>
    <s v="Main Campus"/>
    <n v="2025"/>
    <n v="2"/>
    <n v="84044"/>
    <s v="Full-Time"/>
    <n v="21"/>
    <s v="Salt Lake"/>
    <s v="Salt Lake County"/>
    <x v="1"/>
  </r>
  <r>
    <x v="3"/>
    <s v="Main Campus"/>
    <n v="2025"/>
    <n v="2"/>
    <n v="84044"/>
    <s v="Part-Time"/>
    <n v="12"/>
    <s v="Salt Lake"/>
    <s v="Salt Lake County"/>
    <x v="1"/>
  </r>
  <r>
    <x v="3"/>
    <s v="Main Campus"/>
    <n v="2025"/>
    <n v="2"/>
    <n v="84045"/>
    <s v="Full-Time"/>
    <n v="453"/>
    <e v="#N/A"/>
    <s v="Utah County"/>
    <x v="0"/>
  </r>
  <r>
    <x v="3"/>
    <s v="Main Campus"/>
    <n v="2025"/>
    <n v="2"/>
    <n v="84045"/>
    <s v="Part-Time"/>
    <n v="225"/>
    <e v="#N/A"/>
    <s v="Utah County"/>
    <x v="0"/>
  </r>
  <r>
    <x v="3"/>
    <s v="Main Campus"/>
    <n v="2025"/>
    <n v="2"/>
    <n v="84046"/>
    <s v="Part-Time"/>
    <n v="1"/>
    <s v="Daggett"/>
    <s v="Daggett County"/>
    <x v="26"/>
  </r>
  <r>
    <x v="3"/>
    <s v="Main Campus"/>
    <n v="2025"/>
    <n v="2"/>
    <n v="84047"/>
    <s v="Full-Time"/>
    <n v="35"/>
    <s v="Salt Lake"/>
    <s v="Salt Lake County"/>
    <x v="1"/>
  </r>
  <r>
    <x v="3"/>
    <s v="Main Campus"/>
    <n v="2025"/>
    <n v="2"/>
    <n v="84047"/>
    <s v="Part-Time"/>
    <n v="19"/>
    <s v="Salt Lake"/>
    <s v="Salt Lake County"/>
    <x v="1"/>
  </r>
  <r>
    <x v="3"/>
    <s v="Main Campus"/>
    <n v="2025"/>
    <n v="2"/>
    <n v="84049"/>
    <s v="Full-Time"/>
    <n v="50"/>
    <s v="Wasatch"/>
    <s v="Wasatch County"/>
    <x v="7"/>
  </r>
  <r>
    <x v="3"/>
    <s v="Main Campus"/>
    <n v="2025"/>
    <n v="2"/>
    <n v="84049"/>
    <s v="Part-Time"/>
    <n v="20"/>
    <s v="Wasatch"/>
    <s v="Wasatch County"/>
    <x v="7"/>
  </r>
  <r>
    <x v="3"/>
    <s v="Main Campus"/>
    <n v="2025"/>
    <n v="2"/>
    <n v="84050"/>
    <s v="Full-Time"/>
    <n v="34"/>
    <s v="Morgan"/>
    <s v="Morgan County"/>
    <x v="8"/>
  </r>
  <r>
    <x v="3"/>
    <s v="Main Campus"/>
    <n v="2025"/>
    <n v="2"/>
    <n v="84050"/>
    <s v="Part-Time"/>
    <n v="4"/>
    <s v="Morgan"/>
    <s v="Morgan County"/>
    <x v="8"/>
  </r>
  <r>
    <x v="3"/>
    <s v="Main Campus"/>
    <n v="2025"/>
    <n v="2"/>
    <n v="84051"/>
    <s v="Full-Time"/>
    <n v="1"/>
    <s v="Duchesne"/>
    <s v="Duchesne County"/>
    <x v="4"/>
  </r>
  <r>
    <x v="3"/>
    <s v="Main Campus"/>
    <n v="2025"/>
    <n v="2"/>
    <n v="84053"/>
    <s v="Full-Time"/>
    <n v="3"/>
    <s v="Duchesne"/>
    <s v="Duchesne County"/>
    <x v="4"/>
  </r>
  <r>
    <x v="3"/>
    <s v="Main Campus"/>
    <n v="2025"/>
    <n v="2"/>
    <n v="84054"/>
    <s v="Full-Time"/>
    <n v="38"/>
    <s v="Davis"/>
    <s v="Davis County"/>
    <x v="2"/>
  </r>
  <r>
    <x v="3"/>
    <s v="Main Campus"/>
    <n v="2025"/>
    <n v="2"/>
    <n v="84054"/>
    <s v="Part-Time"/>
    <n v="19"/>
    <s v="Davis"/>
    <s v="Davis County"/>
    <x v="2"/>
  </r>
  <r>
    <x v="3"/>
    <s v="Main Campus"/>
    <n v="2025"/>
    <n v="2"/>
    <n v="84055"/>
    <s v="Full-Time"/>
    <n v="4"/>
    <s v="Summit"/>
    <s v="Summit County"/>
    <x v="3"/>
  </r>
  <r>
    <x v="3"/>
    <s v="Main Campus"/>
    <n v="2025"/>
    <n v="2"/>
    <n v="84055"/>
    <s v="Part-Time"/>
    <n v="1"/>
    <s v="Summit"/>
    <s v="Summit County"/>
    <x v="3"/>
  </r>
  <r>
    <x v="3"/>
    <s v="Main Campus"/>
    <n v="2025"/>
    <n v="2"/>
    <n v="84056"/>
    <s v="Full-Time"/>
    <n v="1"/>
    <s v="Weber"/>
    <s v="Davis County"/>
    <x v="9"/>
  </r>
  <r>
    <x v="3"/>
    <s v="Main Campus"/>
    <n v="2025"/>
    <n v="2"/>
    <n v="84057"/>
    <s v="Full-Time"/>
    <n v="581"/>
    <s v="Utah"/>
    <s v="Utah County"/>
    <x v="0"/>
  </r>
  <r>
    <x v="3"/>
    <s v="Main Campus"/>
    <n v="2025"/>
    <n v="2"/>
    <n v="84057"/>
    <s v="Part-Time"/>
    <n v="291"/>
    <s v="Utah"/>
    <s v="Utah County"/>
    <x v="0"/>
  </r>
  <r>
    <x v="3"/>
    <s v="Main Campus"/>
    <n v="2025"/>
    <n v="2"/>
    <n v="84058"/>
    <s v="Full-Time"/>
    <n v="1341"/>
    <s v="Utah"/>
    <s v="Utah County"/>
    <x v="0"/>
  </r>
  <r>
    <x v="3"/>
    <s v="Main Campus"/>
    <n v="2025"/>
    <n v="2"/>
    <n v="84058"/>
    <s v="Part-Time"/>
    <n v="504"/>
    <s v="Utah"/>
    <s v="Utah County"/>
    <x v="0"/>
  </r>
  <r>
    <x v="3"/>
    <s v="Main Campus"/>
    <n v="2025"/>
    <n v="2"/>
    <n v="84059"/>
    <s v="Full-Time"/>
    <n v="306"/>
    <s v="Utah"/>
    <s v="Utah County"/>
    <x v="0"/>
  </r>
  <r>
    <x v="3"/>
    <s v="Main Campus"/>
    <n v="2025"/>
    <n v="2"/>
    <n v="84059"/>
    <s v="Part-Time"/>
    <n v="163"/>
    <s v="Utah"/>
    <s v="Utah County"/>
    <x v="0"/>
  </r>
  <r>
    <x v="3"/>
    <s v="Main Campus"/>
    <n v="2025"/>
    <n v="2"/>
    <n v="84060"/>
    <s v="Full-Time"/>
    <n v="7"/>
    <s v="Summit"/>
    <s v="Summit County"/>
    <x v="3"/>
  </r>
  <r>
    <x v="3"/>
    <s v="Main Campus"/>
    <n v="2025"/>
    <n v="2"/>
    <n v="84060"/>
    <s v="Part-Time"/>
    <n v="3"/>
    <s v="Summit"/>
    <s v="Summit County"/>
    <x v="3"/>
  </r>
  <r>
    <x v="3"/>
    <s v="Main Campus"/>
    <n v="2025"/>
    <n v="2"/>
    <n v="84061"/>
    <s v="Full-Time"/>
    <n v="1"/>
    <s v="Summit"/>
    <s v="Summit County"/>
    <x v="3"/>
  </r>
  <r>
    <x v="3"/>
    <s v="Main Campus"/>
    <n v="2025"/>
    <n v="2"/>
    <n v="84062"/>
    <s v="Full-Time"/>
    <n v="719"/>
    <s v="Utah"/>
    <s v="Utah County"/>
    <x v="0"/>
  </r>
  <r>
    <x v="3"/>
    <s v="Main Campus"/>
    <n v="2025"/>
    <n v="2"/>
    <n v="84062"/>
    <s v="Part-Time"/>
    <n v="340"/>
    <s v="Utah"/>
    <s v="Utah County"/>
    <x v="0"/>
  </r>
  <r>
    <x v="3"/>
    <s v="Main Campus"/>
    <n v="2025"/>
    <n v="2"/>
    <n v="84064"/>
    <s v="Part-Time"/>
    <n v="1"/>
    <s v="Rich"/>
    <s v="Rich County"/>
    <x v="25"/>
  </r>
  <r>
    <x v="3"/>
    <s v="Main Campus"/>
    <n v="2025"/>
    <n v="2"/>
    <n v="84065"/>
    <s v="Full-Time"/>
    <n v="287"/>
    <s v="Salt Lake"/>
    <s v="Salt Lake County"/>
    <x v="1"/>
  </r>
  <r>
    <x v="3"/>
    <s v="Main Campus"/>
    <n v="2025"/>
    <n v="2"/>
    <n v="84065"/>
    <s v="Part-Time"/>
    <n v="122"/>
    <s v="Salt Lake"/>
    <s v="Salt Lake County"/>
    <x v="1"/>
  </r>
  <r>
    <x v="3"/>
    <s v="Main Campus"/>
    <n v="2025"/>
    <n v="2"/>
    <n v="84066"/>
    <s v="Full-Time"/>
    <n v="15"/>
    <s v="Duchesne"/>
    <s v="Duchesne County"/>
    <x v="4"/>
  </r>
  <r>
    <x v="3"/>
    <s v="Main Campus"/>
    <n v="2025"/>
    <n v="2"/>
    <n v="84066"/>
    <s v="Part-Time"/>
    <n v="5"/>
    <s v="Duchesne"/>
    <s v="Duchesne County"/>
    <x v="4"/>
  </r>
  <r>
    <x v="3"/>
    <s v="Main Campus"/>
    <n v="2025"/>
    <n v="2"/>
    <n v="84067"/>
    <s v="Full-Time"/>
    <n v="7"/>
    <s v="Weber"/>
    <s v="Weber County"/>
    <x v="9"/>
  </r>
  <r>
    <x v="3"/>
    <s v="Main Campus"/>
    <n v="2025"/>
    <n v="2"/>
    <n v="84067"/>
    <s v="Part-Time"/>
    <n v="7"/>
    <s v="Weber"/>
    <s v="Weber County"/>
    <x v="9"/>
  </r>
  <r>
    <x v="3"/>
    <s v="Main Campus"/>
    <n v="2025"/>
    <n v="2"/>
    <n v="84070"/>
    <s v="Full-Time"/>
    <n v="74"/>
    <s v="Salt Lake"/>
    <s v="Salt Lake County"/>
    <x v="1"/>
  </r>
  <r>
    <x v="3"/>
    <s v="Main Campus"/>
    <n v="2025"/>
    <n v="2"/>
    <n v="84070"/>
    <s v="Part-Time"/>
    <n v="33"/>
    <s v="Salt Lake"/>
    <s v="Salt Lake County"/>
    <x v="1"/>
  </r>
  <r>
    <x v="3"/>
    <s v="Main Campus"/>
    <n v="2025"/>
    <n v="2"/>
    <n v="84071"/>
    <s v="Part-Time"/>
    <n v="1"/>
    <s v="Tooele"/>
    <s v="Tooele County"/>
    <x v="5"/>
  </r>
  <r>
    <x v="3"/>
    <s v="Main Campus"/>
    <n v="2025"/>
    <n v="2"/>
    <n v="84072"/>
    <s v="Part-Time"/>
    <n v="1"/>
    <s v="Duchesne"/>
    <s v="Duchesne County"/>
    <x v="4"/>
  </r>
  <r>
    <x v="3"/>
    <s v="Main Campus"/>
    <n v="2025"/>
    <n v="2"/>
    <n v="84074"/>
    <s v="Full-Time"/>
    <n v="84"/>
    <s v="Tooele"/>
    <s v="Tooele County"/>
    <x v="5"/>
  </r>
  <r>
    <x v="3"/>
    <s v="Main Campus"/>
    <n v="2025"/>
    <n v="2"/>
    <n v="84074"/>
    <s v="Part-Time"/>
    <n v="42"/>
    <s v="Tooele"/>
    <s v="Tooele County"/>
    <x v="5"/>
  </r>
  <r>
    <x v="3"/>
    <s v="Main Campus"/>
    <n v="2025"/>
    <n v="2"/>
    <n v="84075"/>
    <s v="Full-Time"/>
    <n v="63"/>
    <s v="Davis"/>
    <s v="Davis County"/>
    <x v="2"/>
  </r>
  <r>
    <x v="3"/>
    <s v="Main Campus"/>
    <n v="2025"/>
    <n v="2"/>
    <n v="84075"/>
    <s v="Part-Time"/>
    <n v="14"/>
    <s v="Davis"/>
    <s v="Davis County"/>
    <x v="2"/>
  </r>
  <r>
    <x v="3"/>
    <s v="Main Campus"/>
    <n v="2025"/>
    <n v="2"/>
    <n v="84078"/>
    <s v="Full-Time"/>
    <n v="26"/>
    <s v="Uintah"/>
    <s v="Uintah County"/>
    <x v="6"/>
  </r>
  <r>
    <x v="3"/>
    <s v="Main Campus"/>
    <n v="2025"/>
    <n v="2"/>
    <n v="84078"/>
    <s v="Part-Time"/>
    <n v="16"/>
    <s v="Uintah"/>
    <s v="Uintah County"/>
    <x v="6"/>
  </r>
  <r>
    <x v="3"/>
    <s v="Main Campus"/>
    <n v="2025"/>
    <n v="2"/>
    <n v="84081"/>
    <s v="Full-Time"/>
    <n v="162"/>
    <e v="#N/A"/>
    <s v="Salt Lake County"/>
    <x v="1"/>
  </r>
  <r>
    <x v="3"/>
    <s v="Main Campus"/>
    <n v="2025"/>
    <n v="2"/>
    <n v="84081"/>
    <s v="Part-Time"/>
    <n v="75"/>
    <e v="#N/A"/>
    <s v="Salt Lake County"/>
    <x v="1"/>
  </r>
  <r>
    <x v="3"/>
    <s v="Main Campus"/>
    <n v="2025"/>
    <n v="2"/>
    <n v="84082"/>
    <s v="Full-Time"/>
    <n v="3"/>
    <s v="Wasatch"/>
    <s v="Wasatch County"/>
    <x v="7"/>
  </r>
  <r>
    <x v="3"/>
    <s v="Main Campus"/>
    <n v="2025"/>
    <n v="2"/>
    <n v="84082"/>
    <s v="Part-Time"/>
    <n v="3"/>
    <s v="Wasatch"/>
    <s v="Wasatch County"/>
    <x v="7"/>
  </r>
  <r>
    <x v="3"/>
    <s v="Main Campus"/>
    <n v="2025"/>
    <n v="2"/>
    <n v="84084"/>
    <s v="Full-Time"/>
    <n v="58"/>
    <s v="Salt Lake"/>
    <s v="Salt Lake County"/>
    <x v="1"/>
  </r>
  <r>
    <x v="3"/>
    <s v="Main Campus"/>
    <n v="2025"/>
    <n v="2"/>
    <n v="84084"/>
    <s v="Part-Time"/>
    <n v="29"/>
    <s v="Salt Lake"/>
    <s v="Salt Lake County"/>
    <x v="1"/>
  </r>
  <r>
    <x v="3"/>
    <s v="Main Campus"/>
    <n v="2025"/>
    <n v="2"/>
    <n v="84086"/>
    <s v="Full-Time"/>
    <n v="2"/>
    <s v="Rich"/>
    <s v="Rich County"/>
    <x v="25"/>
  </r>
  <r>
    <x v="3"/>
    <s v="Main Campus"/>
    <n v="2025"/>
    <n v="2"/>
    <n v="84086"/>
    <s v="Part-Time"/>
    <n v="1"/>
    <s v="Rich"/>
    <s v="Rich County"/>
    <x v="25"/>
  </r>
  <r>
    <x v="3"/>
    <s v="Main Campus"/>
    <n v="2025"/>
    <n v="2"/>
    <n v="84087"/>
    <s v="Full-Time"/>
    <n v="24"/>
    <s v="Davis"/>
    <s v="Davis County"/>
    <x v="2"/>
  </r>
  <r>
    <x v="3"/>
    <s v="Main Campus"/>
    <n v="2025"/>
    <n v="2"/>
    <n v="84087"/>
    <s v="Part-Time"/>
    <n v="9"/>
    <s v="Davis"/>
    <s v="Davis County"/>
    <x v="2"/>
  </r>
  <r>
    <x v="3"/>
    <s v="Main Campus"/>
    <n v="2025"/>
    <n v="2"/>
    <n v="84088"/>
    <s v="Full-Time"/>
    <n v="92"/>
    <s v="Salt Lake"/>
    <s v="Salt Lake County"/>
    <x v="1"/>
  </r>
  <r>
    <x v="3"/>
    <s v="Main Campus"/>
    <n v="2025"/>
    <n v="2"/>
    <n v="84088"/>
    <s v="Part-Time"/>
    <n v="32"/>
    <s v="Salt Lake"/>
    <s v="Salt Lake County"/>
    <x v="1"/>
  </r>
  <r>
    <x v="3"/>
    <s v="Main Campus"/>
    <n v="2025"/>
    <n v="2"/>
    <n v="84092"/>
    <s v="Full-Time"/>
    <n v="145"/>
    <s v="Salt Lake"/>
    <s v="Salt Lake County"/>
    <x v="1"/>
  </r>
  <r>
    <x v="3"/>
    <s v="Main Campus"/>
    <n v="2025"/>
    <n v="2"/>
    <n v="84092"/>
    <s v="Part-Time"/>
    <n v="55"/>
    <s v="Salt Lake"/>
    <s v="Salt Lake County"/>
    <x v="1"/>
  </r>
  <r>
    <x v="3"/>
    <s v="Main Campus"/>
    <n v="2025"/>
    <n v="2"/>
    <n v="84093"/>
    <s v="Full-Time"/>
    <n v="77"/>
    <s v="Salt Lake"/>
    <s v="Salt Lake County"/>
    <x v="1"/>
  </r>
  <r>
    <x v="3"/>
    <s v="Main Campus"/>
    <n v="2025"/>
    <n v="2"/>
    <n v="84093"/>
    <s v="Part-Time"/>
    <n v="35"/>
    <s v="Salt Lake"/>
    <s v="Salt Lake County"/>
    <x v="1"/>
  </r>
  <r>
    <x v="3"/>
    <s v="Main Campus"/>
    <n v="2025"/>
    <n v="2"/>
    <n v="84094"/>
    <s v="Full-Time"/>
    <n v="90"/>
    <s v="Salt Lake"/>
    <s v="Salt Lake County"/>
    <x v="1"/>
  </r>
  <r>
    <x v="3"/>
    <s v="Main Campus"/>
    <n v="2025"/>
    <n v="2"/>
    <n v="84094"/>
    <s v="Part-Time"/>
    <n v="36"/>
    <s v="Salt Lake"/>
    <s v="Salt Lake County"/>
    <x v="1"/>
  </r>
  <r>
    <x v="3"/>
    <s v="Main Campus"/>
    <n v="2025"/>
    <n v="2"/>
    <n v="84095"/>
    <s v="Full-Time"/>
    <n v="261"/>
    <s v="Salt Lake"/>
    <s v="Salt Lake County"/>
    <x v="1"/>
  </r>
  <r>
    <x v="3"/>
    <s v="Main Campus"/>
    <n v="2025"/>
    <n v="2"/>
    <n v="84095"/>
    <s v="Part-Time"/>
    <n v="101"/>
    <s v="Salt Lake"/>
    <s v="Salt Lake County"/>
    <x v="1"/>
  </r>
  <r>
    <x v="3"/>
    <s v="Main Campus"/>
    <n v="2025"/>
    <n v="2"/>
    <n v="84096"/>
    <s v="Full-Time"/>
    <n v="342"/>
    <e v="#N/A"/>
    <s v="Salt Lake County"/>
    <x v="1"/>
  </r>
  <r>
    <x v="3"/>
    <s v="Main Campus"/>
    <n v="2025"/>
    <n v="2"/>
    <n v="84096"/>
    <s v="Part-Time"/>
    <n v="141"/>
    <e v="#N/A"/>
    <s v="Salt Lake County"/>
    <x v="1"/>
  </r>
  <r>
    <x v="3"/>
    <s v="Main Campus"/>
    <n v="2025"/>
    <n v="2"/>
    <n v="84097"/>
    <s v="Full-Time"/>
    <n v="431"/>
    <s v="Utah"/>
    <s v="Utah County"/>
    <x v="0"/>
  </r>
  <r>
    <x v="3"/>
    <s v="Main Campus"/>
    <n v="2025"/>
    <n v="2"/>
    <n v="84097"/>
    <s v="Part-Time"/>
    <n v="225"/>
    <s v="Utah"/>
    <s v="Utah County"/>
    <x v="0"/>
  </r>
  <r>
    <x v="3"/>
    <s v="Main Campus"/>
    <n v="2025"/>
    <n v="2"/>
    <n v="84098"/>
    <s v="Full-Time"/>
    <n v="20"/>
    <s v="Summit"/>
    <s v="Summit County"/>
    <x v="3"/>
  </r>
  <r>
    <x v="3"/>
    <s v="Main Campus"/>
    <n v="2025"/>
    <n v="2"/>
    <n v="84098"/>
    <s v="Part-Time"/>
    <n v="5"/>
    <s v="Summit"/>
    <s v="Summit County"/>
    <x v="3"/>
  </r>
  <r>
    <x v="3"/>
    <s v="Main Campus"/>
    <n v="2025"/>
    <n v="2"/>
    <n v="84101"/>
    <s v="Full-Time"/>
    <n v="5"/>
    <s v="Salt Lake"/>
    <s v="Salt Lake County"/>
    <x v="1"/>
  </r>
  <r>
    <x v="3"/>
    <s v="Main Campus"/>
    <n v="2025"/>
    <n v="2"/>
    <n v="84101"/>
    <s v="Part-Time"/>
    <n v="4"/>
    <s v="Salt Lake"/>
    <s v="Salt Lake County"/>
    <x v="1"/>
  </r>
  <r>
    <x v="3"/>
    <s v="Main Campus"/>
    <n v="2025"/>
    <n v="2"/>
    <n v="84102"/>
    <s v="Full-Time"/>
    <n v="8"/>
    <s v="Salt Lake"/>
    <s v="Salt Lake County"/>
    <x v="1"/>
  </r>
  <r>
    <x v="3"/>
    <s v="Main Campus"/>
    <n v="2025"/>
    <n v="2"/>
    <n v="84102"/>
    <s v="Part-Time"/>
    <n v="4"/>
    <s v="Salt Lake"/>
    <s v="Salt Lake County"/>
    <x v="1"/>
  </r>
  <r>
    <x v="3"/>
    <s v="Main Campus"/>
    <n v="2025"/>
    <n v="2"/>
    <n v="84103"/>
    <s v="Full-Time"/>
    <n v="15"/>
    <s v="Salt Lake"/>
    <s v="Salt Lake County"/>
    <x v="1"/>
  </r>
  <r>
    <x v="3"/>
    <s v="Main Campus"/>
    <n v="2025"/>
    <n v="2"/>
    <n v="84103"/>
    <s v="Part-Time"/>
    <n v="8"/>
    <s v="Salt Lake"/>
    <s v="Salt Lake County"/>
    <x v="1"/>
  </r>
  <r>
    <x v="3"/>
    <s v="Main Campus"/>
    <n v="2025"/>
    <n v="2"/>
    <n v="84104"/>
    <s v="Full-Time"/>
    <n v="12"/>
    <s v="Salt Lake"/>
    <s v="Salt Lake County"/>
    <x v="1"/>
  </r>
  <r>
    <x v="3"/>
    <s v="Main Campus"/>
    <n v="2025"/>
    <n v="2"/>
    <n v="84104"/>
    <s v="Part-Time"/>
    <n v="7"/>
    <s v="Salt Lake"/>
    <s v="Salt Lake County"/>
    <x v="1"/>
  </r>
  <r>
    <x v="3"/>
    <s v="Main Campus"/>
    <n v="2025"/>
    <n v="2"/>
    <n v="84105"/>
    <s v="Full-Time"/>
    <n v="11"/>
    <s v="Salt Lake"/>
    <s v="Salt Lake County"/>
    <x v="1"/>
  </r>
  <r>
    <x v="3"/>
    <s v="Main Campus"/>
    <n v="2025"/>
    <n v="2"/>
    <n v="84105"/>
    <s v="Part-Time"/>
    <n v="6"/>
    <s v="Salt Lake"/>
    <s v="Salt Lake County"/>
    <x v="1"/>
  </r>
  <r>
    <x v="3"/>
    <s v="Main Campus"/>
    <n v="2025"/>
    <n v="2"/>
    <n v="84106"/>
    <s v="Full-Time"/>
    <n v="36"/>
    <s v="Salt Lake"/>
    <s v="Salt Lake County"/>
    <x v="1"/>
  </r>
  <r>
    <x v="3"/>
    <s v="Main Campus"/>
    <n v="2025"/>
    <n v="2"/>
    <n v="84106"/>
    <s v="Part-Time"/>
    <n v="16"/>
    <s v="Salt Lake"/>
    <s v="Salt Lake County"/>
    <x v="1"/>
  </r>
  <r>
    <x v="3"/>
    <s v="Main Campus"/>
    <n v="2025"/>
    <n v="2"/>
    <n v="84107"/>
    <s v="Full-Time"/>
    <n v="48"/>
    <s v="Salt Lake"/>
    <s v="Salt Lake County"/>
    <x v="1"/>
  </r>
  <r>
    <x v="3"/>
    <s v="Main Campus"/>
    <n v="2025"/>
    <n v="2"/>
    <n v="84107"/>
    <s v="Part-Time"/>
    <n v="21"/>
    <s v="Salt Lake"/>
    <s v="Salt Lake County"/>
    <x v="1"/>
  </r>
  <r>
    <x v="3"/>
    <s v="Main Campus"/>
    <n v="2025"/>
    <n v="2"/>
    <n v="84108"/>
    <s v="Full-Time"/>
    <n v="27"/>
    <s v="Salt Lake"/>
    <s v="Salt Lake County"/>
    <x v="1"/>
  </r>
  <r>
    <x v="3"/>
    <s v="Main Campus"/>
    <n v="2025"/>
    <n v="2"/>
    <n v="84108"/>
    <s v="Part-Time"/>
    <n v="12"/>
    <s v="Salt Lake"/>
    <s v="Salt Lake County"/>
    <x v="1"/>
  </r>
  <r>
    <x v="3"/>
    <s v="Main Campus"/>
    <n v="2025"/>
    <n v="2"/>
    <n v="84109"/>
    <s v="Full-Time"/>
    <n v="50"/>
    <s v="Salt Lake"/>
    <s v="Salt Lake County"/>
    <x v="1"/>
  </r>
  <r>
    <x v="3"/>
    <s v="Main Campus"/>
    <n v="2025"/>
    <n v="2"/>
    <n v="84109"/>
    <s v="Part-Time"/>
    <n v="26"/>
    <s v="Salt Lake"/>
    <s v="Salt Lake County"/>
    <x v="1"/>
  </r>
  <r>
    <x v="3"/>
    <s v="Main Campus"/>
    <n v="2025"/>
    <n v="2"/>
    <n v="84111"/>
    <s v="Full-Time"/>
    <n v="4"/>
    <s v="Salt Lake"/>
    <s v="Salt Lake County"/>
    <x v="1"/>
  </r>
  <r>
    <x v="3"/>
    <s v="Main Campus"/>
    <n v="2025"/>
    <n v="2"/>
    <n v="84111"/>
    <s v="Part-Time"/>
    <n v="4"/>
    <s v="Salt Lake"/>
    <s v="Salt Lake County"/>
    <x v="1"/>
  </r>
  <r>
    <x v="3"/>
    <s v="Main Campus"/>
    <n v="2025"/>
    <n v="2"/>
    <n v="84115"/>
    <s v="Full-Time"/>
    <n v="18"/>
    <s v="Salt Lake"/>
    <s v="Salt Lake County"/>
    <x v="1"/>
  </r>
  <r>
    <x v="3"/>
    <s v="Main Campus"/>
    <n v="2025"/>
    <n v="2"/>
    <n v="84115"/>
    <s v="Part-Time"/>
    <n v="11"/>
    <s v="Salt Lake"/>
    <s v="Salt Lake County"/>
    <x v="1"/>
  </r>
  <r>
    <x v="3"/>
    <s v="Main Campus"/>
    <n v="2025"/>
    <n v="2"/>
    <n v="84116"/>
    <s v="Full-Time"/>
    <n v="15"/>
    <s v="Salt Lake"/>
    <s v="Salt Lake County"/>
    <x v="1"/>
  </r>
  <r>
    <x v="3"/>
    <s v="Main Campus"/>
    <n v="2025"/>
    <n v="2"/>
    <n v="84116"/>
    <s v="Part-Time"/>
    <n v="2"/>
    <s v="Salt Lake"/>
    <s v="Salt Lake County"/>
    <x v="1"/>
  </r>
  <r>
    <x v="3"/>
    <s v="Main Campus"/>
    <n v="2025"/>
    <n v="2"/>
    <n v="84117"/>
    <s v="Full-Time"/>
    <n v="54"/>
    <s v="Salt Lake"/>
    <s v="Salt Lake County"/>
    <x v="1"/>
  </r>
  <r>
    <x v="3"/>
    <s v="Main Campus"/>
    <n v="2025"/>
    <n v="2"/>
    <n v="84117"/>
    <s v="Part-Time"/>
    <n v="18"/>
    <s v="Salt Lake"/>
    <s v="Salt Lake County"/>
    <x v="1"/>
  </r>
  <r>
    <x v="3"/>
    <s v="Main Campus"/>
    <n v="2025"/>
    <n v="2"/>
    <n v="84118"/>
    <s v="Full-Time"/>
    <n v="32"/>
    <s v="Salt Lake"/>
    <s v="Salt Lake County"/>
    <x v="1"/>
  </r>
  <r>
    <x v="3"/>
    <s v="Main Campus"/>
    <n v="2025"/>
    <n v="2"/>
    <n v="84118"/>
    <s v="Part-Time"/>
    <n v="21"/>
    <s v="Salt Lake"/>
    <s v="Salt Lake County"/>
    <x v="1"/>
  </r>
  <r>
    <x v="3"/>
    <s v="Main Campus"/>
    <n v="2025"/>
    <n v="2"/>
    <n v="84119"/>
    <s v="Full-Time"/>
    <n v="40"/>
    <s v="Salt Lake"/>
    <s v="Salt Lake County"/>
    <x v="1"/>
  </r>
  <r>
    <x v="3"/>
    <s v="Main Campus"/>
    <n v="2025"/>
    <n v="2"/>
    <n v="84119"/>
    <s v="Part-Time"/>
    <n v="17"/>
    <s v="Salt Lake"/>
    <s v="Salt Lake County"/>
    <x v="1"/>
  </r>
  <r>
    <x v="3"/>
    <s v="Main Campus"/>
    <n v="2025"/>
    <n v="2"/>
    <n v="84120"/>
    <s v="Full-Time"/>
    <n v="56"/>
    <s v="Salt Lake"/>
    <s v="Salt Lake County"/>
    <x v="1"/>
  </r>
  <r>
    <x v="3"/>
    <s v="Main Campus"/>
    <n v="2025"/>
    <n v="2"/>
    <n v="84120"/>
    <s v="Part-Time"/>
    <n v="14"/>
    <s v="Salt Lake"/>
    <s v="Salt Lake County"/>
    <x v="1"/>
  </r>
  <r>
    <x v="3"/>
    <s v="Main Campus"/>
    <n v="2025"/>
    <n v="2"/>
    <n v="84121"/>
    <s v="Full-Time"/>
    <n v="75"/>
    <s v="Salt Lake"/>
    <s v="Salt Lake County"/>
    <x v="1"/>
  </r>
  <r>
    <x v="3"/>
    <s v="Main Campus"/>
    <n v="2025"/>
    <n v="2"/>
    <n v="84121"/>
    <s v="Part-Time"/>
    <n v="34"/>
    <s v="Salt Lake"/>
    <s v="Salt Lake County"/>
    <x v="1"/>
  </r>
  <r>
    <x v="3"/>
    <s v="Main Campus"/>
    <n v="2025"/>
    <n v="2"/>
    <n v="84123"/>
    <s v="Full-Time"/>
    <n v="66"/>
    <s v="Salt Lake"/>
    <s v="Salt Lake County"/>
    <x v="1"/>
  </r>
  <r>
    <x v="3"/>
    <s v="Main Campus"/>
    <n v="2025"/>
    <n v="2"/>
    <n v="84123"/>
    <s v="Part-Time"/>
    <n v="28"/>
    <s v="Salt Lake"/>
    <s v="Salt Lake County"/>
    <x v="1"/>
  </r>
  <r>
    <x v="3"/>
    <s v="Main Campus"/>
    <n v="2025"/>
    <n v="2"/>
    <n v="84124"/>
    <s v="Full-Time"/>
    <n v="61"/>
    <s v="Salt Lake"/>
    <s v="Salt Lake County"/>
    <x v="1"/>
  </r>
  <r>
    <x v="3"/>
    <s v="Main Campus"/>
    <n v="2025"/>
    <n v="2"/>
    <n v="84124"/>
    <s v="Part-Time"/>
    <n v="20"/>
    <s v="Salt Lake"/>
    <s v="Salt Lake County"/>
    <x v="1"/>
  </r>
  <r>
    <x v="3"/>
    <s v="Main Campus"/>
    <n v="2025"/>
    <n v="2"/>
    <n v="84128"/>
    <s v="Full-Time"/>
    <n v="27"/>
    <s v="Salt Lake"/>
    <s v="Salt Lake County"/>
    <x v="1"/>
  </r>
  <r>
    <x v="3"/>
    <s v="Main Campus"/>
    <n v="2025"/>
    <n v="2"/>
    <n v="84128"/>
    <s v="Part-Time"/>
    <n v="13"/>
    <s v="Salt Lake"/>
    <s v="Salt Lake County"/>
    <x v="1"/>
  </r>
  <r>
    <x v="3"/>
    <s v="Main Campus"/>
    <n v="2025"/>
    <n v="2"/>
    <n v="84129"/>
    <s v="Full-Time"/>
    <n v="55"/>
    <e v="#N/A"/>
    <s v="Salt Lake County"/>
    <x v="1"/>
  </r>
  <r>
    <x v="3"/>
    <s v="Main Campus"/>
    <n v="2025"/>
    <n v="2"/>
    <n v="84129"/>
    <s v="Part-Time"/>
    <n v="26"/>
    <e v="#N/A"/>
    <s v="Salt Lake County"/>
    <x v="1"/>
  </r>
  <r>
    <x v="3"/>
    <s v="Main Campus"/>
    <n v="2025"/>
    <n v="2"/>
    <n v="84150"/>
    <s v="Full-Time"/>
    <n v="2"/>
    <s v="Salt Lake"/>
    <s v="Salt Lake County"/>
    <x v="1"/>
  </r>
  <r>
    <x v="3"/>
    <s v="Main Campus"/>
    <n v="2025"/>
    <n v="2"/>
    <n v="84157"/>
    <s v="Part-Time"/>
    <n v="1"/>
    <s v="Salt Lake"/>
    <e v="#N/A"/>
    <x v="1"/>
  </r>
  <r>
    <x v="3"/>
    <s v="Main Campus"/>
    <n v="2025"/>
    <n v="2"/>
    <n v="84302"/>
    <s v="Full-Time"/>
    <n v="25"/>
    <s v="Box Elder"/>
    <s v="Box Elder County"/>
    <x v="10"/>
  </r>
  <r>
    <x v="3"/>
    <s v="Main Campus"/>
    <n v="2025"/>
    <n v="2"/>
    <n v="84302"/>
    <s v="Part-Time"/>
    <n v="7"/>
    <s v="Box Elder"/>
    <s v="Box Elder County"/>
    <x v="10"/>
  </r>
  <r>
    <x v="3"/>
    <s v="Main Campus"/>
    <n v="2025"/>
    <n v="2"/>
    <n v="84307"/>
    <s v="Full-Time"/>
    <n v="2"/>
    <s v="Box Elder"/>
    <s v="Box Elder County"/>
    <x v="10"/>
  </r>
  <r>
    <x v="3"/>
    <s v="Main Campus"/>
    <n v="2025"/>
    <n v="2"/>
    <n v="84309"/>
    <s v="Full-Time"/>
    <n v="1"/>
    <s v="Box Elder"/>
    <s v="Box Elder County"/>
    <x v="10"/>
  </r>
  <r>
    <x v="3"/>
    <s v="Main Campus"/>
    <n v="2025"/>
    <n v="2"/>
    <n v="84310"/>
    <s v="Full-Time"/>
    <n v="2"/>
    <s v="Weber"/>
    <s v="Weber County"/>
    <x v="9"/>
  </r>
  <r>
    <x v="3"/>
    <s v="Main Campus"/>
    <n v="2025"/>
    <n v="2"/>
    <n v="84310"/>
    <s v="Part-Time"/>
    <n v="2"/>
    <s v="Weber"/>
    <s v="Weber County"/>
    <x v="9"/>
  </r>
  <r>
    <x v="3"/>
    <s v="Main Campus"/>
    <n v="2025"/>
    <n v="2"/>
    <n v="84312"/>
    <s v="Full-Time"/>
    <n v="4"/>
    <s v="Box Elder"/>
    <s v="Box Elder County"/>
    <x v="10"/>
  </r>
  <r>
    <x v="3"/>
    <s v="Main Campus"/>
    <n v="2025"/>
    <n v="2"/>
    <n v="84312"/>
    <s v="Part-Time"/>
    <n v="1"/>
    <s v="Box Elder"/>
    <s v="Box Elder County"/>
    <x v="10"/>
  </r>
  <r>
    <x v="3"/>
    <s v="Main Campus"/>
    <n v="2025"/>
    <n v="2"/>
    <n v="84314"/>
    <s v="Full-Time"/>
    <n v="2"/>
    <s v="Box Elder"/>
    <s v="Box Elder County"/>
    <x v="10"/>
  </r>
  <r>
    <x v="3"/>
    <s v="Main Campus"/>
    <n v="2025"/>
    <n v="2"/>
    <n v="84314"/>
    <s v="Part-Time"/>
    <n v="1"/>
    <s v="Box Elder"/>
    <s v="Box Elder County"/>
    <x v="10"/>
  </r>
  <r>
    <x v="3"/>
    <s v="Main Campus"/>
    <n v="2025"/>
    <n v="2"/>
    <n v="84315"/>
    <s v="Full-Time"/>
    <n v="8"/>
    <s v="Weber"/>
    <s v="Weber County"/>
    <x v="9"/>
  </r>
  <r>
    <x v="3"/>
    <s v="Main Campus"/>
    <n v="2025"/>
    <n v="2"/>
    <n v="84315"/>
    <s v="Part-Time"/>
    <n v="2"/>
    <s v="Weber"/>
    <s v="Weber County"/>
    <x v="9"/>
  </r>
  <r>
    <x v="3"/>
    <s v="Main Campus"/>
    <n v="2025"/>
    <n v="2"/>
    <n v="84317"/>
    <s v="Full-Time"/>
    <n v="3"/>
    <s v="Weber"/>
    <s v="Weber County"/>
    <x v="9"/>
  </r>
  <r>
    <x v="3"/>
    <s v="Main Campus"/>
    <n v="2025"/>
    <n v="2"/>
    <n v="84318"/>
    <s v="Full-Time"/>
    <n v="11"/>
    <s v="Cache"/>
    <s v="Cache County"/>
    <x v="11"/>
  </r>
  <r>
    <x v="3"/>
    <s v="Main Campus"/>
    <n v="2025"/>
    <n v="2"/>
    <n v="84318"/>
    <s v="Part-Time"/>
    <n v="4"/>
    <s v="Cache"/>
    <s v="Cache County"/>
    <x v="11"/>
  </r>
  <r>
    <x v="3"/>
    <s v="Main Campus"/>
    <n v="2025"/>
    <n v="2"/>
    <n v="84319"/>
    <s v="Full-Time"/>
    <n v="7"/>
    <s v="Cache"/>
    <s v="Cache County"/>
    <x v="11"/>
  </r>
  <r>
    <x v="3"/>
    <s v="Main Campus"/>
    <n v="2025"/>
    <n v="2"/>
    <n v="84319"/>
    <s v="Part-Time"/>
    <n v="3"/>
    <s v="Cache"/>
    <s v="Cache County"/>
    <x v="11"/>
  </r>
  <r>
    <x v="3"/>
    <s v="Main Campus"/>
    <n v="2025"/>
    <n v="2"/>
    <n v="84320"/>
    <s v="Full-Time"/>
    <n v="2"/>
    <s v="Cache"/>
    <s v="Cache County"/>
    <x v="11"/>
  </r>
  <r>
    <x v="3"/>
    <s v="Main Campus"/>
    <n v="2025"/>
    <n v="2"/>
    <n v="84321"/>
    <s v="Full-Time"/>
    <n v="21"/>
    <s v="Cache"/>
    <s v="Cache County"/>
    <x v="11"/>
  </r>
  <r>
    <x v="3"/>
    <s v="Main Campus"/>
    <n v="2025"/>
    <n v="2"/>
    <n v="84321"/>
    <s v="Part-Time"/>
    <n v="14"/>
    <s v="Cache"/>
    <s v="Cache County"/>
    <x v="11"/>
  </r>
  <r>
    <x v="3"/>
    <s v="Main Campus"/>
    <n v="2025"/>
    <n v="2"/>
    <n v="84322"/>
    <s v="Full-Time"/>
    <n v="1"/>
    <s v="Cache"/>
    <s v="Cache County"/>
    <x v="11"/>
  </r>
  <r>
    <x v="3"/>
    <s v="Main Campus"/>
    <n v="2025"/>
    <n v="2"/>
    <n v="84324"/>
    <s v="Full-Time"/>
    <n v="5"/>
    <s v="Box Elder"/>
    <s v="Box Elder County"/>
    <x v="10"/>
  </r>
  <r>
    <x v="3"/>
    <s v="Main Campus"/>
    <n v="2025"/>
    <n v="2"/>
    <n v="84325"/>
    <s v="Full-Time"/>
    <n v="5"/>
    <s v="Cache"/>
    <s v="Cache County"/>
    <x v="11"/>
  </r>
  <r>
    <x v="3"/>
    <s v="Main Campus"/>
    <n v="2025"/>
    <n v="2"/>
    <n v="84325"/>
    <s v="Part-Time"/>
    <n v="1"/>
    <s v="Cache"/>
    <s v="Cache County"/>
    <x v="11"/>
  </r>
  <r>
    <x v="3"/>
    <s v="Main Campus"/>
    <n v="2025"/>
    <n v="2"/>
    <n v="84326"/>
    <s v="Full-Time"/>
    <n v="3"/>
    <s v="Cache"/>
    <s v="Cache County"/>
    <x v="11"/>
  </r>
  <r>
    <x v="3"/>
    <s v="Main Campus"/>
    <n v="2025"/>
    <n v="2"/>
    <n v="84326"/>
    <s v="Part-Time"/>
    <n v="1"/>
    <s v="Cache"/>
    <s v="Cache County"/>
    <x v="11"/>
  </r>
  <r>
    <x v="3"/>
    <s v="Main Campus"/>
    <n v="2025"/>
    <n v="2"/>
    <n v="84328"/>
    <s v="Full-Time"/>
    <n v="1"/>
    <s v="Cache"/>
    <s v="Cache County"/>
    <x v="11"/>
  </r>
  <r>
    <x v="3"/>
    <s v="Main Campus"/>
    <n v="2025"/>
    <n v="2"/>
    <n v="84328"/>
    <s v="Part-Time"/>
    <n v="2"/>
    <s v="Cache"/>
    <s v="Cache County"/>
    <x v="11"/>
  </r>
  <r>
    <x v="3"/>
    <s v="Main Campus"/>
    <n v="2025"/>
    <n v="2"/>
    <n v="84332"/>
    <s v="Full-Time"/>
    <n v="9"/>
    <s v="Cache"/>
    <s v="Cache County"/>
    <x v="11"/>
  </r>
  <r>
    <x v="3"/>
    <s v="Main Campus"/>
    <n v="2025"/>
    <n v="2"/>
    <n v="84332"/>
    <s v="Part-Time"/>
    <n v="3"/>
    <s v="Cache"/>
    <s v="Cache County"/>
    <x v="11"/>
  </r>
  <r>
    <x v="3"/>
    <s v="Main Campus"/>
    <n v="2025"/>
    <n v="2"/>
    <n v="84333"/>
    <s v="Full-Time"/>
    <n v="1"/>
    <s v="Cache"/>
    <s v="Cache County"/>
    <x v="11"/>
  </r>
  <r>
    <x v="3"/>
    <s v="Main Campus"/>
    <n v="2025"/>
    <n v="2"/>
    <n v="84334"/>
    <s v="Part-Time"/>
    <n v="1"/>
    <s v="Cache"/>
    <s v="Box Elder County"/>
    <x v="11"/>
  </r>
  <r>
    <x v="3"/>
    <s v="Main Campus"/>
    <n v="2025"/>
    <n v="2"/>
    <n v="84335"/>
    <s v="Full-Time"/>
    <n v="17"/>
    <s v="Cache"/>
    <s v="Cache County"/>
    <x v="11"/>
  </r>
  <r>
    <x v="3"/>
    <s v="Main Campus"/>
    <n v="2025"/>
    <n v="2"/>
    <n v="84335"/>
    <s v="Part-Time"/>
    <n v="3"/>
    <s v="Cache"/>
    <s v="Cache County"/>
    <x v="11"/>
  </r>
  <r>
    <x v="3"/>
    <s v="Main Campus"/>
    <n v="2025"/>
    <n v="2"/>
    <n v="84337"/>
    <s v="Full-Time"/>
    <n v="7"/>
    <s v="Box Elder"/>
    <s v="Box Elder County"/>
    <x v="10"/>
  </r>
  <r>
    <x v="3"/>
    <s v="Main Campus"/>
    <n v="2025"/>
    <n v="2"/>
    <n v="84337"/>
    <s v="Part-Time"/>
    <n v="5"/>
    <s v="Box Elder"/>
    <s v="Box Elder County"/>
    <x v="10"/>
  </r>
  <r>
    <x v="3"/>
    <s v="Main Campus"/>
    <n v="2025"/>
    <n v="2"/>
    <n v="84339"/>
    <s v="Full-Time"/>
    <n v="3"/>
    <s v="Cache"/>
    <s v="Cache County"/>
    <x v="11"/>
  </r>
  <r>
    <x v="3"/>
    <s v="Main Campus"/>
    <n v="2025"/>
    <n v="2"/>
    <n v="84339"/>
    <s v="Part-Time"/>
    <n v="3"/>
    <s v="Cache"/>
    <s v="Cache County"/>
    <x v="11"/>
  </r>
  <r>
    <x v="3"/>
    <s v="Main Campus"/>
    <n v="2025"/>
    <n v="2"/>
    <n v="84340"/>
    <s v="Full-Time"/>
    <n v="2"/>
    <s v="Box Elder"/>
    <s v="Box Elder County"/>
    <x v="10"/>
  </r>
  <r>
    <x v="3"/>
    <s v="Main Campus"/>
    <n v="2025"/>
    <n v="2"/>
    <n v="84340"/>
    <s v="Part-Time"/>
    <n v="1"/>
    <s v="Box Elder"/>
    <s v="Box Elder County"/>
    <x v="10"/>
  </r>
  <r>
    <x v="3"/>
    <s v="Main Campus"/>
    <n v="2025"/>
    <n v="2"/>
    <n v="84341"/>
    <s v="Full-Time"/>
    <n v="18"/>
    <s v="Cache"/>
    <s v="Cache County"/>
    <x v="11"/>
  </r>
  <r>
    <x v="3"/>
    <s v="Main Campus"/>
    <n v="2025"/>
    <n v="2"/>
    <n v="84341"/>
    <s v="Part-Time"/>
    <n v="7"/>
    <s v="Cache"/>
    <s v="Cache County"/>
    <x v="11"/>
  </r>
  <r>
    <x v="3"/>
    <s v="Main Campus"/>
    <n v="2025"/>
    <n v="2"/>
    <n v="84401"/>
    <s v="Full-Time"/>
    <n v="13"/>
    <s v="Weber"/>
    <s v="Weber County"/>
    <x v="9"/>
  </r>
  <r>
    <x v="3"/>
    <s v="Main Campus"/>
    <n v="2025"/>
    <n v="2"/>
    <n v="84401"/>
    <s v="Part-Time"/>
    <n v="2"/>
    <s v="Weber"/>
    <s v="Weber County"/>
    <x v="9"/>
  </r>
  <r>
    <x v="3"/>
    <s v="Main Campus"/>
    <n v="2025"/>
    <n v="2"/>
    <n v="84403"/>
    <s v="Full-Time"/>
    <n v="13"/>
    <s v="Weber"/>
    <s v="Weber County"/>
    <x v="9"/>
  </r>
  <r>
    <x v="3"/>
    <s v="Main Campus"/>
    <n v="2025"/>
    <n v="2"/>
    <n v="84403"/>
    <s v="Part-Time"/>
    <n v="4"/>
    <s v="Weber"/>
    <s v="Weber County"/>
    <x v="9"/>
  </r>
  <r>
    <x v="3"/>
    <s v="Main Campus"/>
    <n v="2025"/>
    <n v="2"/>
    <n v="84404"/>
    <s v="Full-Time"/>
    <n v="18"/>
    <s v="Weber"/>
    <s v="Weber County"/>
    <x v="9"/>
  </r>
  <r>
    <x v="3"/>
    <s v="Main Campus"/>
    <n v="2025"/>
    <n v="2"/>
    <n v="84404"/>
    <s v="Part-Time"/>
    <n v="3"/>
    <s v="Weber"/>
    <s v="Weber County"/>
    <x v="9"/>
  </r>
  <r>
    <x v="3"/>
    <s v="Main Campus"/>
    <n v="2025"/>
    <n v="2"/>
    <n v="84405"/>
    <s v="Full-Time"/>
    <n v="16"/>
    <s v="Weber"/>
    <s v="Weber County"/>
    <x v="9"/>
  </r>
  <r>
    <x v="3"/>
    <s v="Main Campus"/>
    <n v="2025"/>
    <n v="2"/>
    <n v="84405"/>
    <s v="Part-Time"/>
    <n v="1"/>
    <s v="Weber"/>
    <s v="Weber County"/>
    <x v="9"/>
  </r>
  <r>
    <x v="3"/>
    <s v="Main Campus"/>
    <n v="2025"/>
    <n v="2"/>
    <n v="84414"/>
    <s v="Full-Time"/>
    <n v="19"/>
    <s v="Weber"/>
    <s v="Weber County"/>
    <x v="9"/>
  </r>
  <r>
    <x v="3"/>
    <s v="Main Campus"/>
    <n v="2025"/>
    <n v="2"/>
    <n v="84414"/>
    <s v="Part-Time"/>
    <n v="5"/>
    <s v="Weber"/>
    <s v="Weber County"/>
    <x v="9"/>
  </r>
  <r>
    <x v="3"/>
    <s v="Main Campus"/>
    <n v="2025"/>
    <n v="2"/>
    <n v="84501"/>
    <s v="Full-Time"/>
    <n v="11"/>
    <s v="Carbon"/>
    <s v="Carbon County"/>
    <x v="12"/>
  </r>
  <r>
    <x v="3"/>
    <s v="Main Campus"/>
    <n v="2025"/>
    <n v="2"/>
    <n v="84501"/>
    <s v="Part-Time"/>
    <n v="7"/>
    <s v="Carbon"/>
    <s v="Carbon County"/>
    <x v="12"/>
  </r>
  <r>
    <x v="3"/>
    <s v="Main Campus"/>
    <n v="2025"/>
    <n v="2"/>
    <n v="84511"/>
    <s v="Full-Time"/>
    <n v="10"/>
    <s v="San Juan"/>
    <s v="San Juan County"/>
    <x v="13"/>
  </r>
  <r>
    <x v="3"/>
    <s v="Main Campus"/>
    <n v="2025"/>
    <n v="2"/>
    <n v="84511"/>
    <s v="Part-Time"/>
    <n v="1"/>
    <s v="San Juan"/>
    <s v="San Juan County"/>
    <x v="13"/>
  </r>
  <r>
    <x v="3"/>
    <s v="Main Campus"/>
    <n v="2025"/>
    <n v="2"/>
    <n v="84513"/>
    <s v="Full-Time"/>
    <n v="3"/>
    <s v="Emery"/>
    <s v="Emery County"/>
    <x v="14"/>
  </r>
  <r>
    <x v="3"/>
    <s v="Main Campus"/>
    <n v="2025"/>
    <n v="2"/>
    <n v="84518"/>
    <s v="Full-Time"/>
    <n v="3"/>
    <s v="Emery"/>
    <s v="Emery County"/>
    <x v="14"/>
  </r>
  <r>
    <x v="3"/>
    <s v="Main Campus"/>
    <n v="2025"/>
    <n v="2"/>
    <n v="84521"/>
    <s v="Full-Time"/>
    <n v="1"/>
    <s v="Emery"/>
    <s v="Emery County"/>
    <x v="14"/>
  </r>
  <r>
    <x v="3"/>
    <s v="Main Campus"/>
    <n v="2025"/>
    <n v="2"/>
    <n v="84521"/>
    <s v="Part-Time"/>
    <n v="1"/>
    <s v="Emery"/>
    <s v="Emery County"/>
    <x v="14"/>
  </r>
  <r>
    <x v="3"/>
    <s v="Main Campus"/>
    <n v="2025"/>
    <n v="2"/>
    <n v="84523"/>
    <s v="Full-Time"/>
    <n v="2"/>
    <s v="Emery"/>
    <s v="Emery County"/>
    <x v="14"/>
  </r>
  <r>
    <x v="3"/>
    <s v="Main Campus"/>
    <n v="2025"/>
    <n v="2"/>
    <n v="84523"/>
    <s v="Part-Time"/>
    <n v="1"/>
    <s v="Emery"/>
    <s v="Emery County"/>
    <x v="14"/>
  </r>
  <r>
    <x v="3"/>
    <s v="Main Campus"/>
    <n v="2025"/>
    <n v="2"/>
    <n v="84526"/>
    <s v="Full-Time"/>
    <n v="1"/>
    <s v="Carbon"/>
    <s v="Carbon County"/>
    <x v="12"/>
  </r>
  <r>
    <x v="3"/>
    <s v="Main Campus"/>
    <n v="2025"/>
    <n v="2"/>
    <n v="84532"/>
    <s v="Full-Time"/>
    <n v="4"/>
    <s v="Grand"/>
    <s v="Grand County"/>
    <x v="15"/>
  </r>
  <r>
    <x v="3"/>
    <s v="Main Campus"/>
    <n v="2025"/>
    <n v="2"/>
    <n v="84534"/>
    <s v="Full-Time"/>
    <n v="1"/>
    <s v="San Juan"/>
    <s v="San Juan County"/>
    <x v="13"/>
  </r>
  <r>
    <x v="3"/>
    <s v="Main Campus"/>
    <n v="2025"/>
    <n v="2"/>
    <n v="84535"/>
    <s v="Full-Time"/>
    <n v="2"/>
    <s v="San Juan"/>
    <s v="San Juan County"/>
    <x v="13"/>
  </r>
  <r>
    <x v="3"/>
    <s v="Main Campus"/>
    <n v="2025"/>
    <n v="2"/>
    <n v="84536"/>
    <s v="Part-Time"/>
    <n v="1"/>
    <s v="San Juan"/>
    <s v="San Juan County"/>
    <x v="13"/>
  </r>
  <r>
    <x v="3"/>
    <s v="Main Campus"/>
    <n v="2025"/>
    <n v="2"/>
    <n v="84537"/>
    <s v="Full-Time"/>
    <n v="4"/>
    <s v="Emery"/>
    <s v="Emery County"/>
    <x v="14"/>
  </r>
  <r>
    <x v="3"/>
    <s v="Main Campus"/>
    <n v="2025"/>
    <n v="2"/>
    <n v="84542"/>
    <s v="Full-Time"/>
    <n v="1"/>
    <s v="Carbon"/>
    <s v="Carbon County"/>
    <x v="12"/>
  </r>
  <r>
    <x v="3"/>
    <s v="Main Campus"/>
    <n v="2025"/>
    <n v="2"/>
    <n v="84542"/>
    <s v="Part-Time"/>
    <n v="1"/>
    <s v="Carbon"/>
    <s v="Carbon County"/>
    <x v="12"/>
  </r>
  <r>
    <x v="3"/>
    <s v="Main Campus"/>
    <n v="2025"/>
    <n v="2"/>
    <n v="84601"/>
    <s v="Full-Time"/>
    <n v="480"/>
    <s v="Utah"/>
    <s v="Utah County"/>
    <x v="0"/>
  </r>
  <r>
    <x v="3"/>
    <s v="Main Campus"/>
    <n v="2025"/>
    <n v="2"/>
    <n v="84601"/>
    <s v="Part-Time"/>
    <n v="264"/>
    <s v="Utah"/>
    <s v="Utah County"/>
    <x v="0"/>
  </r>
  <r>
    <x v="3"/>
    <s v="Main Campus"/>
    <n v="2025"/>
    <n v="2"/>
    <n v="84602"/>
    <s v="Full-Time"/>
    <n v="1"/>
    <s v="Utah"/>
    <s v="Utah County"/>
    <x v="0"/>
  </r>
  <r>
    <x v="3"/>
    <s v="Main Campus"/>
    <n v="2025"/>
    <n v="2"/>
    <n v="84602"/>
    <s v="Part-Time"/>
    <n v="1"/>
    <s v="Utah"/>
    <s v="Utah County"/>
    <x v="0"/>
  </r>
  <r>
    <x v="3"/>
    <s v="Main Campus"/>
    <n v="2025"/>
    <n v="2"/>
    <n v="84603"/>
    <s v="Part-Time"/>
    <n v="1"/>
    <s v="Utah"/>
    <e v="#N/A"/>
    <x v="0"/>
  </r>
  <r>
    <x v="3"/>
    <s v="Main Campus"/>
    <n v="2025"/>
    <n v="2"/>
    <n v="84604"/>
    <s v="Full-Time"/>
    <n v="853"/>
    <s v="Utah"/>
    <s v="Utah County"/>
    <x v="0"/>
  </r>
  <r>
    <x v="3"/>
    <s v="Main Campus"/>
    <n v="2025"/>
    <n v="2"/>
    <n v="84604"/>
    <s v="Part-Time"/>
    <n v="387"/>
    <s v="Utah"/>
    <s v="Utah County"/>
    <x v="0"/>
  </r>
  <r>
    <x v="3"/>
    <s v="Main Campus"/>
    <n v="2025"/>
    <n v="2"/>
    <n v="84605"/>
    <s v="Full-Time"/>
    <n v="1"/>
    <s v="Utah"/>
    <e v="#N/A"/>
    <x v="0"/>
  </r>
  <r>
    <x v="3"/>
    <s v="Main Campus"/>
    <n v="2025"/>
    <n v="2"/>
    <n v="84605"/>
    <s v="Part-Time"/>
    <n v="2"/>
    <s v="Utah"/>
    <e v="#N/A"/>
    <x v="0"/>
  </r>
  <r>
    <x v="3"/>
    <s v="Main Campus"/>
    <n v="2025"/>
    <n v="2"/>
    <n v="84606"/>
    <s v="Full-Time"/>
    <n v="577"/>
    <s v="Utah"/>
    <s v="Utah County"/>
    <x v="0"/>
  </r>
  <r>
    <x v="3"/>
    <s v="Main Campus"/>
    <n v="2025"/>
    <n v="2"/>
    <n v="84606"/>
    <s v="Part-Time"/>
    <n v="238"/>
    <s v="Utah"/>
    <s v="Utah County"/>
    <x v="0"/>
  </r>
  <r>
    <x v="3"/>
    <s v="Main Campus"/>
    <n v="2025"/>
    <n v="2"/>
    <n v="84620"/>
    <s v="Full-Time"/>
    <n v="1"/>
    <s v="Sevier"/>
    <s v="Sevier County"/>
    <x v="19"/>
  </r>
  <r>
    <x v="3"/>
    <s v="Main Campus"/>
    <n v="2025"/>
    <n v="2"/>
    <n v="84620"/>
    <s v="Part-Time"/>
    <n v="1"/>
    <s v="Sevier"/>
    <s v="Sevier County"/>
    <x v="19"/>
  </r>
  <r>
    <x v="3"/>
    <s v="Main Campus"/>
    <n v="2025"/>
    <n v="2"/>
    <n v="84621"/>
    <s v="Full-Time"/>
    <n v="1"/>
    <s v="Sanpete"/>
    <s v="Sanpete County"/>
    <x v="17"/>
  </r>
  <r>
    <x v="3"/>
    <s v="Main Campus"/>
    <n v="2025"/>
    <n v="2"/>
    <n v="84624"/>
    <s v="Full-Time"/>
    <n v="8"/>
    <s v="Millard"/>
    <s v="Millard County"/>
    <x v="16"/>
  </r>
  <r>
    <x v="3"/>
    <s v="Main Campus"/>
    <n v="2025"/>
    <n v="2"/>
    <n v="84624"/>
    <s v="Part-Time"/>
    <n v="5"/>
    <s v="Millard"/>
    <s v="Millard County"/>
    <x v="16"/>
  </r>
  <r>
    <x v="3"/>
    <s v="Main Campus"/>
    <n v="2025"/>
    <n v="2"/>
    <n v="84626"/>
    <s v="Full-Time"/>
    <n v="1"/>
    <s v="Utah"/>
    <s v="Utah County"/>
    <x v="0"/>
  </r>
  <r>
    <x v="3"/>
    <s v="Main Campus"/>
    <n v="2025"/>
    <n v="2"/>
    <n v="84626"/>
    <s v="Part-Time"/>
    <n v="1"/>
    <s v="Utah"/>
    <s v="Utah County"/>
    <x v="0"/>
  </r>
  <r>
    <x v="3"/>
    <s v="Main Campus"/>
    <n v="2025"/>
    <n v="2"/>
    <n v="84627"/>
    <s v="Full-Time"/>
    <n v="13"/>
    <s v="Sanpete"/>
    <s v="Sanpete County"/>
    <x v="17"/>
  </r>
  <r>
    <x v="3"/>
    <s v="Main Campus"/>
    <n v="2025"/>
    <n v="2"/>
    <n v="84627"/>
    <s v="Part-Time"/>
    <n v="4"/>
    <s v="Sanpete"/>
    <s v="Sanpete County"/>
    <x v="17"/>
  </r>
  <r>
    <x v="3"/>
    <s v="Main Campus"/>
    <n v="2025"/>
    <n v="2"/>
    <n v="84628"/>
    <s v="Part-Time"/>
    <n v="1"/>
    <s v="Juab"/>
    <s v="Juab County"/>
    <x v="18"/>
  </r>
  <r>
    <x v="3"/>
    <s v="Main Campus"/>
    <n v="2025"/>
    <n v="2"/>
    <n v="84629"/>
    <s v="Full-Time"/>
    <n v="9"/>
    <s v="Sanpete"/>
    <s v="Sanpete County"/>
    <x v="17"/>
  </r>
  <r>
    <x v="3"/>
    <s v="Main Campus"/>
    <n v="2025"/>
    <n v="2"/>
    <n v="84629"/>
    <s v="Part-Time"/>
    <n v="3"/>
    <s v="Sanpete"/>
    <s v="Sanpete County"/>
    <x v="17"/>
  </r>
  <r>
    <x v="3"/>
    <s v="Main Campus"/>
    <n v="2025"/>
    <n v="2"/>
    <n v="84630"/>
    <s v="Full-Time"/>
    <n v="1"/>
    <s v="Sanpete"/>
    <s v="Sanpete County"/>
    <x v="17"/>
  </r>
  <r>
    <x v="3"/>
    <s v="Main Campus"/>
    <n v="2025"/>
    <n v="2"/>
    <n v="84631"/>
    <s v="Full-Time"/>
    <n v="3"/>
    <s v="Millard"/>
    <s v="Millard County"/>
    <x v="16"/>
  </r>
  <r>
    <x v="3"/>
    <s v="Main Campus"/>
    <n v="2025"/>
    <n v="2"/>
    <n v="84631"/>
    <s v="Part-Time"/>
    <n v="1"/>
    <s v="Millard"/>
    <s v="Millard County"/>
    <x v="16"/>
  </r>
  <r>
    <x v="3"/>
    <s v="Main Campus"/>
    <n v="2025"/>
    <n v="2"/>
    <n v="84632"/>
    <s v="Full-Time"/>
    <n v="3"/>
    <s v="Sanpete"/>
    <s v="Sanpete County"/>
    <x v="17"/>
  </r>
  <r>
    <x v="3"/>
    <s v="Main Campus"/>
    <n v="2025"/>
    <n v="2"/>
    <n v="84633"/>
    <s v="Full-Time"/>
    <n v="4"/>
    <s v="Utah"/>
    <s v="Utah County"/>
    <x v="0"/>
  </r>
  <r>
    <x v="3"/>
    <s v="Main Campus"/>
    <n v="2025"/>
    <n v="2"/>
    <n v="84633"/>
    <s v="Part-Time"/>
    <n v="3"/>
    <s v="Utah"/>
    <s v="Utah County"/>
    <x v="0"/>
  </r>
  <r>
    <x v="3"/>
    <s v="Main Campus"/>
    <n v="2025"/>
    <n v="2"/>
    <n v="84634"/>
    <s v="Full-Time"/>
    <n v="2"/>
    <s v="Sanpete"/>
    <s v="Sanpete County"/>
    <x v="17"/>
  </r>
  <r>
    <x v="3"/>
    <s v="Main Campus"/>
    <n v="2025"/>
    <n v="2"/>
    <n v="84634"/>
    <s v="Part-Time"/>
    <n v="1"/>
    <s v="Sanpete"/>
    <s v="Sanpete County"/>
    <x v="17"/>
  </r>
  <r>
    <x v="3"/>
    <s v="Main Campus"/>
    <n v="2025"/>
    <n v="2"/>
    <n v="84635"/>
    <s v="Full-Time"/>
    <n v="1"/>
    <s v="Millard"/>
    <s v="Millard County"/>
    <x v="16"/>
  </r>
  <r>
    <x v="3"/>
    <s v="Main Campus"/>
    <n v="2025"/>
    <n v="2"/>
    <n v="84635"/>
    <s v="Part-Time"/>
    <n v="2"/>
    <s v="Millard"/>
    <s v="Millard County"/>
    <x v="16"/>
  </r>
  <r>
    <x v="3"/>
    <s v="Main Campus"/>
    <n v="2025"/>
    <n v="2"/>
    <n v="84636"/>
    <s v="Full-Time"/>
    <n v="1"/>
    <s v="Millard"/>
    <s v="Millard County"/>
    <x v="16"/>
  </r>
  <r>
    <x v="3"/>
    <s v="Main Campus"/>
    <n v="2025"/>
    <n v="2"/>
    <n v="84636"/>
    <s v="Part-Time"/>
    <n v="1"/>
    <s v="Millard"/>
    <s v="Millard County"/>
    <x v="16"/>
  </r>
  <r>
    <x v="3"/>
    <s v="Main Campus"/>
    <n v="2025"/>
    <n v="2"/>
    <n v="84637"/>
    <s v="Full-Time"/>
    <n v="1"/>
    <s v="Millard"/>
    <s v="Millard County"/>
    <x v="16"/>
  </r>
  <r>
    <x v="3"/>
    <s v="Main Campus"/>
    <n v="2025"/>
    <n v="2"/>
    <n v="84642"/>
    <s v="Full-Time"/>
    <n v="8"/>
    <s v="Sanpete"/>
    <s v="Sanpete County"/>
    <x v="17"/>
  </r>
  <r>
    <x v="3"/>
    <s v="Main Campus"/>
    <n v="2025"/>
    <n v="2"/>
    <n v="84642"/>
    <s v="Part-Time"/>
    <n v="3"/>
    <s v="Sanpete"/>
    <s v="Sanpete County"/>
    <x v="17"/>
  </r>
  <r>
    <x v="3"/>
    <s v="Main Campus"/>
    <n v="2025"/>
    <n v="2"/>
    <n v="84643"/>
    <s v="Full-Time"/>
    <n v="2"/>
    <s v="Sanpete"/>
    <s v="Sanpete County"/>
    <x v="17"/>
  </r>
  <r>
    <x v="3"/>
    <s v="Main Campus"/>
    <n v="2025"/>
    <n v="2"/>
    <n v="84644"/>
    <s v="Full-Time"/>
    <n v="1"/>
    <s v="Millard"/>
    <s v="Millard County"/>
    <x v="16"/>
  </r>
  <r>
    <x v="3"/>
    <s v="Main Campus"/>
    <n v="2025"/>
    <n v="2"/>
    <n v="84645"/>
    <s v="Full-Time"/>
    <n v="9"/>
    <s v="Juab"/>
    <s v="Juab County"/>
    <x v="18"/>
  </r>
  <r>
    <x v="3"/>
    <s v="Main Campus"/>
    <n v="2025"/>
    <n v="2"/>
    <n v="84645"/>
    <s v="Part-Time"/>
    <n v="5"/>
    <s v="Juab"/>
    <s v="Juab County"/>
    <x v="18"/>
  </r>
  <r>
    <x v="3"/>
    <s v="Main Campus"/>
    <n v="2025"/>
    <n v="2"/>
    <n v="84646"/>
    <s v="Full-Time"/>
    <n v="6"/>
    <s v="Sanpete"/>
    <s v="Sanpete County"/>
    <x v="17"/>
  </r>
  <r>
    <x v="3"/>
    <s v="Main Campus"/>
    <n v="2025"/>
    <n v="2"/>
    <n v="84647"/>
    <s v="Full-Time"/>
    <n v="10"/>
    <s v="Sanpete"/>
    <s v="Sanpete County"/>
    <x v="17"/>
  </r>
  <r>
    <x v="3"/>
    <s v="Main Campus"/>
    <n v="2025"/>
    <n v="2"/>
    <n v="84647"/>
    <s v="Part-Time"/>
    <n v="5"/>
    <s v="Sanpete"/>
    <s v="Sanpete County"/>
    <x v="17"/>
  </r>
  <r>
    <x v="3"/>
    <s v="Main Campus"/>
    <n v="2025"/>
    <n v="2"/>
    <n v="84648"/>
    <s v="Full-Time"/>
    <n v="20"/>
    <s v="Juab"/>
    <s v="Juab County"/>
    <x v="18"/>
  </r>
  <r>
    <x v="3"/>
    <s v="Main Campus"/>
    <n v="2025"/>
    <n v="2"/>
    <n v="84648"/>
    <s v="Part-Time"/>
    <n v="10"/>
    <s v="Juab"/>
    <s v="Juab County"/>
    <x v="18"/>
  </r>
  <r>
    <x v="3"/>
    <s v="Main Campus"/>
    <n v="2025"/>
    <n v="2"/>
    <n v="84649"/>
    <s v="Full-Time"/>
    <n v="1"/>
    <s v="Millard"/>
    <s v="Millard County"/>
    <x v="16"/>
  </r>
  <r>
    <x v="3"/>
    <s v="Main Campus"/>
    <n v="2025"/>
    <n v="2"/>
    <n v="84649"/>
    <s v="Part-Time"/>
    <n v="3"/>
    <s v="Millard"/>
    <s v="Millard County"/>
    <x v="16"/>
  </r>
  <r>
    <x v="3"/>
    <s v="Main Campus"/>
    <n v="2025"/>
    <n v="2"/>
    <n v="84651"/>
    <s v="Full-Time"/>
    <n v="287"/>
    <s v="Utah"/>
    <s v="Utah County"/>
    <x v="0"/>
  </r>
  <r>
    <x v="3"/>
    <s v="Main Campus"/>
    <n v="2025"/>
    <n v="2"/>
    <n v="84651"/>
    <s v="Part-Time"/>
    <n v="147"/>
    <s v="Utah"/>
    <s v="Utah County"/>
    <x v="0"/>
  </r>
  <r>
    <x v="3"/>
    <s v="Main Campus"/>
    <n v="2025"/>
    <n v="2"/>
    <n v="84652"/>
    <s v="Full-Time"/>
    <n v="1"/>
    <s v="Sevier"/>
    <s v="Sevier County"/>
    <x v="19"/>
  </r>
  <r>
    <x v="3"/>
    <s v="Main Campus"/>
    <n v="2025"/>
    <n v="2"/>
    <n v="84653"/>
    <s v="Full-Time"/>
    <n v="144"/>
    <s v="Utah"/>
    <s v="Utah County"/>
    <x v="0"/>
  </r>
  <r>
    <x v="3"/>
    <s v="Main Campus"/>
    <n v="2025"/>
    <n v="2"/>
    <n v="84653"/>
    <s v="Part-Time"/>
    <n v="72"/>
    <s v="Utah"/>
    <s v="Utah County"/>
    <x v="0"/>
  </r>
  <r>
    <x v="3"/>
    <s v="Main Campus"/>
    <n v="2025"/>
    <n v="2"/>
    <n v="84654"/>
    <s v="Full-Time"/>
    <n v="5"/>
    <s v="Sevier"/>
    <s v="Sevier County"/>
    <x v="19"/>
  </r>
  <r>
    <x v="3"/>
    <s v="Main Campus"/>
    <n v="2025"/>
    <n v="2"/>
    <n v="84655"/>
    <s v="Full-Time"/>
    <n v="139"/>
    <s v="Utah"/>
    <s v="Utah County"/>
    <x v="0"/>
  </r>
  <r>
    <x v="3"/>
    <s v="Main Campus"/>
    <n v="2025"/>
    <n v="2"/>
    <n v="84655"/>
    <s v="Part-Time"/>
    <n v="73"/>
    <s v="Utah"/>
    <s v="Utah County"/>
    <x v="0"/>
  </r>
  <r>
    <x v="3"/>
    <s v="Main Campus"/>
    <n v="2025"/>
    <n v="2"/>
    <n v="84660"/>
    <s v="Full-Time"/>
    <n v="552"/>
    <s v="Utah"/>
    <s v="Utah County"/>
    <x v="0"/>
  </r>
  <r>
    <x v="3"/>
    <s v="Main Campus"/>
    <n v="2025"/>
    <n v="2"/>
    <n v="84660"/>
    <s v="Part-Time"/>
    <n v="287"/>
    <s v="Utah"/>
    <s v="Utah County"/>
    <x v="0"/>
  </r>
  <r>
    <x v="3"/>
    <s v="Main Campus"/>
    <n v="2025"/>
    <n v="2"/>
    <n v="84662"/>
    <s v="Full-Time"/>
    <n v="4"/>
    <s v="Sanpete"/>
    <s v="Sanpete County"/>
    <x v="17"/>
  </r>
  <r>
    <x v="3"/>
    <s v="Main Campus"/>
    <n v="2025"/>
    <n v="2"/>
    <n v="84663"/>
    <s v="Full-Time"/>
    <n v="443"/>
    <s v="Utah"/>
    <s v="Utah County"/>
    <x v="0"/>
  </r>
  <r>
    <x v="3"/>
    <s v="Main Campus"/>
    <n v="2025"/>
    <n v="2"/>
    <n v="84663"/>
    <s v="Part-Time"/>
    <n v="260"/>
    <s v="Utah"/>
    <s v="Utah County"/>
    <x v="0"/>
  </r>
  <r>
    <x v="3"/>
    <s v="Main Campus"/>
    <n v="2025"/>
    <n v="2"/>
    <n v="84664"/>
    <s v="Full-Time"/>
    <n v="229"/>
    <s v="Utah"/>
    <s v="Utah County"/>
    <x v="0"/>
  </r>
  <r>
    <x v="3"/>
    <s v="Main Campus"/>
    <n v="2025"/>
    <n v="2"/>
    <n v="84664"/>
    <s v="Part-Time"/>
    <n v="86"/>
    <s v="Utah"/>
    <s v="Utah County"/>
    <x v="0"/>
  </r>
  <r>
    <x v="3"/>
    <s v="Main Campus"/>
    <n v="2025"/>
    <n v="2"/>
    <n v="84665"/>
    <s v="Full-Time"/>
    <n v="1"/>
    <s v="Sanpete"/>
    <s v="Sanpete County"/>
    <x v="17"/>
  </r>
  <r>
    <x v="3"/>
    <s v="Main Campus"/>
    <n v="2025"/>
    <n v="2"/>
    <n v="84667"/>
    <s v="Full-Time"/>
    <n v="1"/>
    <s v="Sanpete"/>
    <s v="Sanpete County"/>
    <x v="17"/>
  </r>
  <r>
    <x v="3"/>
    <s v="Main Campus"/>
    <n v="2025"/>
    <n v="2"/>
    <n v="84667"/>
    <s v="Part-Time"/>
    <n v="1"/>
    <s v="Sanpete"/>
    <s v="Sanpete County"/>
    <x v="17"/>
  </r>
  <r>
    <x v="3"/>
    <s v="Main Campus"/>
    <n v="2025"/>
    <n v="2"/>
    <n v="84701"/>
    <s v="Full-Time"/>
    <n v="9"/>
    <s v="Sevier"/>
    <s v="Sevier County"/>
    <x v="19"/>
  </r>
  <r>
    <x v="3"/>
    <s v="Main Campus"/>
    <n v="2025"/>
    <n v="2"/>
    <n v="84701"/>
    <s v="Part-Time"/>
    <n v="5"/>
    <s v="Sevier"/>
    <s v="Sevier County"/>
    <x v="19"/>
  </r>
  <r>
    <x v="3"/>
    <s v="Main Campus"/>
    <n v="2025"/>
    <n v="2"/>
    <n v="84711"/>
    <s v="Full-Time"/>
    <n v="1"/>
    <s v="Sevier"/>
    <s v="Sevier County"/>
    <x v="19"/>
  </r>
  <r>
    <x v="3"/>
    <s v="Main Campus"/>
    <n v="2025"/>
    <n v="2"/>
    <n v="84711"/>
    <s v="Part-Time"/>
    <n v="1"/>
    <s v="Sevier"/>
    <s v="Sevier County"/>
    <x v="19"/>
  </r>
  <r>
    <x v="3"/>
    <s v="Main Campus"/>
    <n v="2025"/>
    <n v="2"/>
    <n v="84712"/>
    <s v="Full-Time"/>
    <n v="1"/>
    <s v="Garfield"/>
    <s v="Piute County"/>
    <x v="22"/>
  </r>
  <r>
    <x v="3"/>
    <s v="Main Campus"/>
    <n v="2025"/>
    <n v="2"/>
    <n v="84713"/>
    <s v="Full-Time"/>
    <n v="6"/>
    <s v="Beaver"/>
    <s v="Beaver County"/>
    <x v="23"/>
  </r>
  <r>
    <x v="3"/>
    <s v="Main Campus"/>
    <n v="2025"/>
    <n v="2"/>
    <n v="84720"/>
    <s v="Full-Time"/>
    <n v="16"/>
    <s v="Iron"/>
    <s v="Iron County"/>
    <x v="20"/>
  </r>
  <r>
    <x v="3"/>
    <s v="Main Campus"/>
    <n v="2025"/>
    <n v="2"/>
    <n v="84720"/>
    <s v="Part-Time"/>
    <n v="2"/>
    <s v="Iron"/>
    <s v="Iron County"/>
    <x v="20"/>
  </r>
  <r>
    <x v="3"/>
    <s v="Main Campus"/>
    <n v="2025"/>
    <n v="2"/>
    <n v="84721"/>
    <s v="Full-Time"/>
    <n v="13"/>
    <s v="Iron"/>
    <s v="Iron County"/>
    <x v="20"/>
  </r>
  <r>
    <x v="3"/>
    <s v="Main Campus"/>
    <n v="2025"/>
    <n v="2"/>
    <n v="84721"/>
    <s v="Part-Time"/>
    <n v="3"/>
    <s v="Iron"/>
    <s v="Iron County"/>
    <x v="20"/>
  </r>
  <r>
    <x v="3"/>
    <s v="Main Campus"/>
    <n v="2025"/>
    <n v="2"/>
    <n v="84723"/>
    <s v="Full-Time"/>
    <n v="5"/>
    <s v="Piute"/>
    <s v="Piute County"/>
    <x v="28"/>
  </r>
  <r>
    <x v="3"/>
    <s v="Main Campus"/>
    <n v="2025"/>
    <n v="2"/>
    <n v="84730"/>
    <s v="Part-Time"/>
    <n v="1"/>
    <s v="Sevier"/>
    <s v="Sevier County"/>
    <x v="19"/>
  </r>
  <r>
    <x v="3"/>
    <s v="Main Campus"/>
    <n v="2025"/>
    <n v="2"/>
    <n v="84736"/>
    <s v="Full-Time"/>
    <n v="1"/>
    <s v="Garfield"/>
    <s v="Garfield County"/>
    <x v="22"/>
  </r>
  <r>
    <x v="3"/>
    <s v="Main Campus"/>
    <n v="2025"/>
    <n v="2"/>
    <n v="84737"/>
    <s v="Full-Time"/>
    <n v="15"/>
    <s v="Washington"/>
    <s v="Washington County"/>
    <x v="21"/>
  </r>
  <r>
    <x v="3"/>
    <s v="Main Campus"/>
    <n v="2025"/>
    <n v="2"/>
    <n v="84737"/>
    <s v="Part-Time"/>
    <n v="4"/>
    <s v="Washington"/>
    <s v="Washington County"/>
    <x v="21"/>
  </r>
  <r>
    <x v="3"/>
    <s v="Main Campus"/>
    <n v="2025"/>
    <n v="2"/>
    <n v="84738"/>
    <s v="Full-Time"/>
    <n v="8"/>
    <s v="Washington"/>
    <s v="Washington County"/>
    <x v="21"/>
  </r>
  <r>
    <x v="3"/>
    <s v="Main Campus"/>
    <n v="2025"/>
    <n v="2"/>
    <n v="84738"/>
    <s v="Part-Time"/>
    <n v="2"/>
    <s v="Washington"/>
    <s v="Washington County"/>
    <x v="21"/>
  </r>
  <r>
    <x v="3"/>
    <s v="Main Campus"/>
    <n v="2025"/>
    <n v="2"/>
    <n v="84741"/>
    <s v="Full-Time"/>
    <n v="4"/>
    <s v="Kane"/>
    <s v="Kane County"/>
    <x v="29"/>
  </r>
  <r>
    <x v="3"/>
    <s v="Main Campus"/>
    <n v="2025"/>
    <n v="2"/>
    <n v="84745"/>
    <s v="Full-Time"/>
    <n v="1"/>
    <s v="Washington"/>
    <s v="Washington County"/>
    <x v="21"/>
  </r>
  <r>
    <x v="3"/>
    <s v="Main Campus"/>
    <n v="2025"/>
    <n v="2"/>
    <n v="84750"/>
    <s v="Full-Time"/>
    <n v="1"/>
    <s v="Piute"/>
    <s v="Piute County"/>
    <x v="28"/>
  </r>
  <r>
    <x v="3"/>
    <s v="Main Campus"/>
    <n v="2025"/>
    <n v="2"/>
    <n v="84752"/>
    <s v="Full-Time"/>
    <n v="2"/>
    <s v="Beaver"/>
    <s v="Beaver County"/>
    <x v="23"/>
  </r>
  <r>
    <x v="3"/>
    <s v="Main Campus"/>
    <n v="2025"/>
    <n v="2"/>
    <n v="84752"/>
    <s v="Part-Time"/>
    <n v="1"/>
    <s v="Beaver"/>
    <s v="Beaver County"/>
    <x v="23"/>
  </r>
  <r>
    <x v="3"/>
    <s v="Main Campus"/>
    <n v="2025"/>
    <n v="2"/>
    <n v="84754"/>
    <s v="Full-Time"/>
    <n v="2"/>
    <s v="Sevier"/>
    <s v="Sevier County"/>
    <x v="19"/>
  </r>
  <r>
    <x v="3"/>
    <s v="Main Campus"/>
    <n v="2025"/>
    <n v="2"/>
    <n v="84754"/>
    <s v="Part-Time"/>
    <n v="1"/>
    <s v="Sevier"/>
    <s v="Sevier County"/>
    <x v="19"/>
  </r>
  <r>
    <x v="3"/>
    <s v="Main Campus"/>
    <n v="2025"/>
    <n v="2"/>
    <n v="84756"/>
    <s v="Full-Time"/>
    <n v="1"/>
    <s v="Iron"/>
    <s v="Iron County"/>
    <x v="20"/>
  </r>
  <r>
    <x v="3"/>
    <s v="Main Campus"/>
    <n v="2025"/>
    <n v="2"/>
    <n v="84758"/>
    <s v="Full-Time"/>
    <n v="1"/>
    <s v="Kane"/>
    <s v="Kane County"/>
    <x v="29"/>
  </r>
  <r>
    <x v="3"/>
    <s v="Main Campus"/>
    <n v="2025"/>
    <n v="2"/>
    <n v="84760"/>
    <s v="Full-Time"/>
    <n v="1"/>
    <s v="Iron"/>
    <s v="Iron County"/>
    <x v="20"/>
  </r>
  <r>
    <x v="3"/>
    <s v="Main Campus"/>
    <n v="2025"/>
    <n v="2"/>
    <n v="84761"/>
    <s v="Full-Time"/>
    <n v="2"/>
    <s v="Iron"/>
    <s v="Iron County"/>
    <x v="20"/>
  </r>
  <r>
    <x v="3"/>
    <s v="Main Campus"/>
    <n v="2025"/>
    <n v="2"/>
    <n v="84761"/>
    <s v="Part-Time"/>
    <n v="1"/>
    <s v="Iron"/>
    <s v="Iron County"/>
    <x v="20"/>
  </r>
  <r>
    <x v="3"/>
    <s v="Main Campus"/>
    <n v="2025"/>
    <n v="2"/>
    <n v="84765"/>
    <s v="Full-Time"/>
    <n v="24"/>
    <s v="Washington"/>
    <s v="Washington County"/>
    <x v="21"/>
  </r>
  <r>
    <x v="3"/>
    <s v="Main Campus"/>
    <n v="2025"/>
    <n v="2"/>
    <n v="84765"/>
    <s v="Part-Time"/>
    <n v="4"/>
    <s v="Washington"/>
    <s v="Washington County"/>
    <x v="21"/>
  </r>
  <r>
    <x v="3"/>
    <s v="Main Campus"/>
    <n v="2025"/>
    <n v="2"/>
    <n v="84770"/>
    <s v="Full-Time"/>
    <n v="30"/>
    <s v="Washington"/>
    <s v="Washington County"/>
    <x v="21"/>
  </r>
  <r>
    <x v="3"/>
    <s v="Main Campus"/>
    <n v="2025"/>
    <n v="2"/>
    <n v="84770"/>
    <s v="Part-Time"/>
    <n v="11"/>
    <s v="Washington"/>
    <s v="Washington County"/>
    <x v="21"/>
  </r>
  <r>
    <x v="3"/>
    <s v="Main Campus"/>
    <n v="2025"/>
    <n v="2"/>
    <n v="84780"/>
    <s v="Full-Time"/>
    <n v="28"/>
    <s v="Washington"/>
    <s v="Washington County"/>
    <x v="21"/>
  </r>
  <r>
    <x v="3"/>
    <s v="Main Campus"/>
    <n v="2025"/>
    <n v="2"/>
    <n v="84780"/>
    <s v="Part-Time"/>
    <n v="10"/>
    <s v="Washington"/>
    <s v="Washington County"/>
    <x v="21"/>
  </r>
  <r>
    <x v="3"/>
    <s v="Main Campus"/>
    <n v="2025"/>
    <n v="2"/>
    <n v="84782"/>
    <s v="Part-Time"/>
    <n v="1"/>
    <s v="Washington"/>
    <s v="Washington County"/>
    <x v="21"/>
  </r>
  <r>
    <x v="3"/>
    <s v="Main Campus"/>
    <n v="2025"/>
    <n v="2"/>
    <n v="84790"/>
    <s v="Full-Time"/>
    <n v="94"/>
    <s v="Washington"/>
    <s v="Washington County"/>
    <x v="21"/>
  </r>
  <r>
    <x v="3"/>
    <s v="Main Campus"/>
    <n v="2025"/>
    <n v="2"/>
    <n v="84790"/>
    <s v="Part-Time"/>
    <n v="30"/>
    <s v="Washington"/>
    <s v="Washington County"/>
    <x v="21"/>
  </r>
  <r>
    <x v="3"/>
    <s v="UVU - Heber City Center"/>
    <n v="2025"/>
    <n v="2"/>
    <n v="84003"/>
    <s v="Full-Time"/>
    <n v="2"/>
    <s v="Utah"/>
    <s v="Utah County"/>
    <x v="0"/>
  </r>
  <r>
    <x v="3"/>
    <s v="UVU - Heber City Center"/>
    <n v="2025"/>
    <n v="2"/>
    <n v="84003"/>
    <s v="Part-Time"/>
    <n v="1"/>
    <s v="Utah"/>
    <s v="Utah County"/>
    <x v="0"/>
  </r>
  <r>
    <x v="3"/>
    <s v="UVU - Heber City Center"/>
    <n v="2025"/>
    <n v="2"/>
    <n v="84020"/>
    <s v="Full-Time"/>
    <n v="1"/>
    <s v="Salt Lake"/>
    <s v="Salt Lake County"/>
    <x v="1"/>
  </r>
  <r>
    <x v="3"/>
    <s v="UVU - Heber City Center"/>
    <n v="2025"/>
    <n v="2"/>
    <n v="84032"/>
    <s v="Full-Time"/>
    <n v="10"/>
    <s v="Wasatch"/>
    <s v="Wasatch County"/>
    <x v="7"/>
  </r>
  <r>
    <x v="3"/>
    <s v="UVU - Heber City Center"/>
    <n v="2025"/>
    <n v="2"/>
    <n v="84032"/>
    <s v="Part-Time"/>
    <n v="1"/>
    <s v="Wasatch"/>
    <s v="Wasatch County"/>
    <x v="7"/>
  </r>
  <r>
    <x v="3"/>
    <s v="UVU - Heber City Center"/>
    <n v="2025"/>
    <n v="2"/>
    <n v="84036"/>
    <s v="Full-Time"/>
    <n v="2"/>
    <s v="Summit"/>
    <s v="Summit County"/>
    <x v="3"/>
  </r>
  <r>
    <x v="3"/>
    <s v="UVU - Heber City Center"/>
    <n v="2025"/>
    <n v="2"/>
    <n v="84043"/>
    <s v="Full-Time"/>
    <n v="4"/>
    <s v="Utah"/>
    <s v="Utah County"/>
    <x v="0"/>
  </r>
  <r>
    <x v="3"/>
    <s v="UVU - Heber City Center"/>
    <n v="2025"/>
    <n v="2"/>
    <n v="84043"/>
    <s v="Part-Time"/>
    <n v="1"/>
    <s v="Utah"/>
    <s v="Utah County"/>
    <x v="0"/>
  </r>
  <r>
    <x v="3"/>
    <s v="UVU - Heber City Center"/>
    <n v="2025"/>
    <n v="2"/>
    <n v="84049"/>
    <s v="Full-Time"/>
    <n v="2"/>
    <s v="Wasatch"/>
    <s v="Wasatch County"/>
    <x v="7"/>
  </r>
  <r>
    <x v="3"/>
    <s v="UVU - Heber City Center"/>
    <n v="2025"/>
    <n v="2"/>
    <n v="84058"/>
    <s v="Full-Time"/>
    <n v="2"/>
    <s v="Utah"/>
    <s v="Utah County"/>
    <x v="0"/>
  </r>
  <r>
    <x v="3"/>
    <s v="UVU - Heber City Center"/>
    <n v="2025"/>
    <n v="2"/>
    <n v="84062"/>
    <s v="Full-Time"/>
    <n v="1"/>
    <s v="Utah"/>
    <s v="Utah County"/>
    <x v="0"/>
  </r>
  <r>
    <x v="3"/>
    <s v="UVU - Heber City Center"/>
    <n v="2025"/>
    <n v="2"/>
    <n v="84062"/>
    <s v="Part-Time"/>
    <n v="1"/>
    <s v="Utah"/>
    <s v="Utah County"/>
    <x v="0"/>
  </r>
  <r>
    <x v="3"/>
    <s v="UVU - Heber City Center"/>
    <n v="2025"/>
    <n v="2"/>
    <n v="84065"/>
    <s v="Part-Time"/>
    <n v="1"/>
    <s v="Salt Lake"/>
    <s v="Salt Lake County"/>
    <x v="1"/>
  </r>
  <r>
    <x v="3"/>
    <s v="UVU - Heber City Center"/>
    <n v="2025"/>
    <n v="2"/>
    <n v="84095"/>
    <s v="Full-Time"/>
    <n v="1"/>
    <s v="Salt Lake"/>
    <s v="Salt Lake County"/>
    <x v="1"/>
  </r>
  <r>
    <x v="3"/>
    <s v="UVU - Heber City Center"/>
    <n v="2025"/>
    <n v="2"/>
    <n v="84107"/>
    <s v="Full-Time"/>
    <n v="1"/>
    <s v="Salt Lake"/>
    <s v="Salt Lake County"/>
    <x v="1"/>
  </r>
  <r>
    <x v="3"/>
    <s v="UVU - Heber City Center"/>
    <n v="2025"/>
    <n v="2"/>
    <n v="84123"/>
    <s v="Full-Time"/>
    <n v="1"/>
    <s v="Salt Lake"/>
    <s v="Salt Lake County"/>
    <x v="1"/>
  </r>
  <r>
    <x v="3"/>
    <s v="UVU - Heber City Center"/>
    <n v="2025"/>
    <n v="2"/>
    <n v="84335"/>
    <s v="Full-Time"/>
    <n v="1"/>
    <s v="Cache"/>
    <s v="Cache County"/>
    <x v="11"/>
  </r>
  <r>
    <x v="3"/>
    <s v="UVU - Heber City Center"/>
    <n v="2025"/>
    <n v="2"/>
    <n v="84601"/>
    <s v="Full-Time"/>
    <n v="1"/>
    <s v="Utah"/>
    <s v="Utah County"/>
    <x v="0"/>
  </r>
  <r>
    <x v="3"/>
    <s v="UVU - Heber City Center"/>
    <n v="2025"/>
    <n v="2"/>
    <n v="84604"/>
    <s v="Full-Time"/>
    <n v="3"/>
    <s v="Utah"/>
    <s v="Utah County"/>
    <x v="0"/>
  </r>
  <r>
    <x v="3"/>
    <s v="UVU - Heber City Center"/>
    <n v="2025"/>
    <n v="2"/>
    <n v="84604"/>
    <s v="Part-Time"/>
    <n v="1"/>
    <s v="Utah"/>
    <s v="Utah County"/>
    <x v="0"/>
  </r>
  <r>
    <x v="3"/>
    <s v="UVU - Heber City Center"/>
    <n v="2025"/>
    <n v="2"/>
    <n v="84606"/>
    <s v="Part-Time"/>
    <n v="1"/>
    <s v="Utah"/>
    <s v="Utah County"/>
    <x v="0"/>
  </r>
  <r>
    <x v="3"/>
    <s v="UVU - Heber City Center"/>
    <n v="2025"/>
    <n v="2"/>
    <n v="84660"/>
    <s v="Full-Time"/>
    <n v="1"/>
    <s v="Utah"/>
    <s v="Utah County"/>
    <x v="0"/>
  </r>
  <r>
    <x v="3"/>
    <s v="UVU - Heber City Center"/>
    <n v="2025"/>
    <n v="2"/>
    <n v="84660"/>
    <s v="Part-Time"/>
    <n v="1"/>
    <s v="Utah"/>
    <s v="Utah County"/>
    <x v="0"/>
  </r>
  <r>
    <x v="3"/>
    <s v="UVU - Heber City Center"/>
    <n v="2025"/>
    <n v="2"/>
    <n v="84663"/>
    <s v="Part-Time"/>
    <n v="1"/>
    <s v="Utah"/>
    <s v="Utah County"/>
    <x v="0"/>
  </r>
  <r>
    <x v="3"/>
    <s v="UVU - Heber City Center"/>
    <n v="2025"/>
    <n v="2"/>
    <n v="84664"/>
    <s v="Part-Time"/>
    <n v="1"/>
    <s v="Utah"/>
    <s v="Utah County"/>
    <x v="0"/>
  </r>
  <r>
    <x v="3"/>
    <s v="Course taught from Public Education Site (i.e. High School)"/>
    <n v="2025"/>
    <n v="2"/>
    <n v="84003"/>
    <s v="Full-Time"/>
    <n v="6"/>
    <s v="Utah"/>
    <s v="Utah County"/>
    <x v="0"/>
  </r>
  <r>
    <x v="3"/>
    <s v="Course taught from Public Education Site (i.e. High School)"/>
    <n v="2025"/>
    <n v="2"/>
    <n v="84004"/>
    <s v="Full-Time"/>
    <n v="1"/>
    <s v="Utah"/>
    <s v="Utah County"/>
    <x v="0"/>
  </r>
  <r>
    <x v="3"/>
    <s v="Course taught from Public Education Site (i.e. High School)"/>
    <n v="2025"/>
    <n v="2"/>
    <n v="84005"/>
    <s v="Full-Time"/>
    <n v="1"/>
    <e v="#N/A"/>
    <s v="Utah County"/>
    <x v="0"/>
  </r>
  <r>
    <x v="3"/>
    <s v="Course taught from Public Education Site (i.e. High School)"/>
    <n v="2025"/>
    <n v="2"/>
    <n v="84010"/>
    <s v="Full-Time"/>
    <n v="1"/>
    <s v="Davis"/>
    <s v="Davis County"/>
    <x v="2"/>
  </r>
  <r>
    <x v="3"/>
    <s v="Course taught from Public Education Site (i.e. High School)"/>
    <n v="2025"/>
    <n v="2"/>
    <n v="84042"/>
    <s v="Full-Time"/>
    <n v="1"/>
    <s v="Utah"/>
    <s v="Utah County"/>
    <x v="0"/>
  </r>
  <r>
    <x v="3"/>
    <s v="Course taught from Public Education Site (i.e. High School)"/>
    <n v="2025"/>
    <n v="2"/>
    <n v="84043"/>
    <s v="Full-Time"/>
    <n v="2"/>
    <s v="Utah"/>
    <s v="Utah County"/>
    <x v="0"/>
  </r>
  <r>
    <x v="3"/>
    <s v="Course taught from Public Education Site (i.e. High School)"/>
    <n v="2025"/>
    <n v="2"/>
    <n v="84043"/>
    <s v="Part-Time"/>
    <n v="2"/>
    <s v="Utah"/>
    <s v="Utah County"/>
    <x v="0"/>
  </r>
  <r>
    <x v="3"/>
    <s v="Course taught from Public Education Site (i.e. High School)"/>
    <n v="2025"/>
    <n v="2"/>
    <n v="84045"/>
    <s v="Full-Time"/>
    <n v="3"/>
    <e v="#N/A"/>
    <s v="Utah County"/>
    <x v="0"/>
  </r>
  <r>
    <x v="3"/>
    <s v="Course taught from Public Education Site (i.e. High School)"/>
    <n v="2025"/>
    <n v="2"/>
    <n v="84045"/>
    <s v="Part-Time"/>
    <n v="1"/>
    <e v="#N/A"/>
    <s v="Utah County"/>
    <x v="0"/>
  </r>
  <r>
    <x v="3"/>
    <s v="Course taught from Public Education Site (i.e. High School)"/>
    <n v="2025"/>
    <n v="2"/>
    <n v="84047"/>
    <s v="Full-Time"/>
    <n v="1"/>
    <s v="Salt Lake"/>
    <s v="Salt Lake County"/>
    <x v="1"/>
  </r>
  <r>
    <x v="3"/>
    <s v="Course taught from Public Education Site (i.e. High School)"/>
    <n v="2025"/>
    <n v="2"/>
    <n v="84050"/>
    <s v="Part-Time"/>
    <n v="1"/>
    <s v="Morgan"/>
    <s v="Morgan County"/>
    <x v="8"/>
  </r>
  <r>
    <x v="3"/>
    <s v="Course taught from Public Education Site (i.e. High School)"/>
    <n v="2025"/>
    <n v="2"/>
    <n v="84057"/>
    <s v="Part-Time"/>
    <n v="1"/>
    <s v="Utah"/>
    <s v="Utah County"/>
    <x v="0"/>
  </r>
  <r>
    <x v="3"/>
    <s v="Course taught from Public Education Site (i.e. High School)"/>
    <n v="2025"/>
    <n v="2"/>
    <n v="84058"/>
    <s v="Full-Time"/>
    <n v="3"/>
    <s v="Utah"/>
    <s v="Utah County"/>
    <x v="0"/>
  </r>
  <r>
    <x v="3"/>
    <s v="Course taught from Public Education Site (i.e. High School)"/>
    <n v="2025"/>
    <n v="2"/>
    <n v="84059"/>
    <s v="Full-Time"/>
    <n v="1"/>
    <s v="Utah"/>
    <s v="Utah County"/>
    <x v="0"/>
  </r>
  <r>
    <x v="3"/>
    <s v="Course taught from Public Education Site (i.e. High School)"/>
    <n v="2025"/>
    <n v="2"/>
    <n v="84059"/>
    <s v="Part-Time"/>
    <n v="1"/>
    <s v="Utah"/>
    <s v="Utah County"/>
    <x v="0"/>
  </r>
  <r>
    <x v="3"/>
    <s v="Course taught from Public Education Site (i.e. High School)"/>
    <n v="2025"/>
    <n v="2"/>
    <n v="84062"/>
    <s v="Full-Time"/>
    <n v="3"/>
    <s v="Utah"/>
    <s v="Utah County"/>
    <x v="0"/>
  </r>
  <r>
    <x v="3"/>
    <s v="Course taught from Public Education Site (i.e. High School)"/>
    <n v="2025"/>
    <n v="2"/>
    <n v="84062"/>
    <s v="Part-Time"/>
    <n v="1"/>
    <s v="Utah"/>
    <s v="Utah County"/>
    <x v="0"/>
  </r>
  <r>
    <x v="3"/>
    <s v="Course taught from Public Education Site (i.e. High School)"/>
    <n v="2025"/>
    <n v="2"/>
    <n v="84066"/>
    <s v="Part-Time"/>
    <n v="1"/>
    <s v="Duchesne"/>
    <s v="Duchesne County"/>
    <x v="4"/>
  </r>
  <r>
    <x v="3"/>
    <s v="Course taught from Public Education Site (i.e. High School)"/>
    <n v="2025"/>
    <n v="2"/>
    <n v="84070"/>
    <s v="Full-Time"/>
    <n v="1"/>
    <s v="Salt Lake"/>
    <s v="Salt Lake County"/>
    <x v="1"/>
  </r>
  <r>
    <x v="3"/>
    <s v="Course taught from Public Education Site (i.e. High School)"/>
    <n v="2025"/>
    <n v="2"/>
    <n v="84070"/>
    <s v="Part-Time"/>
    <n v="2"/>
    <s v="Salt Lake"/>
    <s v="Salt Lake County"/>
    <x v="1"/>
  </r>
  <r>
    <x v="3"/>
    <s v="Course taught from Public Education Site (i.e. High School)"/>
    <n v="2025"/>
    <n v="2"/>
    <n v="84090"/>
    <s v="Full-Time"/>
    <n v="1"/>
    <s v="Salt Lake"/>
    <e v="#N/A"/>
    <x v="1"/>
  </r>
  <r>
    <x v="3"/>
    <s v="Course taught from Public Education Site (i.e. High School)"/>
    <n v="2025"/>
    <n v="2"/>
    <n v="84109"/>
    <s v="Part-Time"/>
    <n v="1"/>
    <s v="Salt Lake"/>
    <s v="Salt Lake County"/>
    <x v="1"/>
  </r>
  <r>
    <x v="3"/>
    <s v="Course taught from Public Education Site (i.e. High School)"/>
    <n v="2025"/>
    <n v="2"/>
    <n v="84115"/>
    <s v="Full-Time"/>
    <n v="1"/>
    <s v="Salt Lake"/>
    <s v="Salt Lake County"/>
    <x v="1"/>
  </r>
  <r>
    <x v="3"/>
    <s v="Course taught from Public Education Site (i.e. High School)"/>
    <n v="2025"/>
    <n v="2"/>
    <n v="84119"/>
    <s v="Full-Time"/>
    <n v="1"/>
    <s v="Salt Lake"/>
    <s v="Salt Lake County"/>
    <x v="1"/>
  </r>
  <r>
    <x v="3"/>
    <s v="Course taught from Public Education Site (i.e. High School)"/>
    <n v="2025"/>
    <n v="2"/>
    <n v="84120"/>
    <s v="Part-Time"/>
    <n v="2"/>
    <s v="Salt Lake"/>
    <s v="Salt Lake County"/>
    <x v="1"/>
  </r>
  <r>
    <x v="3"/>
    <s v="Course taught from Public Education Site (i.e. High School)"/>
    <n v="2025"/>
    <n v="2"/>
    <n v="84312"/>
    <s v="Full-Time"/>
    <n v="1"/>
    <s v="Box Elder"/>
    <s v="Box Elder County"/>
    <x v="10"/>
  </r>
  <r>
    <x v="3"/>
    <s v="Course taught from Public Education Site (i.e. High School)"/>
    <n v="2025"/>
    <n v="2"/>
    <n v="84601"/>
    <s v="Full-Time"/>
    <n v="4"/>
    <s v="Utah"/>
    <s v="Utah County"/>
    <x v="0"/>
  </r>
  <r>
    <x v="3"/>
    <s v="Course taught from Public Education Site (i.e. High School)"/>
    <n v="2025"/>
    <n v="2"/>
    <n v="84601"/>
    <s v="Part-Time"/>
    <n v="2"/>
    <s v="Utah"/>
    <s v="Utah County"/>
    <x v="0"/>
  </r>
  <r>
    <x v="3"/>
    <s v="Course taught from Public Education Site (i.e. High School)"/>
    <n v="2025"/>
    <n v="2"/>
    <n v="84604"/>
    <s v="Full-Time"/>
    <n v="3"/>
    <s v="Utah"/>
    <s v="Utah County"/>
    <x v="0"/>
  </r>
  <r>
    <x v="3"/>
    <s v="Course taught from Public Education Site (i.e. High School)"/>
    <n v="2025"/>
    <n v="2"/>
    <n v="84604"/>
    <s v="Part-Time"/>
    <n v="1"/>
    <s v="Utah"/>
    <s v="Utah County"/>
    <x v="0"/>
  </r>
  <r>
    <x v="3"/>
    <s v="Course taught from Public Education Site (i.e. High School)"/>
    <n v="2025"/>
    <n v="2"/>
    <n v="84606"/>
    <s v="Part-Time"/>
    <n v="1"/>
    <s v="Utah"/>
    <s v="Utah County"/>
    <x v="0"/>
  </r>
  <r>
    <x v="3"/>
    <s v="Course taught from Public Education Site (i.e. High School)"/>
    <n v="2025"/>
    <n v="2"/>
    <n v="84624"/>
    <s v="Full-Time"/>
    <n v="1"/>
    <s v="Millard"/>
    <s v="Millard County"/>
    <x v="16"/>
  </r>
  <r>
    <x v="3"/>
    <s v="Course taught from Public Education Site (i.e. High School)"/>
    <n v="2025"/>
    <n v="2"/>
    <n v="84651"/>
    <s v="Full-Time"/>
    <n v="1"/>
    <s v="Utah"/>
    <s v="Utah County"/>
    <x v="0"/>
  </r>
  <r>
    <x v="3"/>
    <s v="Course taught from Public Education Site (i.e. High School)"/>
    <n v="2025"/>
    <n v="2"/>
    <n v="84651"/>
    <s v="Part-Time"/>
    <n v="5"/>
    <s v="Utah"/>
    <s v="Utah County"/>
    <x v="0"/>
  </r>
  <r>
    <x v="3"/>
    <s v="Course taught from Public Education Site (i.e. High School)"/>
    <n v="2025"/>
    <n v="2"/>
    <n v="84653"/>
    <s v="Full-Time"/>
    <n v="2"/>
    <s v="Utah"/>
    <s v="Utah County"/>
    <x v="0"/>
  </r>
  <r>
    <x v="3"/>
    <s v="Course taught from Public Education Site (i.e. High School)"/>
    <n v="2025"/>
    <n v="2"/>
    <n v="84655"/>
    <s v="Full-Time"/>
    <n v="1"/>
    <s v="Utah"/>
    <s v="Utah County"/>
    <x v="0"/>
  </r>
  <r>
    <x v="3"/>
    <s v="Course taught from Public Education Site (i.e. High School)"/>
    <n v="2025"/>
    <n v="2"/>
    <n v="84655"/>
    <s v="Part-Time"/>
    <n v="1"/>
    <s v="Utah"/>
    <s v="Utah County"/>
    <x v="0"/>
  </r>
  <r>
    <x v="3"/>
    <s v="Course taught from Public Education Site (i.e. High School)"/>
    <n v="2025"/>
    <n v="2"/>
    <n v="84660"/>
    <s v="Full-Time"/>
    <n v="2"/>
    <s v="Utah"/>
    <s v="Utah County"/>
    <x v="0"/>
  </r>
  <r>
    <x v="3"/>
    <s v="Course taught from Public Education Site (i.e. High School)"/>
    <n v="2025"/>
    <n v="2"/>
    <n v="84660"/>
    <s v="Part-Time"/>
    <n v="7"/>
    <s v="Utah"/>
    <s v="Utah County"/>
    <x v="0"/>
  </r>
  <r>
    <x v="3"/>
    <s v="Course taught from Public Education Site (i.e. High School)"/>
    <n v="2025"/>
    <n v="2"/>
    <n v="84663"/>
    <s v="Full-Time"/>
    <n v="1"/>
    <s v="Utah"/>
    <s v="Utah County"/>
    <x v="0"/>
  </r>
  <r>
    <x v="3"/>
    <s v="Course taught from Public Education Site (i.e. High School)"/>
    <n v="2025"/>
    <n v="2"/>
    <n v="84663"/>
    <s v="Part-Time"/>
    <n v="2"/>
    <s v="Utah"/>
    <s v="Utah County"/>
    <x v="0"/>
  </r>
  <r>
    <x v="3"/>
    <s v="Course taught from Public Education Site (i.e. High School)"/>
    <n v="2025"/>
    <n v="2"/>
    <n v="84664"/>
    <s v="Part-Time"/>
    <n v="3"/>
    <s v="Utah"/>
    <s v="Utah County"/>
    <x v="0"/>
  </r>
  <r>
    <x v="3"/>
    <s v="Course taught from other owned site"/>
    <n v="2025"/>
    <n v="2"/>
    <n v="84003"/>
    <s v="Full-Time"/>
    <n v="22"/>
    <s v="Utah"/>
    <s v="Utah County"/>
    <x v="0"/>
  </r>
  <r>
    <x v="3"/>
    <s v="Course taught from other owned site"/>
    <n v="2025"/>
    <n v="2"/>
    <n v="84003"/>
    <s v="Part-Time"/>
    <n v="13"/>
    <s v="Utah"/>
    <s v="Utah County"/>
    <x v="0"/>
  </r>
  <r>
    <x v="3"/>
    <s v="Course taught from other owned site"/>
    <n v="2025"/>
    <n v="2"/>
    <n v="84004"/>
    <s v="Full-Time"/>
    <n v="2"/>
    <s v="Utah"/>
    <s v="Utah County"/>
    <x v="0"/>
  </r>
  <r>
    <x v="3"/>
    <s v="Course taught from other owned site"/>
    <n v="2025"/>
    <n v="2"/>
    <n v="84004"/>
    <s v="Part-Time"/>
    <n v="3"/>
    <s v="Utah"/>
    <s v="Utah County"/>
    <x v="0"/>
  </r>
  <r>
    <x v="3"/>
    <s v="Course taught from other owned site"/>
    <n v="2025"/>
    <n v="2"/>
    <n v="84005"/>
    <s v="Full-Time"/>
    <n v="9"/>
    <e v="#N/A"/>
    <s v="Utah County"/>
    <x v="0"/>
  </r>
  <r>
    <x v="3"/>
    <s v="Course taught from other owned site"/>
    <n v="2025"/>
    <n v="2"/>
    <n v="84005"/>
    <s v="Part-Time"/>
    <n v="6"/>
    <e v="#N/A"/>
    <s v="Utah County"/>
    <x v="0"/>
  </r>
  <r>
    <x v="3"/>
    <s v="Course taught from other owned site"/>
    <n v="2025"/>
    <n v="2"/>
    <n v="84009"/>
    <s v="Full-Time"/>
    <n v="4"/>
    <e v="#N/A"/>
    <s v="Salt Lake County"/>
    <x v="1"/>
  </r>
  <r>
    <x v="3"/>
    <s v="Course taught from other owned site"/>
    <n v="2025"/>
    <n v="2"/>
    <n v="84009"/>
    <s v="Part-Time"/>
    <n v="2"/>
    <e v="#N/A"/>
    <s v="Salt Lake County"/>
    <x v="1"/>
  </r>
  <r>
    <x v="3"/>
    <s v="Course taught from other owned site"/>
    <n v="2025"/>
    <n v="2"/>
    <n v="84010"/>
    <s v="Full-Time"/>
    <n v="7"/>
    <s v="Davis"/>
    <s v="Davis County"/>
    <x v="2"/>
  </r>
  <r>
    <x v="3"/>
    <s v="Course taught from other owned site"/>
    <n v="2025"/>
    <n v="2"/>
    <n v="84014"/>
    <s v="Full-Time"/>
    <n v="1"/>
    <s v="Davis"/>
    <s v="Davis County"/>
    <x v="2"/>
  </r>
  <r>
    <x v="3"/>
    <s v="Course taught from other owned site"/>
    <n v="2025"/>
    <n v="2"/>
    <n v="84015"/>
    <s v="Full-Time"/>
    <n v="3"/>
    <s v="Davis"/>
    <s v="Davis County"/>
    <x v="2"/>
  </r>
  <r>
    <x v="3"/>
    <s v="Course taught from other owned site"/>
    <n v="2025"/>
    <n v="2"/>
    <n v="84020"/>
    <s v="Full-Time"/>
    <n v="4"/>
    <s v="Salt Lake"/>
    <s v="Salt Lake County"/>
    <x v="1"/>
  </r>
  <r>
    <x v="3"/>
    <s v="Course taught from other owned site"/>
    <n v="2025"/>
    <n v="2"/>
    <n v="84020"/>
    <s v="Part-Time"/>
    <n v="6"/>
    <s v="Salt Lake"/>
    <s v="Salt Lake County"/>
    <x v="1"/>
  </r>
  <r>
    <x v="3"/>
    <s v="Course taught from other owned site"/>
    <n v="2025"/>
    <n v="2"/>
    <n v="84025"/>
    <s v="Full-Time"/>
    <n v="1"/>
    <s v="Davis"/>
    <s v="Davis County"/>
    <x v="2"/>
  </r>
  <r>
    <x v="3"/>
    <s v="Course taught from other owned site"/>
    <n v="2025"/>
    <n v="2"/>
    <n v="84029"/>
    <s v="Full-Time"/>
    <n v="1"/>
    <s v="Tooele"/>
    <s v="Tooele County"/>
    <x v="5"/>
  </r>
  <r>
    <x v="3"/>
    <s v="Course taught from other owned site"/>
    <n v="2025"/>
    <n v="2"/>
    <n v="84032"/>
    <s v="Full-Time"/>
    <n v="2"/>
    <s v="Wasatch"/>
    <s v="Wasatch County"/>
    <x v="7"/>
  </r>
  <r>
    <x v="3"/>
    <s v="Course taught from other owned site"/>
    <n v="2025"/>
    <n v="2"/>
    <n v="84032"/>
    <s v="Part-Time"/>
    <n v="1"/>
    <s v="Wasatch"/>
    <s v="Wasatch County"/>
    <x v="7"/>
  </r>
  <r>
    <x v="3"/>
    <s v="Course taught from other owned site"/>
    <n v="2025"/>
    <n v="2"/>
    <n v="84037"/>
    <s v="Full-Time"/>
    <n v="2"/>
    <s v="Davis"/>
    <s v="Davis County"/>
    <x v="2"/>
  </r>
  <r>
    <x v="3"/>
    <s v="Course taught from other owned site"/>
    <n v="2025"/>
    <n v="2"/>
    <n v="84037"/>
    <s v="Part-Time"/>
    <n v="1"/>
    <s v="Davis"/>
    <s v="Davis County"/>
    <x v="2"/>
  </r>
  <r>
    <x v="3"/>
    <s v="Course taught from other owned site"/>
    <n v="2025"/>
    <n v="2"/>
    <n v="84040"/>
    <s v="Full-Time"/>
    <n v="3"/>
    <s v="Davis"/>
    <s v="Davis County"/>
    <x v="2"/>
  </r>
  <r>
    <x v="3"/>
    <s v="Course taught from other owned site"/>
    <n v="2025"/>
    <n v="2"/>
    <n v="84042"/>
    <s v="Full-Time"/>
    <n v="7"/>
    <s v="Utah"/>
    <s v="Utah County"/>
    <x v="0"/>
  </r>
  <r>
    <x v="3"/>
    <s v="Course taught from other owned site"/>
    <n v="2025"/>
    <n v="2"/>
    <n v="84043"/>
    <s v="Full-Time"/>
    <n v="29"/>
    <s v="Utah"/>
    <s v="Utah County"/>
    <x v="0"/>
  </r>
  <r>
    <x v="3"/>
    <s v="Course taught from other owned site"/>
    <n v="2025"/>
    <n v="2"/>
    <n v="84043"/>
    <s v="Part-Time"/>
    <n v="13"/>
    <s v="Utah"/>
    <s v="Utah County"/>
    <x v="0"/>
  </r>
  <r>
    <x v="3"/>
    <s v="Course taught from other owned site"/>
    <n v="2025"/>
    <n v="2"/>
    <n v="84044"/>
    <s v="Full-Time"/>
    <n v="1"/>
    <s v="Salt Lake"/>
    <s v="Salt Lake County"/>
    <x v="1"/>
  </r>
  <r>
    <x v="3"/>
    <s v="Course taught from other owned site"/>
    <n v="2025"/>
    <n v="2"/>
    <n v="84045"/>
    <s v="Full-Time"/>
    <n v="14"/>
    <e v="#N/A"/>
    <s v="Utah County"/>
    <x v="0"/>
  </r>
  <r>
    <x v="3"/>
    <s v="Course taught from other owned site"/>
    <n v="2025"/>
    <n v="2"/>
    <n v="84045"/>
    <s v="Part-Time"/>
    <n v="11"/>
    <e v="#N/A"/>
    <s v="Utah County"/>
    <x v="0"/>
  </r>
  <r>
    <x v="3"/>
    <s v="Course taught from other owned site"/>
    <n v="2025"/>
    <n v="2"/>
    <n v="84047"/>
    <s v="Full-Time"/>
    <n v="1"/>
    <s v="Salt Lake"/>
    <s v="Salt Lake County"/>
    <x v="1"/>
  </r>
  <r>
    <x v="3"/>
    <s v="Course taught from other owned site"/>
    <n v="2025"/>
    <n v="2"/>
    <n v="84049"/>
    <s v="Full-Time"/>
    <n v="2"/>
    <s v="Wasatch"/>
    <s v="Wasatch County"/>
    <x v="7"/>
  </r>
  <r>
    <x v="3"/>
    <s v="Course taught from other owned site"/>
    <n v="2025"/>
    <n v="2"/>
    <n v="84049"/>
    <s v="Part-Time"/>
    <n v="1"/>
    <s v="Wasatch"/>
    <s v="Wasatch County"/>
    <x v="7"/>
  </r>
  <r>
    <x v="3"/>
    <s v="Course taught from other owned site"/>
    <n v="2025"/>
    <n v="2"/>
    <n v="84050"/>
    <s v="Full-Time"/>
    <n v="1"/>
    <s v="Morgan"/>
    <s v="Morgan County"/>
    <x v="8"/>
  </r>
  <r>
    <x v="3"/>
    <s v="Course taught from other owned site"/>
    <n v="2025"/>
    <n v="2"/>
    <n v="84054"/>
    <s v="Full-Time"/>
    <n v="1"/>
    <s v="Davis"/>
    <s v="Davis County"/>
    <x v="2"/>
  </r>
  <r>
    <x v="3"/>
    <s v="Course taught from other owned site"/>
    <n v="2025"/>
    <n v="2"/>
    <n v="84057"/>
    <s v="Full-Time"/>
    <n v="11"/>
    <s v="Utah"/>
    <s v="Utah County"/>
    <x v="0"/>
  </r>
  <r>
    <x v="3"/>
    <s v="Course taught from other owned site"/>
    <n v="2025"/>
    <n v="2"/>
    <n v="84057"/>
    <s v="Part-Time"/>
    <n v="4"/>
    <s v="Utah"/>
    <s v="Utah County"/>
    <x v="0"/>
  </r>
  <r>
    <x v="3"/>
    <s v="Course taught from other owned site"/>
    <n v="2025"/>
    <n v="2"/>
    <n v="84058"/>
    <s v="Full-Time"/>
    <n v="41"/>
    <s v="Utah"/>
    <s v="Utah County"/>
    <x v="0"/>
  </r>
  <r>
    <x v="3"/>
    <s v="Course taught from other owned site"/>
    <n v="2025"/>
    <n v="2"/>
    <n v="84058"/>
    <s v="Part-Time"/>
    <n v="11"/>
    <s v="Utah"/>
    <s v="Utah County"/>
    <x v="0"/>
  </r>
  <r>
    <x v="3"/>
    <s v="Course taught from other owned site"/>
    <n v="2025"/>
    <n v="2"/>
    <n v="84059"/>
    <s v="Full-Time"/>
    <n v="10"/>
    <s v="Utah"/>
    <s v="Utah County"/>
    <x v="0"/>
  </r>
  <r>
    <x v="3"/>
    <s v="Course taught from other owned site"/>
    <n v="2025"/>
    <n v="2"/>
    <n v="84059"/>
    <s v="Part-Time"/>
    <n v="3"/>
    <s v="Utah"/>
    <s v="Utah County"/>
    <x v="0"/>
  </r>
  <r>
    <x v="3"/>
    <s v="Course taught from other owned site"/>
    <n v="2025"/>
    <n v="2"/>
    <n v="84062"/>
    <s v="Full-Time"/>
    <n v="11"/>
    <s v="Utah"/>
    <s v="Utah County"/>
    <x v="0"/>
  </r>
  <r>
    <x v="3"/>
    <s v="Course taught from other owned site"/>
    <n v="2025"/>
    <n v="2"/>
    <n v="84062"/>
    <s v="Part-Time"/>
    <n v="3"/>
    <s v="Utah"/>
    <s v="Utah County"/>
    <x v="0"/>
  </r>
  <r>
    <x v="3"/>
    <s v="Course taught from other owned site"/>
    <n v="2025"/>
    <n v="2"/>
    <n v="84065"/>
    <s v="Full-Time"/>
    <n v="5"/>
    <s v="Salt Lake"/>
    <s v="Salt Lake County"/>
    <x v="1"/>
  </r>
  <r>
    <x v="3"/>
    <s v="Course taught from other owned site"/>
    <n v="2025"/>
    <n v="2"/>
    <n v="84065"/>
    <s v="Part-Time"/>
    <n v="2"/>
    <s v="Salt Lake"/>
    <s v="Salt Lake County"/>
    <x v="1"/>
  </r>
  <r>
    <x v="3"/>
    <s v="Course taught from other owned site"/>
    <n v="2025"/>
    <n v="2"/>
    <n v="84067"/>
    <s v="Full-Time"/>
    <n v="1"/>
    <s v="Weber"/>
    <s v="Weber County"/>
    <x v="9"/>
  </r>
  <r>
    <x v="3"/>
    <s v="Course taught from other owned site"/>
    <n v="2025"/>
    <n v="2"/>
    <n v="84067"/>
    <s v="Part-Time"/>
    <n v="1"/>
    <s v="Weber"/>
    <s v="Weber County"/>
    <x v="9"/>
  </r>
  <r>
    <x v="3"/>
    <s v="Course taught from other owned site"/>
    <n v="2025"/>
    <n v="2"/>
    <n v="84070"/>
    <s v="Part-Time"/>
    <n v="1"/>
    <s v="Salt Lake"/>
    <s v="Salt Lake County"/>
    <x v="1"/>
  </r>
  <r>
    <x v="3"/>
    <s v="Course taught from other owned site"/>
    <n v="2025"/>
    <n v="2"/>
    <n v="84071"/>
    <s v="Full-Time"/>
    <n v="1"/>
    <s v="Tooele"/>
    <s v="Tooele County"/>
    <x v="5"/>
  </r>
  <r>
    <x v="3"/>
    <s v="Course taught from other owned site"/>
    <n v="2025"/>
    <n v="2"/>
    <n v="84074"/>
    <s v="Full-Time"/>
    <n v="2"/>
    <s v="Tooele"/>
    <s v="Tooele County"/>
    <x v="5"/>
  </r>
  <r>
    <x v="3"/>
    <s v="Course taught from other owned site"/>
    <n v="2025"/>
    <n v="2"/>
    <n v="84075"/>
    <s v="Part-Time"/>
    <n v="1"/>
    <s v="Davis"/>
    <s v="Davis County"/>
    <x v="2"/>
  </r>
  <r>
    <x v="3"/>
    <s v="Course taught from other owned site"/>
    <n v="2025"/>
    <n v="2"/>
    <n v="84078"/>
    <s v="Full-Time"/>
    <n v="1"/>
    <s v="Uintah"/>
    <s v="Uintah County"/>
    <x v="6"/>
  </r>
  <r>
    <x v="3"/>
    <s v="Course taught from other owned site"/>
    <n v="2025"/>
    <n v="2"/>
    <n v="84081"/>
    <s v="Full-Time"/>
    <n v="3"/>
    <e v="#N/A"/>
    <s v="Salt Lake County"/>
    <x v="1"/>
  </r>
  <r>
    <x v="3"/>
    <s v="Course taught from other owned site"/>
    <n v="2025"/>
    <n v="2"/>
    <n v="84084"/>
    <s v="Full-Time"/>
    <n v="2"/>
    <s v="Salt Lake"/>
    <s v="Salt Lake County"/>
    <x v="1"/>
  </r>
  <r>
    <x v="3"/>
    <s v="Course taught from other owned site"/>
    <n v="2025"/>
    <n v="2"/>
    <n v="84087"/>
    <s v="Part-Time"/>
    <n v="1"/>
    <s v="Davis"/>
    <s v="Davis County"/>
    <x v="2"/>
  </r>
  <r>
    <x v="3"/>
    <s v="Course taught from other owned site"/>
    <n v="2025"/>
    <n v="2"/>
    <n v="84088"/>
    <s v="Full-Time"/>
    <n v="4"/>
    <s v="Salt Lake"/>
    <s v="Salt Lake County"/>
    <x v="1"/>
  </r>
  <r>
    <x v="3"/>
    <s v="Course taught from other owned site"/>
    <n v="2025"/>
    <n v="2"/>
    <n v="84088"/>
    <s v="Part-Time"/>
    <n v="1"/>
    <s v="Salt Lake"/>
    <s v="Salt Lake County"/>
    <x v="1"/>
  </r>
  <r>
    <x v="3"/>
    <s v="Course taught from other owned site"/>
    <n v="2025"/>
    <n v="2"/>
    <n v="84092"/>
    <s v="Full-Time"/>
    <n v="3"/>
    <s v="Salt Lake"/>
    <s v="Salt Lake County"/>
    <x v="1"/>
  </r>
  <r>
    <x v="3"/>
    <s v="Course taught from other owned site"/>
    <n v="2025"/>
    <n v="2"/>
    <n v="84092"/>
    <s v="Part-Time"/>
    <n v="1"/>
    <s v="Salt Lake"/>
    <s v="Salt Lake County"/>
    <x v="1"/>
  </r>
  <r>
    <x v="3"/>
    <s v="Course taught from other owned site"/>
    <n v="2025"/>
    <n v="2"/>
    <n v="84093"/>
    <s v="Full-Time"/>
    <n v="3"/>
    <s v="Salt Lake"/>
    <s v="Salt Lake County"/>
    <x v="1"/>
  </r>
  <r>
    <x v="3"/>
    <s v="Course taught from other owned site"/>
    <n v="2025"/>
    <n v="2"/>
    <n v="84093"/>
    <s v="Part-Time"/>
    <n v="1"/>
    <s v="Salt Lake"/>
    <s v="Salt Lake County"/>
    <x v="1"/>
  </r>
  <r>
    <x v="3"/>
    <s v="Course taught from other owned site"/>
    <n v="2025"/>
    <n v="2"/>
    <n v="84094"/>
    <s v="Full-Time"/>
    <n v="3"/>
    <s v="Salt Lake"/>
    <s v="Salt Lake County"/>
    <x v="1"/>
  </r>
  <r>
    <x v="3"/>
    <s v="Course taught from other owned site"/>
    <n v="2025"/>
    <n v="2"/>
    <n v="84095"/>
    <s v="Full-Time"/>
    <n v="6"/>
    <s v="Salt Lake"/>
    <s v="Salt Lake County"/>
    <x v="1"/>
  </r>
  <r>
    <x v="3"/>
    <s v="Course taught from other owned site"/>
    <n v="2025"/>
    <n v="2"/>
    <n v="84095"/>
    <s v="Part-Time"/>
    <n v="1"/>
    <s v="Salt Lake"/>
    <s v="Salt Lake County"/>
    <x v="1"/>
  </r>
  <r>
    <x v="3"/>
    <s v="Course taught from other owned site"/>
    <n v="2025"/>
    <n v="2"/>
    <n v="84096"/>
    <s v="Full-Time"/>
    <n v="9"/>
    <e v="#N/A"/>
    <s v="Salt Lake County"/>
    <x v="1"/>
  </r>
  <r>
    <x v="3"/>
    <s v="Course taught from other owned site"/>
    <n v="2025"/>
    <n v="2"/>
    <n v="84096"/>
    <s v="Part-Time"/>
    <n v="3"/>
    <e v="#N/A"/>
    <s v="Salt Lake County"/>
    <x v="1"/>
  </r>
  <r>
    <x v="3"/>
    <s v="Course taught from other owned site"/>
    <n v="2025"/>
    <n v="2"/>
    <n v="84097"/>
    <s v="Full-Time"/>
    <n v="5"/>
    <s v="Utah"/>
    <s v="Utah County"/>
    <x v="0"/>
  </r>
  <r>
    <x v="3"/>
    <s v="Course taught from other owned site"/>
    <n v="2025"/>
    <n v="2"/>
    <n v="84097"/>
    <s v="Part-Time"/>
    <n v="3"/>
    <s v="Utah"/>
    <s v="Utah County"/>
    <x v="0"/>
  </r>
  <r>
    <x v="3"/>
    <s v="Course taught from other owned site"/>
    <n v="2025"/>
    <n v="2"/>
    <n v="84102"/>
    <s v="Part-Time"/>
    <n v="1"/>
    <s v="Salt Lake"/>
    <s v="Salt Lake County"/>
    <x v="1"/>
  </r>
  <r>
    <x v="3"/>
    <s v="Course taught from other owned site"/>
    <n v="2025"/>
    <n v="2"/>
    <n v="84104"/>
    <s v="Full-Time"/>
    <n v="1"/>
    <s v="Salt Lake"/>
    <s v="Salt Lake County"/>
    <x v="1"/>
  </r>
  <r>
    <x v="3"/>
    <s v="Course taught from other owned site"/>
    <n v="2025"/>
    <n v="2"/>
    <n v="84105"/>
    <s v="Full-Time"/>
    <n v="1"/>
    <s v="Salt Lake"/>
    <s v="Salt Lake County"/>
    <x v="1"/>
  </r>
  <r>
    <x v="3"/>
    <s v="Course taught from other owned site"/>
    <n v="2025"/>
    <n v="2"/>
    <n v="84106"/>
    <s v="Part-Time"/>
    <n v="1"/>
    <s v="Salt Lake"/>
    <s v="Salt Lake County"/>
    <x v="1"/>
  </r>
  <r>
    <x v="3"/>
    <s v="Course taught from other owned site"/>
    <n v="2025"/>
    <n v="2"/>
    <n v="84107"/>
    <s v="Full-Time"/>
    <n v="4"/>
    <s v="Salt Lake"/>
    <s v="Salt Lake County"/>
    <x v="1"/>
  </r>
  <r>
    <x v="3"/>
    <s v="Course taught from other owned site"/>
    <n v="2025"/>
    <n v="2"/>
    <n v="84108"/>
    <s v="Full-Time"/>
    <n v="1"/>
    <s v="Salt Lake"/>
    <s v="Salt Lake County"/>
    <x v="1"/>
  </r>
  <r>
    <x v="3"/>
    <s v="Course taught from other owned site"/>
    <n v="2025"/>
    <n v="2"/>
    <n v="84109"/>
    <s v="Full-Time"/>
    <n v="2"/>
    <s v="Salt Lake"/>
    <s v="Salt Lake County"/>
    <x v="1"/>
  </r>
  <r>
    <x v="3"/>
    <s v="Course taught from other owned site"/>
    <n v="2025"/>
    <n v="2"/>
    <n v="84109"/>
    <s v="Part-Time"/>
    <n v="1"/>
    <s v="Salt Lake"/>
    <s v="Salt Lake County"/>
    <x v="1"/>
  </r>
  <r>
    <x v="3"/>
    <s v="Course taught from other owned site"/>
    <n v="2025"/>
    <n v="2"/>
    <n v="84115"/>
    <s v="Full-Time"/>
    <n v="1"/>
    <s v="Salt Lake"/>
    <s v="Salt Lake County"/>
    <x v="1"/>
  </r>
  <r>
    <x v="3"/>
    <s v="Course taught from other owned site"/>
    <n v="2025"/>
    <n v="2"/>
    <n v="84116"/>
    <s v="Full-Time"/>
    <n v="1"/>
    <s v="Salt Lake"/>
    <s v="Salt Lake County"/>
    <x v="1"/>
  </r>
  <r>
    <x v="3"/>
    <s v="Course taught from other owned site"/>
    <n v="2025"/>
    <n v="2"/>
    <n v="84117"/>
    <s v="Full-Time"/>
    <n v="2"/>
    <s v="Salt Lake"/>
    <s v="Salt Lake County"/>
    <x v="1"/>
  </r>
  <r>
    <x v="3"/>
    <s v="Course taught from other owned site"/>
    <n v="2025"/>
    <n v="2"/>
    <n v="84117"/>
    <s v="Part-Time"/>
    <n v="1"/>
    <s v="Salt Lake"/>
    <s v="Salt Lake County"/>
    <x v="1"/>
  </r>
  <r>
    <x v="3"/>
    <s v="Course taught from other owned site"/>
    <n v="2025"/>
    <n v="2"/>
    <n v="84118"/>
    <s v="Full-Time"/>
    <n v="1"/>
    <s v="Salt Lake"/>
    <s v="Salt Lake County"/>
    <x v="1"/>
  </r>
  <r>
    <x v="3"/>
    <s v="Course taught from other owned site"/>
    <n v="2025"/>
    <n v="2"/>
    <n v="84120"/>
    <s v="Full-Time"/>
    <n v="2"/>
    <s v="Salt Lake"/>
    <s v="Salt Lake County"/>
    <x v="1"/>
  </r>
  <r>
    <x v="3"/>
    <s v="Course taught from other owned site"/>
    <n v="2025"/>
    <n v="2"/>
    <n v="84121"/>
    <s v="Full-Time"/>
    <n v="3"/>
    <s v="Salt Lake"/>
    <s v="Salt Lake County"/>
    <x v="1"/>
  </r>
  <r>
    <x v="3"/>
    <s v="Course taught from other owned site"/>
    <n v="2025"/>
    <n v="2"/>
    <n v="84123"/>
    <s v="Full-Time"/>
    <n v="3"/>
    <s v="Salt Lake"/>
    <s v="Salt Lake County"/>
    <x v="1"/>
  </r>
  <r>
    <x v="3"/>
    <s v="Course taught from other owned site"/>
    <n v="2025"/>
    <n v="2"/>
    <n v="84123"/>
    <s v="Part-Time"/>
    <n v="2"/>
    <s v="Salt Lake"/>
    <s v="Salt Lake County"/>
    <x v="1"/>
  </r>
  <r>
    <x v="3"/>
    <s v="Course taught from other owned site"/>
    <n v="2025"/>
    <n v="2"/>
    <n v="84124"/>
    <s v="Full-Time"/>
    <n v="3"/>
    <s v="Salt Lake"/>
    <s v="Salt Lake County"/>
    <x v="1"/>
  </r>
  <r>
    <x v="3"/>
    <s v="Course taught from other owned site"/>
    <n v="2025"/>
    <n v="2"/>
    <n v="84124"/>
    <s v="Part-Time"/>
    <n v="1"/>
    <s v="Salt Lake"/>
    <s v="Salt Lake County"/>
    <x v="1"/>
  </r>
  <r>
    <x v="3"/>
    <s v="Course taught from other owned site"/>
    <n v="2025"/>
    <n v="2"/>
    <n v="84129"/>
    <s v="Part-Time"/>
    <n v="1"/>
    <e v="#N/A"/>
    <s v="Salt Lake County"/>
    <x v="1"/>
  </r>
  <r>
    <x v="3"/>
    <s v="Course taught from other owned site"/>
    <n v="2025"/>
    <n v="2"/>
    <n v="84302"/>
    <s v="Full-Time"/>
    <n v="2"/>
    <s v="Box Elder"/>
    <s v="Box Elder County"/>
    <x v="10"/>
  </r>
  <r>
    <x v="3"/>
    <s v="Course taught from other owned site"/>
    <n v="2025"/>
    <n v="2"/>
    <n v="84302"/>
    <s v="Part-Time"/>
    <n v="1"/>
    <s v="Box Elder"/>
    <s v="Box Elder County"/>
    <x v="10"/>
  </r>
  <r>
    <x v="3"/>
    <s v="Course taught from other owned site"/>
    <n v="2025"/>
    <n v="2"/>
    <n v="84321"/>
    <s v="Full-Time"/>
    <n v="1"/>
    <s v="Cache"/>
    <s v="Cache County"/>
    <x v="11"/>
  </r>
  <r>
    <x v="3"/>
    <s v="Course taught from other owned site"/>
    <n v="2025"/>
    <n v="2"/>
    <n v="84335"/>
    <s v="Full-Time"/>
    <n v="1"/>
    <s v="Cache"/>
    <s v="Cache County"/>
    <x v="11"/>
  </r>
  <r>
    <x v="3"/>
    <s v="Course taught from other owned site"/>
    <n v="2025"/>
    <n v="2"/>
    <n v="84339"/>
    <s v="Part-Time"/>
    <n v="1"/>
    <s v="Cache"/>
    <s v="Cache County"/>
    <x v="11"/>
  </r>
  <r>
    <x v="3"/>
    <s v="Course taught from other owned site"/>
    <n v="2025"/>
    <n v="2"/>
    <n v="84401"/>
    <s v="Full-Time"/>
    <n v="2"/>
    <s v="Weber"/>
    <s v="Weber County"/>
    <x v="9"/>
  </r>
  <r>
    <x v="3"/>
    <s v="Course taught from other owned site"/>
    <n v="2025"/>
    <n v="2"/>
    <n v="84511"/>
    <s v="Full-Time"/>
    <n v="1"/>
    <s v="San Juan"/>
    <s v="San Juan County"/>
    <x v="13"/>
  </r>
  <r>
    <x v="3"/>
    <s v="Course taught from other owned site"/>
    <n v="2025"/>
    <n v="2"/>
    <n v="84601"/>
    <s v="Full-Time"/>
    <n v="13"/>
    <s v="Utah"/>
    <s v="Utah County"/>
    <x v="0"/>
  </r>
  <r>
    <x v="3"/>
    <s v="Course taught from other owned site"/>
    <n v="2025"/>
    <n v="2"/>
    <n v="84601"/>
    <s v="Part-Time"/>
    <n v="5"/>
    <s v="Utah"/>
    <s v="Utah County"/>
    <x v="0"/>
  </r>
  <r>
    <x v="3"/>
    <s v="Course taught from other owned site"/>
    <n v="2025"/>
    <n v="2"/>
    <n v="84604"/>
    <s v="Full-Time"/>
    <n v="23"/>
    <s v="Utah"/>
    <s v="Utah County"/>
    <x v="0"/>
  </r>
  <r>
    <x v="3"/>
    <s v="Course taught from other owned site"/>
    <n v="2025"/>
    <n v="2"/>
    <n v="84604"/>
    <s v="Part-Time"/>
    <n v="6"/>
    <s v="Utah"/>
    <s v="Utah County"/>
    <x v="0"/>
  </r>
  <r>
    <x v="3"/>
    <s v="Course taught from other owned site"/>
    <n v="2025"/>
    <n v="2"/>
    <n v="84606"/>
    <s v="Full-Time"/>
    <n v="14"/>
    <s v="Utah"/>
    <s v="Utah County"/>
    <x v="0"/>
  </r>
  <r>
    <x v="3"/>
    <s v="Course taught from other owned site"/>
    <n v="2025"/>
    <n v="2"/>
    <n v="84606"/>
    <s v="Part-Time"/>
    <n v="9"/>
    <s v="Utah"/>
    <s v="Utah County"/>
    <x v="0"/>
  </r>
  <r>
    <x v="3"/>
    <s v="Course taught from other owned site"/>
    <n v="2025"/>
    <n v="2"/>
    <n v="84624"/>
    <s v="Full-Time"/>
    <n v="1"/>
    <s v="Millard"/>
    <s v="Millard County"/>
    <x v="16"/>
  </r>
  <r>
    <x v="3"/>
    <s v="Course taught from other owned site"/>
    <n v="2025"/>
    <n v="2"/>
    <n v="84629"/>
    <s v="Full-Time"/>
    <n v="1"/>
    <s v="Sanpete"/>
    <s v="Sanpete County"/>
    <x v="17"/>
  </r>
  <r>
    <x v="3"/>
    <s v="Course taught from other owned site"/>
    <n v="2025"/>
    <n v="2"/>
    <n v="84651"/>
    <s v="Full-Time"/>
    <n v="7"/>
    <s v="Utah"/>
    <s v="Utah County"/>
    <x v="0"/>
  </r>
  <r>
    <x v="3"/>
    <s v="Course taught from other owned site"/>
    <n v="2025"/>
    <n v="2"/>
    <n v="84651"/>
    <s v="Part-Time"/>
    <n v="6"/>
    <s v="Utah"/>
    <s v="Utah County"/>
    <x v="0"/>
  </r>
  <r>
    <x v="3"/>
    <s v="Course taught from other owned site"/>
    <n v="2025"/>
    <n v="2"/>
    <n v="84653"/>
    <s v="Full-Time"/>
    <n v="4"/>
    <s v="Utah"/>
    <s v="Utah County"/>
    <x v="0"/>
  </r>
  <r>
    <x v="3"/>
    <s v="Course taught from other owned site"/>
    <n v="2025"/>
    <n v="2"/>
    <n v="84653"/>
    <s v="Part-Time"/>
    <n v="1"/>
    <s v="Utah"/>
    <s v="Utah County"/>
    <x v="0"/>
  </r>
  <r>
    <x v="3"/>
    <s v="Course taught from other owned site"/>
    <n v="2025"/>
    <n v="2"/>
    <n v="84655"/>
    <s v="Full-Time"/>
    <n v="2"/>
    <s v="Utah"/>
    <s v="Utah County"/>
    <x v="0"/>
  </r>
  <r>
    <x v="3"/>
    <s v="Course taught from other owned site"/>
    <n v="2025"/>
    <n v="2"/>
    <n v="84655"/>
    <s v="Part-Time"/>
    <n v="3"/>
    <s v="Utah"/>
    <s v="Utah County"/>
    <x v="0"/>
  </r>
  <r>
    <x v="3"/>
    <s v="Course taught from other owned site"/>
    <n v="2025"/>
    <n v="2"/>
    <n v="84660"/>
    <s v="Full-Time"/>
    <n v="19"/>
    <s v="Utah"/>
    <s v="Utah County"/>
    <x v="0"/>
  </r>
  <r>
    <x v="3"/>
    <s v="Course taught from other owned site"/>
    <n v="2025"/>
    <n v="2"/>
    <n v="84660"/>
    <s v="Part-Time"/>
    <n v="8"/>
    <s v="Utah"/>
    <s v="Utah County"/>
    <x v="0"/>
  </r>
  <r>
    <x v="3"/>
    <s v="Course taught from other owned site"/>
    <n v="2025"/>
    <n v="2"/>
    <n v="84663"/>
    <s v="Full-Time"/>
    <n v="8"/>
    <s v="Utah"/>
    <s v="Utah County"/>
    <x v="0"/>
  </r>
  <r>
    <x v="3"/>
    <s v="Course taught from other owned site"/>
    <n v="2025"/>
    <n v="2"/>
    <n v="84663"/>
    <s v="Part-Time"/>
    <n v="8"/>
    <s v="Utah"/>
    <s v="Utah County"/>
    <x v="0"/>
  </r>
  <r>
    <x v="3"/>
    <s v="Course taught from other owned site"/>
    <n v="2025"/>
    <n v="2"/>
    <n v="84664"/>
    <s v="Full-Time"/>
    <n v="4"/>
    <s v="Utah"/>
    <s v="Utah County"/>
    <x v="0"/>
  </r>
  <r>
    <x v="3"/>
    <s v="Course taught from other owned site"/>
    <n v="2025"/>
    <n v="2"/>
    <n v="84664"/>
    <s v="Part-Time"/>
    <n v="1"/>
    <s v="Utah"/>
    <s v="Utah County"/>
    <x v="0"/>
  </r>
  <r>
    <x v="3"/>
    <s v="Course taught from other owned site"/>
    <n v="2025"/>
    <n v="2"/>
    <n v="84720"/>
    <s v="Full-Time"/>
    <n v="2"/>
    <s v="Iron"/>
    <s v="Iron County"/>
    <x v="20"/>
  </r>
  <r>
    <x v="3"/>
    <s v="Course taught from other owned site"/>
    <n v="2025"/>
    <n v="2"/>
    <n v="84721"/>
    <s v="Full-Time"/>
    <n v="1"/>
    <s v="Iron"/>
    <s v="Iron County"/>
    <x v="20"/>
  </r>
  <r>
    <x v="3"/>
    <s v="Course taught from other owned site"/>
    <n v="2025"/>
    <n v="2"/>
    <n v="84736"/>
    <s v="Full-Time"/>
    <n v="1"/>
    <s v="Garfield"/>
    <s v="Garfield County"/>
    <x v="22"/>
  </r>
  <r>
    <x v="3"/>
    <s v="Course taught from other owned site"/>
    <n v="2025"/>
    <n v="2"/>
    <n v="84770"/>
    <s v="Part-Time"/>
    <n v="1"/>
    <s v="Washington"/>
    <s v="Washington County"/>
    <x v="21"/>
  </r>
  <r>
    <x v="3"/>
    <s v="Course taught from other owned site"/>
    <n v="2025"/>
    <n v="2"/>
    <n v="84774"/>
    <s v="Part-Time"/>
    <n v="1"/>
    <s v="Washington"/>
    <s v="Washington County"/>
    <x v="21"/>
  </r>
  <r>
    <x v="3"/>
    <s v="Course taught from other owned site"/>
    <n v="2025"/>
    <n v="2"/>
    <n v="84790"/>
    <s v="Full-Time"/>
    <n v="2"/>
    <s v="Washington"/>
    <s v="Washington County"/>
    <x v="21"/>
  </r>
  <r>
    <x v="3"/>
    <s v="Course taught from other leased site"/>
    <n v="2025"/>
    <n v="2"/>
    <n v="84003"/>
    <s v="Full-Time"/>
    <n v="12"/>
    <s v="Utah"/>
    <s v="Utah County"/>
    <x v="0"/>
  </r>
  <r>
    <x v="3"/>
    <s v="Course taught from other leased site"/>
    <n v="2025"/>
    <n v="2"/>
    <n v="84003"/>
    <s v="Part-Time"/>
    <n v="2"/>
    <s v="Utah"/>
    <s v="Utah County"/>
    <x v="0"/>
  </r>
  <r>
    <x v="3"/>
    <s v="Course taught from other leased site"/>
    <n v="2025"/>
    <n v="2"/>
    <n v="84004"/>
    <s v="Full-Time"/>
    <n v="3"/>
    <s v="Utah"/>
    <s v="Utah County"/>
    <x v="0"/>
  </r>
  <r>
    <x v="3"/>
    <s v="Course taught from other leased site"/>
    <n v="2025"/>
    <n v="2"/>
    <n v="84004"/>
    <s v="Part-Time"/>
    <n v="1"/>
    <s v="Utah"/>
    <s v="Utah County"/>
    <x v="0"/>
  </r>
  <r>
    <x v="3"/>
    <s v="Course taught from other leased site"/>
    <n v="2025"/>
    <n v="2"/>
    <n v="84005"/>
    <s v="Full-Time"/>
    <n v="5"/>
    <e v="#N/A"/>
    <s v="Utah County"/>
    <x v="0"/>
  </r>
  <r>
    <x v="3"/>
    <s v="Course taught from other leased site"/>
    <n v="2025"/>
    <n v="2"/>
    <n v="84009"/>
    <s v="Full-Time"/>
    <n v="5"/>
    <e v="#N/A"/>
    <s v="Salt Lake County"/>
    <x v="1"/>
  </r>
  <r>
    <x v="3"/>
    <s v="Course taught from other leased site"/>
    <n v="2025"/>
    <n v="2"/>
    <n v="84010"/>
    <s v="Full-Time"/>
    <n v="3"/>
    <s v="Davis"/>
    <s v="Davis County"/>
    <x v="2"/>
  </r>
  <r>
    <x v="3"/>
    <s v="Course taught from other leased site"/>
    <n v="2025"/>
    <n v="2"/>
    <n v="84010"/>
    <s v="Part-Time"/>
    <n v="1"/>
    <s v="Davis"/>
    <s v="Davis County"/>
    <x v="2"/>
  </r>
  <r>
    <x v="3"/>
    <s v="Course taught from other leased site"/>
    <n v="2025"/>
    <n v="2"/>
    <n v="84013"/>
    <s v="Part-Time"/>
    <n v="1"/>
    <s v="Utah"/>
    <s v="Utah County"/>
    <x v="0"/>
  </r>
  <r>
    <x v="3"/>
    <s v="Course taught from other leased site"/>
    <n v="2025"/>
    <n v="2"/>
    <n v="84014"/>
    <s v="Full-Time"/>
    <n v="1"/>
    <s v="Davis"/>
    <s v="Davis County"/>
    <x v="2"/>
  </r>
  <r>
    <x v="3"/>
    <s v="Course taught from other leased site"/>
    <n v="2025"/>
    <n v="2"/>
    <n v="84015"/>
    <s v="Full-Time"/>
    <n v="1"/>
    <s v="Davis"/>
    <s v="Davis County"/>
    <x v="2"/>
  </r>
  <r>
    <x v="3"/>
    <s v="Course taught from other leased site"/>
    <n v="2025"/>
    <n v="2"/>
    <n v="84020"/>
    <s v="Full-Time"/>
    <n v="7"/>
    <s v="Salt Lake"/>
    <s v="Salt Lake County"/>
    <x v="1"/>
  </r>
  <r>
    <x v="3"/>
    <s v="Course taught from other leased site"/>
    <n v="2025"/>
    <n v="2"/>
    <n v="84020"/>
    <s v="Part-Time"/>
    <n v="2"/>
    <s v="Salt Lake"/>
    <s v="Salt Lake County"/>
    <x v="1"/>
  </r>
  <r>
    <x v="3"/>
    <s v="Course taught from other leased site"/>
    <n v="2025"/>
    <n v="2"/>
    <n v="84025"/>
    <s v="Part-Time"/>
    <n v="2"/>
    <s v="Davis"/>
    <s v="Davis County"/>
    <x v="2"/>
  </r>
  <r>
    <x v="3"/>
    <s v="Course taught from other leased site"/>
    <n v="2025"/>
    <n v="2"/>
    <n v="84029"/>
    <s v="Full-Time"/>
    <n v="1"/>
    <s v="Tooele"/>
    <s v="Tooele County"/>
    <x v="5"/>
  </r>
  <r>
    <x v="3"/>
    <s v="Course taught from other leased site"/>
    <n v="2025"/>
    <n v="2"/>
    <n v="84029"/>
    <s v="Part-Time"/>
    <n v="1"/>
    <s v="Tooele"/>
    <s v="Tooele County"/>
    <x v="5"/>
  </r>
  <r>
    <x v="3"/>
    <s v="Course taught from other leased site"/>
    <n v="2025"/>
    <n v="2"/>
    <n v="84032"/>
    <s v="Full-Time"/>
    <n v="5"/>
    <s v="Wasatch"/>
    <s v="Wasatch County"/>
    <x v="7"/>
  </r>
  <r>
    <x v="3"/>
    <s v="Course taught from other leased site"/>
    <n v="2025"/>
    <n v="2"/>
    <n v="84032"/>
    <s v="Part-Time"/>
    <n v="1"/>
    <s v="Wasatch"/>
    <s v="Wasatch County"/>
    <x v="7"/>
  </r>
  <r>
    <x v="3"/>
    <s v="Course taught from other leased site"/>
    <n v="2025"/>
    <n v="2"/>
    <n v="84037"/>
    <s v="Full-Time"/>
    <n v="2"/>
    <s v="Davis"/>
    <s v="Davis County"/>
    <x v="2"/>
  </r>
  <r>
    <x v="3"/>
    <s v="Course taught from other leased site"/>
    <n v="2025"/>
    <n v="2"/>
    <n v="84037"/>
    <s v="Part-Time"/>
    <n v="3"/>
    <s v="Davis"/>
    <s v="Davis County"/>
    <x v="2"/>
  </r>
  <r>
    <x v="3"/>
    <s v="Course taught from other leased site"/>
    <n v="2025"/>
    <n v="2"/>
    <n v="84040"/>
    <s v="Full-Time"/>
    <n v="1"/>
    <s v="Davis"/>
    <s v="Davis County"/>
    <x v="2"/>
  </r>
  <r>
    <x v="3"/>
    <s v="Course taught from other leased site"/>
    <n v="2025"/>
    <n v="2"/>
    <n v="84041"/>
    <s v="Full-Time"/>
    <n v="1"/>
    <s v="Davis"/>
    <s v="Davis County"/>
    <x v="2"/>
  </r>
  <r>
    <x v="3"/>
    <s v="Course taught from other leased site"/>
    <n v="2025"/>
    <n v="2"/>
    <n v="84042"/>
    <s v="Full-Time"/>
    <n v="2"/>
    <s v="Utah"/>
    <s v="Utah County"/>
    <x v="0"/>
  </r>
  <r>
    <x v="3"/>
    <s v="Course taught from other leased site"/>
    <n v="2025"/>
    <n v="2"/>
    <n v="84043"/>
    <s v="Full-Time"/>
    <n v="8"/>
    <s v="Utah"/>
    <s v="Utah County"/>
    <x v="0"/>
  </r>
  <r>
    <x v="3"/>
    <s v="Course taught from other leased site"/>
    <n v="2025"/>
    <n v="2"/>
    <n v="84043"/>
    <s v="Part-Time"/>
    <n v="4"/>
    <s v="Utah"/>
    <s v="Utah County"/>
    <x v="0"/>
  </r>
  <r>
    <x v="3"/>
    <s v="Course taught from other leased site"/>
    <n v="2025"/>
    <n v="2"/>
    <n v="84045"/>
    <s v="Full-Time"/>
    <n v="6"/>
    <e v="#N/A"/>
    <s v="Utah County"/>
    <x v="0"/>
  </r>
  <r>
    <x v="3"/>
    <s v="Course taught from other leased site"/>
    <n v="2025"/>
    <n v="2"/>
    <n v="84045"/>
    <s v="Part-Time"/>
    <n v="4"/>
    <e v="#N/A"/>
    <s v="Utah County"/>
    <x v="0"/>
  </r>
  <r>
    <x v="3"/>
    <s v="Course taught from other leased site"/>
    <n v="2025"/>
    <n v="2"/>
    <n v="84047"/>
    <s v="Full-Time"/>
    <n v="2"/>
    <s v="Salt Lake"/>
    <s v="Salt Lake County"/>
    <x v="1"/>
  </r>
  <r>
    <x v="3"/>
    <s v="Course taught from other leased site"/>
    <n v="2025"/>
    <n v="2"/>
    <n v="84054"/>
    <s v="Full-Time"/>
    <n v="2"/>
    <s v="Davis"/>
    <s v="Davis County"/>
    <x v="2"/>
  </r>
  <r>
    <x v="3"/>
    <s v="Course taught from other leased site"/>
    <n v="2025"/>
    <n v="2"/>
    <n v="84057"/>
    <s v="Full-Time"/>
    <n v="5"/>
    <s v="Utah"/>
    <s v="Utah County"/>
    <x v="0"/>
  </r>
  <r>
    <x v="3"/>
    <s v="Course taught from other leased site"/>
    <n v="2025"/>
    <n v="2"/>
    <n v="84058"/>
    <s v="Full-Time"/>
    <n v="27"/>
    <s v="Utah"/>
    <s v="Utah County"/>
    <x v="0"/>
  </r>
  <r>
    <x v="3"/>
    <s v="Course taught from other leased site"/>
    <n v="2025"/>
    <n v="2"/>
    <n v="84058"/>
    <s v="Part-Time"/>
    <n v="3"/>
    <s v="Utah"/>
    <s v="Utah County"/>
    <x v="0"/>
  </r>
  <r>
    <x v="3"/>
    <s v="Course taught from other leased site"/>
    <n v="2025"/>
    <n v="2"/>
    <n v="84059"/>
    <s v="Full-Time"/>
    <n v="6"/>
    <s v="Utah"/>
    <s v="Utah County"/>
    <x v="0"/>
  </r>
  <r>
    <x v="3"/>
    <s v="Course taught from other leased site"/>
    <n v="2025"/>
    <n v="2"/>
    <n v="84059"/>
    <s v="Part-Time"/>
    <n v="2"/>
    <s v="Utah"/>
    <s v="Utah County"/>
    <x v="0"/>
  </r>
  <r>
    <x v="3"/>
    <s v="Course taught from other leased site"/>
    <n v="2025"/>
    <n v="2"/>
    <n v="84060"/>
    <s v="Full-Time"/>
    <n v="1"/>
    <s v="Summit"/>
    <s v="Summit County"/>
    <x v="3"/>
  </r>
  <r>
    <x v="3"/>
    <s v="Course taught from other leased site"/>
    <n v="2025"/>
    <n v="2"/>
    <n v="84062"/>
    <s v="Full-Time"/>
    <n v="6"/>
    <s v="Utah"/>
    <s v="Utah County"/>
    <x v="0"/>
  </r>
  <r>
    <x v="3"/>
    <s v="Course taught from other leased site"/>
    <n v="2025"/>
    <n v="2"/>
    <n v="84062"/>
    <s v="Part-Time"/>
    <n v="1"/>
    <s v="Utah"/>
    <s v="Utah County"/>
    <x v="0"/>
  </r>
  <r>
    <x v="3"/>
    <s v="Course taught from other leased site"/>
    <n v="2025"/>
    <n v="2"/>
    <n v="84065"/>
    <s v="Part-Time"/>
    <n v="1"/>
    <s v="Salt Lake"/>
    <s v="Salt Lake County"/>
    <x v="1"/>
  </r>
  <r>
    <x v="3"/>
    <s v="Course taught from other leased site"/>
    <n v="2025"/>
    <n v="2"/>
    <n v="84070"/>
    <s v="Full-Time"/>
    <n v="1"/>
    <s v="Salt Lake"/>
    <s v="Salt Lake County"/>
    <x v="1"/>
  </r>
  <r>
    <x v="3"/>
    <s v="Course taught from other leased site"/>
    <n v="2025"/>
    <n v="2"/>
    <n v="84074"/>
    <s v="Full-Time"/>
    <n v="4"/>
    <s v="Tooele"/>
    <s v="Tooele County"/>
    <x v="5"/>
  </r>
  <r>
    <x v="3"/>
    <s v="Course taught from other leased site"/>
    <n v="2025"/>
    <n v="2"/>
    <n v="84075"/>
    <s v="Full-Time"/>
    <n v="1"/>
    <s v="Davis"/>
    <s v="Davis County"/>
    <x v="2"/>
  </r>
  <r>
    <x v="3"/>
    <s v="Course taught from other leased site"/>
    <n v="2025"/>
    <n v="2"/>
    <n v="84081"/>
    <s v="Full-Time"/>
    <n v="3"/>
    <e v="#N/A"/>
    <s v="Salt Lake County"/>
    <x v="1"/>
  </r>
  <r>
    <x v="3"/>
    <s v="Course taught from other leased site"/>
    <n v="2025"/>
    <n v="2"/>
    <n v="84084"/>
    <s v="Full-Time"/>
    <n v="1"/>
    <s v="Salt Lake"/>
    <s v="Salt Lake County"/>
    <x v="1"/>
  </r>
  <r>
    <x v="3"/>
    <s v="Course taught from other leased site"/>
    <n v="2025"/>
    <n v="2"/>
    <n v="84088"/>
    <s v="Full-Time"/>
    <n v="1"/>
    <s v="Salt Lake"/>
    <s v="Salt Lake County"/>
    <x v="1"/>
  </r>
  <r>
    <x v="3"/>
    <s v="Course taught from other leased site"/>
    <n v="2025"/>
    <n v="2"/>
    <n v="84092"/>
    <s v="Full-Time"/>
    <n v="2"/>
    <s v="Salt Lake"/>
    <s v="Salt Lake County"/>
    <x v="1"/>
  </r>
  <r>
    <x v="3"/>
    <s v="Course taught from other leased site"/>
    <n v="2025"/>
    <n v="2"/>
    <n v="84093"/>
    <s v="Full-Time"/>
    <n v="4"/>
    <s v="Salt Lake"/>
    <s v="Salt Lake County"/>
    <x v="1"/>
  </r>
  <r>
    <x v="3"/>
    <s v="Course taught from other leased site"/>
    <n v="2025"/>
    <n v="2"/>
    <n v="84094"/>
    <s v="Full-Time"/>
    <n v="1"/>
    <s v="Salt Lake"/>
    <s v="Salt Lake County"/>
    <x v="1"/>
  </r>
  <r>
    <x v="3"/>
    <s v="Course taught from other leased site"/>
    <n v="2025"/>
    <n v="2"/>
    <n v="84094"/>
    <s v="Part-Time"/>
    <n v="2"/>
    <s v="Salt Lake"/>
    <s v="Salt Lake County"/>
    <x v="1"/>
  </r>
  <r>
    <x v="3"/>
    <s v="Course taught from other leased site"/>
    <n v="2025"/>
    <n v="2"/>
    <n v="84095"/>
    <s v="Full-Time"/>
    <n v="9"/>
    <s v="Salt Lake"/>
    <s v="Salt Lake County"/>
    <x v="1"/>
  </r>
  <r>
    <x v="3"/>
    <s v="Course taught from other leased site"/>
    <n v="2025"/>
    <n v="2"/>
    <n v="84096"/>
    <s v="Full-Time"/>
    <n v="9"/>
    <e v="#N/A"/>
    <s v="Salt Lake County"/>
    <x v="1"/>
  </r>
  <r>
    <x v="3"/>
    <s v="Course taught from other leased site"/>
    <n v="2025"/>
    <n v="2"/>
    <n v="84096"/>
    <s v="Part-Time"/>
    <n v="2"/>
    <e v="#N/A"/>
    <s v="Salt Lake County"/>
    <x v="1"/>
  </r>
  <r>
    <x v="3"/>
    <s v="Course taught from other leased site"/>
    <n v="2025"/>
    <n v="2"/>
    <n v="84097"/>
    <s v="Full-Time"/>
    <n v="4"/>
    <s v="Utah"/>
    <s v="Utah County"/>
    <x v="0"/>
  </r>
  <r>
    <x v="3"/>
    <s v="Course taught from other leased site"/>
    <n v="2025"/>
    <n v="2"/>
    <n v="84097"/>
    <s v="Part-Time"/>
    <n v="6"/>
    <s v="Utah"/>
    <s v="Utah County"/>
    <x v="0"/>
  </r>
  <r>
    <x v="3"/>
    <s v="Course taught from other leased site"/>
    <n v="2025"/>
    <n v="2"/>
    <n v="84098"/>
    <s v="Full-Time"/>
    <n v="1"/>
    <s v="Summit"/>
    <s v="Summit County"/>
    <x v="3"/>
  </r>
  <r>
    <x v="3"/>
    <s v="Course taught from other leased site"/>
    <n v="2025"/>
    <n v="2"/>
    <n v="84104"/>
    <s v="Full-Time"/>
    <n v="1"/>
    <s v="Salt Lake"/>
    <s v="Salt Lake County"/>
    <x v="1"/>
  </r>
  <r>
    <x v="3"/>
    <s v="Course taught from other leased site"/>
    <n v="2025"/>
    <n v="2"/>
    <n v="84104"/>
    <s v="Part-Time"/>
    <n v="1"/>
    <s v="Salt Lake"/>
    <s v="Salt Lake County"/>
    <x v="1"/>
  </r>
  <r>
    <x v="3"/>
    <s v="Course taught from other leased site"/>
    <n v="2025"/>
    <n v="2"/>
    <n v="84106"/>
    <s v="Full-Time"/>
    <n v="2"/>
    <s v="Salt Lake"/>
    <s v="Salt Lake County"/>
    <x v="1"/>
  </r>
  <r>
    <x v="3"/>
    <s v="Course taught from other leased site"/>
    <n v="2025"/>
    <n v="2"/>
    <n v="84107"/>
    <s v="Full-Time"/>
    <n v="1"/>
    <s v="Salt Lake"/>
    <s v="Salt Lake County"/>
    <x v="1"/>
  </r>
  <r>
    <x v="3"/>
    <s v="Course taught from other leased site"/>
    <n v="2025"/>
    <n v="2"/>
    <n v="84109"/>
    <s v="Full-Time"/>
    <n v="1"/>
    <s v="Salt Lake"/>
    <s v="Salt Lake County"/>
    <x v="1"/>
  </r>
  <r>
    <x v="3"/>
    <s v="Course taught from other leased site"/>
    <n v="2025"/>
    <n v="2"/>
    <n v="84116"/>
    <s v="Full-Time"/>
    <n v="1"/>
    <s v="Salt Lake"/>
    <s v="Salt Lake County"/>
    <x v="1"/>
  </r>
  <r>
    <x v="3"/>
    <s v="Course taught from other leased site"/>
    <n v="2025"/>
    <n v="2"/>
    <n v="84117"/>
    <s v="Full-Time"/>
    <n v="2"/>
    <s v="Salt Lake"/>
    <s v="Salt Lake County"/>
    <x v="1"/>
  </r>
  <r>
    <x v="3"/>
    <s v="Course taught from other leased site"/>
    <n v="2025"/>
    <n v="2"/>
    <n v="84119"/>
    <s v="Full-Time"/>
    <n v="1"/>
    <s v="Salt Lake"/>
    <s v="Salt Lake County"/>
    <x v="1"/>
  </r>
  <r>
    <x v="3"/>
    <s v="Course taught from other leased site"/>
    <n v="2025"/>
    <n v="2"/>
    <n v="84119"/>
    <s v="Part-Time"/>
    <n v="1"/>
    <s v="Salt Lake"/>
    <s v="Salt Lake County"/>
    <x v="1"/>
  </r>
  <r>
    <x v="3"/>
    <s v="Course taught from other leased site"/>
    <n v="2025"/>
    <n v="2"/>
    <n v="84121"/>
    <s v="Full-Time"/>
    <n v="2"/>
    <s v="Salt Lake"/>
    <s v="Salt Lake County"/>
    <x v="1"/>
  </r>
  <r>
    <x v="3"/>
    <s v="Course taught from other leased site"/>
    <n v="2025"/>
    <n v="2"/>
    <n v="84121"/>
    <s v="Part-Time"/>
    <n v="1"/>
    <s v="Salt Lake"/>
    <s v="Salt Lake County"/>
    <x v="1"/>
  </r>
  <r>
    <x v="3"/>
    <s v="Course taught from other leased site"/>
    <n v="2025"/>
    <n v="2"/>
    <n v="84124"/>
    <s v="Full-Time"/>
    <n v="2"/>
    <s v="Salt Lake"/>
    <s v="Salt Lake County"/>
    <x v="1"/>
  </r>
  <r>
    <x v="3"/>
    <s v="Course taught from other leased site"/>
    <n v="2025"/>
    <n v="2"/>
    <n v="84124"/>
    <s v="Part-Time"/>
    <n v="1"/>
    <s v="Salt Lake"/>
    <s v="Salt Lake County"/>
    <x v="1"/>
  </r>
  <r>
    <x v="3"/>
    <s v="Course taught from other leased site"/>
    <n v="2025"/>
    <n v="2"/>
    <n v="84403"/>
    <s v="Full-Time"/>
    <n v="1"/>
    <s v="Weber"/>
    <s v="Weber County"/>
    <x v="9"/>
  </r>
  <r>
    <x v="3"/>
    <s v="Course taught from other leased site"/>
    <n v="2025"/>
    <n v="2"/>
    <n v="84404"/>
    <s v="Full-Time"/>
    <n v="1"/>
    <s v="Weber"/>
    <s v="Weber County"/>
    <x v="9"/>
  </r>
  <r>
    <x v="3"/>
    <s v="Course taught from other leased site"/>
    <n v="2025"/>
    <n v="2"/>
    <n v="84501"/>
    <s v="Part-Time"/>
    <n v="1"/>
    <s v="Carbon"/>
    <s v="Carbon County"/>
    <x v="12"/>
  </r>
  <r>
    <x v="3"/>
    <s v="Course taught from other leased site"/>
    <n v="2025"/>
    <n v="2"/>
    <n v="84511"/>
    <s v="Full-Time"/>
    <n v="1"/>
    <s v="San Juan"/>
    <s v="San Juan County"/>
    <x v="13"/>
  </r>
  <r>
    <x v="3"/>
    <s v="Course taught from other leased site"/>
    <n v="2025"/>
    <n v="2"/>
    <n v="84601"/>
    <s v="Full-Time"/>
    <n v="13"/>
    <s v="Utah"/>
    <s v="Utah County"/>
    <x v="0"/>
  </r>
  <r>
    <x v="3"/>
    <s v="Course taught from other leased site"/>
    <n v="2025"/>
    <n v="2"/>
    <n v="84601"/>
    <s v="Part-Time"/>
    <n v="3"/>
    <s v="Utah"/>
    <s v="Utah County"/>
    <x v="0"/>
  </r>
  <r>
    <x v="3"/>
    <s v="Course taught from other leased site"/>
    <n v="2025"/>
    <n v="2"/>
    <n v="84604"/>
    <s v="Full-Time"/>
    <n v="19"/>
    <s v="Utah"/>
    <s v="Utah County"/>
    <x v="0"/>
  </r>
  <r>
    <x v="3"/>
    <s v="Course taught from other leased site"/>
    <n v="2025"/>
    <n v="2"/>
    <n v="84604"/>
    <s v="Part-Time"/>
    <n v="5"/>
    <s v="Utah"/>
    <s v="Utah County"/>
    <x v="0"/>
  </r>
  <r>
    <x v="3"/>
    <s v="Course taught from other leased site"/>
    <n v="2025"/>
    <n v="2"/>
    <n v="84606"/>
    <s v="Full-Time"/>
    <n v="5"/>
    <s v="Utah"/>
    <s v="Utah County"/>
    <x v="0"/>
  </r>
  <r>
    <x v="3"/>
    <s v="Course taught from other leased site"/>
    <n v="2025"/>
    <n v="2"/>
    <n v="84606"/>
    <s v="Part-Time"/>
    <n v="3"/>
    <s v="Utah"/>
    <s v="Utah County"/>
    <x v="0"/>
  </r>
  <r>
    <x v="3"/>
    <s v="Course taught from other leased site"/>
    <n v="2025"/>
    <n v="2"/>
    <n v="84624"/>
    <s v="Full-Time"/>
    <n v="1"/>
    <s v="Millard"/>
    <s v="Millard County"/>
    <x v="16"/>
  </r>
  <r>
    <x v="3"/>
    <s v="Course taught from other leased site"/>
    <n v="2025"/>
    <n v="2"/>
    <n v="84636"/>
    <s v="Full-Time"/>
    <n v="1"/>
    <s v="Millard"/>
    <s v="Millard County"/>
    <x v="16"/>
  </r>
  <r>
    <x v="3"/>
    <s v="Course taught from other leased site"/>
    <n v="2025"/>
    <n v="2"/>
    <n v="84651"/>
    <s v="Full-Time"/>
    <n v="3"/>
    <s v="Utah"/>
    <s v="Utah County"/>
    <x v="0"/>
  </r>
  <r>
    <x v="3"/>
    <s v="Course taught from other leased site"/>
    <n v="2025"/>
    <n v="2"/>
    <n v="84653"/>
    <s v="Full-Time"/>
    <n v="3"/>
    <s v="Utah"/>
    <s v="Utah County"/>
    <x v="0"/>
  </r>
  <r>
    <x v="3"/>
    <s v="Course taught from other leased site"/>
    <n v="2025"/>
    <n v="2"/>
    <n v="84653"/>
    <s v="Part-Time"/>
    <n v="2"/>
    <s v="Utah"/>
    <s v="Utah County"/>
    <x v="0"/>
  </r>
  <r>
    <x v="3"/>
    <s v="Course taught from other leased site"/>
    <n v="2025"/>
    <n v="2"/>
    <n v="84660"/>
    <s v="Full-Time"/>
    <n v="8"/>
    <s v="Utah"/>
    <s v="Utah County"/>
    <x v="0"/>
  </r>
  <r>
    <x v="3"/>
    <s v="Course taught from other leased site"/>
    <n v="2025"/>
    <n v="2"/>
    <n v="84660"/>
    <s v="Part-Time"/>
    <n v="6"/>
    <s v="Utah"/>
    <s v="Utah County"/>
    <x v="0"/>
  </r>
  <r>
    <x v="3"/>
    <s v="Course taught from other leased site"/>
    <n v="2025"/>
    <n v="2"/>
    <n v="84663"/>
    <s v="Full-Time"/>
    <n v="13"/>
    <s v="Utah"/>
    <s v="Utah County"/>
    <x v="0"/>
  </r>
  <r>
    <x v="3"/>
    <s v="Course taught from other leased site"/>
    <n v="2025"/>
    <n v="2"/>
    <n v="84663"/>
    <s v="Part-Time"/>
    <n v="3"/>
    <s v="Utah"/>
    <s v="Utah County"/>
    <x v="0"/>
  </r>
  <r>
    <x v="3"/>
    <s v="Course taught from other leased site"/>
    <n v="2025"/>
    <n v="2"/>
    <n v="84664"/>
    <s v="Full-Time"/>
    <n v="3"/>
    <s v="Utah"/>
    <s v="Utah County"/>
    <x v="0"/>
  </r>
  <r>
    <x v="3"/>
    <s v="Course taught from other leased site"/>
    <n v="2025"/>
    <n v="2"/>
    <n v="84664"/>
    <s v="Part-Time"/>
    <n v="1"/>
    <s v="Utah"/>
    <s v="Utah County"/>
    <x v="0"/>
  </r>
  <r>
    <x v="3"/>
    <s v="Course taught from other leased site"/>
    <n v="2025"/>
    <n v="2"/>
    <n v="84770"/>
    <s v="Full-Time"/>
    <n v="2"/>
    <s v="Washington"/>
    <s v="Washington County"/>
    <x v="21"/>
  </r>
  <r>
    <x v="3"/>
    <s v="Course taught from other leased site"/>
    <n v="2025"/>
    <n v="2"/>
    <n v="84790"/>
    <s v="Full-Time"/>
    <n v="1"/>
    <s v="Washington"/>
    <s v="Washington County"/>
    <x v="21"/>
  </r>
  <r>
    <x v="3"/>
    <s v="Course is taught at Other site, not Owned or Leased   (eg:. Healthcare Clinic, local bowling alley, ect)"/>
    <n v="2025"/>
    <n v="2"/>
    <n v="84003"/>
    <s v="Full-Time"/>
    <n v="18"/>
    <s v="Utah"/>
    <s v="Utah County"/>
    <x v="0"/>
  </r>
  <r>
    <x v="3"/>
    <s v="Course is taught at Other site, not Owned or Leased   (eg:. Healthcare Clinic, local bowling alley, ect)"/>
    <n v="2025"/>
    <n v="2"/>
    <n v="84003"/>
    <s v="Part-Time"/>
    <n v="14"/>
    <s v="Utah"/>
    <s v="Utah County"/>
    <x v="0"/>
  </r>
  <r>
    <x v="3"/>
    <s v="Course is taught at Other site, not Owned or Leased   (eg:. Healthcare Clinic, local bowling alley, ect)"/>
    <n v="2025"/>
    <n v="2"/>
    <n v="84004"/>
    <s v="Full-Time"/>
    <n v="4"/>
    <s v="Utah"/>
    <s v="Utah County"/>
    <x v="0"/>
  </r>
  <r>
    <x v="3"/>
    <s v="Course is taught at Other site, not Owned or Leased   (eg:. Healthcare Clinic, local bowling alley, ect)"/>
    <n v="2025"/>
    <n v="2"/>
    <n v="84004"/>
    <s v="Part-Time"/>
    <n v="2"/>
    <s v="Utah"/>
    <s v="Utah County"/>
    <x v="0"/>
  </r>
  <r>
    <x v="3"/>
    <s v="Course is taught at Other site, not Owned or Leased   (eg:. Healthcare Clinic, local bowling alley, ect)"/>
    <n v="2025"/>
    <n v="2"/>
    <n v="84005"/>
    <s v="Full-Time"/>
    <n v="14"/>
    <e v="#N/A"/>
    <s v="Utah County"/>
    <x v="0"/>
  </r>
  <r>
    <x v="3"/>
    <s v="Course is taught at Other site, not Owned or Leased   (eg:. Healthcare Clinic, local bowling alley, ect)"/>
    <n v="2025"/>
    <n v="2"/>
    <n v="84005"/>
    <s v="Part-Time"/>
    <n v="6"/>
    <e v="#N/A"/>
    <s v="Utah County"/>
    <x v="0"/>
  </r>
  <r>
    <x v="3"/>
    <s v="Course is taught at Other site, not Owned or Leased   (eg:. Healthcare Clinic, local bowling alley, ect)"/>
    <n v="2025"/>
    <n v="2"/>
    <n v="84009"/>
    <s v="Full-Time"/>
    <n v="4"/>
    <e v="#N/A"/>
    <s v="Salt Lake County"/>
    <x v="1"/>
  </r>
  <r>
    <x v="3"/>
    <s v="Course is taught at Other site, not Owned or Leased   (eg:. Healthcare Clinic, local bowling alley, ect)"/>
    <n v="2025"/>
    <n v="2"/>
    <n v="84009"/>
    <s v="Part-Time"/>
    <n v="2"/>
    <e v="#N/A"/>
    <s v="Salt Lake County"/>
    <x v="1"/>
  </r>
  <r>
    <x v="3"/>
    <s v="Course is taught at Other site, not Owned or Leased   (eg:. Healthcare Clinic, local bowling alley, ect)"/>
    <n v="2025"/>
    <n v="2"/>
    <n v="84010"/>
    <s v="Full-Time"/>
    <n v="3"/>
    <s v="Davis"/>
    <s v="Davis County"/>
    <x v="2"/>
  </r>
  <r>
    <x v="3"/>
    <s v="Course is taught at Other site, not Owned or Leased   (eg:. Healthcare Clinic, local bowling alley, ect)"/>
    <n v="2025"/>
    <n v="2"/>
    <n v="84010"/>
    <s v="Part-Time"/>
    <n v="4"/>
    <s v="Davis"/>
    <s v="Davis County"/>
    <x v="2"/>
  </r>
  <r>
    <x v="3"/>
    <s v="Course is taught at Other site, not Owned or Leased   (eg:. Healthcare Clinic, local bowling alley, ect)"/>
    <n v="2025"/>
    <n v="2"/>
    <n v="84014"/>
    <s v="Full-Time"/>
    <n v="2"/>
    <s v="Davis"/>
    <s v="Davis County"/>
    <x v="2"/>
  </r>
  <r>
    <x v="3"/>
    <s v="Course is taught at Other site, not Owned or Leased   (eg:. Healthcare Clinic, local bowling alley, ect)"/>
    <n v="2025"/>
    <n v="2"/>
    <n v="84014"/>
    <s v="Part-Time"/>
    <n v="1"/>
    <s v="Davis"/>
    <s v="Davis County"/>
    <x v="2"/>
  </r>
  <r>
    <x v="3"/>
    <s v="Course is taught at Other site, not Owned or Leased   (eg:. Healthcare Clinic, local bowling alley, ect)"/>
    <n v="2025"/>
    <n v="2"/>
    <n v="84015"/>
    <s v="Full-Time"/>
    <n v="1"/>
    <s v="Davis"/>
    <s v="Davis County"/>
    <x v="2"/>
  </r>
  <r>
    <x v="3"/>
    <s v="Course is taught at Other site, not Owned or Leased   (eg:. Healthcare Clinic, local bowling alley, ect)"/>
    <n v="2025"/>
    <n v="2"/>
    <n v="84015"/>
    <s v="Part-Time"/>
    <n v="1"/>
    <s v="Davis"/>
    <s v="Davis County"/>
    <x v="2"/>
  </r>
  <r>
    <x v="3"/>
    <s v="Course is taught at Other site, not Owned or Leased   (eg:. Healthcare Clinic, local bowling alley, ect)"/>
    <n v="2025"/>
    <n v="2"/>
    <n v="84017"/>
    <s v="Full-Time"/>
    <n v="1"/>
    <s v="Summit"/>
    <s v="Summit County"/>
    <x v="3"/>
  </r>
  <r>
    <x v="3"/>
    <s v="Course is taught at Other site, not Owned or Leased   (eg:. Healthcare Clinic, local bowling alley, ect)"/>
    <n v="2025"/>
    <n v="2"/>
    <n v="84017"/>
    <s v="Part-Time"/>
    <n v="1"/>
    <s v="Summit"/>
    <s v="Summit County"/>
    <x v="3"/>
  </r>
  <r>
    <x v="3"/>
    <s v="Course is taught at Other site, not Owned or Leased   (eg:. Healthcare Clinic, local bowling alley, ect)"/>
    <n v="2025"/>
    <n v="2"/>
    <n v="84020"/>
    <s v="Full-Time"/>
    <n v="5"/>
    <s v="Salt Lake"/>
    <s v="Salt Lake County"/>
    <x v="1"/>
  </r>
  <r>
    <x v="3"/>
    <s v="Course is taught at Other site, not Owned or Leased   (eg:. Healthcare Clinic, local bowling alley, ect)"/>
    <n v="2025"/>
    <n v="2"/>
    <n v="84020"/>
    <s v="Part-Time"/>
    <n v="7"/>
    <s v="Salt Lake"/>
    <s v="Salt Lake County"/>
    <x v="1"/>
  </r>
  <r>
    <x v="3"/>
    <s v="Course is taught at Other site, not Owned or Leased   (eg:. Healthcare Clinic, local bowling alley, ect)"/>
    <n v="2025"/>
    <n v="2"/>
    <n v="84025"/>
    <s v="Part-Time"/>
    <n v="1"/>
    <s v="Davis"/>
    <s v="Davis County"/>
    <x v="2"/>
  </r>
  <r>
    <x v="3"/>
    <s v="Course is taught at Other site, not Owned or Leased   (eg:. Healthcare Clinic, local bowling alley, ect)"/>
    <n v="2025"/>
    <n v="2"/>
    <n v="84028"/>
    <s v="Full-Time"/>
    <n v="1"/>
    <s v="Rich"/>
    <s v="Rich County"/>
    <x v="25"/>
  </r>
  <r>
    <x v="3"/>
    <s v="Course is taught at Other site, not Owned or Leased   (eg:. Healthcare Clinic, local bowling alley, ect)"/>
    <n v="2025"/>
    <n v="2"/>
    <n v="84032"/>
    <s v="Full-Time"/>
    <n v="5"/>
    <s v="Wasatch"/>
    <s v="Wasatch County"/>
    <x v="7"/>
  </r>
  <r>
    <x v="3"/>
    <s v="Course is taught at Other site, not Owned or Leased   (eg:. Healthcare Clinic, local bowling alley, ect)"/>
    <n v="2025"/>
    <n v="2"/>
    <n v="84032"/>
    <s v="Part-Time"/>
    <n v="7"/>
    <s v="Wasatch"/>
    <s v="Wasatch County"/>
    <x v="7"/>
  </r>
  <r>
    <x v="3"/>
    <s v="Course is taught at Other site, not Owned or Leased   (eg:. Healthcare Clinic, local bowling alley, ect)"/>
    <n v="2025"/>
    <n v="2"/>
    <n v="84037"/>
    <s v="Full-Time"/>
    <n v="2"/>
    <s v="Davis"/>
    <s v="Davis County"/>
    <x v="2"/>
  </r>
  <r>
    <x v="3"/>
    <s v="Course is taught at Other site, not Owned or Leased   (eg:. Healthcare Clinic, local bowling alley, ect)"/>
    <n v="2025"/>
    <n v="2"/>
    <n v="84037"/>
    <s v="Part-Time"/>
    <n v="2"/>
    <s v="Davis"/>
    <s v="Davis County"/>
    <x v="2"/>
  </r>
  <r>
    <x v="3"/>
    <s v="Course is taught at Other site, not Owned or Leased   (eg:. Healthcare Clinic, local bowling alley, ect)"/>
    <n v="2025"/>
    <n v="2"/>
    <n v="84040"/>
    <s v="Full-Time"/>
    <n v="1"/>
    <s v="Davis"/>
    <s v="Davis County"/>
    <x v="2"/>
  </r>
  <r>
    <x v="3"/>
    <s v="Course is taught at Other site, not Owned or Leased   (eg:. Healthcare Clinic, local bowling alley, ect)"/>
    <n v="2025"/>
    <n v="2"/>
    <n v="84040"/>
    <s v="Part-Time"/>
    <n v="1"/>
    <s v="Davis"/>
    <s v="Davis County"/>
    <x v="2"/>
  </r>
  <r>
    <x v="3"/>
    <s v="Course is taught at Other site, not Owned or Leased   (eg:. Healthcare Clinic, local bowling alley, ect)"/>
    <n v="2025"/>
    <n v="2"/>
    <n v="84041"/>
    <s v="Full-Time"/>
    <n v="2"/>
    <s v="Davis"/>
    <s v="Davis County"/>
    <x v="2"/>
  </r>
  <r>
    <x v="3"/>
    <s v="Course is taught at Other site, not Owned or Leased   (eg:. Healthcare Clinic, local bowling alley, ect)"/>
    <n v="2025"/>
    <n v="2"/>
    <n v="84041"/>
    <s v="Part-Time"/>
    <n v="3"/>
    <s v="Davis"/>
    <s v="Davis County"/>
    <x v="2"/>
  </r>
  <r>
    <x v="3"/>
    <s v="Course is taught at Other site, not Owned or Leased   (eg:. Healthcare Clinic, local bowling alley, ect)"/>
    <n v="2025"/>
    <n v="2"/>
    <n v="84042"/>
    <s v="Full-Time"/>
    <n v="6"/>
    <s v="Utah"/>
    <s v="Utah County"/>
    <x v="0"/>
  </r>
  <r>
    <x v="3"/>
    <s v="Course is taught at Other site, not Owned or Leased   (eg:. Healthcare Clinic, local bowling alley, ect)"/>
    <n v="2025"/>
    <n v="2"/>
    <n v="84042"/>
    <s v="Part-Time"/>
    <n v="1"/>
    <s v="Utah"/>
    <s v="Utah County"/>
    <x v="0"/>
  </r>
  <r>
    <x v="3"/>
    <s v="Course is taught at Other site, not Owned or Leased   (eg:. Healthcare Clinic, local bowling alley, ect)"/>
    <n v="2025"/>
    <n v="2"/>
    <n v="84043"/>
    <s v="Full-Time"/>
    <n v="25"/>
    <s v="Utah"/>
    <s v="Utah County"/>
    <x v="0"/>
  </r>
  <r>
    <x v="3"/>
    <s v="Course is taught at Other site, not Owned or Leased   (eg:. Healthcare Clinic, local bowling alley, ect)"/>
    <n v="2025"/>
    <n v="2"/>
    <n v="84043"/>
    <s v="Part-Time"/>
    <n v="12"/>
    <s v="Utah"/>
    <s v="Utah County"/>
    <x v="0"/>
  </r>
  <r>
    <x v="3"/>
    <s v="Course is taught at Other site, not Owned or Leased   (eg:. Healthcare Clinic, local bowling alley, ect)"/>
    <n v="2025"/>
    <n v="2"/>
    <n v="84045"/>
    <s v="Full-Time"/>
    <n v="10"/>
    <e v="#N/A"/>
    <s v="Utah County"/>
    <x v="0"/>
  </r>
  <r>
    <x v="3"/>
    <s v="Course is taught at Other site, not Owned or Leased   (eg:. Healthcare Clinic, local bowling alley, ect)"/>
    <n v="2025"/>
    <n v="2"/>
    <n v="84045"/>
    <s v="Part-Time"/>
    <n v="8"/>
    <e v="#N/A"/>
    <s v="Utah County"/>
    <x v="0"/>
  </r>
  <r>
    <x v="3"/>
    <s v="Course is taught at Other site, not Owned or Leased   (eg:. Healthcare Clinic, local bowling alley, ect)"/>
    <n v="2025"/>
    <n v="2"/>
    <n v="84047"/>
    <s v="Full-Time"/>
    <n v="1"/>
    <s v="Salt Lake"/>
    <s v="Salt Lake County"/>
    <x v="1"/>
  </r>
  <r>
    <x v="3"/>
    <s v="Course is taught at Other site, not Owned or Leased   (eg:. Healthcare Clinic, local bowling alley, ect)"/>
    <n v="2025"/>
    <n v="2"/>
    <n v="84047"/>
    <s v="Part-Time"/>
    <n v="1"/>
    <s v="Salt Lake"/>
    <s v="Salt Lake County"/>
    <x v="1"/>
  </r>
  <r>
    <x v="3"/>
    <s v="Course is taught at Other site, not Owned or Leased   (eg:. Healthcare Clinic, local bowling alley, ect)"/>
    <n v="2025"/>
    <n v="2"/>
    <n v="84049"/>
    <s v="Part-Time"/>
    <n v="1"/>
    <s v="Wasatch"/>
    <s v="Wasatch County"/>
    <x v="7"/>
  </r>
  <r>
    <x v="3"/>
    <s v="Course is taught at Other site, not Owned or Leased   (eg:. Healthcare Clinic, local bowling alley, ect)"/>
    <n v="2025"/>
    <n v="2"/>
    <n v="84050"/>
    <s v="Part-Time"/>
    <n v="1"/>
    <s v="Morgan"/>
    <s v="Morgan County"/>
    <x v="8"/>
  </r>
  <r>
    <x v="3"/>
    <s v="Course is taught at Other site, not Owned or Leased   (eg:. Healthcare Clinic, local bowling alley, ect)"/>
    <n v="2025"/>
    <n v="2"/>
    <n v="84057"/>
    <s v="Full-Time"/>
    <n v="20"/>
    <s v="Utah"/>
    <s v="Utah County"/>
    <x v="0"/>
  </r>
  <r>
    <x v="3"/>
    <s v="Course is taught at Other site, not Owned or Leased   (eg:. Healthcare Clinic, local bowling alley, ect)"/>
    <n v="2025"/>
    <n v="2"/>
    <n v="84057"/>
    <s v="Part-Time"/>
    <n v="11"/>
    <s v="Utah"/>
    <s v="Utah County"/>
    <x v="0"/>
  </r>
  <r>
    <x v="3"/>
    <s v="Course is taught at Other site, not Owned or Leased   (eg:. Healthcare Clinic, local bowling alley, ect)"/>
    <n v="2025"/>
    <n v="2"/>
    <n v="84058"/>
    <s v="Full-Time"/>
    <n v="37"/>
    <s v="Utah"/>
    <s v="Utah County"/>
    <x v="0"/>
  </r>
  <r>
    <x v="3"/>
    <s v="Course is taught at Other site, not Owned or Leased   (eg:. Healthcare Clinic, local bowling alley, ect)"/>
    <n v="2025"/>
    <n v="2"/>
    <n v="84058"/>
    <s v="Part-Time"/>
    <n v="7"/>
    <s v="Utah"/>
    <s v="Utah County"/>
    <x v="0"/>
  </r>
  <r>
    <x v="3"/>
    <s v="Course is taught at Other site, not Owned or Leased   (eg:. Healthcare Clinic, local bowling alley, ect)"/>
    <n v="2025"/>
    <n v="2"/>
    <n v="84059"/>
    <s v="Full-Time"/>
    <n v="15"/>
    <s v="Utah"/>
    <s v="Utah County"/>
    <x v="0"/>
  </r>
  <r>
    <x v="3"/>
    <s v="Course is taught at Other site, not Owned or Leased   (eg:. Healthcare Clinic, local bowling alley, ect)"/>
    <n v="2025"/>
    <n v="2"/>
    <n v="84059"/>
    <s v="Part-Time"/>
    <n v="6"/>
    <s v="Utah"/>
    <s v="Utah County"/>
    <x v="0"/>
  </r>
  <r>
    <x v="3"/>
    <s v="Course is taught at Other site, not Owned or Leased   (eg:. Healthcare Clinic, local bowling alley, ect)"/>
    <n v="2025"/>
    <n v="2"/>
    <n v="84060"/>
    <s v="Part-Time"/>
    <n v="1"/>
    <s v="Summit"/>
    <s v="Summit County"/>
    <x v="3"/>
  </r>
  <r>
    <x v="3"/>
    <s v="Course is taught at Other site, not Owned or Leased   (eg:. Healthcare Clinic, local bowling alley, ect)"/>
    <n v="2025"/>
    <n v="2"/>
    <n v="84062"/>
    <s v="Full-Time"/>
    <n v="14"/>
    <s v="Utah"/>
    <s v="Utah County"/>
    <x v="0"/>
  </r>
  <r>
    <x v="3"/>
    <s v="Course is taught at Other site, not Owned or Leased   (eg:. Healthcare Clinic, local bowling alley, ect)"/>
    <n v="2025"/>
    <n v="2"/>
    <n v="84062"/>
    <s v="Part-Time"/>
    <n v="11"/>
    <s v="Utah"/>
    <s v="Utah County"/>
    <x v="0"/>
  </r>
  <r>
    <x v="3"/>
    <s v="Course is taught at Other site, not Owned or Leased   (eg:. Healthcare Clinic, local bowling alley, ect)"/>
    <n v="2025"/>
    <n v="2"/>
    <n v="84065"/>
    <s v="Full-Time"/>
    <n v="8"/>
    <s v="Salt Lake"/>
    <s v="Salt Lake County"/>
    <x v="1"/>
  </r>
  <r>
    <x v="3"/>
    <s v="Course is taught at Other site, not Owned or Leased   (eg:. Healthcare Clinic, local bowling alley, ect)"/>
    <n v="2025"/>
    <n v="2"/>
    <n v="84065"/>
    <s v="Part-Time"/>
    <n v="4"/>
    <s v="Salt Lake"/>
    <s v="Salt Lake County"/>
    <x v="1"/>
  </r>
  <r>
    <x v="3"/>
    <s v="Course is taught at Other site, not Owned or Leased   (eg:. Healthcare Clinic, local bowling alley, ect)"/>
    <n v="2025"/>
    <n v="2"/>
    <n v="84067"/>
    <s v="Full-Time"/>
    <n v="1"/>
    <s v="Weber"/>
    <s v="Weber County"/>
    <x v="9"/>
  </r>
  <r>
    <x v="3"/>
    <s v="Course is taught at Other site, not Owned or Leased   (eg:. Healthcare Clinic, local bowling alley, ect)"/>
    <n v="2025"/>
    <n v="2"/>
    <n v="84067"/>
    <s v="Part-Time"/>
    <n v="1"/>
    <s v="Weber"/>
    <s v="Weber County"/>
    <x v="9"/>
  </r>
  <r>
    <x v="3"/>
    <s v="Course is taught at Other site, not Owned or Leased   (eg:. Healthcare Clinic, local bowling alley, ect)"/>
    <n v="2025"/>
    <n v="2"/>
    <n v="84070"/>
    <s v="Full-Time"/>
    <n v="3"/>
    <s v="Salt Lake"/>
    <s v="Salt Lake County"/>
    <x v="1"/>
  </r>
  <r>
    <x v="3"/>
    <s v="Course is taught at Other site, not Owned or Leased   (eg:. Healthcare Clinic, local bowling alley, ect)"/>
    <n v="2025"/>
    <n v="2"/>
    <n v="84070"/>
    <s v="Part-Time"/>
    <n v="2"/>
    <s v="Salt Lake"/>
    <s v="Salt Lake County"/>
    <x v="1"/>
  </r>
  <r>
    <x v="3"/>
    <s v="Course is taught at Other site, not Owned or Leased   (eg:. Healthcare Clinic, local bowling alley, ect)"/>
    <n v="2025"/>
    <n v="2"/>
    <n v="84071"/>
    <s v="Full-Time"/>
    <n v="1"/>
    <s v="Tooele"/>
    <s v="Tooele County"/>
    <x v="5"/>
  </r>
  <r>
    <x v="3"/>
    <s v="Course is taught at Other site, not Owned or Leased   (eg:. Healthcare Clinic, local bowling alley, ect)"/>
    <n v="2025"/>
    <n v="2"/>
    <n v="84074"/>
    <s v="Full-Time"/>
    <n v="7"/>
    <s v="Tooele"/>
    <s v="Tooele County"/>
    <x v="5"/>
  </r>
  <r>
    <x v="3"/>
    <s v="Course is taught at Other site, not Owned or Leased   (eg:. Healthcare Clinic, local bowling alley, ect)"/>
    <n v="2025"/>
    <n v="2"/>
    <n v="84074"/>
    <s v="Part-Time"/>
    <n v="1"/>
    <s v="Tooele"/>
    <s v="Tooele County"/>
    <x v="5"/>
  </r>
  <r>
    <x v="3"/>
    <s v="Course is taught at Other site, not Owned or Leased   (eg:. Healthcare Clinic, local bowling alley, ect)"/>
    <n v="2025"/>
    <n v="2"/>
    <n v="84075"/>
    <s v="Full-Time"/>
    <n v="1"/>
    <s v="Davis"/>
    <s v="Davis County"/>
    <x v="2"/>
  </r>
  <r>
    <x v="3"/>
    <s v="Course is taught at Other site, not Owned or Leased   (eg:. Healthcare Clinic, local bowling alley, ect)"/>
    <n v="2025"/>
    <n v="2"/>
    <n v="84075"/>
    <s v="Part-Time"/>
    <n v="1"/>
    <s v="Davis"/>
    <s v="Davis County"/>
    <x v="2"/>
  </r>
  <r>
    <x v="3"/>
    <s v="Course is taught at Other site, not Owned or Leased   (eg:. Healthcare Clinic, local bowling alley, ect)"/>
    <n v="2025"/>
    <n v="2"/>
    <n v="84078"/>
    <s v="Full-Time"/>
    <n v="1"/>
    <s v="Uintah"/>
    <s v="Uintah County"/>
    <x v="6"/>
  </r>
  <r>
    <x v="3"/>
    <s v="Course is taught at Other site, not Owned or Leased   (eg:. Healthcare Clinic, local bowling alley, ect)"/>
    <n v="2025"/>
    <n v="2"/>
    <n v="84081"/>
    <s v="Full-Time"/>
    <n v="3"/>
    <e v="#N/A"/>
    <s v="Salt Lake County"/>
    <x v="1"/>
  </r>
  <r>
    <x v="3"/>
    <s v="Course is taught at Other site, not Owned or Leased   (eg:. Healthcare Clinic, local bowling alley, ect)"/>
    <n v="2025"/>
    <n v="2"/>
    <n v="84081"/>
    <s v="Part-Time"/>
    <n v="2"/>
    <e v="#N/A"/>
    <s v="Salt Lake County"/>
    <x v="1"/>
  </r>
  <r>
    <x v="3"/>
    <s v="Course is taught at Other site, not Owned or Leased   (eg:. Healthcare Clinic, local bowling alley, ect)"/>
    <n v="2025"/>
    <n v="2"/>
    <n v="84084"/>
    <s v="Part-Time"/>
    <n v="1"/>
    <s v="Salt Lake"/>
    <s v="Salt Lake County"/>
    <x v="1"/>
  </r>
  <r>
    <x v="3"/>
    <s v="Course is taught at Other site, not Owned or Leased   (eg:. Healthcare Clinic, local bowling alley, ect)"/>
    <n v="2025"/>
    <n v="2"/>
    <n v="84087"/>
    <s v="Full-Time"/>
    <n v="1"/>
    <s v="Davis"/>
    <s v="Davis County"/>
    <x v="2"/>
  </r>
  <r>
    <x v="3"/>
    <s v="Course is taught at Other site, not Owned or Leased   (eg:. Healthcare Clinic, local bowling alley, ect)"/>
    <n v="2025"/>
    <n v="2"/>
    <n v="84088"/>
    <s v="Full-Time"/>
    <n v="1"/>
    <s v="Salt Lake"/>
    <s v="Salt Lake County"/>
    <x v="1"/>
  </r>
  <r>
    <x v="3"/>
    <s v="Course is taught at Other site, not Owned or Leased   (eg:. Healthcare Clinic, local bowling alley, ect)"/>
    <n v="2025"/>
    <n v="2"/>
    <n v="84088"/>
    <s v="Part-Time"/>
    <n v="1"/>
    <s v="Salt Lake"/>
    <s v="Salt Lake County"/>
    <x v="1"/>
  </r>
  <r>
    <x v="3"/>
    <s v="Course is taught at Other site, not Owned or Leased   (eg:. Healthcare Clinic, local bowling alley, ect)"/>
    <n v="2025"/>
    <n v="2"/>
    <n v="84090"/>
    <s v="Full-Time"/>
    <n v="1"/>
    <s v="Salt Lake"/>
    <e v="#N/A"/>
    <x v="1"/>
  </r>
  <r>
    <x v="3"/>
    <s v="Course is taught at Other site, not Owned or Leased   (eg:. Healthcare Clinic, local bowling alley, ect)"/>
    <n v="2025"/>
    <n v="2"/>
    <n v="84092"/>
    <s v="Full-Time"/>
    <n v="2"/>
    <s v="Salt Lake"/>
    <s v="Salt Lake County"/>
    <x v="1"/>
  </r>
  <r>
    <x v="3"/>
    <s v="Course is taught at Other site, not Owned or Leased   (eg:. Healthcare Clinic, local bowling alley, ect)"/>
    <n v="2025"/>
    <n v="2"/>
    <n v="84094"/>
    <s v="Full-Time"/>
    <n v="1"/>
    <s v="Salt Lake"/>
    <s v="Salt Lake County"/>
    <x v="1"/>
  </r>
  <r>
    <x v="3"/>
    <s v="Course is taught at Other site, not Owned or Leased   (eg:. Healthcare Clinic, local bowling alley, ect)"/>
    <n v="2025"/>
    <n v="2"/>
    <n v="84094"/>
    <s v="Part-Time"/>
    <n v="1"/>
    <s v="Salt Lake"/>
    <s v="Salt Lake County"/>
    <x v="1"/>
  </r>
  <r>
    <x v="3"/>
    <s v="Course is taught at Other site, not Owned or Leased   (eg:. Healthcare Clinic, local bowling alley, ect)"/>
    <n v="2025"/>
    <n v="2"/>
    <n v="84095"/>
    <s v="Full-Time"/>
    <n v="10"/>
    <s v="Salt Lake"/>
    <s v="Salt Lake County"/>
    <x v="1"/>
  </r>
  <r>
    <x v="3"/>
    <s v="Course is taught at Other site, not Owned or Leased   (eg:. Healthcare Clinic, local bowling alley, ect)"/>
    <n v="2025"/>
    <n v="2"/>
    <n v="84095"/>
    <s v="Part-Time"/>
    <n v="3"/>
    <s v="Salt Lake"/>
    <s v="Salt Lake County"/>
    <x v="1"/>
  </r>
  <r>
    <x v="3"/>
    <s v="Course is taught at Other site, not Owned or Leased   (eg:. Healthcare Clinic, local bowling alley, ect)"/>
    <n v="2025"/>
    <n v="2"/>
    <n v="84096"/>
    <s v="Full-Time"/>
    <n v="11"/>
    <e v="#N/A"/>
    <s v="Salt Lake County"/>
    <x v="1"/>
  </r>
  <r>
    <x v="3"/>
    <s v="Course is taught at Other site, not Owned or Leased   (eg:. Healthcare Clinic, local bowling alley, ect)"/>
    <n v="2025"/>
    <n v="2"/>
    <n v="84096"/>
    <s v="Part-Time"/>
    <n v="6"/>
    <e v="#N/A"/>
    <s v="Salt Lake County"/>
    <x v="1"/>
  </r>
  <r>
    <x v="3"/>
    <s v="Course is taught at Other site, not Owned or Leased   (eg:. Healthcare Clinic, local bowling alley, ect)"/>
    <n v="2025"/>
    <n v="2"/>
    <n v="84097"/>
    <s v="Full-Time"/>
    <n v="9"/>
    <s v="Utah"/>
    <s v="Utah County"/>
    <x v="0"/>
  </r>
  <r>
    <x v="3"/>
    <s v="Course is taught at Other site, not Owned or Leased   (eg:. Healthcare Clinic, local bowling alley, ect)"/>
    <n v="2025"/>
    <n v="2"/>
    <n v="84097"/>
    <s v="Part-Time"/>
    <n v="4"/>
    <s v="Utah"/>
    <s v="Utah County"/>
    <x v="0"/>
  </r>
  <r>
    <x v="3"/>
    <s v="Course is taught at Other site, not Owned or Leased   (eg:. Healthcare Clinic, local bowling alley, ect)"/>
    <n v="2025"/>
    <n v="2"/>
    <n v="84098"/>
    <s v="Full-Time"/>
    <n v="1"/>
    <s v="Summit"/>
    <s v="Summit County"/>
    <x v="3"/>
  </r>
  <r>
    <x v="3"/>
    <s v="Course is taught at Other site, not Owned or Leased   (eg:. Healthcare Clinic, local bowling alley, ect)"/>
    <n v="2025"/>
    <n v="2"/>
    <n v="84098"/>
    <s v="Part-Time"/>
    <n v="1"/>
    <s v="Summit"/>
    <s v="Summit County"/>
    <x v="3"/>
  </r>
  <r>
    <x v="3"/>
    <s v="Course is taught at Other site, not Owned or Leased   (eg:. Healthcare Clinic, local bowling alley, ect)"/>
    <n v="2025"/>
    <n v="2"/>
    <n v="84102"/>
    <s v="Part-Time"/>
    <n v="1"/>
    <s v="Salt Lake"/>
    <s v="Salt Lake County"/>
    <x v="1"/>
  </r>
  <r>
    <x v="3"/>
    <s v="Course is taught at Other site, not Owned or Leased   (eg:. Healthcare Clinic, local bowling alley, ect)"/>
    <n v="2025"/>
    <n v="2"/>
    <n v="84103"/>
    <s v="Part-Time"/>
    <n v="1"/>
    <s v="Salt Lake"/>
    <s v="Salt Lake County"/>
    <x v="1"/>
  </r>
  <r>
    <x v="3"/>
    <s v="Course is taught at Other site, not Owned or Leased   (eg:. Healthcare Clinic, local bowling alley, ect)"/>
    <n v="2025"/>
    <n v="2"/>
    <n v="84104"/>
    <s v="Full-Time"/>
    <n v="1"/>
    <s v="Salt Lake"/>
    <s v="Salt Lake County"/>
    <x v="1"/>
  </r>
  <r>
    <x v="3"/>
    <s v="Course is taught at Other site, not Owned or Leased   (eg:. Healthcare Clinic, local bowling alley, ect)"/>
    <n v="2025"/>
    <n v="2"/>
    <n v="84106"/>
    <s v="Part-Time"/>
    <n v="3"/>
    <s v="Salt Lake"/>
    <s v="Salt Lake County"/>
    <x v="1"/>
  </r>
  <r>
    <x v="3"/>
    <s v="Course is taught at Other site, not Owned or Leased   (eg:. Healthcare Clinic, local bowling alley, ect)"/>
    <n v="2025"/>
    <n v="2"/>
    <n v="84107"/>
    <s v="Full-Time"/>
    <n v="1"/>
    <s v="Salt Lake"/>
    <s v="Salt Lake County"/>
    <x v="1"/>
  </r>
  <r>
    <x v="3"/>
    <s v="Course is taught at Other site, not Owned or Leased   (eg:. Healthcare Clinic, local bowling alley, ect)"/>
    <n v="2025"/>
    <n v="2"/>
    <n v="84107"/>
    <s v="Part-Time"/>
    <n v="5"/>
    <s v="Salt Lake"/>
    <s v="Salt Lake County"/>
    <x v="1"/>
  </r>
  <r>
    <x v="3"/>
    <s v="Course is taught at Other site, not Owned or Leased   (eg:. Healthcare Clinic, local bowling alley, ect)"/>
    <n v="2025"/>
    <n v="2"/>
    <n v="84108"/>
    <s v="Full-Time"/>
    <n v="1"/>
    <s v="Salt Lake"/>
    <s v="Salt Lake County"/>
    <x v="1"/>
  </r>
  <r>
    <x v="3"/>
    <s v="Course is taught at Other site, not Owned or Leased   (eg:. Healthcare Clinic, local bowling alley, ect)"/>
    <n v="2025"/>
    <n v="2"/>
    <n v="84109"/>
    <s v="Full-Time"/>
    <n v="7"/>
    <s v="Salt Lake"/>
    <s v="Salt Lake County"/>
    <x v="1"/>
  </r>
  <r>
    <x v="3"/>
    <s v="Course is taught at Other site, not Owned or Leased   (eg:. Healthcare Clinic, local bowling alley, ect)"/>
    <n v="2025"/>
    <n v="2"/>
    <n v="84109"/>
    <s v="Part-Time"/>
    <n v="3"/>
    <s v="Salt Lake"/>
    <s v="Salt Lake County"/>
    <x v="1"/>
  </r>
  <r>
    <x v="3"/>
    <s v="Course is taught at Other site, not Owned or Leased   (eg:. Healthcare Clinic, local bowling alley, ect)"/>
    <n v="2025"/>
    <n v="2"/>
    <n v="84116"/>
    <s v="Part-Time"/>
    <n v="1"/>
    <s v="Salt Lake"/>
    <s v="Salt Lake County"/>
    <x v="1"/>
  </r>
  <r>
    <x v="3"/>
    <s v="Course is taught at Other site, not Owned or Leased   (eg:. Healthcare Clinic, local bowling alley, ect)"/>
    <n v="2025"/>
    <n v="2"/>
    <n v="84117"/>
    <s v="Full-Time"/>
    <n v="2"/>
    <s v="Salt Lake"/>
    <s v="Salt Lake County"/>
    <x v="1"/>
  </r>
  <r>
    <x v="3"/>
    <s v="Course is taught at Other site, not Owned or Leased   (eg:. Healthcare Clinic, local bowling alley, ect)"/>
    <n v="2025"/>
    <n v="2"/>
    <n v="84117"/>
    <s v="Part-Time"/>
    <n v="3"/>
    <s v="Salt Lake"/>
    <s v="Salt Lake County"/>
    <x v="1"/>
  </r>
  <r>
    <x v="3"/>
    <s v="Course is taught at Other site, not Owned or Leased   (eg:. Healthcare Clinic, local bowling alley, ect)"/>
    <n v="2025"/>
    <n v="2"/>
    <n v="84118"/>
    <s v="Full-Time"/>
    <n v="1"/>
    <s v="Salt Lake"/>
    <s v="Salt Lake County"/>
    <x v="1"/>
  </r>
  <r>
    <x v="3"/>
    <s v="Course is taught at Other site, not Owned or Leased   (eg:. Healthcare Clinic, local bowling alley, ect)"/>
    <n v="2025"/>
    <n v="2"/>
    <n v="84118"/>
    <s v="Part-Time"/>
    <n v="1"/>
    <s v="Salt Lake"/>
    <s v="Salt Lake County"/>
    <x v="1"/>
  </r>
  <r>
    <x v="3"/>
    <s v="Course is taught at Other site, not Owned or Leased   (eg:. Healthcare Clinic, local bowling alley, ect)"/>
    <n v="2025"/>
    <n v="2"/>
    <n v="84120"/>
    <s v="Part-Time"/>
    <n v="1"/>
    <s v="Salt Lake"/>
    <s v="Salt Lake County"/>
    <x v="1"/>
  </r>
  <r>
    <x v="3"/>
    <s v="Course is taught at Other site, not Owned or Leased   (eg:. Healthcare Clinic, local bowling alley, ect)"/>
    <n v="2025"/>
    <n v="2"/>
    <n v="84121"/>
    <s v="Full-Time"/>
    <n v="3"/>
    <s v="Salt Lake"/>
    <s v="Salt Lake County"/>
    <x v="1"/>
  </r>
  <r>
    <x v="3"/>
    <s v="Course is taught at Other site, not Owned or Leased   (eg:. Healthcare Clinic, local bowling alley, ect)"/>
    <n v="2025"/>
    <n v="2"/>
    <n v="84123"/>
    <s v="Full-Time"/>
    <n v="2"/>
    <s v="Salt Lake"/>
    <s v="Salt Lake County"/>
    <x v="1"/>
  </r>
  <r>
    <x v="3"/>
    <s v="Course is taught at Other site, not Owned or Leased   (eg:. Healthcare Clinic, local bowling alley, ect)"/>
    <n v="2025"/>
    <n v="2"/>
    <n v="84124"/>
    <s v="Full-Time"/>
    <n v="2"/>
    <s v="Salt Lake"/>
    <s v="Salt Lake County"/>
    <x v="1"/>
  </r>
  <r>
    <x v="3"/>
    <s v="Course is taught at Other site, not Owned or Leased   (eg:. Healthcare Clinic, local bowling alley, ect)"/>
    <n v="2025"/>
    <n v="2"/>
    <n v="84124"/>
    <s v="Part-Time"/>
    <n v="1"/>
    <s v="Salt Lake"/>
    <s v="Salt Lake County"/>
    <x v="1"/>
  </r>
  <r>
    <x v="3"/>
    <s v="Course is taught at Other site, not Owned or Leased   (eg:. Healthcare Clinic, local bowling alley, ect)"/>
    <n v="2025"/>
    <n v="2"/>
    <n v="84128"/>
    <s v="Part-Time"/>
    <n v="1"/>
    <s v="Salt Lake"/>
    <s v="Salt Lake County"/>
    <x v="1"/>
  </r>
  <r>
    <x v="3"/>
    <s v="Course is taught at Other site, not Owned or Leased   (eg:. Healthcare Clinic, local bowling alley, ect)"/>
    <n v="2025"/>
    <n v="2"/>
    <n v="84129"/>
    <s v="Full-Time"/>
    <n v="1"/>
    <e v="#N/A"/>
    <s v="Salt Lake County"/>
    <x v="1"/>
  </r>
  <r>
    <x v="3"/>
    <s v="Course is taught at Other site, not Owned or Leased   (eg:. Healthcare Clinic, local bowling alley, ect)"/>
    <n v="2025"/>
    <n v="2"/>
    <n v="84129"/>
    <s v="Part-Time"/>
    <n v="2"/>
    <e v="#N/A"/>
    <s v="Salt Lake County"/>
    <x v="1"/>
  </r>
  <r>
    <x v="3"/>
    <s v="Course is taught at Other site, not Owned or Leased   (eg:. Healthcare Clinic, local bowling alley, ect)"/>
    <n v="2025"/>
    <n v="2"/>
    <n v="84302"/>
    <s v="Part-Time"/>
    <n v="1"/>
    <s v="Box Elder"/>
    <s v="Box Elder County"/>
    <x v="10"/>
  </r>
  <r>
    <x v="3"/>
    <s v="Course is taught at Other site, not Owned or Leased   (eg:. Healthcare Clinic, local bowling alley, ect)"/>
    <n v="2025"/>
    <n v="2"/>
    <n v="84320"/>
    <s v="Full-Time"/>
    <n v="1"/>
    <s v="Cache"/>
    <s v="Cache County"/>
    <x v="11"/>
  </r>
  <r>
    <x v="3"/>
    <s v="Course is taught at Other site, not Owned or Leased   (eg:. Healthcare Clinic, local bowling alley, ect)"/>
    <n v="2025"/>
    <n v="2"/>
    <n v="84321"/>
    <s v="Full-Time"/>
    <n v="2"/>
    <s v="Cache"/>
    <s v="Cache County"/>
    <x v="11"/>
  </r>
  <r>
    <x v="3"/>
    <s v="Course is taught at Other site, not Owned or Leased   (eg:. Healthcare Clinic, local bowling alley, ect)"/>
    <n v="2025"/>
    <n v="2"/>
    <n v="84325"/>
    <s v="Full-Time"/>
    <n v="1"/>
    <s v="Cache"/>
    <s v="Cache County"/>
    <x v="11"/>
  </r>
  <r>
    <x v="3"/>
    <s v="Course is taught at Other site, not Owned or Leased   (eg:. Healthcare Clinic, local bowling alley, ect)"/>
    <n v="2025"/>
    <n v="2"/>
    <n v="84326"/>
    <s v="Part-Time"/>
    <n v="1"/>
    <s v="Cache"/>
    <s v="Cache County"/>
    <x v="11"/>
  </r>
  <r>
    <x v="3"/>
    <s v="Course is taught at Other site, not Owned or Leased   (eg:. Healthcare Clinic, local bowling alley, ect)"/>
    <n v="2025"/>
    <n v="2"/>
    <n v="84335"/>
    <s v="Part-Time"/>
    <n v="1"/>
    <s v="Cache"/>
    <s v="Cache County"/>
    <x v="11"/>
  </r>
  <r>
    <x v="3"/>
    <s v="Course is taught at Other site, not Owned or Leased   (eg:. Healthcare Clinic, local bowling alley, ect)"/>
    <n v="2025"/>
    <n v="2"/>
    <n v="84337"/>
    <s v="Full-Time"/>
    <n v="1"/>
    <s v="Box Elder"/>
    <s v="Box Elder County"/>
    <x v="10"/>
  </r>
  <r>
    <x v="3"/>
    <s v="Course is taught at Other site, not Owned or Leased   (eg:. Healthcare Clinic, local bowling alley, ect)"/>
    <n v="2025"/>
    <n v="2"/>
    <n v="84339"/>
    <s v="Part-Time"/>
    <n v="1"/>
    <s v="Cache"/>
    <s v="Cache County"/>
    <x v="11"/>
  </r>
  <r>
    <x v="3"/>
    <s v="Course is taught at Other site, not Owned or Leased   (eg:. Healthcare Clinic, local bowling alley, ect)"/>
    <n v="2025"/>
    <n v="2"/>
    <n v="84340"/>
    <s v="Full-Time"/>
    <n v="1"/>
    <s v="Box Elder"/>
    <s v="Box Elder County"/>
    <x v="10"/>
  </r>
  <r>
    <x v="3"/>
    <s v="Course is taught at Other site, not Owned or Leased   (eg:. Healthcare Clinic, local bowling alley, ect)"/>
    <n v="2025"/>
    <n v="2"/>
    <n v="84341"/>
    <s v="Full-Time"/>
    <n v="1"/>
    <s v="Cache"/>
    <s v="Cache County"/>
    <x v="11"/>
  </r>
  <r>
    <x v="3"/>
    <s v="Course is taught at Other site, not Owned or Leased   (eg:. Healthcare Clinic, local bowling alley, ect)"/>
    <n v="2025"/>
    <n v="2"/>
    <n v="84401"/>
    <s v="Part-Time"/>
    <n v="1"/>
    <s v="Weber"/>
    <s v="Weber County"/>
    <x v="9"/>
  </r>
  <r>
    <x v="3"/>
    <s v="Course is taught at Other site, not Owned or Leased   (eg:. Healthcare Clinic, local bowling alley, ect)"/>
    <n v="2025"/>
    <n v="2"/>
    <n v="84404"/>
    <s v="Full-Time"/>
    <n v="1"/>
    <s v="Weber"/>
    <s v="Weber County"/>
    <x v="9"/>
  </r>
  <r>
    <x v="3"/>
    <s v="Course is taught at Other site, not Owned or Leased   (eg:. Healthcare Clinic, local bowling alley, ect)"/>
    <n v="2025"/>
    <n v="2"/>
    <n v="84404"/>
    <s v="Part-Time"/>
    <n v="1"/>
    <s v="Weber"/>
    <s v="Weber County"/>
    <x v="9"/>
  </r>
  <r>
    <x v="3"/>
    <s v="Course is taught at Other site, not Owned or Leased   (eg:. Healthcare Clinic, local bowling alley, ect)"/>
    <n v="2025"/>
    <n v="2"/>
    <n v="84405"/>
    <s v="Full-Time"/>
    <n v="1"/>
    <s v="Weber"/>
    <s v="Weber County"/>
    <x v="9"/>
  </r>
  <r>
    <x v="3"/>
    <s v="Course is taught at Other site, not Owned or Leased   (eg:. Healthcare Clinic, local bowling alley, ect)"/>
    <n v="2025"/>
    <n v="2"/>
    <n v="84414"/>
    <s v="Part-Time"/>
    <n v="1"/>
    <s v="Weber"/>
    <s v="Weber County"/>
    <x v="9"/>
  </r>
  <r>
    <x v="3"/>
    <s v="Course is taught at Other site, not Owned or Leased   (eg:. Healthcare Clinic, local bowling alley, ect)"/>
    <n v="2025"/>
    <n v="2"/>
    <n v="84501"/>
    <s v="Full-Time"/>
    <n v="1"/>
    <s v="Carbon"/>
    <s v="Carbon County"/>
    <x v="12"/>
  </r>
  <r>
    <x v="3"/>
    <s v="Course is taught at Other site, not Owned or Leased   (eg:. Healthcare Clinic, local bowling alley, ect)"/>
    <n v="2025"/>
    <n v="2"/>
    <n v="84601"/>
    <s v="Full-Time"/>
    <n v="16"/>
    <s v="Utah"/>
    <s v="Utah County"/>
    <x v="0"/>
  </r>
  <r>
    <x v="3"/>
    <s v="Course is taught at Other site, not Owned or Leased   (eg:. Healthcare Clinic, local bowling alley, ect)"/>
    <n v="2025"/>
    <n v="2"/>
    <n v="84601"/>
    <s v="Part-Time"/>
    <n v="9"/>
    <s v="Utah"/>
    <s v="Utah County"/>
    <x v="0"/>
  </r>
  <r>
    <x v="3"/>
    <s v="Course is taught at Other site, not Owned or Leased   (eg:. Healthcare Clinic, local bowling alley, ect)"/>
    <n v="2025"/>
    <n v="2"/>
    <n v="84604"/>
    <s v="Full-Time"/>
    <n v="31"/>
    <s v="Utah"/>
    <s v="Utah County"/>
    <x v="0"/>
  </r>
  <r>
    <x v="3"/>
    <s v="Course is taught at Other site, not Owned or Leased   (eg:. Healthcare Clinic, local bowling alley, ect)"/>
    <n v="2025"/>
    <n v="2"/>
    <n v="84604"/>
    <s v="Part-Time"/>
    <n v="10"/>
    <s v="Utah"/>
    <s v="Utah County"/>
    <x v="0"/>
  </r>
  <r>
    <x v="3"/>
    <s v="Course is taught at Other site, not Owned or Leased   (eg:. Healthcare Clinic, local bowling alley, ect)"/>
    <n v="2025"/>
    <n v="2"/>
    <n v="84606"/>
    <s v="Full-Time"/>
    <n v="22"/>
    <s v="Utah"/>
    <s v="Utah County"/>
    <x v="0"/>
  </r>
  <r>
    <x v="3"/>
    <s v="Course is taught at Other site, not Owned or Leased   (eg:. Healthcare Clinic, local bowling alley, ect)"/>
    <n v="2025"/>
    <n v="2"/>
    <n v="84606"/>
    <s v="Part-Time"/>
    <n v="10"/>
    <s v="Utah"/>
    <s v="Utah County"/>
    <x v="0"/>
  </r>
  <r>
    <x v="3"/>
    <s v="Course is taught at Other site, not Owned or Leased   (eg:. Healthcare Clinic, local bowling alley, ect)"/>
    <n v="2025"/>
    <n v="2"/>
    <n v="84627"/>
    <s v="Full-Time"/>
    <n v="2"/>
    <s v="Sanpete"/>
    <s v="Sanpete County"/>
    <x v="17"/>
  </r>
  <r>
    <x v="3"/>
    <s v="Course is taught at Other site, not Owned or Leased   (eg:. Healthcare Clinic, local bowling alley, ect)"/>
    <n v="2025"/>
    <n v="2"/>
    <n v="84629"/>
    <s v="Full-Time"/>
    <n v="2"/>
    <s v="Sanpete"/>
    <s v="Sanpete County"/>
    <x v="17"/>
  </r>
  <r>
    <x v="3"/>
    <s v="Course is taught at Other site, not Owned or Leased   (eg:. Healthcare Clinic, local bowling alley, ect)"/>
    <n v="2025"/>
    <n v="2"/>
    <n v="84645"/>
    <s v="Full-Time"/>
    <n v="2"/>
    <s v="Juab"/>
    <s v="Juab County"/>
    <x v="18"/>
  </r>
  <r>
    <x v="3"/>
    <s v="Course is taught at Other site, not Owned or Leased   (eg:. Healthcare Clinic, local bowling alley, ect)"/>
    <n v="2025"/>
    <n v="2"/>
    <n v="84646"/>
    <s v="Full-Time"/>
    <n v="1"/>
    <s v="Sanpete"/>
    <s v="Sanpete County"/>
    <x v="17"/>
  </r>
  <r>
    <x v="3"/>
    <s v="Course is taught at Other site, not Owned or Leased   (eg:. Healthcare Clinic, local bowling alley, ect)"/>
    <n v="2025"/>
    <n v="2"/>
    <n v="84647"/>
    <s v="Full-Time"/>
    <n v="1"/>
    <s v="Sanpete"/>
    <s v="Sanpete County"/>
    <x v="17"/>
  </r>
  <r>
    <x v="3"/>
    <s v="Course is taught at Other site, not Owned or Leased   (eg:. Healthcare Clinic, local bowling alley, ect)"/>
    <n v="2025"/>
    <n v="2"/>
    <n v="84647"/>
    <s v="Part-Time"/>
    <n v="2"/>
    <s v="Sanpete"/>
    <s v="Sanpete County"/>
    <x v="17"/>
  </r>
  <r>
    <x v="3"/>
    <s v="Course is taught at Other site, not Owned or Leased   (eg:. Healthcare Clinic, local bowling alley, ect)"/>
    <n v="2025"/>
    <n v="2"/>
    <n v="84648"/>
    <s v="Part-Time"/>
    <n v="1"/>
    <s v="Juab"/>
    <s v="Juab County"/>
    <x v="18"/>
  </r>
  <r>
    <x v="3"/>
    <s v="Course is taught at Other site, not Owned or Leased   (eg:. Healthcare Clinic, local bowling alley, ect)"/>
    <n v="2025"/>
    <n v="2"/>
    <n v="84651"/>
    <s v="Full-Time"/>
    <n v="9"/>
    <s v="Utah"/>
    <s v="Utah County"/>
    <x v="0"/>
  </r>
  <r>
    <x v="3"/>
    <s v="Course is taught at Other site, not Owned or Leased   (eg:. Healthcare Clinic, local bowling alley, ect)"/>
    <n v="2025"/>
    <n v="2"/>
    <n v="84651"/>
    <s v="Part-Time"/>
    <n v="28"/>
    <s v="Utah"/>
    <s v="Utah County"/>
    <x v="0"/>
  </r>
  <r>
    <x v="3"/>
    <s v="Course is taught at Other site, not Owned or Leased   (eg:. Healthcare Clinic, local bowling alley, ect)"/>
    <n v="2025"/>
    <n v="2"/>
    <n v="84653"/>
    <s v="Full-Time"/>
    <n v="1"/>
    <s v="Utah"/>
    <s v="Utah County"/>
    <x v="0"/>
  </r>
  <r>
    <x v="3"/>
    <s v="Course is taught at Other site, not Owned or Leased   (eg:. Healthcare Clinic, local bowling alley, ect)"/>
    <n v="2025"/>
    <n v="2"/>
    <n v="84653"/>
    <s v="Part-Time"/>
    <n v="11"/>
    <s v="Utah"/>
    <s v="Utah County"/>
    <x v="0"/>
  </r>
  <r>
    <x v="3"/>
    <s v="Course is taught at Other site, not Owned or Leased   (eg:. Healthcare Clinic, local bowling alley, ect)"/>
    <n v="2025"/>
    <n v="2"/>
    <n v="84655"/>
    <s v="Full-Time"/>
    <n v="4"/>
    <s v="Utah"/>
    <s v="Utah County"/>
    <x v="0"/>
  </r>
  <r>
    <x v="3"/>
    <s v="Course is taught at Other site, not Owned or Leased   (eg:. Healthcare Clinic, local bowling alley, ect)"/>
    <n v="2025"/>
    <n v="2"/>
    <n v="84655"/>
    <s v="Part-Time"/>
    <n v="14"/>
    <s v="Utah"/>
    <s v="Utah County"/>
    <x v="0"/>
  </r>
  <r>
    <x v="3"/>
    <s v="Course is taught at Other site, not Owned or Leased   (eg:. Healthcare Clinic, local bowling alley, ect)"/>
    <n v="2025"/>
    <n v="2"/>
    <n v="84660"/>
    <s v="Full-Time"/>
    <n v="16"/>
    <s v="Utah"/>
    <s v="Utah County"/>
    <x v="0"/>
  </r>
  <r>
    <x v="3"/>
    <s v="Course is taught at Other site, not Owned or Leased   (eg:. Healthcare Clinic, local bowling alley, ect)"/>
    <n v="2025"/>
    <n v="2"/>
    <n v="84660"/>
    <s v="Part-Time"/>
    <n v="52"/>
    <s v="Utah"/>
    <s v="Utah County"/>
    <x v="0"/>
  </r>
  <r>
    <x v="3"/>
    <s v="Course is taught at Other site, not Owned or Leased   (eg:. Healthcare Clinic, local bowling alley, ect)"/>
    <n v="2025"/>
    <n v="2"/>
    <n v="84663"/>
    <s v="Full-Time"/>
    <n v="13"/>
    <s v="Utah"/>
    <s v="Utah County"/>
    <x v="0"/>
  </r>
  <r>
    <x v="3"/>
    <s v="Course is taught at Other site, not Owned or Leased   (eg:. Healthcare Clinic, local bowling alley, ect)"/>
    <n v="2025"/>
    <n v="2"/>
    <n v="84663"/>
    <s v="Part-Time"/>
    <n v="17"/>
    <s v="Utah"/>
    <s v="Utah County"/>
    <x v="0"/>
  </r>
  <r>
    <x v="3"/>
    <s v="Course is taught at Other site, not Owned or Leased   (eg:. Healthcare Clinic, local bowling alley, ect)"/>
    <n v="2025"/>
    <n v="2"/>
    <n v="84664"/>
    <s v="Full-Time"/>
    <n v="5"/>
    <s v="Utah"/>
    <s v="Utah County"/>
    <x v="0"/>
  </r>
  <r>
    <x v="3"/>
    <s v="Course is taught at Other site, not Owned or Leased   (eg:. Healthcare Clinic, local bowling alley, ect)"/>
    <n v="2025"/>
    <n v="2"/>
    <n v="84664"/>
    <s v="Part-Time"/>
    <n v="13"/>
    <s v="Utah"/>
    <s v="Utah County"/>
    <x v="0"/>
  </r>
  <r>
    <x v="3"/>
    <s v="Course is taught at Other site, not Owned or Leased   (eg:. Healthcare Clinic, local bowling alley, ect)"/>
    <n v="2025"/>
    <n v="2"/>
    <n v="84721"/>
    <s v="Full-Time"/>
    <n v="1"/>
    <s v="Iron"/>
    <s v="Iron County"/>
    <x v="20"/>
  </r>
  <r>
    <x v="3"/>
    <s v="Course is taught at Other site, not Owned or Leased   (eg:. Healthcare Clinic, local bowling alley, ect)"/>
    <n v="2025"/>
    <n v="2"/>
    <n v="84737"/>
    <s v="Part-Time"/>
    <n v="4"/>
    <s v="Washington"/>
    <s v="Washington County"/>
    <x v="21"/>
  </r>
  <r>
    <x v="3"/>
    <s v="Course is taught at Other site, not Owned or Leased   (eg:. Healthcare Clinic, local bowling alley, ect)"/>
    <n v="2025"/>
    <n v="2"/>
    <n v="84738"/>
    <s v="Full-Time"/>
    <n v="1"/>
    <s v="Washington"/>
    <s v="Washington County"/>
    <x v="21"/>
  </r>
  <r>
    <x v="3"/>
    <s v="Course is taught at Other site, not Owned or Leased   (eg:. Healthcare Clinic, local bowling alley, ect)"/>
    <n v="2025"/>
    <n v="2"/>
    <n v="84741"/>
    <s v="Full-Time"/>
    <n v="1"/>
    <s v="Kane"/>
    <s v="Kane County"/>
    <x v="29"/>
  </r>
  <r>
    <x v="3"/>
    <s v="Course is taught at Other site, not Owned or Leased   (eg:. Healthcare Clinic, local bowling alley, ect)"/>
    <n v="2025"/>
    <n v="2"/>
    <n v="84765"/>
    <s v="Full-Time"/>
    <n v="2"/>
    <s v="Washington"/>
    <s v="Washington County"/>
    <x v="21"/>
  </r>
  <r>
    <x v="3"/>
    <s v="Course is taught at Other site, not Owned or Leased   (eg:. Healthcare Clinic, local bowling alley, ect)"/>
    <n v="2025"/>
    <n v="2"/>
    <n v="84765"/>
    <s v="Part-Time"/>
    <n v="4"/>
    <s v="Washington"/>
    <s v="Washington County"/>
    <x v="21"/>
  </r>
  <r>
    <x v="3"/>
    <s v="Course is taught at Other site, not Owned or Leased   (eg:. Healthcare Clinic, local bowling alley, ect)"/>
    <n v="2025"/>
    <n v="2"/>
    <n v="84770"/>
    <s v="Part-Time"/>
    <n v="8"/>
    <s v="Washington"/>
    <s v="Washington County"/>
    <x v="21"/>
  </r>
  <r>
    <x v="3"/>
    <s v="Course is taught at Other site, not Owned or Leased   (eg:. Healthcare Clinic, local bowling alley, ect)"/>
    <n v="2025"/>
    <n v="2"/>
    <n v="84774"/>
    <s v="Part-Time"/>
    <n v="1"/>
    <s v="Washington"/>
    <s v="Washington County"/>
    <x v="21"/>
  </r>
  <r>
    <x v="3"/>
    <s v="Course is taught at Other site, not Owned or Leased   (eg:. Healthcare Clinic, local bowling alley, ect)"/>
    <n v="2025"/>
    <n v="2"/>
    <n v="84780"/>
    <s v="Full-Time"/>
    <n v="1"/>
    <s v="Washington"/>
    <s v="Washington County"/>
    <x v="21"/>
  </r>
  <r>
    <x v="3"/>
    <s v="Course is taught at Other site, not Owned or Leased   (eg:. Healthcare Clinic, local bowling alley, ect)"/>
    <n v="2025"/>
    <n v="2"/>
    <n v="84780"/>
    <s v="Part-Time"/>
    <n v="12"/>
    <s v="Washington"/>
    <s v="Washington County"/>
    <x v="21"/>
  </r>
  <r>
    <x v="3"/>
    <s v="Course is taught at Other site, not Owned or Leased   (eg:. Healthcare Clinic, local bowling alley, ect)"/>
    <n v="2025"/>
    <n v="2"/>
    <n v="84782"/>
    <s v="Part-Time"/>
    <n v="1"/>
    <s v="Washington"/>
    <s v="Washington County"/>
    <x v="21"/>
  </r>
  <r>
    <x v="3"/>
    <s v="Course is taught at Other site, not Owned or Leased   (eg:. Healthcare Clinic, local bowling alley, ect)"/>
    <n v="2025"/>
    <n v="2"/>
    <n v="84790"/>
    <s v="Full-Time"/>
    <n v="3"/>
    <s v="Washington"/>
    <s v="Washington County"/>
    <x v="21"/>
  </r>
  <r>
    <x v="3"/>
    <s v="Course is taught at Other site, not Owned or Leased   (eg:. Healthcare Clinic, local bowling alley, ect)"/>
    <n v="2025"/>
    <n v="2"/>
    <n v="84790"/>
    <s v="Part-Time"/>
    <n v="4"/>
    <s v="Washington"/>
    <s v="Washington County"/>
    <x v="21"/>
  </r>
  <r>
    <x v="3"/>
    <s v="Course is taught at Other site, not Owned or Leased   (eg:. Healthcare Clinic, local bowling alley, ect)"/>
    <n v="2025"/>
    <n v="2"/>
    <n v="84970"/>
    <s v="Part-Time"/>
    <n v="1"/>
    <e v="#N/A"/>
    <e v="#N/A"/>
    <x v="24"/>
  </r>
  <r>
    <x v="3"/>
    <s v="This portion of the course is taught online"/>
    <n v="2025"/>
    <n v="2"/>
    <n v="84001"/>
    <s v="Full-Time"/>
    <n v="4"/>
    <s v="Duchesne"/>
    <s v="Duchesne County"/>
    <x v="4"/>
  </r>
  <r>
    <x v="3"/>
    <s v="This portion of the course is taught online"/>
    <n v="2025"/>
    <n v="2"/>
    <n v="84002"/>
    <s v="Full-Time"/>
    <n v="1"/>
    <s v="Duchesne"/>
    <s v="Duchesne County"/>
    <x v="4"/>
  </r>
  <r>
    <x v="3"/>
    <s v="This portion of the course is taught online"/>
    <n v="2025"/>
    <n v="2"/>
    <n v="84003"/>
    <s v="Full-Time"/>
    <n v="685"/>
    <s v="Utah"/>
    <s v="Utah County"/>
    <x v="0"/>
  </r>
  <r>
    <x v="3"/>
    <s v="This portion of the course is taught online"/>
    <n v="2025"/>
    <n v="2"/>
    <n v="84003"/>
    <s v="Part-Time"/>
    <n v="380"/>
    <s v="Utah"/>
    <s v="Utah County"/>
    <x v="0"/>
  </r>
  <r>
    <x v="3"/>
    <s v="This portion of the course is taught online"/>
    <n v="2025"/>
    <n v="2"/>
    <n v="84004"/>
    <s v="Full-Time"/>
    <n v="139"/>
    <s v="Utah"/>
    <s v="Utah County"/>
    <x v="0"/>
  </r>
  <r>
    <x v="3"/>
    <s v="This portion of the course is taught online"/>
    <n v="2025"/>
    <n v="2"/>
    <n v="84004"/>
    <s v="Part-Time"/>
    <n v="64"/>
    <s v="Utah"/>
    <s v="Utah County"/>
    <x v="0"/>
  </r>
  <r>
    <x v="3"/>
    <s v="This portion of the course is taught online"/>
    <n v="2025"/>
    <n v="2"/>
    <n v="84005"/>
    <s v="Full-Time"/>
    <n v="282"/>
    <e v="#N/A"/>
    <s v="Utah County"/>
    <x v="0"/>
  </r>
  <r>
    <x v="3"/>
    <s v="This portion of the course is taught online"/>
    <n v="2025"/>
    <n v="2"/>
    <n v="84005"/>
    <s v="Part-Time"/>
    <n v="200"/>
    <e v="#N/A"/>
    <s v="Utah County"/>
    <x v="0"/>
  </r>
  <r>
    <x v="3"/>
    <s v="This portion of the course is taught online"/>
    <n v="2025"/>
    <n v="2"/>
    <n v="84006"/>
    <s v="Full-Time"/>
    <n v="3"/>
    <s v="Salt Lake"/>
    <s v="Salt Lake County"/>
    <x v="1"/>
  </r>
  <r>
    <x v="3"/>
    <s v="This portion of the course is taught online"/>
    <n v="2025"/>
    <n v="2"/>
    <n v="84006"/>
    <s v="Part-Time"/>
    <n v="2"/>
    <s v="Salt Lake"/>
    <s v="Salt Lake County"/>
    <x v="1"/>
  </r>
  <r>
    <x v="3"/>
    <s v="This portion of the course is taught online"/>
    <n v="2025"/>
    <n v="2"/>
    <n v="84007"/>
    <s v="Part-Time"/>
    <n v="1"/>
    <s v="Duchesne"/>
    <s v="Duchesne County"/>
    <x v="4"/>
  </r>
  <r>
    <x v="3"/>
    <s v="This portion of the course is taught online"/>
    <n v="2025"/>
    <n v="2"/>
    <n v="84009"/>
    <s v="Full-Time"/>
    <n v="157"/>
    <e v="#N/A"/>
    <s v="Salt Lake County"/>
    <x v="1"/>
  </r>
  <r>
    <x v="3"/>
    <s v="This portion of the course is taught online"/>
    <n v="2025"/>
    <n v="2"/>
    <n v="84009"/>
    <s v="Part-Time"/>
    <n v="90"/>
    <e v="#N/A"/>
    <s v="Salt Lake County"/>
    <x v="1"/>
  </r>
  <r>
    <x v="3"/>
    <s v="This portion of the course is taught online"/>
    <n v="2025"/>
    <n v="2"/>
    <n v="84010"/>
    <s v="Full-Time"/>
    <n v="93"/>
    <s v="Davis"/>
    <s v="Davis County"/>
    <x v="2"/>
  </r>
  <r>
    <x v="3"/>
    <s v="This portion of the course is taught online"/>
    <n v="2025"/>
    <n v="2"/>
    <n v="84010"/>
    <s v="Part-Time"/>
    <n v="30"/>
    <s v="Davis"/>
    <s v="Davis County"/>
    <x v="2"/>
  </r>
  <r>
    <x v="3"/>
    <s v="This portion of the course is taught online"/>
    <n v="2025"/>
    <n v="2"/>
    <n v="84013"/>
    <s v="Full-Time"/>
    <n v="6"/>
    <s v="Utah"/>
    <s v="Utah County"/>
    <x v="0"/>
  </r>
  <r>
    <x v="3"/>
    <s v="This portion of the course is taught online"/>
    <n v="2025"/>
    <n v="2"/>
    <n v="84013"/>
    <s v="Part-Time"/>
    <n v="4"/>
    <s v="Utah"/>
    <s v="Utah County"/>
    <x v="0"/>
  </r>
  <r>
    <x v="3"/>
    <s v="This portion of the course is taught online"/>
    <n v="2025"/>
    <n v="2"/>
    <n v="84014"/>
    <s v="Full-Time"/>
    <n v="45"/>
    <s v="Davis"/>
    <s v="Davis County"/>
    <x v="2"/>
  </r>
  <r>
    <x v="3"/>
    <s v="This portion of the course is taught online"/>
    <n v="2025"/>
    <n v="2"/>
    <n v="84014"/>
    <s v="Part-Time"/>
    <n v="21"/>
    <s v="Davis"/>
    <s v="Davis County"/>
    <x v="2"/>
  </r>
  <r>
    <x v="3"/>
    <s v="This portion of the course is taught online"/>
    <n v="2025"/>
    <n v="2"/>
    <n v="84015"/>
    <s v="Full-Time"/>
    <n v="41"/>
    <s v="Davis"/>
    <s v="Davis County"/>
    <x v="2"/>
  </r>
  <r>
    <x v="3"/>
    <s v="This portion of the course is taught online"/>
    <n v="2025"/>
    <n v="2"/>
    <n v="84015"/>
    <s v="Part-Time"/>
    <n v="16"/>
    <s v="Davis"/>
    <s v="Davis County"/>
    <x v="2"/>
  </r>
  <r>
    <x v="3"/>
    <s v="This portion of the course is taught online"/>
    <n v="2025"/>
    <n v="2"/>
    <n v="84017"/>
    <s v="Full-Time"/>
    <n v="10"/>
    <s v="Summit"/>
    <s v="Summit County"/>
    <x v="3"/>
  </r>
  <r>
    <x v="3"/>
    <s v="This portion of the course is taught online"/>
    <n v="2025"/>
    <n v="2"/>
    <n v="84017"/>
    <s v="Part-Time"/>
    <n v="4"/>
    <s v="Summit"/>
    <s v="Summit County"/>
    <x v="3"/>
  </r>
  <r>
    <x v="3"/>
    <s v="This portion of the course is taught online"/>
    <n v="2025"/>
    <n v="2"/>
    <n v="84020"/>
    <s v="Full-Time"/>
    <n v="320"/>
    <s v="Salt Lake"/>
    <s v="Salt Lake County"/>
    <x v="1"/>
  </r>
  <r>
    <x v="3"/>
    <s v="This portion of the course is taught online"/>
    <n v="2025"/>
    <n v="2"/>
    <n v="84020"/>
    <s v="Part-Time"/>
    <n v="158"/>
    <s v="Salt Lake"/>
    <s v="Salt Lake County"/>
    <x v="1"/>
  </r>
  <r>
    <x v="3"/>
    <s v="This portion of the course is taught online"/>
    <n v="2025"/>
    <n v="2"/>
    <n v="84021"/>
    <s v="Part-Time"/>
    <n v="1"/>
    <s v="Duchesne"/>
    <s v="Duchesne County"/>
    <x v="4"/>
  </r>
  <r>
    <x v="3"/>
    <s v="This portion of the course is taught online"/>
    <n v="2025"/>
    <n v="2"/>
    <n v="84023"/>
    <s v="Part-Time"/>
    <n v="1"/>
    <s v="Daggett"/>
    <s v="Daggett County"/>
    <x v="26"/>
  </r>
  <r>
    <x v="3"/>
    <s v="This portion of the course is taught online"/>
    <n v="2025"/>
    <n v="2"/>
    <n v="84024"/>
    <s v="Part-Time"/>
    <n v="1"/>
    <s v="Summit"/>
    <s v="Summit County"/>
    <x v="3"/>
  </r>
  <r>
    <x v="3"/>
    <s v="This portion of the course is taught online"/>
    <n v="2025"/>
    <n v="2"/>
    <n v="84025"/>
    <s v="Full-Time"/>
    <n v="55"/>
    <s v="Davis"/>
    <s v="Davis County"/>
    <x v="2"/>
  </r>
  <r>
    <x v="3"/>
    <s v="This portion of the course is taught online"/>
    <n v="2025"/>
    <n v="2"/>
    <n v="84025"/>
    <s v="Part-Time"/>
    <n v="29"/>
    <s v="Davis"/>
    <s v="Davis County"/>
    <x v="2"/>
  </r>
  <r>
    <x v="3"/>
    <s v="This portion of the course is taught online"/>
    <n v="2025"/>
    <n v="2"/>
    <n v="84026"/>
    <s v="Full-Time"/>
    <n v="2"/>
    <s v="Uintah"/>
    <s v="Uintah County"/>
    <x v="6"/>
  </r>
  <r>
    <x v="3"/>
    <s v="This portion of the course is taught online"/>
    <n v="2025"/>
    <n v="2"/>
    <n v="84029"/>
    <s v="Full-Time"/>
    <n v="13"/>
    <s v="Tooele"/>
    <s v="Tooele County"/>
    <x v="5"/>
  </r>
  <r>
    <x v="3"/>
    <s v="This portion of the course is taught online"/>
    <n v="2025"/>
    <n v="2"/>
    <n v="84029"/>
    <s v="Part-Time"/>
    <n v="5"/>
    <s v="Tooele"/>
    <s v="Tooele County"/>
    <x v="5"/>
  </r>
  <r>
    <x v="3"/>
    <s v="This portion of the course is taught online"/>
    <n v="2025"/>
    <n v="2"/>
    <n v="84032"/>
    <s v="Full-Time"/>
    <n v="123"/>
    <s v="Wasatch"/>
    <s v="Wasatch County"/>
    <x v="7"/>
  </r>
  <r>
    <x v="3"/>
    <s v="This portion of the course is taught online"/>
    <n v="2025"/>
    <n v="2"/>
    <n v="84032"/>
    <s v="Part-Time"/>
    <n v="86"/>
    <s v="Wasatch"/>
    <s v="Wasatch County"/>
    <x v="7"/>
  </r>
  <r>
    <x v="3"/>
    <s v="This portion of the course is taught online"/>
    <n v="2025"/>
    <n v="2"/>
    <n v="84033"/>
    <s v="Part-Time"/>
    <n v="2"/>
    <s v="Summit"/>
    <s v="Summit County"/>
    <x v="3"/>
  </r>
  <r>
    <x v="3"/>
    <s v="This portion of the course is taught online"/>
    <n v="2025"/>
    <n v="2"/>
    <n v="84035"/>
    <s v="Full-Time"/>
    <n v="2"/>
    <s v="Uintah"/>
    <s v="Uintah County"/>
    <x v="6"/>
  </r>
  <r>
    <x v="3"/>
    <s v="This portion of the course is taught online"/>
    <n v="2025"/>
    <n v="2"/>
    <n v="84036"/>
    <s v="Full-Time"/>
    <n v="18"/>
    <s v="Summit"/>
    <s v="Summit County"/>
    <x v="3"/>
  </r>
  <r>
    <x v="3"/>
    <s v="This portion of the course is taught online"/>
    <n v="2025"/>
    <n v="2"/>
    <n v="84036"/>
    <s v="Part-Time"/>
    <n v="10"/>
    <s v="Summit"/>
    <s v="Summit County"/>
    <x v="3"/>
  </r>
  <r>
    <x v="3"/>
    <s v="This portion of the course is taught online"/>
    <n v="2025"/>
    <n v="2"/>
    <n v="84037"/>
    <s v="Full-Time"/>
    <n v="143"/>
    <s v="Davis"/>
    <s v="Davis County"/>
    <x v="2"/>
  </r>
  <r>
    <x v="3"/>
    <s v="This portion of the course is taught online"/>
    <n v="2025"/>
    <n v="2"/>
    <n v="84037"/>
    <s v="Part-Time"/>
    <n v="39"/>
    <s v="Davis"/>
    <s v="Davis County"/>
    <x v="2"/>
  </r>
  <r>
    <x v="3"/>
    <s v="This portion of the course is taught online"/>
    <n v="2025"/>
    <n v="2"/>
    <n v="84039"/>
    <s v="Part-Time"/>
    <n v="2"/>
    <s v="Uintah"/>
    <s v="Uintah County"/>
    <x v="6"/>
  </r>
  <r>
    <x v="3"/>
    <s v="This portion of the course is taught online"/>
    <n v="2025"/>
    <n v="2"/>
    <n v="84040"/>
    <s v="Full-Time"/>
    <n v="33"/>
    <s v="Davis"/>
    <s v="Davis County"/>
    <x v="2"/>
  </r>
  <r>
    <x v="3"/>
    <s v="This portion of the course is taught online"/>
    <n v="2025"/>
    <n v="2"/>
    <n v="84040"/>
    <s v="Part-Time"/>
    <n v="8"/>
    <s v="Davis"/>
    <s v="Davis County"/>
    <x v="2"/>
  </r>
  <r>
    <x v="3"/>
    <s v="This portion of the course is taught online"/>
    <n v="2025"/>
    <n v="2"/>
    <n v="84041"/>
    <s v="Full-Time"/>
    <n v="54"/>
    <s v="Davis"/>
    <s v="Davis County"/>
    <x v="2"/>
  </r>
  <r>
    <x v="3"/>
    <s v="This portion of the course is taught online"/>
    <n v="2025"/>
    <n v="2"/>
    <n v="84041"/>
    <s v="Part-Time"/>
    <n v="20"/>
    <s v="Davis"/>
    <s v="Davis County"/>
    <x v="2"/>
  </r>
  <r>
    <x v="3"/>
    <s v="This portion of the course is taught online"/>
    <n v="2025"/>
    <n v="2"/>
    <n v="84042"/>
    <s v="Full-Time"/>
    <n v="155"/>
    <s v="Utah"/>
    <s v="Utah County"/>
    <x v="0"/>
  </r>
  <r>
    <x v="3"/>
    <s v="This portion of the course is taught online"/>
    <n v="2025"/>
    <n v="2"/>
    <n v="84042"/>
    <s v="Part-Time"/>
    <n v="76"/>
    <s v="Utah"/>
    <s v="Utah County"/>
    <x v="0"/>
  </r>
  <r>
    <x v="3"/>
    <s v="This portion of the course is taught online"/>
    <n v="2025"/>
    <n v="2"/>
    <n v="84043"/>
    <s v="Full-Time"/>
    <n v="767"/>
    <s v="Utah"/>
    <s v="Utah County"/>
    <x v="0"/>
  </r>
  <r>
    <x v="3"/>
    <s v="This portion of the course is taught online"/>
    <n v="2025"/>
    <n v="2"/>
    <n v="84043"/>
    <s v="Part-Time"/>
    <n v="398"/>
    <s v="Utah"/>
    <s v="Utah County"/>
    <x v="0"/>
  </r>
  <r>
    <x v="3"/>
    <s v="This portion of the course is taught online"/>
    <n v="2025"/>
    <n v="2"/>
    <n v="84044"/>
    <s v="Full-Time"/>
    <n v="17"/>
    <s v="Salt Lake"/>
    <s v="Salt Lake County"/>
    <x v="1"/>
  </r>
  <r>
    <x v="3"/>
    <s v="This portion of the course is taught online"/>
    <n v="2025"/>
    <n v="2"/>
    <n v="84044"/>
    <s v="Part-Time"/>
    <n v="16"/>
    <s v="Salt Lake"/>
    <s v="Salt Lake County"/>
    <x v="1"/>
  </r>
  <r>
    <x v="3"/>
    <s v="This portion of the course is taught online"/>
    <n v="2025"/>
    <n v="2"/>
    <n v="84045"/>
    <s v="Full-Time"/>
    <n v="375"/>
    <e v="#N/A"/>
    <s v="Utah County"/>
    <x v="0"/>
  </r>
  <r>
    <x v="3"/>
    <s v="This portion of the course is taught online"/>
    <n v="2025"/>
    <n v="2"/>
    <n v="84045"/>
    <s v="Part-Time"/>
    <n v="207"/>
    <e v="#N/A"/>
    <s v="Utah County"/>
    <x v="0"/>
  </r>
  <r>
    <x v="3"/>
    <s v="This portion of the course is taught online"/>
    <n v="2025"/>
    <n v="2"/>
    <n v="84047"/>
    <s v="Full-Time"/>
    <n v="29"/>
    <s v="Salt Lake"/>
    <s v="Salt Lake County"/>
    <x v="1"/>
  </r>
  <r>
    <x v="3"/>
    <s v="This portion of the course is taught online"/>
    <n v="2025"/>
    <n v="2"/>
    <n v="84047"/>
    <s v="Part-Time"/>
    <n v="27"/>
    <s v="Salt Lake"/>
    <s v="Salt Lake County"/>
    <x v="1"/>
  </r>
  <r>
    <x v="3"/>
    <s v="This portion of the course is taught online"/>
    <n v="2025"/>
    <n v="2"/>
    <n v="84049"/>
    <s v="Full-Time"/>
    <n v="43"/>
    <s v="Wasatch"/>
    <s v="Wasatch County"/>
    <x v="7"/>
  </r>
  <r>
    <x v="3"/>
    <s v="This portion of the course is taught online"/>
    <n v="2025"/>
    <n v="2"/>
    <n v="84049"/>
    <s v="Part-Time"/>
    <n v="24"/>
    <s v="Wasatch"/>
    <s v="Wasatch County"/>
    <x v="7"/>
  </r>
  <r>
    <x v="3"/>
    <s v="This portion of the course is taught online"/>
    <n v="2025"/>
    <n v="2"/>
    <n v="84050"/>
    <s v="Full-Time"/>
    <n v="29"/>
    <s v="Morgan"/>
    <s v="Morgan County"/>
    <x v="8"/>
  </r>
  <r>
    <x v="3"/>
    <s v="This portion of the course is taught online"/>
    <n v="2025"/>
    <n v="2"/>
    <n v="84050"/>
    <s v="Part-Time"/>
    <n v="7"/>
    <s v="Morgan"/>
    <s v="Morgan County"/>
    <x v="8"/>
  </r>
  <r>
    <x v="3"/>
    <s v="This portion of the course is taught online"/>
    <n v="2025"/>
    <n v="2"/>
    <n v="84051"/>
    <s v="Full-Time"/>
    <n v="1"/>
    <s v="Duchesne"/>
    <s v="Duchesne County"/>
    <x v="4"/>
  </r>
  <r>
    <x v="3"/>
    <s v="This portion of the course is taught online"/>
    <n v="2025"/>
    <n v="2"/>
    <n v="84052"/>
    <s v="Full-Time"/>
    <n v="2"/>
    <s v="Duchesne"/>
    <s v="Duchesne County"/>
    <x v="4"/>
  </r>
  <r>
    <x v="3"/>
    <s v="This portion of the course is taught online"/>
    <n v="2025"/>
    <n v="2"/>
    <n v="84053"/>
    <s v="Full-Time"/>
    <n v="2"/>
    <s v="Duchesne"/>
    <s v="Duchesne County"/>
    <x v="4"/>
  </r>
  <r>
    <x v="3"/>
    <s v="This portion of the course is taught online"/>
    <n v="2025"/>
    <n v="2"/>
    <n v="84054"/>
    <s v="Full-Time"/>
    <n v="31"/>
    <s v="Davis"/>
    <s v="Davis County"/>
    <x v="2"/>
  </r>
  <r>
    <x v="3"/>
    <s v="This portion of the course is taught online"/>
    <n v="2025"/>
    <n v="2"/>
    <n v="84054"/>
    <s v="Part-Time"/>
    <n v="20"/>
    <s v="Davis"/>
    <s v="Davis County"/>
    <x v="2"/>
  </r>
  <r>
    <x v="3"/>
    <s v="This portion of the course is taught online"/>
    <n v="2025"/>
    <n v="2"/>
    <n v="84055"/>
    <s v="Full-Time"/>
    <n v="4"/>
    <s v="Summit"/>
    <s v="Summit County"/>
    <x v="3"/>
  </r>
  <r>
    <x v="3"/>
    <s v="This portion of the course is taught online"/>
    <n v="2025"/>
    <n v="2"/>
    <n v="84055"/>
    <s v="Part-Time"/>
    <n v="3"/>
    <s v="Summit"/>
    <s v="Summit County"/>
    <x v="3"/>
  </r>
  <r>
    <x v="3"/>
    <s v="This portion of the course is taught online"/>
    <n v="2025"/>
    <n v="2"/>
    <n v="84056"/>
    <s v="Part-Time"/>
    <n v="1"/>
    <s v="Weber"/>
    <s v="Davis County"/>
    <x v="9"/>
  </r>
  <r>
    <x v="3"/>
    <s v="This portion of the course is taught online"/>
    <n v="2025"/>
    <n v="2"/>
    <n v="84057"/>
    <s v="Full-Time"/>
    <n v="450"/>
    <s v="Utah"/>
    <s v="Utah County"/>
    <x v="0"/>
  </r>
  <r>
    <x v="3"/>
    <s v="This portion of the course is taught online"/>
    <n v="2025"/>
    <n v="2"/>
    <n v="84057"/>
    <s v="Part-Time"/>
    <n v="250"/>
    <s v="Utah"/>
    <s v="Utah County"/>
    <x v="0"/>
  </r>
  <r>
    <x v="3"/>
    <s v="This portion of the course is taught online"/>
    <n v="2025"/>
    <n v="2"/>
    <n v="84058"/>
    <s v="Full-Time"/>
    <n v="975"/>
    <s v="Utah"/>
    <s v="Utah County"/>
    <x v="0"/>
  </r>
  <r>
    <x v="3"/>
    <s v="This portion of the course is taught online"/>
    <n v="2025"/>
    <n v="2"/>
    <n v="84058"/>
    <s v="Part-Time"/>
    <n v="345"/>
    <s v="Utah"/>
    <s v="Utah County"/>
    <x v="0"/>
  </r>
  <r>
    <x v="3"/>
    <s v="This portion of the course is taught online"/>
    <n v="2025"/>
    <n v="2"/>
    <n v="84059"/>
    <s v="Full-Time"/>
    <n v="257"/>
    <s v="Utah"/>
    <s v="Utah County"/>
    <x v="0"/>
  </r>
  <r>
    <x v="3"/>
    <s v="This portion of the course is taught online"/>
    <n v="2025"/>
    <n v="2"/>
    <n v="84059"/>
    <s v="Part-Time"/>
    <n v="122"/>
    <s v="Utah"/>
    <s v="Utah County"/>
    <x v="0"/>
  </r>
  <r>
    <x v="3"/>
    <s v="This portion of the course is taught online"/>
    <n v="2025"/>
    <n v="2"/>
    <n v="84060"/>
    <s v="Full-Time"/>
    <n v="7"/>
    <s v="Summit"/>
    <s v="Summit County"/>
    <x v="3"/>
  </r>
  <r>
    <x v="3"/>
    <s v="This portion of the course is taught online"/>
    <n v="2025"/>
    <n v="2"/>
    <n v="84060"/>
    <s v="Part-Time"/>
    <n v="5"/>
    <s v="Summit"/>
    <s v="Summit County"/>
    <x v="3"/>
  </r>
  <r>
    <x v="3"/>
    <s v="This portion of the course is taught online"/>
    <n v="2025"/>
    <n v="2"/>
    <n v="84061"/>
    <s v="Full-Time"/>
    <n v="1"/>
    <s v="Summit"/>
    <s v="Summit County"/>
    <x v="3"/>
  </r>
  <r>
    <x v="3"/>
    <s v="This portion of the course is taught online"/>
    <n v="2025"/>
    <n v="2"/>
    <n v="84062"/>
    <s v="Full-Time"/>
    <n v="555"/>
    <s v="Utah"/>
    <s v="Utah County"/>
    <x v="0"/>
  </r>
  <r>
    <x v="3"/>
    <s v="This portion of the course is taught online"/>
    <n v="2025"/>
    <n v="2"/>
    <n v="84062"/>
    <s v="Part-Time"/>
    <n v="272"/>
    <s v="Utah"/>
    <s v="Utah County"/>
    <x v="0"/>
  </r>
  <r>
    <x v="3"/>
    <s v="This portion of the course is taught online"/>
    <n v="2025"/>
    <n v="2"/>
    <n v="84063"/>
    <s v="Full-Time"/>
    <n v="1"/>
    <s v="Uintah"/>
    <s v="Uintah County"/>
    <x v="6"/>
  </r>
  <r>
    <x v="3"/>
    <s v="This portion of the course is taught online"/>
    <n v="2025"/>
    <n v="2"/>
    <n v="84065"/>
    <s v="Full-Time"/>
    <n v="251"/>
    <s v="Salt Lake"/>
    <s v="Salt Lake County"/>
    <x v="1"/>
  </r>
  <r>
    <x v="3"/>
    <s v="This portion of the course is taught online"/>
    <n v="2025"/>
    <n v="2"/>
    <n v="84065"/>
    <s v="Part-Time"/>
    <n v="118"/>
    <s v="Salt Lake"/>
    <s v="Salt Lake County"/>
    <x v="1"/>
  </r>
  <r>
    <x v="3"/>
    <s v="This portion of the course is taught online"/>
    <n v="2025"/>
    <n v="2"/>
    <n v="84066"/>
    <s v="Full-Time"/>
    <n v="13"/>
    <s v="Duchesne"/>
    <s v="Duchesne County"/>
    <x v="4"/>
  </r>
  <r>
    <x v="3"/>
    <s v="This portion of the course is taught online"/>
    <n v="2025"/>
    <n v="2"/>
    <n v="84066"/>
    <s v="Part-Time"/>
    <n v="4"/>
    <s v="Duchesne"/>
    <s v="Duchesne County"/>
    <x v="4"/>
  </r>
  <r>
    <x v="3"/>
    <s v="This portion of the course is taught online"/>
    <n v="2025"/>
    <n v="2"/>
    <n v="84067"/>
    <s v="Full-Time"/>
    <n v="8"/>
    <s v="Weber"/>
    <s v="Weber County"/>
    <x v="9"/>
  </r>
  <r>
    <x v="3"/>
    <s v="This portion of the course is taught online"/>
    <n v="2025"/>
    <n v="2"/>
    <n v="84067"/>
    <s v="Part-Time"/>
    <n v="12"/>
    <s v="Weber"/>
    <s v="Weber County"/>
    <x v="9"/>
  </r>
  <r>
    <x v="3"/>
    <s v="This portion of the course is taught online"/>
    <n v="2025"/>
    <n v="2"/>
    <n v="84068"/>
    <s v="Part-Time"/>
    <n v="1"/>
    <s v="Summit"/>
    <e v="#N/A"/>
    <x v="3"/>
  </r>
  <r>
    <x v="3"/>
    <s v="This portion of the course is taught online"/>
    <n v="2025"/>
    <n v="2"/>
    <n v="84069"/>
    <s v="Part-Time"/>
    <n v="1"/>
    <s v="Tooele"/>
    <s v="Tooele County"/>
    <x v="5"/>
  </r>
  <r>
    <x v="3"/>
    <s v="This portion of the course is taught online"/>
    <n v="2025"/>
    <n v="2"/>
    <n v="84070"/>
    <s v="Full-Time"/>
    <n v="75"/>
    <s v="Salt Lake"/>
    <s v="Salt Lake County"/>
    <x v="1"/>
  </r>
  <r>
    <x v="3"/>
    <s v="This portion of the course is taught online"/>
    <n v="2025"/>
    <n v="2"/>
    <n v="84070"/>
    <s v="Part-Time"/>
    <n v="38"/>
    <s v="Salt Lake"/>
    <s v="Salt Lake County"/>
    <x v="1"/>
  </r>
  <r>
    <x v="3"/>
    <s v="This portion of the course is taught online"/>
    <n v="2025"/>
    <n v="2"/>
    <n v="84071"/>
    <s v="Full-Time"/>
    <n v="1"/>
    <s v="Tooele"/>
    <s v="Tooele County"/>
    <x v="5"/>
  </r>
  <r>
    <x v="3"/>
    <s v="This portion of the course is taught online"/>
    <n v="2025"/>
    <n v="2"/>
    <n v="84071"/>
    <s v="Part-Time"/>
    <n v="2"/>
    <s v="Tooele"/>
    <s v="Tooele County"/>
    <x v="5"/>
  </r>
  <r>
    <x v="3"/>
    <s v="This portion of the course is taught online"/>
    <n v="2025"/>
    <n v="2"/>
    <n v="84072"/>
    <s v="Part-Time"/>
    <n v="1"/>
    <s v="Duchesne"/>
    <s v="Duchesne County"/>
    <x v="4"/>
  </r>
  <r>
    <x v="3"/>
    <s v="This portion of the course is taught online"/>
    <n v="2025"/>
    <n v="2"/>
    <n v="84074"/>
    <s v="Full-Time"/>
    <n v="70"/>
    <s v="Tooele"/>
    <s v="Tooele County"/>
    <x v="5"/>
  </r>
  <r>
    <x v="3"/>
    <s v="This portion of the course is taught online"/>
    <n v="2025"/>
    <n v="2"/>
    <n v="84074"/>
    <s v="Part-Time"/>
    <n v="38"/>
    <s v="Tooele"/>
    <s v="Tooele County"/>
    <x v="5"/>
  </r>
  <r>
    <x v="3"/>
    <s v="This portion of the course is taught online"/>
    <n v="2025"/>
    <n v="2"/>
    <n v="84075"/>
    <s v="Full-Time"/>
    <n v="59"/>
    <s v="Davis"/>
    <s v="Davis County"/>
    <x v="2"/>
  </r>
  <r>
    <x v="3"/>
    <s v="This portion of the course is taught online"/>
    <n v="2025"/>
    <n v="2"/>
    <n v="84075"/>
    <s v="Part-Time"/>
    <n v="20"/>
    <s v="Davis"/>
    <s v="Davis County"/>
    <x v="2"/>
  </r>
  <r>
    <x v="3"/>
    <s v="This portion of the course is taught online"/>
    <n v="2025"/>
    <n v="2"/>
    <n v="84078"/>
    <s v="Full-Time"/>
    <n v="25"/>
    <s v="Uintah"/>
    <s v="Uintah County"/>
    <x v="6"/>
  </r>
  <r>
    <x v="3"/>
    <s v="This portion of the course is taught online"/>
    <n v="2025"/>
    <n v="2"/>
    <n v="84078"/>
    <s v="Part-Time"/>
    <n v="19"/>
    <s v="Uintah"/>
    <s v="Uintah County"/>
    <x v="6"/>
  </r>
  <r>
    <x v="3"/>
    <s v="This portion of the course is taught online"/>
    <n v="2025"/>
    <n v="2"/>
    <n v="84081"/>
    <s v="Full-Time"/>
    <n v="140"/>
    <e v="#N/A"/>
    <s v="Salt Lake County"/>
    <x v="1"/>
  </r>
  <r>
    <x v="3"/>
    <s v="This portion of the course is taught online"/>
    <n v="2025"/>
    <n v="2"/>
    <n v="84081"/>
    <s v="Part-Time"/>
    <n v="83"/>
    <e v="#N/A"/>
    <s v="Salt Lake County"/>
    <x v="1"/>
  </r>
  <r>
    <x v="3"/>
    <s v="This portion of the course is taught online"/>
    <n v="2025"/>
    <n v="2"/>
    <n v="84082"/>
    <s v="Full-Time"/>
    <n v="3"/>
    <s v="Wasatch"/>
    <s v="Wasatch County"/>
    <x v="7"/>
  </r>
  <r>
    <x v="3"/>
    <s v="This portion of the course is taught online"/>
    <n v="2025"/>
    <n v="2"/>
    <n v="84082"/>
    <s v="Part-Time"/>
    <n v="4"/>
    <s v="Wasatch"/>
    <s v="Wasatch County"/>
    <x v="7"/>
  </r>
  <r>
    <x v="3"/>
    <s v="This portion of the course is taught online"/>
    <n v="2025"/>
    <n v="2"/>
    <n v="84083"/>
    <s v="Part-Time"/>
    <n v="2"/>
    <s v="Tooele"/>
    <s v="Tooele County"/>
    <x v="5"/>
  </r>
  <r>
    <x v="3"/>
    <s v="This portion of the course is taught online"/>
    <n v="2025"/>
    <n v="2"/>
    <n v="84084"/>
    <s v="Full-Time"/>
    <n v="50"/>
    <s v="Salt Lake"/>
    <s v="Salt Lake County"/>
    <x v="1"/>
  </r>
  <r>
    <x v="3"/>
    <s v="This portion of the course is taught online"/>
    <n v="2025"/>
    <n v="2"/>
    <n v="84084"/>
    <s v="Part-Time"/>
    <n v="31"/>
    <s v="Salt Lake"/>
    <s v="Salt Lake County"/>
    <x v="1"/>
  </r>
  <r>
    <x v="3"/>
    <s v="This portion of the course is taught online"/>
    <n v="2025"/>
    <n v="2"/>
    <n v="84086"/>
    <s v="Full-Time"/>
    <n v="2"/>
    <s v="Rich"/>
    <s v="Rich County"/>
    <x v="25"/>
  </r>
  <r>
    <x v="3"/>
    <s v="This portion of the course is taught online"/>
    <n v="2025"/>
    <n v="2"/>
    <n v="84086"/>
    <s v="Part-Time"/>
    <n v="1"/>
    <s v="Rich"/>
    <s v="Rich County"/>
    <x v="25"/>
  </r>
  <r>
    <x v="3"/>
    <s v="This portion of the course is taught online"/>
    <n v="2025"/>
    <n v="2"/>
    <n v="84087"/>
    <s v="Full-Time"/>
    <n v="20"/>
    <s v="Davis"/>
    <s v="Davis County"/>
    <x v="2"/>
  </r>
  <r>
    <x v="3"/>
    <s v="This portion of the course is taught online"/>
    <n v="2025"/>
    <n v="2"/>
    <n v="84087"/>
    <s v="Part-Time"/>
    <n v="9"/>
    <s v="Davis"/>
    <s v="Davis County"/>
    <x v="2"/>
  </r>
  <r>
    <x v="3"/>
    <s v="This portion of the course is taught online"/>
    <n v="2025"/>
    <n v="2"/>
    <n v="84088"/>
    <s v="Full-Time"/>
    <n v="72"/>
    <s v="Salt Lake"/>
    <s v="Salt Lake County"/>
    <x v="1"/>
  </r>
  <r>
    <x v="3"/>
    <s v="This portion of the course is taught online"/>
    <n v="2025"/>
    <n v="2"/>
    <n v="84088"/>
    <s v="Part-Time"/>
    <n v="47"/>
    <s v="Salt Lake"/>
    <s v="Salt Lake County"/>
    <x v="1"/>
  </r>
  <r>
    <x v="3"/>
    <s v="This portion of the course is taught online"/>
    <n v="2025"/>
    <n v="2"/>
    <n v="84090"/>
    <s v="Full-Time"/>
    <n v="1"/>
    <s v="Salt Lake"/>
    <e v="#N/A"/>
    <x v="1"/>
  </r>
  <r>
    <x v="3"/>
    <s v="This portion of the course is taught online"/>
    <n v="2025"/>
    <n v="2"/>
    <n v="84092"/>
    <s v="Full-Time"/>
    <n v="122"/>
    <s v="Salt Lake"/>
    <s v="Salt Lake County"/>
    <x v="1"/>
  </r>
  <r>
    <x v="3"/>
    <s v="This portion of the course is taught online"/>
    <n v="2025"/>
    <n v="2"/>
    <n v="84092"/>
    <s v="Part-Time"/>
    <n v="53"/>
    <s v="Salt Lake"/>
    <s v="Salt Lake County"/>
    <x v="1"/>
  </r>
  <r>
    <x v="3"/>
    <s v="This portion of the course is taught online"/>
    <n v="2025"/>
    <n v="2"/>
    <n v="84093"/>
    <s v="Full-Time"/>
    <n v="65"/>
    <s v="Salt Lake"/>
    <s v="Salt Lake County"/>
    <x v="1"/>
  </r>
  <r>
    <x v="3"/>
    <s v="This portion of the course is taught online"/>
    <n v="2025"/>
    <n v="2"/>
    <n v="84093"/>
    <s v="Part-Time"/>
    <n v="35"/>
    <s v="Salt Lake"/>
    <s v="Salt Lake County"/>
    <x v="1"/>
  </r>
  <r>
    <x v="3"/>
    <s v="This portion of the course is taught online"/>
    <n v="2025"/>
    <n v="2"/>
    <n v="84094"/>
    <s v="Full-Time"/>
    <n v="72"/>
    <s v="Salt Lake"/>
    <s v="Salt Lake County"/>
    <x v="1"/>
  </r>
  <r>
    <x v="3"/>
    <s v="This portion of the course is taught online"/>
    <n v="2025"/>
    <n v="2"/>
    <n v="84094"/>
    <s v="Part-Time"/>
    <n v="42"/>
    <s v="Salt Lake"/>
    <s v="Salt Lake County"/>
    <x v="1"/>
  </r>
  <r>
    <x v="3"/>
    <s v="This portion of the course is taught online"/>
    <n v="2025"/>
    <n v="2"/>
    <n v="84095"/>
    <s v="Full-Time"/>
    <n v="222"/>
    <s v="Salt Lake"/>
    <s v="Salt Lake County"/>
    <x v="1"/>
  </r>
  <r>
    <x v="3"/>
    <s v="This portion of the course is taught online"/>
    <n v="2025"/>
    <n v="2"/>
    <n v="84095"/>
    <s v="Part-Time"/>
    <n v="86"/>
    <s v="Salt Lake"/>
    <s v="Salt Lake County"/>
    <x v="1"/>
  </r>
  <r>
    <x v="3"/>
    <s v="This portion of the course is taught online"/>
    <n v="2025"/>
    <n v="2"/>
    <n v="84096"/>
    <s v="Full-Time"/>
    <n v="333"/>
    <e v="#N/A"/>
    <s v="Salt Lake County"/>
    <x v="1"/>
  </r>
  <r>
    <x v="3"/>
    <s v="This portion of the course is taught online"/>
    <n v="2025"/>
    <n v="2"/>
    <n v="84096"/>
    <s v="Part-Time"/>
    <n v="148"/>
    <e v="#N/A"/>
    <s v="Salt Lake County"/>
    <x v="1"/>
  </r>
  <r>
    <x v="3"/>
    <s v="This portion of the course is taught online"/>
    <n v="2025"/>
    <n v="2"/>
    <n v="84097"/>
    <s v="Full-Time"/>
    <n v="328"/>
    <s v="Utah"/>
    <s v="Utah County"/>
    <x v="0"/>
  </r>
  <r>
    <x v="3"/>
    <s v="This portion of the course is taught online"/>
    <n v="2025"/>
    <n v="2"/>
    <n v="84097"/>
    <s v="Part-Time"/>
    <n v="148"/>
    <s v="Utah"/>
    <s v="Utah County"/>
    <x v="0"/>
  </r>
  <r>
    <x v="3"/>
    <s v="This portion of the course is taught online"/>
    <n v="2025"/>
    <n v="2"/>
    <n v="84098"/>
    <s v="Full-Time"/>
    <n v="14"/>
    <s v="Summit"/>
    <s v="Summit County"/>
    <x v="3"/>
  </r>
  <r>
    <x v="3"/>
    <s v="This portion of the course is taught online"/>
    <n v="2025"/>
    <n v="2"/>
    <n v="84098"/>
    <s v="Part-Time"/>
    <n v="21"/>
    <s v="Summit"/>
    <s v="Summit County"/>
    <x v="3"/>
  </r>
  <r>
    <x v="3"/>
    <s v="This portion of the course is taught online"/>
    <n v="2025"/>
    <n v="2"/>
    <n v="84101"/>
    <s v="Full-Time"/>
    <n v="6"/>
    <s v="Salt Lake"/>
    <s v="Salt Lake County"/>
    <x v="1"/>
  </r>
  <r>
    <x v="3"/>
    <s v="This portion of the course is taught online"/>
    <n v="2025"/>
    <n v="2"/>
    <n v="84101"/>
    <s v="Part-Time"/>
    <n v="4"/>
    <s v="Salt Lake"/>
    <s v="Salt Lake County"/>
    <x v="1"/>
  </r>
  <r>
    <x v="3"/>
    <s v="This portion of the course is taught online"/>
    <n v="2025"/>
    <n v="2"/>
    <n v="84102"/>
    <s v="Full-Time"/>
    <n v="12"/>
    <s v="Salt Lake"/>
    <s v="Salt Lake County"/>
    <x v="1"/>
  </r>
  <r>
    <x v="3"/>
    <s v="This portion of the course is taught online"/>
    <n v="2025"/>
    <n v="2"/>
    <n v="84102"/>
    <s v="Part-Time"/>
    <n v="11"/>
    <s v="Salt Lake"/>
    <s v="Salt Lake County"/>
    <x v="1"/>
  </r>
  <r>
    <x v="3"/>
    <s v="This portion of the course is taught online"/>
    <n v="2025"/>
    <n v="2"/>
    <n v="84103"/>
    <s v="Full-Time"/>
    <n v="11"/>
    <s v="Salt Lake"/>
    <s v="Salt Lake County"/>
    <x v="1"/>
  </r>
  <r>
    <x v="3"/>
    <s v="This portion of the course is taught online"/>
    <n v="2025"/>
    <n v="2"/>
    <n v="84103"/>
    <s v="Part-Time"/>
    <n v="9"/>
    <s v="Salt Lake"/>
    <s v="Salt Lake County"/>
    <x v="1"/>
  </r>
  <r>
    <x v="3"/>
    <s v="This portion of the course is taught online"/>
    <n v="2025"/>
    <n v="2"/>
    <n v="84104"/>
    <s v="Full-Time"/>
    <n v="16"/>
    <s v="Salt Lake"/>
    <s v="Salt Lake County"/>
    <x v="1"/>
  </r>
  <r>
    <x v="3"/>
    <s v="This portion of the course is taught online"/>
    <n v="2025"/>
    <n v="2"/>
    <n v="84104"/>
    <s v="Part-Time"/>
    <n v="7"/>
    <s v="Salt Lake"/>
    <s v="Salt Lake County"/>
    <x v="1"/>
  </r>
  <r>
    <x v="3"/>
    <s v="This portion of the course is taught online"/>
    <n v="2025"/>
    <n v="2"/>
    <n v="84105"/>
    <s v="Full-Time"/>
    <n v="16"/>
    <s v="Salt Lake"/>
    <s v="Salt Lake County"/>
    <x v="1"/>
  </r>
  <r>
    <x v="3"/>
    <s v="This portion of the course is taught online"/>
    <n v="2025"/>
    <n v="2"/>
    <n v="84105"/>
    <s v="Part-Time"/>
    <n v="12"/>
    <s v="Salt Lake"/>
    <s v="Salt Lake County"/>
    <x v="1"/>
  </r>
  <r>
    <x v="3"/>
    <s v="This portion of the course is taught online"/>
    <n v="2025"/>
    <n v="2"/>
    <n v="84106"/>
    <s v="Full-Time"/>
    <n v="35"/>
    <s v="Salt Lake"/>
    <s v="Salt Lake County"/>
    <x v="1"/>
  </r>
  <r>
    <x v="3"/>
    <s v="This portion of the course is taught online"/>
    <n v="2025"/>
    <n v="2"/>
    <n v="84106"/>
    <s v="Part-Time"/>
    <n v="22"/>
    <s v="Salt Lake"/>
    <s v="Salt Lake County"/>
    <x v="1"/>
  </r>
  <r>
    <x v="3"/>
    <s v="This portion of the course is taught online"/>
    <n v="2025"/>
    <n v="2"/>
    <n v="84107"/>
    <s v="Full-Time"/>
    <n v="39"/>
    <s v="Salt Lake"/>
    <s v="Salt Lake County"/>
    <x v="1"/>
  </r>
  <r>
    <x v="3"/>
    <s v="This portion of the course is taught online"/>
    <n v="2025"/>
    <n v="2"/>
    <n v="84107"/>
    <s v="Part-Time"/>
    <n v="28"/>
    <s v="Salt Lake"/>
    <s v="Salt Lake County"/>
    <x v="1"/>
  </r>
  <r>
    <x v="3"/>
    <s v="This portion of the course is taught online"/>
    <n v="2025"/>
    <n v="2"/>
    <n v="84108"/>
    <s v="Full-Time"/>
    <n v="18"/>
    <s v="Salt Lake"/>
    <s v="Salt Lake County"/>
    <x v="1"/>
  </r>
  <r>
    <x v="3"/>
    <s v="This portion of the course is taught online"/>
    <n v="2025"/>
    <n v="2"/>
    <n v="84108"/>
    <s v="Part-Time"/>
    <n v="13"/>
    <s v="Salt Lake"/>
    <s v="Salt Lake County"/>
    <x v="1"/>
  </r>
  <r>
    <x v="3"/>
    <s v="This portion of the course is taught online"/>
    <n v="2025"/>
    <n v="2"/>
    <n v="84109"/>
    <s v="Full-Time"/>
    <n v="42"/>
    <s v="Salt Lake"/>
    <s v="Salt Lake County"/>
    <x v="1"/>
  </r>
  <r>
    <x v="3"/>
    <s v="This portion of the course is taught online"/>
    <n v="2025"/>
    <n v="2"/>
    <n v="84109"/>
    <s v="Part-Time"/>
    <n v="28"/>
    <s v="Salt Lake"/>
    <s v="Salt Lake County"/>
    <x v="1"/>
  </r>
  <r>
    <x v="3"/>
    <s v="This portion of the course is taught online"/>
    <n v="2025"/>
    <n v="2"/>
    <n v="84111"/>
    <s v="Full-Time"/>
    <n v="3"/>
    <s v="Salt Lake"/>
    <s v="Salt Lake County"/>
    <x v="1"/>
  </r>
  <r>
    <x v="3"/>
    <s v="This portion of the course is taught online"/>
    <n v="2025"/>
    <n v="2"/>
    <n v="84111"/>
    <s v="Part-Time"/>
    <n v="8"/>
    <s v="Salt Lake"/>
    <s v="Salt Lake County"/>
    <x v="1"/>
  </r>
  <r>
    <x v="3"/>
    <s v="This portion of the course is taught online"/>
    <n v="2025"/>
    <n v="2"/>
    <n v="84115"/>
    <s v="Full-Time"/>
    <n v="21"/>
    <s v="Salt Lake"/>
    <s v="Salt Lake County"/>
    <x v="1"/>
  </r>
  <r>
    <x v="3"/>
    <s v="This portion of the course is taught online"/>
    <n v="2025"/>
    <n v="2"/>
    <n v="84115"/>
    <s v="Part-Time"/>
    <n v="11"/>
    <s v="Salt Lake"/>
    <s v="Salt Lake County"/>
    <x v="1"/>
  </r>
  <r>
    <x v="3"/>
    <s v="This portion of the course is taught online"/>
    <n v="2025"/>
    <n v="2"/>
    <n v="84116"/>
    <s v="Full-Time"/>
    <n v="15"/>
    <s v="Salt Lake"/>
    <s v="Salt Lake County"/>
    <x v="1"/>
  </r>
  <r>
    <x v="3"/>
    <s v="This portion of the course is taught online"/>
    <n v="2025"/>
    <n v="2"/>
    <n v="84116"/>
    <s v="Part-Time"/>
    <n v="6"/>
    <s v="Salt Lake"/>
    <s v="Salt Lake County"/>
    <x v="1"/>
  </r>
  <r>
    <x v="3"/>
    <s v="This portion of the course is taught online"/>
    <n v="2025"/>
    <n v="2"/>
    <n v="84117"/>
    <s v="Full-Time"/>
    <n v="47"/>
    <s v="Salt Lake"/>
    <s v="Salt Lake County"/>
    <x v="1"/>
  </r>
  <r>
    <x v="3"/>
    <s v="This portion of the course is taught online"/>
    <n v="2025"/>
    <n v="2"/>
    <n v="84117"/>
    <s v="Part-Time"/>
    <n v="20"/>
    <s v="Salt Lake"/>
    <s v="Salt Lake County"/>
    <x v="1"/>
  </r>
  <r>
    <x v="3"/>
    <s v="This portion of the course is taught online"/>
    <n v="2025"/>
    <n v="2"/>
    <n v="84118"/>
    <s v="Full-Time"/>
    <n v="27"/>
    <s v="Salt Lake"/>
    <s v="Salt Lake County"/>
    <x v="1"/>
  </r>
  <r>
    <x v="3"/>
    <s v="This portion of the course is taught online"/>
    <n v="2025"/>
    <n v="2"/>
    <n v="84118"/>
    <s v="Part-Time"/>
    <n v="27"/>
    <s v="Salt Lake"/>
    <s v="Salt Lake County"/>
    <x v="1"/>
  </r>
  <r>
    <x v="3"/>
    <s v="This portion of the course is taught online"/>
    <n v="2025"/>
    <n v="2"/>
    <n v="84119"/>
    <s v="Full-Time"/>
    <n v="26"/>
    <s v="Salt Lake"/>
    <s v="Salt Lake County"/>
    <x v="1"/>
  </r>
  <r>
    <x v="3"/>
    <s v="This portion of the course is taught online"/>
    <n v="2025"/>
    <n v="2"/>
    <n v="84119"/>
    <s v="Part-Time"/>
    <n v="23"/>
    <s v="Salt Lake"/>
    <s v="Salt Lake County"/>
    <x v="1"/>
  </r>
  <r>
    <x v="3"/>
    <s v="This portion of the course is taught online"/>
    <n v="2025"/>
    <n v="2"/>
    <n v="84120"/>
    <s v="Full-Time"/>
    <n v="50"/>
    <s v="Salt Lake"/>
    <s v="Salt Lake County"/>
    <x v="1"/>
  </r>
  <r>
    <x v="3"/>
    <s v="This portion of the course is taught online"/>
    <n v="2025"/>
    <n v="2"/>
    <n v="84120"/>
    <s v="Part-Time"/>
    <n v="24"/>
    <s v="Salt Lake"/>
    <s v="Salt Lake County"/>
    <x v="1"/>
  </r>
  <r>
    <x v="3"/>
    <s v="This portion of the course is taught online"/>
    <n v="2025"/>
    <n v="2"/>
    <n v="84121"/>
    <s v="Full-Time"/>
    <n v="54"/>
    <s v="Salt Lake"/>
    <s v="Salt Lake County"/>
    <x v="1"/>
  </r>
  <r>
    <x v="3"/>
    <s v="This portion of the course is taught online"/>
    <n v="2025"/>
    <n v="2"/>
    <n v="84121"/>
    <s v="Part-Time"/>
    <n v="34"/>
    <s v="Salt Lake"/>
    <s v="Salt Lake County"/>
    <x v="1"/>
  </r>
  <r>
    <x v="3"/>
    <s v="This portion of the course is taught online"/>
    <n v="2025"/>
    <n v="2"/>
    <n v="84123"/>
    <s v="Full-Time"/>
    <n v="63"/>
    <s v="Salt Lake"/>
    <s v="Salt Lake County"/>
    <x v="1"/>
  </r>
  <r>
    <x v="3"/>
    <s v="This portion of the course is taught online"/>
    <n v="2025"/>
    <n v="2"/>
    <n v="84123"/>
    <s v="Part-Time"/>
    <n v="34"/>
    <s v="Salt Lake"/>
    <s v="Salt Lake County"/>
    <x v="1"/>
  </r>
  <r>
    <x v="3"/>
    <s v="This portion of the course is taught online"/>
    <n v="2025"/>
    <n v="2"/>
    <n v="84124"/>
    <s v="Full-Time"/>
    <n v="45"/>
    <s v="Salt Lake"/>
    <s v="Salt Lake County"/>
    <x v="1"/>
  </r>
  <r>
    <x v="3"/>
    <s v="This portion of the course is taught online"/>
    <n v="2025"/>
    <n v="2"/>
    <n v="84124"/>
    <s v="Part-Time"/>
    <n v="20"/>
    <s v="Salt Lake"/>
    <s v="Salt Lake County"/>
    <x v="1"/>
  </r>
  <r>
    <x v="3"/>
    <s v="This portion of the course is taught online"/>
    <n v="2025"/>
    <n v="2"/>
    <n v="84128"/>
    <s v="Full-Time"/>
    <n v="27"/>
    <s v="Salt Lake"/>
    <s v="Salt Lake County"/>
    <x v="1"/>
  </r>
  <r>
    <x v="3"/>
    <s v="This portion of the course is taught online"/>
    <n v="2025"/>
    <n v="2"/>
    <n v="84128"/>
    <s v="Part-Time"/>
    <n v="13"/>
    <s v="Salt Lake"/>
    <s v="Salt Lake County"/>
    <x v="1"/>
  </r>
  <r>
    <x v="3"/>
    <s v="This portion of the course is taught online"/>
    <n v="2025"/>
    <n v="2"/>
    <n v="84129"/>
    <s v="Full-Time"/>
    <n v="50"/>
    <e v="#N/A"/>
    <s v="Salt Lake County"/>
    <x v="1"/>
  </r>
  <r>
    <x v="3"/>
    <s v="This portion of the course is taught online"/>
    <n v="2025"/>
    <n v="2"/>
    <n v="84129"/>
    <s v="Part-Time"/>
    <n v="34"/>
    <e v="#N/A"/>
    <s v="Salt Lake County"/>
    <x v="1"/>
  </r>
  <r>
    <x v="3"/>
    <s v="This portion of the course is taught online"/>
    <n v="2025"/>
    <n v="2"/>
    <n v="84150"/>
    <s v="Full-Time"/>
    <n v="1"/>
    <s v="Salt Lake"/>
    <s v="Salt Lake County"/>
    <x v="1"/>
  </r>
  <r>
    <x v="3"/>
    <s v="This portion of the course is taught online"/>
    <n v="2025"/>
    <n v="2"/>
    <n v="84157"/>
    <s v="Part-Time"/>
    <n v="1"/>
    <s v="Salt Lake"/>
    <e v="#N/A"/>
    <x v="1"/>
  </r>
  <r>
    <x v="3"/>
    <s v="This portion of the course is taught online"/>
    <n v="2025"/>
    <n v="2"/>
    <n v="84302"/>
    <s v="Full-Time"/>
    <n v="17"/>
    <s v="Box Elder"/>
    <s v="Box Elder County"/>
    <x v="10"/>
  </r>
  <r>
    <x v="3"/>
    <s v="This portion of the course is taught online"/>
    <n v="2025"/>
    <n v="2"/>
    <n v="84302"/>
    <s v="Part-Time"/>
    <n v="6"/>
    <s v="Box Elder"/>
    <s v="Box Elder County"/>
    <x v="10"/>
  </r>
  <r>
    <x v="3"/>
    <s v="This portion of the course is taught online"/>
    <n v="2025"/>
    <n v="2"/>
    <n v="84305"/>
    <s v="Part-Time"/>
    <n v="1"/>
    <s v="Cache"/>
    <s v="Cache County"/>
    <x v="11"/>
  </r>
  <r>
    <x v="3"/>
    <s v="This portion of the course is taught online"/>
    <n v="2025"/>
    <n v="2"/>
    <n v="84307"/>
    <s v="Full-Time"/>
    <n v="1"/>
    <s v="Box Elder"/>
    <s v="Box Elder County"/>
    <x v="10"/>
  </r>
  <r>
    <x v="3"/>
    <s v="This portion of the course is taught online"/>
    <n v="2025"/>
    <n v="2"/>
    <n v="84309"/>
    <s v="Full-Time"/>
    <n v="1"/>
    <s v="Box Elder"/>
    <s v="Box Elder County"/>
    <x v="10"/>
  </r>
  <r>
    <x v="3"/>
    <s v="This portion of the course is taught online"/>
    <n v="2025"/>
    <n v="2"/>
    <n v="84310"/>
    <s v="Full-Time"/>
    <n v="1"/>
    <s v="Weber"/>
    <s v="Weber County"/>
    <x v="9"/>
  </r>
  <r>
    <x v="3"/>
    <s v="This portion of the course is taught online"/>
    <n v="2025"/>
    <n v="2"/>
    <n v="84310"/>
    <s v="Part-Time"/>
    <n v="1"/>
    <s v="Weber"/>
    <s v="Weber County"/>
    <x v="9"/>
  </r>
  <r>
    <x v="3"/>
    <s v="This portion of the course is taught online"/>
    <n v="2025"/>
    <n v="2"/>
    <n v="84312"/>
    <s v="Full-Time"/>
    <n v="3"/>
    <s v="Box Elder"/>
    <s v="Box Elder County"/>
    <x v="10"/>
  </r>
  <r>
    <x v="3"/>
    <s v="This portion of the course is taught online"/>
    <n v="2025"/>
    <n v="2"/>
    <n v="84314"/>
    <s v="Full-Time"/>
    <n v="2"/>
    <s v="Box Elder"/>
    <s v="Box Elder County"/>
    <x v="10"/>
  </r>
  <r>
    <x v="3"/>
    <s v="This portion of the course is taught online"/>
    <n v="2025"/>
    <n v="2"/>
    <n v="84314"/>
    <s v="Part-Time"/>
    <n v="1"/>
    <s v="Box Elder"/>
    <s v="Box Elder County"/>
    <x v="10"/>
  </r>
  <r>
    <x v="3"/>
    <s v="This portion of the course is taught online"/>
    <n v="2025"/>
    <n v="2"/>
    <n v="84315"/>
    <s v="Full-Time"/>
    <n v="8"/>
    <s v="Weber"/>
    <s v="Weber County"/>
    <x v="9"/>
  </r>
  <r>
    <x v="3"/>
    <s v="This portion of the course is taught online"/>
    <n v="2025"/>
    <n v="2"/>
    <n v="84315"/>
    <s v="Part-Time"/>
    <n v="1"/>
    <s v="Weber"/>
    <s v="Weber County"/>
    <x v="9"/>
  </r>
  <r>
    <x v="3"/>
    <s v="This portion of the course is taught online"/>
    <n v="2025"/>
    <n v="2"/>
    <n v="84318"/>
    <s v="Full-Time"/>
    <n v="8"/>
    <s v="Cache"/>
    <s v="Cache County"/>
    <x v="11"/>
  </r>
  <r>
    <x v="3"/>
    <s v="This portion of the course is taught online"/>
    <n v="2025"/>
    <n v="2"/>
    <n v="84318"/>
    <s v="Part-Time"/>
    <n v="5"/>
    <s v="Cache"/>
    <s v="Cache County"/>
    <x v="11"/>
  </r>
  <r>
    <x v="3"/>
    <s v="This portion of the course is taught online"/>
    <n v="2025"/>
    <n v="2"/>
    <n v="84319"/>
    <s v="Full-Time"/>
    <n v="5"/>
    <s v="Cache"/>
    <s v="Cache County"/>
    <x v="11"/>
  </r>
  <r>
    <x v="3"/>
    <s v="This portion of the course is taught online"/>
    <n v="2025"/>
    <n v="2"/>
    <n v="84319"/>
    <s v="Part-Time"/>
    <n v="4"/>
    <s v="Cache"/>
    <s v="Cache County"/>
    <x v="11"/>
  </r>
  <r>
    <x v="3"/>
    <s v="This portion of the course is taught online"/>
    <n v="2025"/>
    <n v="2"/>
    <n v="84320"/>
    <s v="Full-Time"/>
    <n v="3"/>
    <s v="Cache"/>
    <s v="Cache County"/>
    <x v="11"/>
  </r>
  <r>
    <x v="3"/>
    <s v="This portion of the course is taught online"/>
    <n v="2025"/>
    <n v="2"/>
    <n v="84321"/>
    <s v="Full-Time"/>
    <n v="28"/>
    <s v="Cache"/>
    <s v="Cache County"/>
    <x v="11"/>
  </r>
  <r>
    <x v="3"/>
    <s v="This portion of the course is taught online"/>
    <n v="2025"/>
    <n v="2"/>
    <n v="84321"/>
    <s v="Part-Time"/>
    <n v="13"/>
    <s v="Cache"/>
    <s v="Cache County"/>
    <x v="11"/>
  </r>
  <r>
    <x v="3"/>
    <s v="This portion of the course is taught online"/>
    <n v="2025"/>
    <n v="2"/>
    <n v="84322"/>
    <s v="Full-Time"/>
    <n v="2"/>
    <s v="Cache"/>
    <s v="Cache County"/>
    <x v="11"/>
  </r>
  <r>
    <x v="3"/>
    <s v="This portion of the course is taught online"/>
    <n v="2025"/>
    <n v="2"/>
    <n v="84324"/>
    <s v="Full-Time"/>
    <n v="4"/>
    <s v="Box Elder"/>
    <s v="Box Elder County"/>
    <x v="10"/>
  </r>
  <r>
    <x v="3"/>
    <s v="This portion of the course is taught online"/>
    <n v="2025"/>
    <n v="2"/>
    <n v="84325"/>
    <s v="Full-Time"/>
    <n v="3"/>
    <s v="Cache"/>
    <s v="Cache County"/>
    <x v="11"/>
  </r>
  <r>
    <x v="3"/>
    <s v="This portion of the course is taught online"/>
    <n v="2025"/>
    <n v="2"/>
    <n v="84326"/>
    <s v="Full-Time"/>
    <n v="4"/>
    <s v="Cache"/>
    <s v="Cache County"/>
    <x v="11"/>
  </r>
  <r>
    <x v="3"/>
    <s v="This portion of the course is taught online"/>
    <n v="2025"/>
    <n v="2"/>
    <n v="84326"/>
    <s v="Part-Time"/>
    <n v="1"/>
    <s v="Cache"/>
    <s v="Cache County"/>
    <x v="11"/>
  </r>
  <r>
    <x v="3"/>
    <s v="This portion of the course is taught online"/>
    <n v="2025"/>
    <n v="2"/>
    <n v="84328"/>
    <s v="Part-Time"/>
    <n v="1"/>
    <s v="Cache"/>
    <s v="Cache County"/>
    <x v="11"/>
  </r>
  <r>
    <x v="3"/>
    <s v="This portion of the course is taught online"/>
    <n v="2025"/>
    <n v="2"/>
    <n v="84330"/>
    <s v="Part-Time"/>
    <n v="1"/>
    <s v="Box Elder"/>
    <s v="Box Elder County"/>
    <x v="10"/>
  </r>
  <r>
    <x v="3"/>
    <s v="This portion of the course is taught online"/>
    <n v="2025"/>
    <n v="2"/>
    <n v="84332"/>
    <s v="Full-Time"/>
    <n v="10"/>
    <s v="Cache"/>
    <s v="Cache County"/>
    <x v="11"/>
  </r>
  <r>
    <x v="3"/>
    <s v="This portion of the course is taught online"/>
    <n v="2025"/>
    <n v="2"/>
    <n v="84332"/>
    <s v="Part-Time"/>
    <n v="6"/>
    <s v="Cache"/>
    <s v="Cache County"/>
    <x v="11"/>
  </r>
  <r>
    <x v="3"/>
    <s v="This portion of the course is taught online"/>
    <n v="2025"/>
    <n v="2"/>
    <n v="84333"/>
    <s v="Full-Time"/>
    <n v="1"/>
    <s v="Cache"/>
    <s v="Cache County"/>
    <x v="11"/>
  </r>
  <r>
    <x v="3"/>
    <s v="This portion of the course is taught online"/>
    <n v="2025"/>
    <n v="2"/>
    <n v="84335"/>
    <s v="Full-Time"/>
    <n v="16"/>
    <s v="Cache"/>
    <s v="Cache County"/>
    <x v="11"/>
  </r>
  <r>
    <x v="3"/>
    <s v="This portion of the course is taught online"/>
    <n v="2025"/>
    <n v="2"/>
    <n v="84335"/>
    <s v="Part-Time"/>
    <n v="4"/>
    <s v="Cache"/>
    <s v="Cache County"/>
    <x v="11"/>
  </r>
  <r>
    <x v="3"/>
    <s v="This portion of the course is taught online"/>
    <n v="2025"/>
    <n v="2"/>
    <n v="84337"/>
    <s v="Full-Time"/>
    <n v="9"/>
    <s v="Box Elder"/>
    <s v="Box Elder County"/>
    <x v="10"/>
  </r>
  <r>
    <x v="3"/>
    <s v="This portion of the course is taught online"/>
    <n v="2025"/>
    <n v="2"/>
    <n v="84337"/>
    <s v="Part-Time"/>
    <n v="2"/>
    <s v="Box Elder"/>
    <s v="Box Elder County"/>
    <x v="10"/>
  </r>
  <r>
    <x v="3"/>
    <s v="This portion of the course is taught online"/>
    <n v="2025"/>
    <n v="2"/>
    <n v="84339"/>
    <s v="Full-Time"/>
    <n v="6"/>
    <s v="Cache"/>
    <s v="Cache County"/>
    <x v="11"/>
  </r>
  <r>
    <x v="3"/>
    <s v="This portion of the course is taught online"/>
    <n v="2025"/>
    <n v="2"/>
    <n v="84339"/>
    <s v="Part-Time"/>
    <n v="4"/>
    <s v="Cache"/>
    <s v="Cache County"/>
    <x v="11"/>
  </r>
  <r>
    <x v="3"/>
    <s v="This portion of the course is taught online"/>
    <n v="2025"/>
    <n v="2"/>
    <n v="84340"/>
    <s v="Full-Time"/>
    <n v="3"/>
    <s v="Box Elder"/>
    <s v="Box Elder County"/>
    <x v="10"/>
  </r>
  <r>
    <x v="3"/>
    <s v="This portion of the course is taught online"/>
    <n v="2025"/>
    <n v="2"/>
    <n v="84340"/>
    <s v="Part-Time"/>
    <n v="3"/>
    <s v="Box Elder"/>
    <s v="Box Elder County"/>
    <x v="10"/>
  </r>
  <r>
    <x v="3"/>
    <s v="This portion of the course is taught online"/>
    <n v="2025"/>
    <n v="2"/>
    <n v="84341"/>
    <s v="Full-Time"/>
    <n v="19"/>
    <s v="Cache"/>
    <s v="Cache County"/>
    <x v="11"/>
  </r>
  <r>
    <x v="3"/>
    <s v="This portion of the course is taught online"/>
    <n v="2025"/>
    <n v="2"/>
    <n v="84341"/>
    <s v="Part-Time"/>
    <n v="8"/>
    <s v="Cache"/>
    <s v="Cache County"/>
    <x v="11"/>
  </r>
  <r>
    <x v="3"/>
    <s v="This portion of the course is taught online"/>
    <n v="2025"/>
    <n v="2"/>
    <n v="84401"/>
    <s v="Full-Time"/>
    <n v="14"/>
    <s v="Weber"/>
    <s v="Weber County"/>
    <x v="9"/>
  </r>
  <r>
    <x v="3"/>
    <s v="This portion of the course is taught online"/>
    <n v="2025"/>
    <n v="2"/>
    <n v="84401"/>
    <s v="Part-Time"/>
    <n v="4"/>
    <s v="Weber"/>
    <s v="Weber County"/>
    <x v="9"/>
  </r>
  <r>
    <x v="3"/>
    <s v="This portion of the course is taught online"/>
    <n v="2025"/>
    <n v="2"/>
    <n v="84403"/>
    <s v="Full-Time"/>
    <n v="14"/>
    <s v="Weber"/>
    <s v="Weber County"/>
    <x v="9"/>
  </r>
  <r>
    <x v="3"/>
    <s v="This portion of the course is taught online"/>
    <n v="2025"/>
    <n v="2"/>
    <n v="84403"/>
    <s v="Part-Time"/>
    <n v="5"/>
    <s v="Weber"/>
    <s v="Weber County"/>
    <x v="9"/>
  </r>
  <r>
    <x v="3"/>
    <s v="This portion of the course is taught online"/>
    <n v="2025"/>
    <n v="2"/>
    <n v="84404"/>
    <s v="Full-Time"/>
    <n v="20"/>
    <s v="Weber"/>
    <s v="Weber County"/>
    <x v="9"/>
  </r>
  <r>
    <x v="3"/>
    <s v="This portion of the course is taught online"/>
    <n v="2025"/>
    <n v="2"/>
    <n v="84404"/>
    <s v="Part-Time"/>
    <n v="10"/>
    <s v="Weber"/>
    <s v="Weber County"/>
    <x v="9"/>
  </r>
  <r>
    <x v="3"/>
    <s v="This portion of the course is taught online"/>
    <n v="2025"/>
    <n v="2"/>
    <n v="84405"/>
    <s v="Full-Time"/>
    <n v="14"/>
    <s v="Weber"/>
    <s v="Weber County"/>
    <x v="9"/>
  </r>
  <r>
    <x v="3"/>
    <s v="This portion of the course is taught online"/>
    <n v="2025"/>
    <n v="2"/>
    <n v="84405"/>
    <s v="Part-Time"/>
    <n v="4"/>
    <s v="Weber"/>
    <s v="Weber County"/>
    <x v="9"/>
  </r>
  <r>
    <x v="3"/>
    <s v="This portion of the course is taught online"/>
    <n v="2025"/>
    <n v="2"/>
    <n v="84414"/>
    <s v="Full-Time"/>
    <n v="13"/>
    <s v="Weber"/>
    <s v="Weber County"/>
    <x v="9"/>
  </r>
  <r>
    <x v="3"/>
    <s v="This portion of the course is taught online"/>
    <n v="2025"/>
    <n v="2"/>
    <n v="84414"/>
    <s v="Part-Time"/>
    <n v="8"/>
    <s v="Weber"/>
    <s v="Weber County"/>
    <x v="9"/>
  </r>
  <r>
    <x v="3"/>
    <s v="This portion of the course is taught online"/>
    <n v="2025"/>
    <n v="2"/>
    <n v="84501"/>
    <s v="Full-Time"/>
    <n v="12"/>
    <s v="Carbon"/>
    <s v="Carbon County"/>
    <x v="12"/>
  </r>
  <r>
    <x v="3"/>
    <s v="This portion of the course is taught online"/>
    <n v="2025"/>
    <n v="2"/>
    <n v="84501"/>
    <s v="Part-Time"/>
    <n v="7"/>
    <s v="Carbon"/>
    <s v="Carbon County"/>
    <x v="12"/>
  </r>
  <r>
    <x v="3"/>
    <s v="This portion of the course is taught online"/>
    <n v="2025"/>
    <n v="2"/>
    <n v="84511"/>
    <s v="Full-Time"/>
    <n v="8"/>
    <s v="San Juan"/>
    <s v="San Juan County"/>
    <x v="13"/>
  </r>
  <r>
    <x v="3"/>
    <s v="This portion of the course is taught online"/>
    <n v="2025"/>
    <n v="2"/>
    <n v="84512"/>
    <s v="Full-Time"/>
    <n v="1"/>
    <s v="San Juan"/>
    <s v="San Juan County"/>
    <x v="13"/>
  </r>
  <r>
    <x v="3"/>
    <s v="This portion of the course is taught online"/>
    <n v="2025"/>
    <n v="2"/>
    <n v="84512"/>
    <s v="Part-Time"/>
    <n v="1"/>
    <s v="San Juan"/>
    <s v="San Juan County"/>
    <x v="13"/>
  </r>
  <r>
    <x v="3"/>
    <s v="This portion of the course is taught online"/>
    <n v="2025"/>
    <n v="2"/>
    <n v="84513"/>
    <s v="Full-Time"/>
    <n v="2"/>
    <s v="Emery"/>
    <s v="Emery County"/>
    <x v="14"/>
  </r>
  <r>
    <x v="3"/>
    <s v="This portion of the course is taught online"/>
    <n v="2025"/>
    <n v="2"/>
    <n v="84513"/>
    <s v="Part-Time"/>
    <n v="1"/>
    <s v="Emery"/>
    <s v="Emery County"/>
    <x v="14"/>
  </r>
  <r>
    <x v="3"/>
    <s v="This portion of the course is taught online"/>
    <n v="2025"/>
    <n v="2"/>
    <n v="84518"/>
    <s v="Full-Time"/>
    <n v="1"/>
    <s v="Emery"/>
    <s v="Emery County"/>
    <x v="14"/>
  </r>
  <r>
    <x v="3"/>
    <s v="This portion of the course is taught online"/>
    <n v="2025"/>
    <n v="2"/>
    <n v="84521"/>
    <s v="Part-Time"/>
    <n v="1"/>
    <s v="Emery"/>
    <s v="Emery County"/>
    <x v="14"/>
  </r>
  <r>
    <x v="3"/>
    <s v="This portion of the course is taught online"/>
    <n v="2025"/>
    <n v="2"/>
    <n v="84523"/>
    <s v="Full-Time"/>
    <n v="4"/>
    <s v="Emery"/>
    <s v="Emery County"/>
    <x v="14"/>
  </r>
  <r>
    <x v="3"/>
    <s v="This portion of the course is taught online"/>
    <n v="2025"/>
    <n v="2"/>
    <n v="84523"/>
    <s v="Part-Time"/>
    <n v="1"/>
    <s v="Emery"/>
    <s v="Emery County"/>
    <x v="14"/>
  </r>
  <r>
    <x v="3"/>
    <s v="This portion of the course is taught online"/>
    <n v="2025"/>
    <n v="2"/>
    <n v="84526"/>
    <s v="Full-Time"/>
    <n v="1"/>
    <s v="Carbon"/>
    <s v="Carbon County"/>
    <x v="12"/>
  </r>
  <r>
    <x v="3"/>
    <s v="This portion of the course is taught online"/>
    <n v="2025"/>
    <n v="2"/>
    <n v="84526"/>
    <s v="Part-Time"/>
    <n v="2"/>
    <s v="Carbon"/>
    <s v="Carbon County"/>
    <x v="12"/>
  </r>
  <r>
    <x v="3"/>
    <s v="This portion of the course is taught online"/>
    <n v="2025"/>
    <n v="2"/>
    <n v="84528"/>
    <s v="Full-Time"/>
    <n v="1"/>
    <s v="Emery"/>
    <s v="Emery County"/>
    <x v="14"/>
  </r>
  <r>
    <x v="3"/>
    <s v="This portion of the course is taught online"/>
    <n v="2025"/>
    <n v="2"/>
    <n v="84529"/>
    <s v="Part-Time"/>
    <n v="1"/>
    <s v="Carbon"/>
    <s v="Carbon County"/>
    <x v="12"/>
  </r>
  <r>
    <x v="3"/>
    <s v="This portion of the course is taught online"/>
    <n v="2025"/>
    <n v="2"/>
    <n v="84532"/>
    <s v="Full-Time"/>
    <n v="2"/>
    <s v="Grand"/>
    <s v="Grand County"/>
    <x v="15"/>
  </r>
  <r>
    <x v="3"/>
    <s v="This portion of the course is taught online"/>
    <n v="2025"/>
    <n v="2"/>
    <n v="84532"/>
    <s v="Part-Time"/>
    <n v="1"/>
    <s v="Grand"/>
    <s v="Grand County"/>
    <x v="15"/>
  </r>
  <r>
    <x v="3"/>
    <s v="This portion of the course is taught online"/>
    <n v="2025"/>
    <n v="2"/>
    <n v="84535"/>
    <s v="Full-Time"/>
    <n v="2"/>
    <s v="San Juan"/>
    <s v="San Juan County"/>
    <x v="13"/>
  </r>
  <r>
    <x v="3"/>
    <s v="This portion of the course is taught online"/>
    <n v="2025"/>
    <n v="2"/>
    <n v="84535"/>
    <s v="Part-Time"/>
    <n v="2"/>
    <s v="San Juan"/>
    <s v="San Juan County"/>
    <x v="13"/>
  </r>
  <r>
    <x v="3"/>
    <s v="This portion of the course is taught online"/>
    <n v="2025"/>
    <n v="2"/>
    <n v="84536"/>
    <s v="Part-Time"/>
    <n v="1"/>
    <s v="San Juan"/>
    <s v="San Juan County"/>
    <x v="13"/>
  </r>
  <r>
    <x v="3"/>
    <s v="This portion of the course is taught online"/>
    <n v="2025"/>
    <n v="2"/>
    <n v="84537"/>
    <s v="Full-Time"/>
    <n v="5"/>
    <s v="Emery"/>
    <s v="Emery County"/>
    <x v="14"/>
  </r>
  <r>
    <x v="3"/>
    <s v="This portion of the course is taught online"/>
    <n v="2025"/>
    <n v="2"/>
    <n v="84561"/>
    <s v="Full-Time"/>
    <n v="1"/>
    <e v="#N/A"/>
    <e v="#N/A"/>
    <x v="24"/>
  </r>
  <r>
    <x v="3"/>
    <s v="This portion of the course is taught online"/>
    <n v="2025"/>
    <n v="2"/>
    <n v="84601"/>
    <s v="Full-Time"/>
    <n v="377"/>
    <s v="Utah"/>
    <s v="Utah County"/>
    <x v="0"/>
  </r>
  <r>
    <x v="3"/>
    <s v="This portion of the course is taught online"/>
    <n v="2025"/>
    <n v="2"/>
    <n v="84601"/>
    <s v="Part-Time"/>
    <n v="198"/>
    <s v="Utah"/>
    <s v="Utah County"/>
    <x v="0"/>
  </r>
  <r>
    <x v="3"/>
    <s v="This portion of the course is taught online"/>
    <n v="2025"/>
    <n v="2"/>
    <n v="84602"/>
    <s v="Part-Time"/>
    <n v="2"/>
    <s v="Utah"/>
    <s v="Utah County"/>
    <x v="0"/>
  </r>
  <r>
    <x v="3"/>
    <s v="This portion of the course is taught online"/>
    <n v="2025"/>
    <n v="2"/>
    <n v="84603"/>
    <s v="Part-Time"/>
    <n v="2"/>
    <s v="Utah"/>
    <e v="#N/A"/>
    <x v="0"/>
  </r>
  <r>
    <x v="3"/>
    <s v="This portion of the course is taught online"/>
    <n v="2025"/>
    <n v="2"/>
    <n v="84604"/>
    <s v="Full-Time"/>
    <n v="616"/>
    <s v="Utah"/>
    <s v="Utah County"/>
    <x v="0"/>
  </r>
  <r>
    <x v="3"/>
    <s v="This portion of the course is taught online"/>
    <n v="2025"/>
    <n v="2"/>
    <n v="84604"/>
    <s v="Part-Time"/>
    <n v="260"/>
    <s v="Utah"/>
    <s v="Utah County"/>
    <x v="0"/>
  </r>
  <r>
    <x v="3"/>
    <s v="This portion of the course is taught online"/>
    <n v="2025"/>
    <n v="2"/>
    <n v="84605"/>
    <s v="Part-Time"/>
    <n v="1"/>
    <s v="Utah"/>
    <e v="#N/A"/>
    <x v="0"/>
  </r>
  <r>
    <x v="3"/>
    <s v="This portion of the course is taught online"/>
    <n v="2025"/>
    <n v="2"/>
    <n v="84606"/>
    <s v="Full-Time"/>
    <n v="442"/>
    <s v="Utah"/>
    <s v="Utah County"/>
    <x v="0"/>
  </r>
  <r>
    <x v="3"/>
    <s v="This portion of the course is taught online"/>
    <n v="2025"/>
    <n v="2"/>
    <n v="84606"/>
    <s v="Part-Time"/>
    <n v="177"/>
    <s v="Utah"/>
    <s v="Utah County"/>
    <x v="0"/>
  </r>
  <r>
    <x v="3"/>
    <s v="This portion of the course is taught online"/>
    <n v="2025"/>
    <n v="2"/>
    <n v="84620"/>
    <s v="Part-Time"/>
    <n v="2"/>
    <s v="Sevier"/>
    <s v="Sevier County"/>
    <x v="19"/>
  </r>
  <r>
    <x v="3"/>
    <s v="This portion of the course is taught online"/>
    <n v="2025"/>
    <n v="2"/>
    <n v="84622"/>
    <s v="Full-Time"/>
    <n v="1"/>
    <s v="Sanpete"/>
    <s v="Sanpete County"/>
    <x v="17"/>
  </r>
  <r>
    <x v="3"/>
    <s v="This portion of the course is taught online"/>
    <n v="2025"/>
    <n v="2"/>
    <n v="84622"/>
    <s v="Part-Time"/>
    <n v="1"/>
    <s v="Sanpete"/>
    <s v="Sanpete County"/>
    <x v="17"/>
  </r>
  <r>
    <x v="3"/>
    <s v="This portion of the course is taught online"/>
    <n v="2025"/>
    <n v="2"/>
    <n v="84624"/>
    <s v="Full-Time"/>
    <n v="7"/>
    <s v="Millard"/>
    <s v="Millard County"/>
    <x v="16"/>
  </r>
  <r>
    <x v="3"/>
    <s v="This portion of the course is taught online"/>
    <n v="2025"/>
    <n v="2"/>
    <n v="84624"/>
    <s v="Part-Time"/>
    <n v="4"/>
    <s v="Millard"/>
    <s v="Millard County"/>
    <x v="16"/>
  </r>
  <r>
    <x v="3"/>
    <s v="This portion of the course is taught online"/>
    <n v="2025"/>
    <n v="2"/>
    <n v="84626"/>
    <s v="Part-Time"/>
    <n v="1"/>
    <s v="Utah"/>
    <s v="Utah County"/>
    <x v="0"/>
  </r>
  <r>
    <x v="3"/>
    <s v="This portion of the course is taught online"/>
    <n v="2025"/>
    <n v="2"/>
    <n v="84627"/>
    <s v="Full-Time"/>
    <n v="13"/>
    <s v="Sanpete"/>
    <s v="Sanpete County"/>
    <x v="17"/>
  </r>
  <r>
    <x v="3"/>
    <s v="This portion of the course is taught online"/>
    <n v="2025"/>
    <n v="2"/>
    <n v="84627"/>
    <s v="Part-Time"/>
    <n v="2"/>
    <s v="Sanpete"/>
    <s v="Sanpete County"/>
    <x v="17"/>
  </r>
  <r>
    <x v="3"/>
    <s v="This portion of the course is taught online"/>
    <n v="2025"/>
    <n v="2"/>
    <n v="84628"/>
    <s v="Full-Time"/>
    <n v="2"/>
    <s v="Juab"/>
    <s v="Juab County"/>
    <x v="18"/>
  </r>
  <r>
    <x v="3"/>
    <s v="This portion of the course is taught online"/>
    <n v="2025"/>
    <n v="2"/>
    <n v="84628"/>
    <s v="Part-Time"/>
    <n v="2"/>
    <s v="Juab"/>
    <s v="Juab County"/>
    <x v="18"/>
  </r>
  <r>
    <x v="3"/>
    <s v="This portion of the course is taught online"/>
    <n v="2025"/>
    <n v="2"/>
    <n v="84629"/>
    <s v="Full-Time"/>
    <n v="6"/>
    <s v="Sanpete"/>
    <s v="Sanpete County"/>
    <x v="17"/>
  </r>
  <r>
    <x v="3"/>
    <s v="This portion of the course is taught online"/>
    <n v="2025"/>
    <n v="2"/>
    <n v="84629"/>
    <s v="Part-Time"/>
    <n v="2"/>
    <s v="Sanpete"/>
    <s v="Sanpete County"/>
    <x v="17"/>
  </r>
  <r>
    <x v="3"/>
    <s v="This portion of the course is taught online"/>
    <n v="2025"/>
    <n v="2"/>
    <n v="84631"/>
    <s v="Full-Time"/>
    <n v="3"/>
    <s v="Millard"/>
    <s v="Millard County"/>
    <x v="16"/>
  </r>
  <r>
    <x v="3"/>
    <s v="This portion of the course is taught online"/>
    <n v="2025"/>
    <n v="2"/>
    <n v="84631"/>
    <s v="Part-Time"/>
    <n v="2"/>
    <s v="Millard"/>
    <s v="Millard County"/>
    <x v="16"/>
  </r>
  <r>
    <x v="3"/>
    <s v="This portion of the course is taught online"/>
    <n v="2025"/>
    <n v="2"/>
    <n v="84632"/>
    <s v="Full-Time"/>
    <n v="3"/>
    <s v="Sanpete"/>
    <s v="Sanpete County"/>
    <x v="17"/>
  </r>
  <r>
    <x v="3"/>
    <s v="This portion of the course is taught online"/>
    <n v="2025"/>
    <n v="2"/>
    <n v="84632"/>
    <s v="Part-Time"/>
    <n v="1"/>
    <s v="Sanpete"/>
    <s v="Sanpete County"/>
    <x v="17"/>
  </r>
  <r>
    <x v="3"/>
    <s v="This portion of the course is taught online"/>
    <n v="2025"/>
    <n v="2"/>
    <n v="84633"/>
    <s v="Full-Time"/>
    <n v="3"/>
    <s v="Utah"/>
    <s v="Utah County"/>
    <x v="0"/>
  </r>
  <r>
    <x v="3"/>
    <s v="This portion of the course is taught online"/>
    <n v="2025"/>
    <n v="2"/>
    <n v="84634"/>
    <s v="Full-Time"/>
    <n v="2"/>
    <s v="Sanpete"/>
    <s v="Sanpete County"/>
    <x v="17"/>
  </r>
  <r>
    <x v="3"/>
    <s v="This portion of the course is taught online"/>
    <n v="2025"/>
    <n v="2"/>
    <n v="84634"/>
    <s v="Part-Time"/>
    <n v="2"/>
    <s v="Sanpete"/>
    <s v="Sanpete County"/>
    <x v="17"/>
  </r>
  <r>
    <x v="3"/>
    <s v="This portion of the course is taught online"/>
    <n v="2025"/>
    <n v="2"/>
    <n v="84635"/>
    <s v="Full-Time"/>
    <n v="1"/>
    <s v="Millard"/>
    <s v="Millard County"/>
    <x v="16"/>
  </r>
  <r>
    <x v="3"/>
    <s v="This portion of the course is taught online"/>
    <n v="2025"/>
    <n v="2"/>
    <n v="84636"/>
    <s v="Full-Time"/>
    <n v="1"/>
    <s v="Millard"/>
    <s v="Millard County"/>
    <x v="16"/>
  </r>
  <r>
    <x v="3"/>
    <s v="This portion of the course is taught online"/>
    <n v="2025"/>
    <n v="2"/>
    <n v="84636"/>
    <s v="Part-Time"/>
    <n v="1"/>
    <s v="Millard"/>
    <s v="Millard County"/>
    <x v="16"/>
  </r>
  <r>
    <x v="3"/>
    <s v="This portion of the course is taught online"/>
    <n v="2025"/>
    <n v="2"/>
    <n v="84637"/>
    <s v="Full-Time"/>
    <n v="1"/>
    <s v="Millard"/>
    <s v="Millard County"/>
    <x v="16"/>
  </r>
  <r>
    <x v="3"/>
    <s v="This portion of the course is taught online"/>
    <n v="2025"/>
    <n v="2"/>
    <n v="84639"/>
    <s v="Full-Time"/>
    <n v="2"/>
    <s v="Juab"/>
    <s v="Juab County"/>
    <x v="18"/>
  </r>
  <r>
    <x v="3"/>
    <s v="This portion of the course is taught online"/>
    <n v="2025"/>
    <n v="2"/>
    <n v="84642"/>
    <s v="Full-Time"/>
    <n v="6"/>
    <s v="Sanpete"/>
    <s v="Sanpete County"/>
    <x v="17"/>
  </r>
  <r>
    <x v="3"/>
    <s v="This portion of the course is taught online"/>
    <n v="2025"/>
    <n v="2"/>
    <n v="84642"/>
    <s v="Part-Time"/>
    <n v="3"/>
    <s v="Sanpete"/>
    <s v="Sanpete County"/>
    <x v="17"/>
  </r>
  <r>
    <x v="3"/>
    <s v="This portion of the course is taught online"/>
    <n v="2025"/>
    <n v="2"/>
    <n v="84643"/>
    <s v="Full-Time"/>
    <n v="2"/>
    <s v="Sanpete"/>
    <s v="Sanpete County"/>
    <x v="17"/>
  </r>
  <r>
    <x v="3"/>
    <s v="This portion of the course is taught online"/>
    <n v="2025"/>
    <n v="2"/>
    <n v="84644"/>
    <s v="Full-Time"/>
    <n v="1"/>
    <s v="Millard"/>
    <s v="Millard County"/>
    <x v="16"/>
  </r>
  <r>
    <x v="3"/>
    <s v="This portion of the course is taught online"/>
    <n v="2025"/>
    <n v="2"/>
    <n v="84645"/>
    <s v="Full-Time"/>
    <n v="8"/>
    <s v="Juab"/>
    <s v="Juab County"/>
    <x v="18"/>
  </r>
  <r>
    <x v="3"/>
    <s v="This portion of the course is taught online"/>
    <n v="2025"/>
    <n v="2"/>
    <n v="84645"/>
    <s v="Part-Time"/>
    <n v="4"/>
    <s v="Juab"/>
    <s v="Juab County"/>
    <x v="18"/>
  </r>
  <r>
    <x v="3"/>
    <s v="This portion of the course is taught online"/>
    <n v="2025"/>
    <n v="2"/>
    <n v="84646"/>
    <s v="Full-Time"/>
    <n v="2"/>
    <s v="Sanpete"/>
    <s v="Sanpete County"/>
    <x v="17"/>
  </r>
  <r>
    <x v="3"/>
    <s v="This portion of the course is taught online"/>
    <n v="2025"/>
    <n v="2"/>
    <n v="84647"/>
    <s v="Full-Time"/>
    <n v="8"/>
    <s v="Sanpete"/>
    <s v="Sanpete County"/>
    <x v="17"/>
  </r>
  <r>
    <x v="3"/>
    <s v="This portion of the course is taught online"/>
    <n v="2025"/>
    <n v="2"/>
    <n v="84647"/>
    <s v="Part-Time"/>
    <n v="2"/>
    <s v="Sanpete"/>
    <s v="Sanpete County"/>
    <x v="17"/>
  </r>
  <r>
    <x v="3"/>
    <s v="This portion of the course is taught online"/>
    <n v="2025"/>
    <n v="2"/>
    <n v="84648"/>
    <s v="Full-Time"/>
    <n v="24"/>
    <s v="Juab"/>
    <s v="Juab County"/>
    <x v="18"/>
  </r>
  <r>
    <x v="3"/>
    <s v="This portion of the course is taught online"/>
    <n v="2025"/>
    <n v="2"/>
    <n v="84648"/>
    <s v="Part-Time"/>
    <n v="14"/>
    <s v="Juab"/>
    <s v="Juab County"/>
    <x v="18"/>
  </r>
  <r>
    <x v="3"/>
    <s v="This portion of the course is taught online"/>
    <n v="2025"/>
    <n v="2"/>
    <n v="84649"/>
    <s v="Full-Time"/>
    <n v="1"/>
    <s v="Millard"/>
    <s v="Millard County"/>
    <x v="16"/>
  </r>
  <r>
    <x v="3"/>
    <s v="This portion of the course is taught online"/>
    <n v="2025"/>
    <n v="2"/>
    <n v="84651"/>
    <s v="Full-Time"/>
    <n v="251"/>
    <s v="Utah"/>
    <s v="Utah County"/>
    <x v="0"/>
  </r>
  <r>
    <x v="3"/>
    <s v="This portion of the course is taught online"/>
    <n v="2025"/>
    <n v="2"/>
    <n v="84651"/>
    <s v="Part-Time"/>
    <n v="146"/>
    <s v="Utah"/>
    <s v="Utah County"/>
    <x v="0"/>
  </r>
  <r>
    <x v="3"/>
    <s v="This portion of the course is taught online"/>
    <n v="2025"/>
    <n v="2"/>
    <n v="84652"/>
    <s v="Full-Time"/>
    <n v="2"/>
    <s v="Sevier"/>
    <s v="Sevier County"/>
    <x v="19"/>
  </r>
  <r>
    <x v="3"/>
    <s v="This portion of the course is taught online"/>
    <n v="2025"/>
    <n v="2"/>
    <n v="84652"/>
    <s v="Part-Time"/>
    <n v="1"/>
    <s v="Sevier"/>
    <s v="Sevier County"/>
    <x v="19"/>
  </r>
  <r>
    <x v="3"/>
    <s v="This portion of the course is taught online"/>
    <n v="2025"/>
    <n v="2"/>
    <n v="84653"/>
    <s v="Full-Time"/>
    <n v="121"/>
    <s v="Utah"/>
    <s v="Utah County"/>
    <x v="0"/>
  </r>
  <r>
    <x v="3"/>
    <s v="This portion of the course is taught online"/>
    <n v="2025"/>
    <n v="2"/>
    <n v="84653"/>
    <s v="Part-Time"/>
    <n v="70"/>
    <s v="Utah"/>
    <s v="Utah County"/>
    <x v="0"/>
  </r>
  <r>
    <x v="3"/>
    <s v="This portion of the course is taught online"/>
    <n v="2025"/>
    <n v="2"/>
    <n v="84654"/>
    <s v="Full-Time"/>
    <n v="4"/>
    <s v="Sevier"/>
    <s v="Sevier County"/>
    <x v="19"/>
  </r>
  <r>
    <x v="3"/>
    <s v="This portion of the course is taught online"/>
    <n v="2025"/>
    <n v="2"/>
    <n v="84655"/>
    <s v="Full-Time"/>
    <n v="119"/>
    <s v="Utah"/>
    <s v="Utah County"/>
    <x v="0"/>
  </r>
  <r>
    <x v="3"/>
    <s v="This portion of the course is taught online"/>
    <n v="2025"/>
    <n v="2"/>
    <n v="84655"/>
    <s v="Part-Time"/>
    <n v="75"/>
    <s v="Utah"/>
    <s v="Utah County"/>
    <x v="0"/>
  </r>
  <r>
    <x v="3"/>
    <s v="This portion of the course is taught online"/>
    <n v="2025"/>
    <n v="2"/>
    <n v="84657"/>
    <s v="Part-Time"/>
    <n v="1"/>
    <s v="Sevier"/>
    <s v="Sevier County"/>
    <x v="19"/>
  </r>
  <r>
    <x v="3"/>
    <s v="This portion of the course is taught online"/>
    <n v="2025"/>
    <n v="2"/>
    <n v="84660"/>
    <s v="Full-Time"/>
    <n v="444"/>
    <s v="Utah"/>
    <s v="Utah County"/>
    <x v="0"/>
  </r>
  <r>
    <x v="3"/>
    <s v="This portion of the course is taught online"/>
    <n v="2025"/>
    <n v="2"/>
    <n v="84660"/>
    <s v="Part-Time"/>
    <n v="275"/>
    <s v="Utah"/>
    <s v="Utah County"/>
    <x v="0"/>
  </r>
  <r>
    <x v="3"/>
    <s v="This portion of the course is taught online"/>
    <n v="2025"/>
    <n v="2"/>
    <n v="84662"/>
    <s v="Full-Time"/>
    <n v="2"/>
    <s v="Sanpete"/>
    <s v="Sanpete County"/>
    <x v="17"/>
  </r>
  <r>
    <x v="3"/>
    <s v="This portion of the course is taught online"/>
    <n v="2025"/>
    <n v="2"/>
    <n v="84662"/>
    <s v="Part-Time"/>
    <n v="1"/>
    <s v="Sanpete"/>
    <s v="Sanpete County"/>
    <x v="17"/>
  </r>
  <r>
    <x v="3"/>
    <s v="This portion of the course is taught online"/>
    <n v="2025"/>
    <n v="2"/>
    <n v="84663"/>
    <s v="Full-Time"/>
    <n v="339"/>
    <s v="Utah"/>
    <s v="Utah County"/>
    <x v="0"/>
  </r>
  <r>
    <x v="3"/>
    <s v="This portion of the course is taught online"/>
    <n v="2025"/>
    <n v="2"/>
    <n v="84663"/>
    <s v="Part-Time"/>
    <n v="205"/>
    <s v="Utah"/>
    <s v="Utah County"/>
    <x v="0"/>
  </r>
  <r>
    <x v="3"/>
    <s v="This portion of the course is taught online"/>
    <n v="2025"/>
    <n v="2"/>
    <n v="84664"/>
    <s v="Full-Time"/>
    <n v="177"/>
    <s v="Utah"/>
    <s v="Utah County"/>
    <x v="0"/>
  </r>
  <r>
    <x v="3"/>
    <s v="This portion of the course is taught online"/>
    <n v="2025"/>
    <n v="2"/>
    <n v="84664"/>
    <s v="Part-Time"/>
    <n v="79"/>
    <s v="Utah"/>
    <s v="Utah County"/>
    <x v="0"/>
  </r>
  <r>
    <x v="3"/>
    <s v="This portion of the course is taught online"/>
    <n v="2025"/>
    <n v="2"/>
    <n v="84665"/>
    <s v="Full-Time"/>
    <n v="1"/>
    <s v="Sanpete"/>
    <s v="Sanpete County"/>
    <x v="17"/>
  </r>
  <r>
    <x v="3"/>
    <s v="This portion of the course is taught online"/>
    <n v="2025"/>
    <n v="2"/>
    <n v="84667"/>
    <s v="Full-Time"/>
    <n v="1"/>
    <s v="Sanpete"/>
    <s v="Sanpete County"/>
    <x v="17"/>
  </r>
  <r>
    <x v="3"/>
    <s v="This portion of the course is taught online"/>
    <n v="2025"/>
    <n v="2"/>
    <n v="84667"/>
    <s v="Part-Time"/>
    <n v="2"/>
    <s v="Sanpete"/>
    <s v="Sanpete County"/>
    <x v="17"/>
  </r>
  <r>
    <x v="3"/>
    <s v="This portion of the course is taught online"/>
    <n v="2025"/>
    <n v="2"/>
    <n v="84701"/>
    <s v="Full-Time"/>
    <n v="10"/>
    <s v="Sevier"/>
    <s v="Sevier County"/>
    <x v="19"/>
  </r>
  <r>
    <x v="3"/>
    <s v="This portion of the course is taught online"/>
    <n v="2025"/>
    <n v="2"/>
    <n v="84701"/>
    <s v="Part-Time"/>
    <n v="5"/>
    <s v="Sevier"/>
    <s v="Sevier County"/>
    <x v="19"/>
  </r>
  <r>
    <x v="3"/>
    <s v="This portion of the course is taught online"/>
    <n v="2025"/>
    <n v="2"/>
    <n v="84707"/>
    <s v="Part-Time"/>
    <n v="1"/>
    <e v="#N/A"/>
    <e v="#N/A"/>
    <x v="24"/>
  </r>
  <r>
    <x v="3"/>
    <s v="This portion of the course is taught online"/>
    <n v="2025"/>
    <n v="2"/>
    <n v="84711"/>
    <s v="Full-Time"/>
    <n v="1"/>
    <s v="Sevier"/>
    <s v="Sevier County"/>
    <x v="19"/>
  </r>
  <r>
    <x v="3"/>
    <s v="This portion of the course is taught online"/>
    <n v="2025"/>
    <n v="2"/>
    <n v="84712"/>
    <s v="Full-Time"/>
    <n v="1"/>
    <s v="Garfield"/>
    <s v="Piute County"/>
    <x v="22"/>
  </r>
  <r>
    <x v="3"/>
    <s v="This portion of the course is taught online"/>
    <n v="2025"/>
    <n v="2"/>
    <n v="84713"/>
    <s v="Full-Time"/>
    <n v="6"/>
    <s v="Beaver"/>
    <s v="Beaver County"/>
    <x v="23"/>
  </r>
  <r>
    <x v="3"/>
    <s v="This portion of the course is taught online"/>
    <n v="2025"/>
    <n v="2"/>
    <n v="84713"/>
    <s v="Part-Time"/>
    <n v="1"/>
    <s v="Beaver"/>
    <s v="Beaver County"/>
    <x v="23"/>
  </r>
  <r>
    <x v="3"/>
    <s v="This portion of the course is taught online"/>
    <n v="2025"/>
    <n v="2"/>
    <n v="84720"/>
    <s v="Full-Time"/>
    <n v="17"/>
    <s v="Iron"/>
    <s v="Iron County"/>
    <x v="20"/>
  </r>
  <r>
    <x v="3"/>
    <s v="This portion of the course is taught online"/>
    <n v="2025"/>
    <n v="2"/>
    <n v="84720"/>
    <s v="Part-Time"/>
    <n v="6"/>
    <s v="Iron"/>
    <s v="Iron County"/>
    <x v="20"/>
  </r>
  <r>
    <x v="3"/>
    <s v="This portion of the course is taught online"/>
    <n v="2025"/>
    <n v="2"/>
    <n v="84721"/>
    <s v="Full-Time"/>
    <n v="12"/>
    <s v="Iron"/>
    <s v="Iron County"/>
    <x v="20"/>
  </r>
  <r>
    <x v="3"/>
    <s v="This portion of the course is taught online"/>
    <n v="2025"/>
    <n v="2"/>
    <n v="84721"/>
    <s v="Part-Time"/>
    <n v="9"/>
    <s v="Iron"/>
    <s v="Iron County"/>
    <x v="20"/>
  </r>
  <r>
    <x v="3"/>
    <s v="This portion of the course is taught online"/>
    <n v="2025"/>
    <n v="2"/>
    <n v="84723"/>
    <s v="Full-Time"/>
    <n v="4"/>
    <s v="Piute"/>
    <s v="Piute County"/>
    <x v="28"/>
  </r>
  <r>
    <x v="3"/>
    <s v="This portion of the course is taught online"/>
    <n v="2025"/>
    <n v="2"/>
    <n v="84725"/>
    <s v="Full-Time"/>
    <n v="1"/>
    <s v="Washington"/>
    <s v="Washington County"/>
    <x v="21"/>
  </r>
  <r>
    <x v="3"/>
    <s v="This portion of the course is taught online"/>
    <n v="2025"/>
    <n v="2"/>
    <n v="84737"/>
    <s v="Full-Time"/>
    <n v="12"/>
    <s v="Washington"/>
    <s v="Washington County"/>
    <x v="21"/>
  </r>
  <r>
    <x v="3"/>
    <s v="This portion of the course is taught online"/>
    <n v="2025"/>
    <n v="2"/>
    <n v="84737"/>
    <s v="Part-Time"/>
    <n v="8"/>
    <s v="Washington"/>
    <s v="Washington County"/>
    <x v="21"/>
  </r>
  <r>
    <x v="3"/>
    <s v="This portion of the course is taught online"/>
    <n v="2025"/>
    <n v="2"/>
    <n v="84738"/>
    <s v="Full-Time"/>
    <n v="11"/>
    <s v="Washington"/>
    <s v="Washington County"/>
    <x v="21"/>
  </r>
  <r>
    <x v="3"/>
    <s v="This portion of the course is taught online"/>
    <n v="2025"/>
    <n v="2"/>
    <n v="84738"/>
    <s v="Part-Time"/>
    <n v="6"/>
    <s v="Washington"/>
    <s v="Washington County"/>
    <x v="21"/>
  </r>
  <r>
    <x v="3"/>
    <s v="This portion of the course is taught online"/>
    <n v="2025"/>
    <n v="2"/>
    <n v="84741"/>
    <s v="Full-Time"/>
    <n v="6"/>
    <s v="Kane"/>
    <s v="Kane County"/>
    <x v="29"/>
  </r>
  <r>
    <x v="3"/>
    <s v="This portion of the course is taught online"/>
    <n v="2025"/>
    <n v="2"/>
    <n v="84741"/>
    <s v="Part-Time"/>
    <n v="1"/>
    <s v="Kane"/>
    <s v="Kane County"/>
    <x v="29"/>
  </r>
  <r>
    <x v="3"/>
    <s v="This portion of the course is taught online"/>
    <n v="2025"/>
    <n v="2"/>
    <n v="84745"/>
    <s v="Full-Time"/>
    <n v="2"/>
    <s v="Washington"/>
    <s v="Washington County"/>
    <x v="21"/>
  </r>
  <r>
    <x v="3"/>
    <s v="This portion of the course is taught online"/>
    <n v="2025"/>
    <n v="2"/>
    <n v="84745"/>
    <s v="Part-Time"/>
    <n v="1"/>
    <s v="Washington"/>
    <s v="Washington County"/>
    <x v="21"/>
  </r>
  <r>
    <x v="3"/>
    <s v="This portion of the course is taught online"/>
    <n v="2025"/>
    <n v="2"/>
    <n v="84747"/>
    <s v="Full-Time"/>
    <n v="1"/>
    <s v="Wayne"/>
    <s v="Wayne County"/>
    <x v="27"/>
  </r>
  <r>
    <x v="3"/>
    <s v="This portion of the course is taught online"/>
    <n v="2025"/>
    <n v="2"/>
    <n v="84752"/>
    <s v="Full-Time"/>
    <n v="2"/>
    <s v="Beaver"/>
    <s v="Beaver County"/>
    <x v="23"/>
  </r>
  <r>
    <x v="3"/>
    <s v="This portion of the course is taught online"/>
    <n v="2025"/>
    <n v="2"/>
    <n v="84754"/>
    <s v="Full-Time"/>
    <n v="3"/>
    <s v="Sevier"/>
    <s v="Sevier County"/>
    <x v="19"/>
  </r>
  <r>
    <x v="3"/>
    <s v="This portion of the course is taught online"/>
    <n v="2025"/>
    <n v="2"/>
    <n v="84754"/>
    <s v="Part-Time"/>
    <n v="1"/>
    <s v="Sevier"/>
    <s v="Sevier County"/>
    <x v="19"/>
  </r>
  <r>
    <x v="3"/>
    <s v="This portion of the course is taught online"/>
    <n v="2025"/>
    <n v="2"/>
    <n v="84756"/>
    <s v="Full-Time"/>
    <n v="1"/>
    <s v="Iron"/>
    <s v="Iron County"/>
    <x v="20"/>
  </r>
  <r>
    <x v="3"/>
    <s v="This portion of the course is taught online"/>
    <n v="2025"/>
    <n v="2"/>
    <n v="84756"/>
    <s v="Part-Time"/>
    <n v="1"/>
    <s v="Iron"/>
    <s v="Iron County"/>
    <x v="20"/>
  </r>
  <r>
    <x v="3"/>
    <s v="This portion of the course is taught online"/>
    <n v="2025"/>
    <n v="2"/>
    <n v="84758"/>
    <s v="Full-Time"/>
    <n v="1"/>
    <s v="Kane"/>
    <s v="Kane County"/>
    <x v="29"/>
  </r>
  <r>
    <x v="3"/>
    <s v="This portion of the course is taught online"/>
    <n v="2025"/>
    <n v="2"/>
    <n v="84760"/>
    <s v="Full-Time"/>
    <n v="2"/>
    <s v="Iron"/>
    <s v="Iron County"/>
    <x v="20"/>
  </r>
  <r>
    <x v="3"/>
    <s v="This portion of the course is taught online"/>
    <n v="2025"/>
    <n v="2"/>
    <n v="84761"/>
    <s v="Full-Time"/>
    <n v="1"/>
    <s v="Iron"/>
    <s v="Iron County"/>
    <x v="20"/>
  </r>
  <r>
    <x v="3"/>
    <s v="This portion of the course is taught online"/>
    <n v="2025"/>
    <n v="2"/>
    <n v="84761"/>
    <s v="Part-Time"/>
    <n v="1"/>
    <s v="Iron"/>
    <s v="Iron County"/>
    <x v="20"/>
  </r>
  <r>
    <x v="3"/>
    <s v="This portion of the course is taught online"/>
    <n v="2025"/>
    <n v="2"/>
    <n v="84765"/>
    <s v="Full-Time"/>
    <n v="21"/>
    <s v="Washington"/>
    <s v="Washington County"/>
    <x v="21"/>
  </r>
  <r>
    <x v="3"/>
    <s v="This portion of the course is taught online"/>
    <n v="2025"/>
    <n v="2"/>
    <n v="84765"/>
    <s v="Part-Time"/>
    <n v="3"/>
    <s v="Washington"/>
    <s v="Washington County"/>
    <x v="21"/>
  </r>
  <r>
    <x v="3"/>
    <s v="This portion of the course is taught online"/>
    <n v="2025"/>
    <n v="2"/>
    <n v="84770"/>
    <s v="Full-Time"/>
    <n v="33"/>
    <s v="Washington"/>
    <s v="Washington County"/>
    <x v="21"/>
  </r>
  <r>
    <x v="3"/>
    <s v="This portion of the course is taught online"/>
    <n v="2025"/>
    <n v="2"/>
    <n v="84770"/>
    <s v="Part-Time"/>
    <n v="14"/>
    <s v="Washington"/>
    <s v="Washington County"/>
    <x v="21"/>
  </r>
  <r>
    <x v="3"/>
    <s v="This portion of the course is taught online"/>
    <n v="2025"/>
    <n v="2"/>
    <n v="84771"/>
    <s v="Part-Time"/>
    <n v="1"/>
    <s v="Washington"/>
    <e v="#N/A"/>
    <x v="21"/>
  </r>
  <r>
    <x v="3"/>
    <s v="This portion of the course is taught online"/>
    <n v="2025"/>
    <n v="2"/>
    <n v="84774"/>
    <s v="Full-Time"/>
    <n v="1"/>
    <s v="Washington"/>
    <s v="Washington County"/>
    <x v="21"/>
  </r>
  <r>
    <x v="3"/>
    <s v="This portion of the course is taught online"/>
    <n v="2025"/>
    <n v="2"/>
    <n v="84774"/>
    <s v="Part-Time"/>
    <n v="1"/>
    <s v="Washington"/>
    <s v="Washington County"/>
    <x v="21"/>
  </r>
  <r>
    <x v="3"/>
    <s v="This portion of the course is taught online"/>
    <n v="2025"/>
    <n v="2"/>
    <n v="84780"/>
    <s v="Full-Time"/>
    <n v="24"/>
    <s v="Washington"/>
    <s v="Washington County"/>
    <x v="21"/>
  </r>
  <r>
    <x v="3"/>
    <s v="This portion of the course is taught online"/>
    <n v="2025"/>
    <n v="2"/>
    <n v="84780"/>
    <s v="Part-Time"/>
    <n v="10"/>
    <s v="Washington"/>
    <s v="Washington County"/>
    <x v="21"/>
  </r>
  <r>
    <x v="3"/>
    <s v="This portion of the course is taught online"/>
    <n v="2025"/>
    <n v="2"/>
    <n v="84783"/>
    <s v="Part-Time"/>
    <n v="1"/>
    <s v="Washington"/>
    <s v="Washington County"/>
    <x v="21"/>
  </r>
  <r>
    <x v="3"/>
    <s v="This portion of the course is taught online"/>
    <n v="2025"/>
    <n v="2"/>
    <n v="84784"/>
    <s v="Full-Time"/>
    <n v="1"/>
    <s v="Washington"/>
    <s v="Washington County"/>
    <x v="21"/>
  </r>
  <r>
    <x v="3"/>
    <s v="This portion of the course is taught online"/>
    <n v="2025"/>
    <n v="2"/>
    <n v="84790"/>
    <s v="Full-Time"/>
    <n v="66"/>
    <s v="Washington"/>
    <s v="Washington County"/>
    <x v="21"/>
  </r>
  <r>
    <x v="3"/>
    <s v="This portion of the course is taught online"/>
    <n v="2025"/>
    <n v="2"/>
    <n v="84790"/>
    <s v="Part-Time"/>
    <n v="24"/>
    <s v="Washington"/>
    <s v="Washington County"/>
    <x v="21"/>
  </r>
  <r>
    <x v="4"/>
    <s v="Main Campus"/>
    <n v="2025"/>
    <n v="2"/>
    <n v="84001"/>
    <s v="Full-Time"/>
    <n v="2"/>
    <s v="Duchesne"/>
    <s v="Duchesne County"/>
    <x v="4"/>
  </r>
  <r>
    <x v="4"/>
    <s v="Main Campus"/>
    <n v="2025"/>
    <n v="2"/>
    <n v="84003"/>
    <s v="Full-Time"/>
    <n v="20"/>
    <s v="Utah"/>
    <s v="Utah County"/>
    <x v="0"/>
  </r>
  <r>
    <x v="4"/>
    <s v="Main Campus"/>
    <n v="2025"/>
    <n v="2"/>
    <n v="84003"/>
    <s v="Part-Time"/>
    <n v="2"/>
    <s v="Utah"/>
    <s v="Utah County"/>
    <x v="0"/>
  </r>
  <r>
    <x v="4"/>
    <s v="Main Campus"/>
    <n v="2025"/>
    <n v="2"/>
    <n v="84004"/>
    <s v="Full-Time"/>
    <n v="7"/>
    <s v="Utah"/>
    <s v="Utah County"/>
    <x v="0"/>
  </r>
  <r>
    <x v="4"/>
    <s v="Main Campus"/>
    <n v="2025"/>
    <n v="2"/>
    <n v="84005"/>
    <s v="Full-Time"/>
    <n v="15"/>
    <e v="#N/A"/>
    <s v="Utah County"/>
    <x v="0"/>
  </r>
  <r>
    <x v="4"/>
    <s v="Main Campus"/>
    <n v="2025"/>
    <n v="2"/>
    <n v="84005"/>
    <s v="Part-Time"/>
    <n v="4"/>
    <e v="#N/A"/>
    <s v="Utah County"/>
    <x v="0"/>
  </r>
  <r>
    <x v="4"/>
    <s v="Main Campus"/>
    <n v="2025"/>
    <n v="2"/>
    <n v="84007"/>
    <s v="Full-Time"/>
    <n v="2"/>
    <s v="Duchesne"/>
    <s v="Duchesne County"/>
    <x v="4"/>
  </r>
  <r>
    <x v="4"/>
    <s v="Main Campus"/>
    <n v="2025"/>
    <n v="2"/>
    <n v="84009"/>
    <s v="Full-Time"/>
    <n v="17"/>
    <e v="#N/A"/>
    <s v="Salt Lake County"/>
    <x v="1"/>
  </r>
  <r>
    <x v="4"/>
    <s v="Main Campus"/>
    <n v="2025"/>
    <n v="2"/>
    <n v="84009"/>
    <s v="Part-Time"/>
    <n v="7"/>
    <e v="#N/A"/>
    <s v="Salt Lake County"/>
    <x v="1"/>
  </r>
  <r>
    <x v="4"/>
    <s v="Main Campus"/>
    <n v="2025"/>
    <n v="2"/>
    <n v="84010"/>
    <s v="Full-Time"/>
    <n v="162"/>
    <s v="Davis"/>
    <s v="Davis County"/>
    <x v="2"/>
  </r>
  <r>
    <x v="4"/>
    <s v="Main Campus"/>
    <n v="2025"/>
    <n v="2"/>
    <n v="84010"/>
    <s v="Part-Time"/>
    <n v="64"/>
    <s v="Davis"/>
    <s v="Davis County"/>
    <x v="2"/>
  </r>
  <r>
    <x v="4"/>
    <s v="Main Campus"/>
    <n v="2025"/>
    <n v="2"/>
    <n v="84013"/>
    <s v="Full-Time"/>
    <n v="1"/>
    <s v="Utah"/>
    <s v="Utah County"/>
    <x v="0"/>
  </r>
  <r>
    <x v="4"/>
    <s v="Main Campus"/>
    <n v="2025"/>
    <n v="2"/>
    <n v="84014"/>
    <s v="Full-Time"/>
    <n v="102"/>
    <s v="Davis"/>
    <s v="Davis County"/>
    <x v="2"/>
  </r>
  <r>
    <x v="4"/>
    <s v="Main Campus"/>
    <n v="2025"/>
    <n v="2"/>
    <n v="84014"/>
    <s v="Part-Time"/>
    <n v="37"/>
    <s v="Davis"/>
    <s v="Davis County"/>
    <x v="2"/>
  </r>
  <r>
    <x v="4"/>
    <s v="Main Campus"/>
    <n v="2025"/>
    <n v="2"/>
    <n v="84015"/>
    <s v="Full-Time"/>
    <n v="604"/>
    <s v="Davis"/>
    <s v="Davis County"/>
    <x v="2"/>
  </r>
  <r>
    <x v="4"/>
    <s v="Main Campus"/>
    <n v="2025"/>
    <n v="2"/>
    <n v="84015"/>
    <s v="Part-Time"/>
    <n v="214"/>
    <s v="Davis"/>
    <s v="Davis County"/>
    <x v="2"/>
  </r>
  <r>
    <x v="4"/>
    <s v="Main Campus"/>
    <n v="2025"/>
    <n v="2"/>
    <n v="84016"/>
    <s v="Full-Time"/>
    <n v="1"/>
    <s v="Davis"/>
    <e v="#N/A"/>
    <x v="2"/>
  </r>
  <r>
    <x v="4"/>
    <s v="Main Campus"/>
    <n v="2025"/>
    <n v="2"/>
    <n v="84016"/>
    <s v="Part-Time"/>
    <n v="1"/>
    <s v="Davis"/>
    <e v="#N/A"/>
    <x v="2"/>
  </r>
  <r>
    <x v="4"/>
    <s v="Main Campus"/>
    <n v="2025"/>
    <n v="2"/>
    <n v="84017"/>
    <s v="Full-Time"/>
    <n v="10"/>
    <s v="Summit"/>
    <s v="Summit County"/>
    <x v="3"/>
  </r>
  <r>
    <x v="4"/>
    <s v="Main Campus"/>
    <n v="2025"/>
    <n v="2"/>
    <n v="84017"/>
    <s v="Part-Time"/>
    <n v="2"/>
    <s v="Summit"/>
    <s v="Summit County"/>
    <x v="3"/>
  </r>
  <r>
    <x v="4"/>
    <s v="Main Campus"/>
    <n v="2025"/>
    <n v="2"/>
    <n v="84018"/>
    <s v="Part-Time"/>
    <n v="1"/>
    <s v="Morgan"/>
    <s v="Morgan County"/>
    <x v="8"/>
  </r>
  <r>
    <x v="4"/>
    <s v="Main Campus"/>
    <n v="2025"/>
    <n v="2"/>
    <n v="84020"/>
    <s v="Full-Time"/>
    <n v="19"/>
    <s v="Salt Lake"/>
    <s v="Salt Lake County"/>
    <x v="1"/>
  </r>
  <r>
    <x v="4"/>
    <s v="Main Campus"/>
    <n v="2025"/>
    <n v="2"/>
    <n v="84020"/>
    <s v="Part-Time"/>
    <n v="2"/>
    <s v="Salt Lake"/>
    <s v="Salt Lake County"/>
    <x v="1"/>
  </r>
  <r>
    <x v="4"/>
    <s v="Main Campus"/>
    <n v="2025"/>
    <n v="2"/>
    <n v="84021"/>
    <s v="Full-Time"/>
    <n v="2"/>
    <s v="Duchesne"/>
    <s v="Duchesne County"/>
    <x v="4"/>
  </r>
  <r>
    <x v="4"/>
    <s v="Main Campus"/>
    <n v="2025"/>
    <n v="2"/>
    <n v="84022"/>
    <s v="Full-Time"/>
    <n v="1"/>
    <s v="Tooele"/>
    <s v="Tooele County"/>
    <x v="5"/>
  </r>
  <r>
    <x v="4"/>
    <s v="Main Campus"/>
    <n v="2025"/>
    <n v="2"/>
    <n v="84025"/>
    <s v="Full-Time"/>
    <n v="189"/>
    <s v="Davis"/>
    <s v="Davis County"/>
    <x v="2"/>
  </r>
  <r>
    <x v="4"/>
    <s v="Main Campus"/>
    <n v="2025"/>
    <n v="2"/>
    <n v="84025"/>
    <s v="Part-Time"/>
    <n v="78"/>
    <s v="Davis"/>
    <s v="Davis County"/>
    <x v="2"/>
  </r>
  <r>
    <x v="4"/>
    <s v="Main Campus"/>
    <n v="2025"/>
    <n v="2"/>
    <n v="84026"/>
    <s v="Part-Time"/>
    <n v="2"/>
    <s v="Uintah"/>
    <s v="Uintah County"/>
    <x v="6"/>
  </r>
  <r>
    <x v="4"/>
    <s v="Main Campus"/>
    <n v="2025"/>
    <n v="2"/>
    <n v="84028"/>
    <s v="Full-Time"/>
    <n v="2"/>
    <s v="Rich"/>
    <s v="Rich County"/>
    <x v="25"/>
  </r>
  <r>
    <x v="4"/>
    <s v="Main Campus"/>
    <n v="2025"/>
    <n v="2"/>
    <n v="84028"/>
    <s v="Part-Time"/>
    <n v="1"/>
    <s v="Rich"/>
    <s v="Rich County"/>
    <x v="25"/>
  </r>
  <r>
    <x v="4"/>
    <s v="Main Campus"/>
    <n v="2025"/>
    <n v="2"/>
    <n v="84029"/>
    <s v="Full-Time"/>
    <n v="10"/>
    <s v="Tooele"/>
    <s v="Tooele County"/>
    <x v="5"/>
  </r>
  <r>
    <x v="4"/>
    <s v="Main Campus"/>
    <n v="2025"/>
    <n v="2"/>
    <n v="84029"/>
    <s v="Part-Time"/>
    <n v="1"/>
    <s v="Tooele"/>
    <s v="Tooele County"/>
    <x v="5"/>
  </r>
  <r>
    <x v="4"/>
    <s v="Main Campus"/>
    <n v="2025"/>
    <n v="2"/>
    <n v="84032"/>
    <s v="Full-Time"/>
    <n v="5"/>
    <s v="Wasatch"/>
    <s v="Wasatch County"/>
    <x v="7"/>
  </r>
  <r>
    <x v="4"/>
    <s v="Main Campus"/>
    <n v="2025"/>
    <n v="2"/>
    <n v="84032"/>
    <s v="Part-Time"/>
    <n v="2"/>
    <s v="Wasatch"/>
    <s v="Wasatch County"/>
    <x v="7"/>
  </r>
  <r>
    <x v="4"/>
    <s v="Main Campus"/>
    <n v="2025"/>
    <n v="2"/>
    <n v="84033"/>
    <s v="Full-Time"/>
    <n v="10"/>
    <s v="Summit"/>
    <s v="Summit County"/>
    <x v="3"/>
  </r>
  <r>
    <x v="4"/>
    <s v="Main Campus"/>
    <n v="2025"/>
    <n v="2"/>
    <n v="84033"/>
    <s v="Part-Time"/>
    <n v="1"/>
    <s v="Summit"/>
    <s v="Summit County"/>
    <x v="3"/>
  </r>
  <r>
    <x v="4"/>
    <s v="Main Campus"/>
    <n v="2025"/>
    <n v="2"/>
    <n v="84036"/>
    <s v="Full-Time"/>
    <n v="6"/>
    <s v="Summit"/>
    <s v="Summit County"/>
    <x v="3"/>
  </r>
  <r>
    <x v="4"/>
    <s v="Main Campus"/>
    <n v="2025"/>
    <n v="2"/>
    <n v="84036"/>
    <s v="Part-Time"/>
    <n v="3"/>
    <s v="Summit"/>
    <s v="Summit County"/>
    <x v="3"/>
  </r>
  <r>
    <x v="4"/>
    <s v="Main Campus"/>
    <n v="2025"/>
    <n v="2"/>
    <n v="84037"/>
    <s v="Full-Time"/>
    <n v="376"/>
    <s v="Davis"/>
    <s v="Davis County"/>
    <x v="2"/>
  </r>
  <r>
    <x v="4"/>
    <s v="Main Campus"/>
    <n v="2025"/>
    <n v="2"/>
    <n v="84037"/>
    <s v="Part-Time"/>
    <n v="110"/>
    <s v="Davis"/>
    <s v="Davis County"/>
    <x v="2"/>
  </r>
  <r>
    <x v="4"/>
    <s v="Main Campus"/>
    <n v="2025"/>
    <n v="2"/>
    <n v="84039"/>
    <s v="Full-Time"/>
    <n v="1"/>
    <s v="Uintah"/>
    <s v="Uintah County"/>
    <x v="6"/>
  </r>
  <r>
    <x v="4"/>
    <s v="Main Campus"/>
    <n v="2025"/>
    <n v="2"/>
    <n v="84040"/>
    <s v="Full-Time"/>
    <n v="276"/>
    <s v="Davis"/>
    <s v="Davis County"/>
    <x v="2"/>
  </r>
  <r>
    <x v="4"/>
    <s v="Main Campus"/>
    <n v="2025"/>
    <n v="2"/>
    <n v="84040"/>
    <s v="Part-Time"/>
    <n v="105"/>
    <s v="Davis"/>
    <s v="Davis County"/>
    <x v="2"/>
  </r>
  <r>
    <x v="4"/>
    <s v="Main Campus"/>
    <n v="2025"/>
    <n v="2"/>
    <n v="84041"/>
    <s v="Full-Time"/>
    <n v="518"/>
    <s v="Davis"/>
    <s v="Davis County"/>
    <x v="2"/>
  </r>
  <r>
    <x v="4"/>
    <s v="Main Campus"/>
    <n v="2025"/>
    <n v="2"/>
    <n v="84041"/>
    <s v="Part-Time"/>
    <n v="146"/>
    <s v="Davis"/>
    <s v="Davis County"/>
    <x v="2"/>
  </r>
  <r>
    <x v="4"/>
    <s v="Main Campus"/>
    <n v="2025"/>
    <n v="2"/>
    <n v="84042"/>
    <s v="Full-Time"/>
    <n v="6"/>
    <s v="Utah"/>
    <s v="Utah County"/>
    <x v="0"/>
  </r>
  <r>
    <x v="4"/>
    <s v="Main Campus"/>
    <n v="2025"/>
    <n v="2"/>
    <n v="84043"/>
    <s v="Full-Time"/>
    <n v="21"/>
    <s v="Utah"/>
    <s v="Utah County"/>
    <x v="0"/>
  </r>
  <r>
    <x v="4"/>
    <s v="Main Campus"/>
    <n v="2025"/>
    <n v="2"/>
    <n v="84043"/>
    <s v="Part-Time"/>
    <n v="7"/>
    <s v="Utah"/>
    <s v="Utah County"/>
    <x v="0"/>
  </r>
  <r>
    <x v="4"/>
    <s v="Main Campus"/>
    <n v="2025"/>
    <n v="2"/>
    <n v="84044"/>
    <s v="Full-Time"/>
    <n v="11"/>
    <s v="Salt Lake"/>
    <s v="Salt Lake County"/>
    <x v="1"/>
  </r>
  <r>
    <x v="4"/>
    <s v="Main Campus"/>
    <n v="2025"/>
    <n v="2"/>
    <n v="84044"/>
    <s v="Part-Time"/>
    <n v="4"/>
    <s v="Salt Lake"/>
    <s v="Salt Lake County"/>
    <x v="1"/>
  </r>
  <r>
    <x v="4"/>
    <s v="Main Campus"/>
    <n v="2025"/>
    <n v="2"/>
    <n v="84045"/>
    <s v="Full-Time"/>
    <n v="22"/>
    <e v="#N/A"/>
    <s v="Utah County"/>
    <x v="0"/>
  </r>
  <r>
    <x v="4"/>
    <s v="Main Campus"/>
    <n v="2025"/>
    <n v="2"/>
    <n v="84045"/>
    <s v="Part-Time"/>
    <n v="5"/>
    <e v="#N/A"/>
    <s v="Utah County"/>
    <x v="0"/>
  </r>
  <r>
    <x v="4"/>
    <s v="Main Campus"/>
    <n v="2025"/>
    <n v="2"/>
    <n v="84047"/>
    <s v="Full-Time"/>
    <n v="17"/>
    <s v="Salt Lake"/>
    <s v="Salt Lake County"/>
    <x v="1"/>
  </r>
  <r>
    <x v="4"/>
    <s v="Main Campus"/>
    <n v="2025"/>
    <n v="2"/>
    <n v="84047"/>
    <s v="Part-Time"/>
    <n v="5"/>
    <s v="Salt Lake"/>
    <s v="Salt Lake County"/>
    <x v="1"/>
  </r>
  <r>
    <x v="4"/>
    <s v="Main Campus"/>
    <n v="2025"/>
    <n v="2"/>
    <n v="84049"/>
    <s v="Full-Time"/>
    <n v="3"/>
    <s v="Wasatch"/>
    <s v="Wasatch County"/>
    <x v="7"/>
  </r>
  <r>
    <x v="4"/>
    <s v="Main Campus"/>
    <n v="2025"/>
    <n v="2"/>
    <n v="84049"/>
    <s v="Part-Time"/>
    <n v="1"/>
    <s v="Wasatch"/>
    <s v="Wasatch County"/>
    <x v="7"/>
  </r>
  <r>
    <x v="4"/>
    <s v="Main Campus"/>
    <n v="2025"/>
    <n v="2"/>
    <n v="84050"/>
    <s v="Full-Time"/>
    <n v="144"/>
    <s v="Morgan"/>
    <s v="Morgan County"/>
    <x v="8"/>
  </r>
  <r>
    <x v="4"/>
    <s v="Main Campus"/>
    <n v="2025"/>
    <n v="2"/>
    <n v="84050"/>
    <s v="Part-Time"/>
    <n v="44"/>
    <s v="Morgan"/>
    <s v="Morgan County"/>
    <x v="8"/>
  </r>
  <r>
    <x v="4"/>
    <s v="Main Campus"/>
    <n v="2025"/>
    <n v="2"/>
    <n v="84052"/>
    <s v="Full-Time"/>
    <n v="1"/>
    <s v="Duchesne"/>
    <s v="Duchesne County"/>
    <x v="4"/>
  </r>
  <r>
    <x v="4"/>
    <s v="Main Campus"/>
    <n v="2025"/>
    <n v="2"/>
    <n v="84054"/>
    <s v="Full-Time"/>
    <n v="69"/>
    <s v="Davis"/>
    <s v="Davis County"/>
    <x v="2"/>
  </r>
  <r>
    <x v="4"/>
    <s v="Main Campus"/>
    <n v="2025"/>
    <n v="2"/>
    <n v="84054"/>
    <s v="Part-Time"/>
    <n v="19"/>
    <s v="Davis"/>
    <s v="Davis County"/>
    <x v="2"/>
  </r>
  <r>
    <x v="4"/>
    <s v="Main Campus"/>
    <n v="2025"/>
    <n v="2"/>
    <n v="84055"/>
    <s v="Full-Time"/>
    <n v="4"/>
    <s v="Summit"/>
    <s v="Summit County"/>
    <x v="3"/>
  </r>
  <r>
    <x v="4"/>
    <s v="Main Campus"/>
    <n v="2025"/>
    <n v="2"/>
    <n v="84055"/>
    <s v="Part-Time"/>
    <n v="1"/>
    <s v="Summit"/>
    <s v="Summit County"/>
    <x v="3"/>
  </r>
  <r>
    <x v="4"/>
    <s v="Main Campus"/>
    <n v="2025"/>
    <n v="2"/>
    <n v="84056"/>
    <s v="Full-Time"/>
    <n v="18"/>
    <s v="Weber"/>
    <s v="Davis County"/>
    <x v="9"/>
  </r>
  <r>
    <x v="4"/>
    <s v="Main Campus"/>
    <n v="2025"/>
    <n v="2"/>
    <n v="84056"/>
    <s v="Part-Time"/>
    <n v="5"/>
    <s v="Weber"/>
    <s v="Davis County"/>
    <x v="9"/>
  </r>
  <r>
    <x v="4"/>
    <s v="Main Campus"/>
    <n v="2025"/>
    <n v="2"/>
    <n v="84057"/>
    <s v="Full-Time"/>
    <n v="8"/>
    <s v="Utah"/>
    <s v="Utah County"/>
    <x v="0"/>
  </r>
  <r>
    <x v="4"/>
    <s v="Main Campus"/>
    <n v="2025"/>
    <n v="2"/>
    <n v="84057"/>
    <s v="Part-Time"/>
    <n v="3"/>
    <s v="Utah"/>
    <s v="Utah County"/>
    <x v="0"/>
  </r>
  <r>
    <x v="4"/>
    <s v="Main Campus"/>
    <n v="2025"/>
    <n v="2"/>
    <n v="84058"/>
    <s v="Full-Time"/>
    <n v="10"/>
    <s v="Utah"/>
    <s v="Utah County"/>
    <x v="0"/>
  </r>
  <r>
    <x v="4"/>
    <s v="Main Campus"/>
    <n v="2025"/>
    <n v="2"/>
    <n v="84058"/>
    <s v="Part-Time"/>
    <n v="1"/>
    <s v="Utah"/>
    <s v="Utah County"/>
    <x v="0"/>
  </r>
  <r>
    <x v="4"/>
    <s v="Main Campus"/>
    <n v="2025"/>
    <n v="2"/>
    <n v="84059"/>
    <s v="Full-Time"/>
    <n v="1"/>
    <s v="Utah"/>
    <s v="Utah County"/>
    <x v="0"/>
  </r>
  <r>
    <x v="4"/>
    <s v="Main Campus"/>
    <n v="2025"/>
    <n v="2"/>
    <n v="84060"/>
    <s v="Full-Time"/>
    <n v="4"/>
    <s v="Summit"/>
    <s v="Summit County"/>
    <x v="3"/>
  </r>
  <r>
    <x v="4"/>
    <s v="Main Campus"/>
    <n v="2025"/>
    <n v="2"/>
    <n v="84060"/>
    <s v="Part-Time"/>
    <n v="1"/>
    <s v="Summit"/>
    <s v="Summit County"/>
    <x v="3"/>
  </r>
  <r>
    <x v="4"/>
    <s v="Main Campus"/>
    <n v="2025"/>
    <n v="2"/>
    <n v="84061"/>
    <s v="Full-Time"/>
    <n v="2"/>
    <s v="Summit"/>
    <s v="Summit County"/>
    <x v="3"/>
  </r>
  <r>
    <x v="4"/>
    <s v="Main Campus"/>
    <n v="2025"/>
    <n v="2"/>
    <n v="84062"/>
    <s v="Full-Time"/>
    <n v="12"/>
    <s v="Utah"/>
    <s v="Utah County"/>
    <x v="0"/>
  </r>
  <r>
    <x v="4"/>
    <s v="Main Campus"/>
    <n v="2025"/>
    <n v="2"/>
    <n v="84062"/>
    <s v="Part-Time"/>
    <n v="2"/>
    <s v="Utah"/>
    <s v="Utah County"/>
    <x v="0"/>
  </r>
  <r>
    <x v="4"/>
    <s v="Main Campus"/>
    <n v="2025"/>
    <n v="2"/>
    <n v="84065"/>
    <s v="Full-Time"/>
    <n v="23"/>
    <s v="Salt Lake"/>
    <s v="Salt Lake County"/>
    <x v="1"/>
  </r>
  <r>
    <x v="4"/>
    <s v="Main Campus"/>
    <n v="2025"/>
    <n v="2"/>
    <n v="84065"/>
    <s v="Part-Time"/>
    <n v="5"/>
    <s v="Salt Lake"/>
    <s v="Salt Lake County"/>
    <x v="1"/>
  </r>
  <r>
    <x v="4"/>
    <s v="Main Campus"/>
    <n v="2025"/>
    <n v="2"/>
    <n v="84066"/>
    <s v="Full-Time"/>
    <n v="8"/>
    <s v="Duchesne"/>
    <s v="Duchesne County"/>
    <x v="4"/>
  </r>
  <r>
    <x v="4"/>
    <s v="Main Campus"/>
    <n v="2025"/>
    <n v="2"/>
    <n v="84067"/>
    <s v="Full-Time"/>
    <n v="296"/>
    <s v="Weber"/>
    <s v="Weber County"/>
    <x v="9"/>
  </r>
  <r>
    <x v="4"/>
    <s v="Main Campus"/>
    <n v="2025"/>
    <n v="2"/>
    <n v="84067"/>
    <s v="Part-Time"/>
    <n v="114"/>
    <s v="Weber"/>
    <s v="Weber County"/>
    <x v="9"/>
  </r>
  <r>
    <x v="4"/>
    <s v="Main Campus"/>
    <n v="2025"/>
    <n v="2"/>
    <n v="84068"/>
    <s v="Full-Time"/>
    <n v="1"/>
    <s v="Summit"/>
    <e v="#N/A"/>
    <x v="3"/>
  </r>
  <r>
    <x v="4"/>
    <s v="Main Campus"/>
    <n v="2025"/>
    <n v="2"/>
    <n v="84070"/>
    <s v="Full-Time"/>
    <n v="22"/>
    <s v="Salt Lake"/>
    <s v="Salt Lake County"/>
    <x v="1"/>
  </r>
  <r>
    <x v="4"/>
    <s v="Main Campus"/>
    <n v="2025"/>
    <n v="2"/>
    <n v="84070"/>
    <s v="Part-Time"/>
    <n v="2"/>
    <s v="Salt Lake"/>
    <s v="Salt Lake County"/>
    <x v="1"/>
  </r>
  <r>
    <x v="4"/>
    <s v="Main Campus"/>
    <n v="2025"/>
    <n v="2"/>
    <n v="84071"/>
    <s v="Full-Time"/>
    <n v="3"/>
    <s v="Tooele"/>
    <s v="Tooele County"/>
    <x v="5"/>
  </r>
  <r>
    <x v="4"/>
    <s v="Main Campus"/>
    <n v="2025"/>
    <n v="2"/>
    <n v="84072"/>
    <s v="Full-Time"/>
    <n v="1"/>
    <s v="Duchesne"/>
    <s v="Duchesne County"/>
    <x v="4"/>
  </r>
  <r>
    <x v="4"/>
    <s v="Main Campus"/>
    <n v="2025"/>
    <n v="2"/>
    <n v="84074"/>
    <s v="Full-Time"/>
    <n v="46"/>
    <s v="Tooele"/>
    <s v="Tooele County"/>
    <x v="5"/>
  </r>
  <r>
    <x v="4"/>
    <s v="Main Campus"/>
    <n v="2025"/>
    <n v="2"/>
    <n v="84074"/>
    <s v="Part-Time"/>
    <n v="10"/>
    <s v="Tooele"/>
    <s v="Tooele County"/>
    <x v="5"/>
  </r>
  <r>
    <x v="4"/>
    <s v="Main Campus"/>
    <n v="2025"/>
    <n v="2"/>
    <n v="84075"/>
    <s v="Full-Time"/>
    <n v="400"/>
    <s v="Davis"/>
    <s v="Davis County"/>
    <x v="2"/>
  </r>
  <r>
    <x v="4"/>
    <s v="Main Campus"/>
    <n v="2025"/>
    <n v="2"/>
    <n v="84075"/>
    <s v="Part-Time"/>
    <n v="106"/>
    <s v="Davis"/>
    <s v="Davis County"/>
    <x v="2"/>
  </r>
  <r>
    <x v="4"/>
    <s v="Main Campus"/>
    <n v="2025"/>
    <n v="2"/>
    <n v="84078"/>
    <s v="Full-Time"/>
    <n v="10"/>
    <s v="Uintah"/>
    <s v="Uintah County"/>
    <x v="6"/>
  </r>
  <r>
    <x v="4"/>
    <s v="Main Campus"/>
    <n v="2025"/>
    <n v="2"/>
    <n v="84081"/>
    <s v="Full-Time"/>
    <n v="47"/>
    <e v="#N/A"/>
    <s v="Salt Lake County"/>
    <x v="1"/>
  </r>
  <r>
    <x v="4"/>
    <s v="Main Campus"/>
    <n v="2025"/>
    <n v="2"/>
    <n v="84081"/>
    <s v="Part-Time"/>
    <n v="3"/>
    <e v="#N/A"/>
    <s v="Salt Lake County"/>
    <x v="1"/>
  </r>
  <r>
    <x v="4"/>
    <s v="Main Campus"/>
    <n v="2025"/>
    <n v="2"/>
    <n v="84084"/>
    <s v="Full-Time"/>
    <n v="16"/>
    <s v="Salt Lake"/>
    <s v="Salt Lake County"/>
    <x v="1"/>
  </r>
  <r>
    <x v="4"/>
    <s v="Main Campus"/>
    <n v="2025"/>
    <n v="2"/>
    <n v="84084"/>
    <s v="Part-Time"/>
    <n v="3"/>
    <s v="Salt Lake"/>
    <s v="Salt Lake County"/>
    <x v="1"/>
  </r>
  <r>
    <x v="4"/>
    <s v="Main Campus"/>
    <n v="2025"/>
    <n v="2"/>
    <n v="84087"/>
    <s v="Full-Time"/>
    <n v="60"/>
    <s v="Davis"/>
    <s v="Davis County"/>
    <x v="2"/>
  </r>
  <r>
    <x v="4"/>
    <s v="Main Campus"/>
    <n v="2025"/>
    <n v="2"/>
    <n v="84087"/>
    <s v="Part-Time"/>
    <n v="29"/>
    <s v="Davis"/>
    <s v="Davis County"/>
    <x v="2"/>
  </r>
  <r>
    <x v="4"/>
    <s v="Main Campus"/>
    <n v="2025"/>
    <n v="2"/>
    <n v="84088"/>
    <s v="Full-Time"/>
    <n v="18"/>
    <s v="Salt Lake"/>
    <s v="Salt Lake County"/>
    <x v="1"/>
  </r>
  <r>
    <x v="4"/>
    <s v="Main Campus"/>
    <n v="2025"/>
    <n v="2"/>
    <n v="84088"/>
    <s v="Part-Time"/>
    <n v="3"/>
    <s v="Salt Lake"/>
    <s v="Salt Lake County"/>
    <x v="1"/>
  </r>
  <r>
    <x v="4"/>
    <s v="Main Campus"/>
    <n v="2025"/>
    <n v="2"/>
    <n v="84089"/>
    <s v="Full-Time"/>
    <n v="2"/>
    <s v="Davis"/>
    <e v="#N/A"/>
    <x v="2"/>
  </r>
  <r>
    <x v="4"/>
    <s v="Main Campus"/>
    <n v="2025"/>
    <n v="2"/>
    <n v="84089"/>
    <s v="Part-Time"/>
    <n v="1"/>
    <s v="Davis"/>
    <e v="#N/A"/>
    <x v="2"/>
  </r>
  <r>
    <x v="4"/>
    <s v="Main Campus"/>
    <n v="2025"/>
    <n v="2"/>
    <n v="84092"/>
    <s v="Full-Time"/>
    <n v="14"/>
    <s v="Salt Lake"/>
    <s v="Salt Lake County"/>
    <x v="1"/>
  </r>
  <r>
    <x v="4"/>
    <s v="Main Campus"/>
    <n v="2025"/>
    <n v="2"/>
    <n v="84092"/>
    <s v="Part-Time"/>
    <n v="3"/>
    <s v="Salt Lake"/>
    <s v="Salt Lake County"/>
    <x v="1"/>
  </r>
  <r>
    <x v="4"/>
    <s v="Main Campus"/>
    <n v="2025"/>
    <n v="2"/>
    <n v="84093"/>
    <s v="Full-Time"/>
    <n v="5"/>
    <s v="Salt Lake"/>
    <s v="Salt Lake County"/>
    <x v="1"/>
  </r>
  <r>
    <x v="4"/>
    <s v="Main Campus"/>
    <n v="2025"/>
    <n v="2"/>
    <n v="84094"/>
    <s v="Full-Time"/>
    <n v="18"/>
    <s v="Salt Lake"/>
    <s v="Salt Lake County"/>
    <x v="1"/>
  </r>
  <r>
    <x v="4"/>
    <s v="Main Campus"/>
    <n v="2025"/>
    <n v="2"/>
    <n v="84094"/>
    <s v="Part-Time"/>
    <n v="1"/>
    <s v="Salt Lake"/>
    <s v="Salt Lake County"/>
    <x v="1"/>
  </r>
  <r>
    <x v="4"/>
    <s v="Main Campus"/>
    <n v="2025"/>
    <n v="2"/>
    <n v="84095"/>
    <s v="Full-Time"/>
    <n v="25"/>
    <s v="Salt Lake"/>
    <s v="Salt Lake County"/>
    <x v="1"/>
  </r>
  <r>
    <x v="4"/>
    <s v="Main Campus"/>
    <n v="2025"/>
    <n v="2"/>
    <n v="84095"/>
    <s v="Part-Time"/>
    <n v="3"/>
    <s v="Salt Lake"/>
    <s v="Salt Lake County"/>
    <x v="1"/>
  </r>
  <r>
    <x v="4"/>
    <s v="Main Campus"/>
    <n v="2025"/>
    <n v="2"/>
    <n v="84096"/>
    <s v="Full-Time"/>
    <n v="43"/>
    <e v="#N/A"/>
    <s v="Salt Lake County"/>
    <x v="1"/>
  </r>
  <r>
    <x v="4"/>
    <s v="Main Campus"/>
    <n v="2025"/>
    <n v="2"/>
    <n v="84096"/>
    <s v="Part-Time"/>
    <n v="4"/>
    <e v="#N/A"/>
    <s v="Salt Lake County"/>
    <x v="1"/>
  </r>
  <r>
    <x v="4"/>
    <s v="Main Campus"/>
    <n v="2025"/>
    <n v="2"/>
    <n v="84097"/>
    <s v="Full-Time"/>
    <n v="3"/>
    <s v="Utah"/>
    <s v="Utah County"/>
    <x v="0"/>
  </r>
  <r>
    <x v="4"/>
    <s v="Main Campus"/>
    <n v="2025"/>
    <n v="2"/>
    <n v="84097"/>
    <s v="Part-Time"/>
    <n v="2"/>
    <s v="Utah"/>
    <s v="Utah County"/>
    <x v="0"/>
  </r>
  <r>
    <x v="4"/>
    <s v="Main Campus"/>
    <n v="2025"/>
    <n v="2"/>
    <n v="84098"/>
    <s v="Full-Time"/>
    <n v="10"/>
    <s v="Summit"/>
    <s v="Summit County"/>
    <x v="3"/>
  </r>
  <r>
    <x v="4"/>
    <s v="Main Campus"/>
    <n v="2025"/>
    <n v="2"/>
    <n v="84098"/>
    <s v="Part-Time"/>
    <n v="1"/>
    <s v="Summit"/>
    <s v="Summit County"/>
    <x v="3"/>
  </r>
  <r>
    <x v="4"/>
    <s v="Main Campus"/>
    <n v="2025"/>
    <n v="2"/>
    <n v="84101"/>
    <s v="Full-Time"/>
    <n v="8"/>
    <s v="Salt Lake"/>
    <s v="Salt Lake County"/>
    <x v="1"/>
  </r>
  <r>
    <x v="4"/>
    <s v="Main Campus"/>
    <n v="2025"/>
    <n v="2"/>
    <n v="84101"/>
    <s v="Part-Time"/>
    <n v="3"/>
    <s v="Salt Lake"/>
    <s v="Salt Lake County"/>
    <x v="1"/>
  </r>
  <r>
    <x v="4"/>
    <s v="Main Campus"/>
    <n v="2025"/>
    <n v="2"/>
    <n v="84102"/>
    <s v="Full-Time"/>
    <n v="10"/>
    <s v="Salt Lake"/>
    <s v="Salt Lake County"/>
    <x v="1"/>
  </r>
  <r>
    <x v="4"/>
    <s v="Main Campus"/>
    <n v="2025"/>
    <n v="2"/>
    <n v="84102"/>
    <s v="Part-Time"/>
    <n v="1"/>
    <s v="Salt Lake"/>
    <s v="Salt Lake County"/>
    <x v="1"/>
  </r>
  <r>
    <x v="4"/>
    <s v="Main Campus"/>
    <n v="2025"/>
    <n v="2"/>
    <n v="84103"/>
    <s v="Full-Time"/>
    <n v="11"/>
    <s v="Salt Lake"/>
    <s v="Salt Lake County"/>
    <x v="1"/>
  </r>
  <r>
    <x v="4"/>
    <s v="Main Campus"/>
    <n v="2025"/>
    <n v="2"/>
    <n v="84103"/>
    <s v="Part-Time"/>
    <n v="6"/>
    <s v="Salt Lake"/>
    <s v="Salt Lake County"/>
    <x v="1"/>
  </r>
  <r>
    <x v="4"/>
    <s v="Main Campus"/>
    <n v="2025"/>
    <n v="2"/>
    <n v="84104"/>
    <s v="Full-Time"/>
    <n v="8"/>
    <s v="Salt Lake"/>
    <s v="Salt Lake County"/>
    <x v="1"/>
  </r>
  <r>
    <x v="4"/>
    <s v="Main Campus"/>
    <n v="2025"/>
    <n v="2"/>
    <n v="84104"/>
    <s v="Part-Time"/>
    <n v="6"/>
    <s v="Salt Lake"/>
    <s v="Salt Lake County"/>
    <x v="1"/>
  </r>
  <r>
    <x v="4"/>
    <s v="Main Campus"/>
    <n v="2025"/>
    <n v="2"/>
    <n v="84105"/>
    <s v="Full-Time"/>
    <n v="11"/>
    <s v="Salt Lake"/>
    <s v="Salt Lake County"/>
    <x v="1"/>
  </r>
  <r>
    <x v="4"/>
    <s v="Main Campus"/>
    <n v="2025"/>
    <n v="2"/>
    <n v="84105"/>
    <s v="Part-Time"/>
    <n v="3"/>
    <s v="Salt Lake"/>
    <s v="Salt Lake County"/>
    <x v="1"/>
  </r>
  <r>
    <x v="4"/>
    <s v="Main Campus"/>
    <n v="2025"/>
    <n v="2"/>
    <n v="84106"/>
    <s v="Full-Time"/>
    <n v="14"/>
    <s v="Salt Lake"/>
    <s v="Salt Lake County"/>
    <x v="1"/>
  </r>
  <r>
    <x v="4"/>
    <s v="Main Campus"/>
    <n v="2025"/>
    <n v="2"/>
    <n v="84106"/>
    <s v="Part-Time"/>
    <n v="10"/>
    <s v="Salt Lake"/>
    <s v="Salt Lake County"/>
    <x v="1"/>
  </r>
  <r>
    <x v="4"/>
    <s v="Main Campus"/>
    <n v="2025"/>
    <n v="2"/>
    <n v="84107"/>
    <s v="Full-Time"/>
    <n v="28"/>
    <s v="Salt Lake"/>
    <s v="Salt Lake County"/>
    <x v="1"/>
  </r>
  <r>
    <x v="4"/>
    <s v="Main Campus"/>
    <n v="2025"/>
    <n v="2"/>
    <n v="84107"/>
    <s v="Part-Time"/>
    <n v="2"/>
    <s v="Salt Lake"/>
    <s v="Salt Lake County"/>
    <x v="1"/>
  </r>
  <r>
    <x v="4"/>
    <s v="Main Campus"/>
    <n v="2025"/>
    <n v="2"/>
    <n v="84108"/>
    <s v="Full-Time"/>
    <n v="4"/>
    <s v="Salt Lake"/>
    <s v="Salt Lake County"/>
    <x v="1"/>
  </r>
  <r>
    <x v="4"/>
    <s v="Main Campus"/>
    <n v="2025"/>
    <n v="2"/>
    <n v="84108"/>
    <s v="Part-Time"/>
    <n v="1"/>
    <s v="Salt Lake"/>
    <s v="Salt Lake County"/>
    <x v="1"/>
  </r>
  <r>
    <x v="4"/>
    <s v="Main Campus"/>
    <n v="2025"/>
    <n v="2"/>
    <n v="84109"/>
    <s v="Full-Time"/>
    <n v="15"/>
    <s v="Salt Lake"/>
    <s v="Salt Lake County"/>
    <x v="1"/>
  </r>
  <r>
    <x v="4"/>
    <s v="Main Campus"/>
    <n v="2025"/>
    <n v="2"/>
    <n v="84111"/>
    <s v="Full-Time"/>
    <n v="15"/>
    <s v="Salt Lake"/>
    <s v="Salt Lake County"/>
    <x v="1"/>
  </r>
  <r>
    <x v="4"/>
    <s v="Main Campus"/>
    <n v="2025"/>
    <n v="2"/>
    <n v="84111"/>
    <s v="Part-Time"/>
    <n v="1"/>
    <s v="Salt Lake"/>
    <s v="Salt Lake County"/>
    <x v="1"/>
  </r>
  <r>
    <x v="4"/>
    <s v="Main Campus"/>
    <n v="2025"/>
    <n v="2"/>
    <n v="84115"/>
    <s v="Full-Time"/>
    <n v="37"/>
    <s v="Salt Lake"/>
    <s v="Salt Lake County"/>
    <x v="1"/>
  </r>
  <r>
    <x v="4"/>
    <s v="Main Campus"/>
    <n v="2025"/>
    <n v="2"/>
    <n v="84115"/>
    <s v="Part-Time"/>
    <n v="5"/>
    <s v="Salt Lake"/>
    <s v="Salt Lake County"/>
    <x v="1"/>
  </r>
  <r>
    <x v="4"/>
    <s v="Main Campus"/>
    <n v="2025"/>
    <n v="2"/>
    <n v="84116"/>
    <s v="Full-Time"/>
    <n v="26"/>
    <s v="Salt Lake"/>
    <s v="Salt Lake County"/>
    <x v="1"/>
  </r>
  <r>
    <x v="4"/>
    <s v="Main Campus"/>
    <n v="2025"/>
    <n v="2"/>
    <n v="84116"/>
    <s v="Part-Time"/>
    <n v="4"/>
    <s v="Salt Lake"/>
    <s v="Salt Lake County"/>
    <x v="1"/>
  </r>
  <r>
    <x v="4"/>
    <s v="Main Campus"/>
    <n v="2025"/>
    <n v="2"/>
    <n v="84117"/>
    <s v="Full-Time"/>
    <n v="14"/>
    <s v="Salt Lake"/>
    <s v="Salt Lake County"/>
    <x v="1"/>
  </r>
  <r>
    <x v="4"/>
    <s v="Main Campus"/>
    <n v="2025"/>
    <n v="2"/>
    <n v="84117"/>
    <s v="Part-Time"/>
    <n v="9"/>
    <s v="Salt Lake"/>
    <s v="Salt Lake County"/>
    <x v="1"/>
  </r>
  <r>
    <x v="4"/>
    <s v="Main Campus"/>
    <n v="2025"/>
    <n v="2"/>
    <n v="84118"/>
    <s v="Full-Time"/>
    <n v="14"/>
    <s v="Salt Lake"/>
    <s v="Salt Lake County"/>
    <x v="1"/>
  </r>
  <r>
    <x v="4"/>
    <s v="Main Campus"/>
    <n v="2025"/>
    <n v="2"/>
    <n v="84118"/>
    <s v="Part-Time"/>
    <n v="4"/>
    <s v="Salt Lake"/>
    <s v="Salt Lake County"/>
    <x v="1"/>
  </r>
  <r>
    <x v="4"/>
    <s v="Main Campus"/>
    <n v="2025"/>
    <n v="2"/>
    <n v="84119"/>
    <s v="Full-Time"/>
    <n v="42"/>
    <s v="Salt Lake"/>
    <s v="Salt Lake County"/>
    <x v="1"/>
  </r>
  <r>
    <x v="4"/>
    <s v="Main Campus"/>
    <n v="2025"/>
    <n v="2"/>
    <n v="84119"/>
    <s v="Part-Time"/>
    <n v="9"/>
    <s v="Salt Lake"/>
    <s v="Salt Lake County"/>
    <x v="1"/>
  </r>
  <r>
    <x v="4"/>
    <s v="Main Campus"/>
    <n v="2025"/>
    <n v="2"/>
    <n v="84120"/>
    <s v="Full-Time"/>
    <n v="19"/>
    <s v="Salt Lake"/>
    <s v="Salt Lake County"/>
    <x v="1"/>
  </r>
  <r>
    <x v="4"/>
    <s v="Main Campus"/>
    <n v="2025"/>
    <n v="2"/>
    <n v="84120"/>
    <s v="Part-Time"/>
    <n v="6"/>
    <s v="Salt Lake"/>
    <s v="Salt Lake County"/>
    <x v="1"/>
  </r>
  <r>
    <x v="4"/>
    <s v="Main Campus"/>
    <n v="2025"/>
    <n v="2"/>
    <n v="84121"/>
    <s v="Full-Time"/>
    <n v="18"/>
    <s v="Salt Lake"/>
    <s v="Salt Lake County"/>
    <x v="1"/>
  </r>
  <r>
    <x v="4"/>
    <s v="Main Campus"/>
    <n v="2025"/>
    <n v="2"/>
    <n v="84121"/>
    <s v="Part-Time"/>
    <n v="3"/>
    <s v="Salt Lake"/>
    <s v="Salt Lake County"/>
    <x v="1"/>
  </r>
  <r>
    <x v="4"/>
    <s v="Main Campus"/>
    <n v="2025"/>
    <n v="2"/>
    <n v="84123"/>
    <s v="Full-Time"/>
    <n v="26"/>
    <s v="Salt Lake"/>
    <s v="Salt Lake County"/>
    <x v="1"/>
  </r>
  <r>
    <x v="4"/>
    <s v="Main Campus"/>
    <n v="2025"/>
    <n v="2"/>
    <n v="84123"/>
    <s v="Part-Time"/>
    <n v="6"/>
    <s v="Salt Lake"/>
    <s v="Salt Lake County"/>
    <x v="1"/>
  </r>
  <r>
    <x v="4"/>
    <s v="Main Campus"/>
    <n v="2025"/>
    <n v="2"/>
    <n v="84124"/>
    <s v="Full-Time"/>
    <n v="6"/>
    <s v="Salt Lake"/>
    <s v="Salt Lake County"/>
    <x v="1"/>
  </r>
  <r>
    <x v="4"/>
    <s v="Main Campus"/>
    <n v="2025"/>
    <n v="2"/>
    <n v="84124"/>
    <s v="Part-Time"/>
    <n v="2"/>
    <s v="Salt Lake"/>
    <s v="Salt Lake County"/>
    <x v="1"/>
  </r>
  <r>
    <x v="4"/>
    <s v="Main Campus"/>
    <n v="2025"/>
    <n v="2"/>
    <n v="84128"/>
    <s v="Full-Time"/>
    <n v="10"/>
    <s v="Salt Lake"/>
    <s v="Salt Lake County"/>
    <x v="1"/>
  </r>
  <r>
    <x v="4"/>
    <s v="Main Campus"/>
    <n v="2025"/>
    <n v="2"/>
    <n v="84128"/>
    <s v="Part-Time"/>
    <n v="5"/>
    <s v="Salt Lake"/>
    <s v="Salt Lake County"/>
    <x v="1"/>
  </r>
  <r>
    <x v="4"/>
    <s v="Main Campus"/>
    <n v="2025"/>
    <n v="2"/>
    <n v="84129"/>
    <s v="Full-Time"/>
    <n v="29"/>
    <e v="#N/A"/>
    <s v="Salt Lake County"/>
    <x v="1"/>
  </r>
  <r>
    <x v="4"/>
    <s v="Main Campus"/>
    <n v="2025"/>
    <n v="2"/>
    <n v="84129"/>
    <s v="Part-Time"/>
    <n v="5"/>
    <e v="#N/A"/>
    <s v="Salt Lake County"/>
    <x v="1"/>
  </r>
  <r>
    <x v="4"/>
    <s v="Main Campus"/>
    <n v="2025"/>
    <n v="2"/>
    <n v="84157"/>
    <s v="Part-Time"/>
    <n v="1"/>
    <s v="Salt Lake"/>
    <e v="#N/A"/>
    <x v="1"/>
  </r>
  <r>
    <x v="4"/>
    <s v="Main Campus"/>
    <n v="2025"/>
    <n v="2"/>
    <n v="84301"/>
    <s v="Full-Time"/>
    <n v="1"/>
    <s v="Box Elder"/>
    <s v="Box Elder County"/>
    <x v="10"/>
  </r>
  <r>
    <x v="4"/>
    <s v="Main Campus"/>
    <n v="2025"/>
    <n v="2"/>
    <n v="84302"/>
    <s v="Full-Time"/>
    <n v="143"/>
    <s v="Box Elder"/>
    <s v="Box Elder County"/>
    <x v="10"/>
  </r>
  <r>
    <x v="4"/>
    <s v="Main Campus"/>
    <n v="2025"/>
    <n v="2"/>
    <n v="84302"/>
    <s v="Part-Time"/>
    <n v="45"/>
    <s v="Box Elder"/>
    <s v="Box Elder County"/>
    <x v="10"/>
  </r>
  <r>
    <x v="4"/>
    <s v="Main Campus"/>
    <n v="2025"/>
    <n v="2"/>
    <n v="84305"/>
    <s v="Full-Time"/>
    <n v="1"/>
    <s v="Cache"/>
    <s v="Cache County"/>
    <x v="11"/>
  </r>
  <r>
    <x v="4"/>
    <s v="Main Campus"/>
    <n v="2025"/>
    <n v="2"/>
    <n v="84305"/>
    <s v="Part-Time"/>
    <n v="1"/>
    <s v="Cache"/>
    <s v="Cache County"/>
    <x v="11"/>
  </r>
  <r>
    <x v="4"/>
    <s v="Main Campus"/>
    <n v="2025"/>
    <n v="2"/>
    <n v="84306"/>
    <s v="Full-Time"/>
    <n v="2"/>
    <s v="Box Elder"/>
    <s v="Box Elder County"/>
    <x v="10"/>
  </r>
  <r>
    <x v="4"/>
    <s v="Main Campus"/>
    <n v="2025"/>
    <n v="2"/>
    <n v="84306"/>
    <s v="Part-Time"/>
    <n v="1"/>
    <s v="Box Elder"/>
    <s v="Box Elder County"/>
    <x v="10"/>
  </r>
  <r>
    <x v="4"/>
    <s v="Main Campus"/>
    <n v="2025"/>
    <n v="2"/>
    <n v="84307"/>
    <s v="Full-Time"/>
    <n v="5"/>
    <s v="Box Elder"/>
    <s v="Box Elder County"/>
    <x v="10"/>
  </r>
  <r>
    <x v="4"/>
    <s v="Main Campus"/>
    <n v="2025"/>
    <n v="2"/>
    <n v="84307"/>
    <s v="Part-Time"/>
    <n v="2"/>
    <s v="Box Elder"/>
    <s v="Box Elder County"/>
    <x v="10"/>
  </r>
  <r>
    <x v="4"/>
    <s v="Main Campus"/>
    <n v="2025"/>
    <n v="2"/>
    <n v="84309"/>
    <s v="Full-Time"/>
    <n v="2"/>
    <s v="Box Elder"/>
    <s v="Box Elder County"/>
    <x v="10"/>
  </r>
  <r>
    <x v="4"/>
    <s v="Main Campus"/>
    <n v="2025"/>
    <n v="2"/>
    <n v="84310"/>
    <s v="Full-Time"/>
    <n v="55"/>
    <s v="Weber"/>
    <s v="Weber County"/>
    <x v="9"/>
  </r>
  <r>
    <x v="4"/>
    <s v="Main Campus"/>
    <n v="2025"/>
    <n v="2"/>
    <n v="84310"/>
    <s v="Part-Time"/>
    <n v="25"/>
    <s v="Weber"/>
    <s v="Weber County"/>
    <x v="9"/>
  </r>
  <r>
    <x v="4"/>
    <s v="Main Campus"/>
    <n v="2025"/>
    <n v="2"/>
    <n v="84311"/>
    <s v="Full-Time"/>
    <n v="2"/>
    <s v="Box Elder"/>
    <s v="Box Elder County"/>
    <x v="10"/>
  </r>
  <r>
    <x v="4"/>
    <s v="Main Campus"/>
    <n v="2025"/>
    <n v="2"/>
    <n v="84311"/>
    <s v="Part-Time"/>
    <n v="1"/>
    <s v="Box Elder"/>
    <s v="Box Elder County"/>
    <x v="10"/>
  </r>
  <r>
    <x v="4"/>
    <s v="Main Campus"/>
    <n v="2025"/>
    <n v="2"/>
    <n v="84312"/>
    <s v="Full-Time"/>
    <n v="9"/>
    <s v="Box Elder"/>
    <s v="Box Elder County"/>
    <x v="10"/>
  </r>
  <r>
    <x v="4"/>
    <s v="Main Campus"/>
    <n v="2025"/>
    <n v="2"/>
    <n v="84312"/>
    <s v="Part-Time"/>
    <n v="3"/>
    <s v="Box Elder"/>
    <s v="Box Elder County"/>
    <x v="10"/>
  </r>
  <r>
    <x v="4"/>
    <s v="Main Campus"/>
    <n v="2025"/>
    <n v="2"/>
    <n v="84314"/>
    <s v="Full-Time"/>
    <n v="6"/>
    <s v="Box Elder"/>
    <s v="Box Elder County"/>
    <x v="10"/>
  </r>
  <r>
    <x v="4"/>
    <s v="Main Campus"/>
    <n v="2025"/>
    <n v="2"/>
    <n v="84314"/>
    <s v="Part-Time"/>
    <n v="2"/>
    <s v="Box Elder"/>
    <s v="Box Elder County"/>
    <x v="10"/>
  </r>
  <r>
    <x v="4"/>
    <s v="Main Campus"/>
    <n v="2025"/>
    <n v="2"/>
    <n v="84315"/>
    <s v="Full-Time"/>
    <n v="123"/>
    <s v="Weber"/>
    <s v="Weber County"/>
    <x v="9"/>
  </r>
  <r>
    <x v="4"/>
    <s v="Main Campus"/>
    <n v="2025"/>
    <n v="2"/>
    <n v="84315"/>
    <s v="Part-Time"/>
    <n v="35"/>
    <s v="Weber"/>
    <s v="Weber County"/>
    <x v="9"/>
  </r>
  <r>
    <x v="4"/>
    <s v="Main Campus"/>
    <n v="2025"/>
    <n v="2"/>
    <n v="84317"/>
    <s v="Full-Time"/>
    <n v="16"/>
    <s v="Weber"/>
    <s v="Weber County"/>
    <x v="9"/>
  </r>
  <r>
    <x v="4"/>
    <s v="Main Campus"/>
    <n v="2025"/>
    <n v="2"/>
    <n v="84317"/>
    <s v="Part-Time"/>
    <n v="9"/>
    <s v="Weber"/>
    <s v="Weber County"/>
    <x v="9"/>
  </r>
  <r>
    <x v="4"/>
    <s v="Main Campus"/>
    <n v="2025"/>
    <n v="2"/>
    <n v="84318"/>
    <s v="Full-Time"/>
    <n v="9"/>
    <s v="Cache"/>
    <s v="Cache County"/>
    <x v="11"/>
  </r>
  <r>
    <x v="4"/>
    <s v="Main Campus"/>
    <n v="2025"/>
    <n v="2"/>
    <n v="84318"/>
    <s v="Part-Time"/>
    <n v="3"/>
    <s v="Cache"/>
    <s v="Cache County"/>
    <x v="11"/>
  </r>
  <r>
    <x v="4"/>
    <s v="Main Campus"/>
    <n v="2025"/>
    <n v="2"/>
    <n v="84319"/>
    <s v="Full-Time"/>
    <n v="8"/>
    <s v="Cache"/>
    <s v="Cache County"/>
    <x v="11"/>
  </r>
  <r>
    <x v="4"/>
    <s v="Main Campus"/>
    <n v="2025"/>
    <n v="2"/>
    <n v="84319"/>
    <s v="Part-Time"/>
    <n v="4"/>
    <s v="Cache"/>
    <s v="Cache County"/>
    <x v="11"/>
  </r>
  <r>
    <x v="4"/>
    <s v="Main Campus"/>
    <n v="2025"/>
    <n v="2"/>
    <n v="84320"/>
    <s v="Full-Time"/>
    <n v="2"/>
    <s v="Cache"/>
    <s v="Cache County"/>
    <x v="11"/>
  </r>
  <r>
    <x v="4"/>
    <s v="Main Campus"/>
    <n v="2025"/>
    <n v="2"/>
    <n v="84321"/>
    <s v="Full-Time"/>
    <n v="29"/>
    <s v="Cache"/>
    <s v="Cache County"/>
    <x v="11"/>
  </r>
  <r>
    <x v="4"/>
    <s v="Main Campus"/>
    <n v="2025"/>
    <n v="2"/>
    <n v="84321"/>
    <s v="Part-Time"/>
    <n v="8"/>
    <s v="Cache"/>
    <s v="Cache County"/>
    <x v="11"/>
  </r>
  <r>
    <x v="4"/>
    <s v="Main Campus"/>
    <n v="2025"/>
    <n v="2"/>
    <n v="84323"/>
    <s v="Part-Time"/>
    <n v="1"/>
    <s v="Cache"/>
    <e v="#N/A"/>
    <x v="11"/>
  </r>
  <r>
    <x v="4"/>
    <s v="Main Campus"/>
    <n v="2025"/>
    <n v="2"/>
    <n v="84324"/>
    <s v="Full-Time"/>
    <n v="6"/>
    <s v="Box Elder"/>
    <s v="Box Elder County"/>
    <x v="10"/>
  </r>
  <r>
    <x v="4"/>
    <s v="Main Campus"/>
    <n v="2025"/>
    <n v="2"/>
    <n v="84325"/>
    <s v="Full-Time"/>
    <n v="3"/>
    <s v="Cache"/>
    <s v="Cache County"/>
    <x v="11"/>
  </r>
  <r>
    <x v="4"/>
    <s v="Main Campus"/>
    <n v="2025"/>
    <n v="2"/>
    <n v="84325"/>
    <s v="Part-Time"/>
    <n v="1"/>
    <s v="Cache"/>
    <s v="Cache County"/>
    <x v="11"/>
  </r>
  <r>
    <x v="4"/>
    <s v="Main Campus"/>
    <n v="2025"/>
    <n v="2"/>
    <n v="84328"/>
    <s v="Full-Time"/>
    <n v="1"/>
    <s v="Cache"/>
    <s v="Cache County"/>
    <x v="11"/>
  </r>
  <r>
    <x v="4"/>
    <s v="Main Campus"/>
    <n v="2025"/>
    <n v="2"/>
    <n v="84328"/>
    <s v="Part-Time"/>
    <n v="1"/>
    <s v="Cache"/>
    <s v="Cache County"/>
    <x v="11"/>
  </r>
  <r>
    <x v="4"/>
    <s v="Main Campus"/>
    <n v="2025"/>
    <n v="2"/>
    <n v="84332"/>
    <s v="Full-Time"/>
    <n v="10"/>
    <s v="Cache"/>
    <s v="Cache County"/>
    <x v="11"/>
  </r>
  <r>
    <x v="4"/>
    <s v="Main Campus"/>
    <n v="2025"/>
    <n v="2"/>
    <n v="84332"/>
    <s v="Part-Time"/>
    <n v="2"/>
    <s v="Cache"/>
    <s v="Cache County"/>
    <x v="11"/>
  </r>
  <r>
    <x v="4"/>
    <s v="Main Campus"/>
    <n v="2025"/>
    <n v="2"/>
    <n v="84333"/>
    <s v="Full-Time"/>
    <n v="8"/>
    <s v="Cache"/>
    <s v="Cache County"/>
    <x v="11"/>
  </r>
  <r>
    <x v="4"/>
    <s v="Main Campus"/>
    <n v="2025"/>
    <n v="2"/>
    <n v="84333"/>
    <s v="Part-Time"/>
    <n v="1"/>
    <s v="Cache"/>
    <s v="Cache County"/>
    <x v="11"/>
  </r>
  <r>
    <x v="4"/>
    <s v="Main Campus"/>
    <n v="2025"/>
    <n v="2"/>
    <n v="84334"/>
    <s v="Full-Time"/>
    <n v="1"/>
    <s v="Cache"/>
    <s v="Box Elder County"/>
    <x v="11"/>
  </r>
  <r>
    <x v="4"/>
    <s v="Main Campus"/>
    <n v="2025"/>
    <n v="2"/>
    <n v="84334"/>
    <s v="Part-Time"/>
    <n v="1"/>
    <s v="Cache"/>
    <s v="Box Elder County"/>
    <x v="11"/>
  </r>
  <r>
    <x v="4"/>
    <s v="Main Campus"/>
    <n v="2025"/>
    <n v="2"/>
    <n v="84335"/>
    <s v="Full-Time"/>
    <n v="19"/>
    <s v="Cache"/>
    <s v="Cache County"/>
    <x v="11"/>
  </r>
  <r>
    <x v="4"/>
    <s v="Main Campus"/>
    <n v="2025"/>
    <n v="2"/>
    <n v="84335"/>
    <s v="Part-Time"/>
    <n v="2"/>
    <s v="Cache"/>
    <s v="Cache County"/>
    <x v="11"/>
  </r>
  <r>
    <x v="4"/>
    <s v="Main Campus"/>
    <n v="2025"/>
    <n v="2"/>
    <n v="84337"/>
    <s v="Full-Time"/>
    <n v="37"/>
    <s v="Box Elder"/>
    <s v="Box Elder County"/>
    <x v="10"/>
  </r>
  <r>
    <x v="4"/>
    <s v="Main Campus"/>
    <n v="2025"/>
    <n v="2"/>
    <n v="84337"/>
    <s v="Part-Time"/>
    <n v="8"/>
    <s v="Box Elder"/>
    <s v="Box Elder County"/>
    <x v="10"/>
  </r>
  <r>
    <x v="4"/>
    <s v="Main Campus"/>
    <n v="2025"/>
    <n v="2"/>
    <n v="84339"/>
    <s v="Full-Time"/>
    <n v="2"/>
    <s v="Cache"/>
    <s v="Cache County"/>
    <x v="11"/>
  </r>
  <r>
    <x v="4"/>
    <s v="Main Campus"/>
    <n v="2025"/>
    <n v="2"/>
    <n v="84339"/>
    <s v="Part-Time"/>
    <n v="7"/>
    <s v="Cache"/>
    <s v="Cache County"/>
    <x v="11"/>
  </r>
  <r>
    <x v="4"/>
    <s v="Main Campus"/>
    <n v="2025"/>
    <n v="2"/>
    <n v="84340"/>
    <s v="Full-Time"/>
    <n v="35"/>
    <s v="Box Elder"/>
    <s v="Box Elder County"/>
    <x v="10"/>
  </r>
  <r>
    <x v="4"/>
    <s v="Main Campus"/>
    <n v="2025"/>
    <n v="2"/>
    <n v="84340"/>
    <s v="Part-Time"/>
    <n v="9"/>
    <s v="Box Elder"/>
    <s v="Box Elder County"/>
    <x v="10"/>
  </r>
  <r>
    <x v="4"/>
    <s v="Main Campus"/>
    <n v="2025"/>
    <n v="2"/>
    <n v="84341"/>
    <s v="Full-Time"/>
    <n v="10"/>
    <s v="Cache"/>
    <s v="Cache County"/>
    <x v="11"/>
  </r>
  <r>
    <x v="4"/>
    <s v="Main Campus"/>
    <n v="2025"/>
    <n v="2"/>
    <n v="84341"/>
    <s v="Part-Time"/>
    <n v="4"/>
    <s v="Cache"/>
    <s v="Cache County"/>
    <x v="11"/>
  </r>
  <r>
    <x v="4"/>
    <s v="Main Campus"/>
    <n v="2025"/>
    <n v="2"/>
    <n v="84401"/>
    <s v="Full-Time"/>
    <n v="572"/>
    <s v="Weber"/>
    <s v="Weber County"/>
    <x v="9"/>
  </r>
  <r>
    <x v="4"/>
    <s v="Main Campus"/>
    <n v="2025"/>
    <n v="2"/>
    <n v="84401"/>
    <s v="Part-Time"/>
    <n v="208"/>
    <s v="Weber"/>
    <s v="Weber County"/>
    <x v="9"/>
  </r>
  <r>
    <x v="4"/>
    <s v="Main Campus"/>
    <n v="2025"/>
    <n v="2"/>
    <n v="84402"/>
    <s v="Full-Time"/>
    <n v="1"/>
    <s v="Weber"/>
    <e v="#N/A"/>
    <x v="9"/>
  </r>
  <r>
    <x v="4"/>
    <s v="Main Campus"/>
    <n v="2025"/>
    <n v="2"/>
    <n v="84403"/>
    <s v="Full-Time"/>
    <n v="888"/>
    <s v="Weber"/>
    <s v="Weber County"/>
    <x v="9"/>
  </r>
  <r>
    <x v="4"/>
    <s v="Main Campus"/>
    <n v="2025"/>
    <n v="2"/>
    <n v="84403"/>
    <s v="Part-Time"/>
    <n v="257"/>
    <s v="Weber"/>
    <s v="Weber County"/>
    <x v="9"/>
  </r>
  <r>
    <x v="4"/>
    <s v="Main Campus"/>
    <n v="2025"/>
    <n v="2"/>
    <n v="84404"/>
    <s v="Full-Time"/>
    <n v="606"/>
    <s v="Weber"/>
    <s v="Weber County"/>
    <x v="9"/>
  </r>
  <r>
    <x v="4"/>
    <s v="Main Campus"/>
    <n v="2025"/>
    <n v="2"/>
    <n v="84404"/>
    <s v="Part-Time"/>
    <n v="226"/>
    <s v="Weber"/>
    <s v="Weber County"/>
    <x v="9"/>
  </r>
  <r>
    <x v="4"/>
    <s v="Main Campus"/>
    <n v="2025"/>
    <n v="2"/>
    <n v="84405"/>
    <s v="Full-Time"/>
    <n v="399"/>
    <s v="Weber"/>
    <s v="Weber County"/>
    <x v="9"/>
  </r>
  <r>
    <x v="4"/>
    <s v="Main Campus"/>
    <n v="2025"/>
    <n v="2"/>
    <n v="84405"/>
    <s v="Part-Time"/>
    <n v="157"/>
    <s v="Weber"/>
    <s v="Weber County"/>
    <x v="9"/>
  </r>
  <r>
    <x v="4"/>
    <s v="Main Campus"/>
    <n v="2025"/>
    <n v="2"/>
    <n v="84408"/>
    <s v="Full-Time"/>
    <n v="108"/>
    <s v="Weber"/>
    <s v="Weber County"/>
    <x v="9"/>
  </r>
  <r>
    <x v="4"/>
    <s v="Main Campus"/>
    <n v="2025"/>
    <n v="2"/>
    <n v="84408"/>
    <s v="Part-Time"/>
    <n v="5"/>
    <s v="Weber"/>
    <s v="Weber County"/>
    <x v="9"/>
  </r>
  <r>
    <x v="4"/>
    <s v="Main Campus"/>
    <n v="2025"/>
    <n v="2"/>
    <n v="84409"/>
    <s v="Full-Time"/>
    <n v="1"/>
    <s v="Weber"/>
    <e v="#N/A"/>
    <x v="9"/>
  </r>
  <r>
    <x v="4"/>
    <s v="Main Campus"/>
    <n v="2025"/>
    <n v="2"/>
    <n v="84409"/>
    <s v="Part-Time"/>
    <n v="2"/>
    <s v="Weber"/>
    <e v="#N/A"/>
    <x v="9"/>
  </r>
  <r>
    <x v="4"/>
    <s v="Main Campus"/>
    <n v="2025"/>
    <n v="2"/>
    <n v="84412"/>
    <s v="Full-Time"/>
    <n v="3"/>
    <s v="Weber"/>
    <e v="#N/A"/>
    <x v="9"/>
  </r>
  <r>
    <x v="4"/>
    <s v="Main Campus"/>
    <n v="2025"/>
    <n v="2"/>
    <n v="84412"/>
    <s v="Part-Time"/>
    <n v="2"/>
    <s v="Weber"/>
    <e v="#N/A"/>
    <x v="9"/>
  </r>
  <r>
    <x v="4"/>
    <s v="Main Campus"/>
    <n v="2025"/>
    <n v="2"/>
    <n v="84414"/>
    <s v="Full-Time"/>
    <n v="450"/>
    <s v="Weber"/>
    <s v="Weber County"/>
    <x v="9"/>
  </r>
  <r>
    <x v="4"/>
    <s v="Main Campus"/>
    <n v="2025"/>
    <n v="2"/>
    <n v="84414"/>
    <s v="Part-Time"/>
    <n v="132"/>
    <s v="Weber"/>
    <s v="Weber County"/>
    <x v="9"/>
  </r>
  <r>
    <x v="4"/>
    <s v="Main Campus"/>
    <n v="2025"/>
    <n v="2"/>
    <n v="84415"/>
    <s v="Full-Time"/>
    <n v="3"/>
    <s v="Weber"/>
    <e v="#N/A"/>
    <x v="9"/>
  </r>
  <r>
    <x v="4"/>
    <s v="Main Campus"/>
    <n v="2025"/>
    <n v="2"/>
    <n v="84501"/>
    <s v="Full-Time"/>
    <n v="7"/>
    <s v="Carbon"/>
    <s v="Carbon County"/>
    <x v="12"/>
  </r>
  <r>
    <x v="4"/>
    <s v="Main Campus"/>
    <n v="2025"/>
    <n v="2"/>
    <n v="84501"/>
    <s v="Part-Time"/>
    <n v="1"/>
    <s v="Carbon"/>
    <s v="Carbon County"/>
    <x v="12"/>
  </r>
  <r>
    <x v="4"/>
    <s v="Main Campus"/>
    <n v="2025"/>
    <n v="2"/>
    <n v="84511"/>
    <s v="Full-Time"/>
    <n v="5"/>
    <s v="San Juan"/>
    <s v="San Juan County"/>
    <x v="13"/>
  </r>
  <r>
    <x v="4"/>
    <s v="Main Campus"/>
    <n v="2025"/>
    <n v="2"/>
    <n v="84513"/>
    <s v="Full-Time"/>
    <n v="1"/>
    <s v="Emery"/>
    <s v="Emery County"/>
    <x v="14"/>
  </r>
  <r>
    <x v="4"/>
    <s v="Main Campus"/>
    <n v="2025"/>
    <n v="2"/>
    <n v="84521"/>
    <s v="Full-Time"/>
    <n v="1"/>
    <s v="Emery"/>
    <s v="Emery County"/>
    <x v="14"/>
  </r>
  <r>
    <x v="4"/>
    <s v="Main Campus"/>
    <n v="2025"/>
    <n v="2"/>
    <n v="84523"/>
    <s v="Full-Time"/>
    <n v="2"/>
    <s v="Emery"/>
    <s v="Emery County"/>
    <x v="14"/>
  </r>
  <r>
    <x v="4"/>
    <s v="Main Campus"/>
    <n v="2025"/>
    <n v="2"/>
    <n v="84528"/>
    <s v="Full-Time"/>
    <n v="1"/>
    <s v="Emery"/>
    <s v="Emery County"/>
    <x v="14"/>
  </r>
  <r>
    <x v="4"/>
    <s v="Main Campus"/>
    <n v="2025"/>
    <n v="2"/>
    <n v="84532"/>
    <s v="Full-Time"/>
    <n v="8"/>
    <s v="Grand"/>
    <s v="Grand County"/>
    <x v="15"/>
  </r>
  <r>
    <x v="4"/>
    <s v="Main Campus"/>
    <n v="2025"/>
    <n v="2"/>
    <n v="84532"/>
    <s v="Part-Time"/>
    <n v="1"/>
    <s v="Grand"/>
    <s v="Grand County"/>
    <x v="15"/>
  </r>
  <r>
    <x v="4"/>
    <s v="Main Campus"/>
    <n v="2025"/>
    <n v="2"/>
    <n v="84536"/>
    <s v="Full-Time"/>
    <n v="1"/>
    <s v="San Juan"/>
    <s v="San Juan County"/>
    <x v="13"/>
  </r>
  <r>
    <x v="4"/>
    <s v="Main Campus"/>
    <n v="2025"/>
    <n v="2"/>
    <n v="84536"/>
    <s v="Part-Time"/>
    <n v="1"/>
    <s v="San Juan"/>
    <s v="San Juan County"/>
    <x v="13"/>
  </r>
  <r>
    <x v="4"/>
    <s v="Main Campus"/>
    <n v="2025"/>
    <n v="2"/>
    <n v="84542"/>
    <s v="Full-Time"/>
    <n v="1"/>
    <s v="Carbon"/>
    <s v="Carbon County"/>
    <x v="12"/>
  </r>
  <r>
    <x v="4"/>
    <s v="Main Campus"/>
    <n v="2025"/>
    <n v="2"/>
    <n v="84601"/>
    <s v="Full-Time"/>
    <n v="4"/>
    <s v="Utah"/>
    <s v="Utah County"/>
    <x v="0"/>
  </r>
  <r>
    <x v="4"/>
    <s v="Main Campus"/>
    <n v="2025"/>
    <n v="2"/>
    <n v="84601"/>
    <s v="Part-Time"/>
    <n v="1"/>
    <s v="Utah"/>
    <s v="Utah County"/>
    <x v="0"/>
  </r>
  <r>
    <x v="4"/>
    <s v="Main Campus"/>
    <n v="2025"/>
    <n v="2"/>
    <n v="84602"/>
    <s v="Full-Time"/>
    <n v="1"/>
    <s v="Utah"/>
    <s v="Utah County"/>
    <x v="0"/>
  </r>
  <r>
    <x v="4"/>
    <s v="Main Campus"/>
    <n v="2025"/>
    <n v="2"/>
    <n v="84604"/>
    <s v="Full-Time"/>
    <n v="9"/>
    <s v="Utah"/>
    <s v="Utah County"/>
    <x v="0"/>
  </r>
  <r>
    <x v="4"/>
    <s v="Main Campus"/>
    <n v="2025"/>
    <n v="2"/>
    <n v="84604"/>
    <s v="Part-Time"/>
    <n v="2"/>
    <s v="Utah"/>
    <s v="Utah County"/>
    <x v="0"/>
  </r>
  <r>
    <x v="4"/>
    <s v="Main Campus"/>
    <n v="2025"/>
    <n v="2"/>
    <n v="84606"/>
    <s v="Full-Time"/>
    <n v="5"/>
    <s v="Utah"/>
    <s v="Utah County"/>
    <x v="0"/>
  </r>
  <r>
    <x v="4"/>
    <s v="Main Campus"/>
    <n v="2025"/>
    <n v="2"/>
    <n v="84624"/>
    <s v="Full-Time"/>
    <n v="2"/>
    <s v="Millard"/>
    <s v="Millard County"/>
    <x v="16"/>
  </r>
  <r>
    <x v="4"/>
    <s v="Main Campus"/>
    <n v="2025"/>
    <n v="2"/>
    <n v="84624"/>
    <s v="Part-Time"/>
    <n v="1"/>
    <s v="Millard"/>
    <s v="Millard County"/>
    <x v="16"/>
  </r>
  <r>
    <x v="4"/>
    <s v="Main Campus"/>
    <n v="2025"/>
    <n v="2"/>
    <n v="84627"/>
    <s v="Full-Time"/>
    <n v="1"/>
    <s v="Sanpete"/>
    <s v="Sanpete County"/>
    <x v="17"/>
  </r>
  <r>
    <x v="4"/>
    <s v="Main Campus"/>
    <n v="2025"/>
    <n v="2"/>
    <n v="84628"/>
    <s v="Full-Time"/>
    <n v="1"/>
    <s v="Juab"/>
    <s v="Juab County"/>
    <x v="18"/>
  </r>
  <r>
    <x v="4"/>
    <s v="Main Campus"/>
    <n v="2025"/>
    <n v="2"/>
    <n v="84629"/>
    <s v="Full-Time"/>
    <n v="1"/>
    <s v="Sanpete"/>
    <s v="Sanpete County"/>
    <x v="17"/>
  </r>
  <r>
    <x v="4"/>
    <s v="Main Campus"/>
    <n v="2025"/>
    <n v="2"/>
    <n v="84629"/>
    <s v="Part-Time"/>
    <n v="1"/>
    <s v="Sanpete"/>
    <s v="Sanpete County"/>
    <x v="17"/>
  </r>
  <r>
    <x v="4"/>
    <s v="Main Campus"/>
    <n v="2025"/>
    <n v="2"/>
    <n v="84630"/>
    <s v="Full-Time"/>
    <n v="1"/>
    <s v="Sanpete"/>
    <s v="Sanpete County"/>
    <x v="17"/>
  </r>
  <r>
    <x v="4"/>
    <s v="Main Campus"/>
    <n v="2025"/>
    <n v="2"/>
    <n v="84631"/>
    <s v="Full-Time"/>
    <n v="3"/>
    <s v="Millard"/>
    <s v="Millard County"/>
    <x v="16"/>
  </r>
  <r>
    <x v="4"/>
    <s v="Main Campus"/>
    <n v="2025"/>
    <n v="2"/>
    <n v="84632"/>
    <s v="Full-Time"/>
    <n v="1"/>
    <s v="Sanpete"/>
    <s v="Sanpete County"/>
    <x v="17"/>
  </r>
  <r>
    <x v="4"/>
    <s v="Main Campus"/>
    <n v="2025"/>
    <n v="2"/>
    <n v="84633"/>
    <s v="Full-Time"/>
    <n v="1"/>
    <s v="Utah"/>
    <s v="Utah County"/>
    <x v="0"/>
  </r>
  <r>
    <x v="4"/>
    <s v="Main Campus"/>
    <n v="2025"/>
    <n v="2"/>
    <n v="84634"/>
    <s v="Full-Time"/>
    <n v="1"/>
    <s v="Sanpete"/>
    <s v="Sanpete County"/>
    <x v="17"/>
  </r>
  <r>
    <x v="4"/>
    <s v="Main Campus"/>
    <n v="2025"/>
    <n v="2"/>
    <n v="84635"/>
    <s v="Full-Time"/>
    <n v="1"/>
    <s v="Millard"/>
    <s v="Millard County"/>
    <x v="16"/>
  </r>
  <r>
    <x v="4"/>
    <s v="Main Campus"/>
    <n v="2025"/>
    <n v="2"/>
    <n v="84637"/>
    <s v="Part-Time"/>
    <n v="1"/>
    <s v="Millard"/>
    <s v="Millard County"/>
    <x v="16"/>
  </r>
  <r>
    <x v="4"/>
    <s v="Main Campus"/>
    <n v="2025"/>
    <n v="2"/>
    <n v="84639"/>
    <s v="Full-Time"/>
    <n v="1"/>
    <s v="Juab"/>
    <s v="Juab County"/>
    <x v="18"/>
  </r>
  <r>
    <x v="4"/>
    <s v="Main Campus"/>
    <n v="2025"/>
    <n v="2"/>
    <n v="84642"/>
    <s v="Full-Time"/>
    <n v="2"/>
    <s v="Sanpete"/>
    <s v="Sanpete County"/>
    <x v="17"/>
  </r>
  <r>
    <x v="4"/>
    <s v="Main Campus"/>
    <n v="2025"/>
    <n v="2"/>
    <n v="84642"/>
    <s v="Part-Time"/>
    <n v="1"/>
    <s v="Sanpete"/>
    <s v="Sanpete County"/>
    <x v="17"/>
  </r>
  <r>
    <x v="4"/>
    <s v="Main Campus"/>
    <n v="2025"/>
    <n v="2"/>
    <n v="84645"/>
    <s v="Full-Time"/>
    <n v="3"/>
    <s v="Juab"/>
    <s v="Juab County"/>
    <x v="18"/>
  </r>
  <r>
    <x v="4"/>
    <s v="Main Campus"/>
    <n v="2025"/>
    <n v="2"/>
    <n v="84647"/>
    <s v="Part-Time"/>
    <n v="2"/>
    <s v="Sanpete"/>
    <s v="Sanpete County"/>
    <x v="17"/>
  </r>
  <r>
    <x v="4"/>
    <s v="Main Campus"/>
    <n v="2025"/>
    <n v="2"/>
    <n v="84648"/>
    <s v="Full-Time"/>
    <n v="4"/>
    <s v="Juab"/>
    <s v="Juab County"/>
    <x v="18"/>
  </r>
  <r>
    <x v="4"/>
    <s v="Main Campus"/>
    <n v="2025"/>
    <n v="2"/>
    <n v="84649"/>
    <s v="Full-Time"/>
    <n v="1"/>
    <s v="Millard"/>
    <s v="Millard County"/>
    <x v="16"/>
  </r>
  <r>
    <x v="4"/>
    <s v="Main Campus"/>
    <n v="2025"/>
    <n v="2"/>
    <n v="84651"/>
    <s v="Full-Time"/>
    <n v="8"/>
    <s v="Utah"/>
    <s v="Utah County"/>
    <x v="0"/>
  </r>
  <r>
    <x v="4"/>
    <s v="Main Campus"/>
    <n v="2025"/>
    <n v="2"/>
    <n v="84651"/>
    <s v="Part-Time"/>
    <n v="1"/>
    <s v="Utah"/>
    <s v="Utah County"/>
    <x v="0"/>
  </r>
  <r>
    <x v="4"/>
    <s v="Main Campus"/>
    <n v="2025"/>
    <n v="2"/>
    <n v="84653"/>
    <s v="Full-Time"/>
    <n v="3"/>
    <s v="Utah"/>
    <s v="Utah County"/>
    <x v="0"/>
  </r>
  <r>
    <x v="4"/>
    <s v="Main Campus"/>
    <n v="2025"/>
    <n v="2"/>
    <n v="84654"/>
    <s v="Full-Time"/>
    <n v="2"/>
    <s v="Sevier"/>
    <s v="Sevier County"/>
    <x v="19"/>
  </r>
  <r>
    <x v="4"/>
    <s v="Main Campus"/>
    <n v="2025"/>
    <n v="2"/>
    <n v="84655"/>
    <s v="Full-Time"/>
    <n v="5"/>
    <s v="Utah"/>
    <s v="Utah County"/>
    <x v="0"/>
  </r>
  <r>
    <x v="4"/>
    <s v="Main Campus"/>
    <n v="2025"/>
    <n v="2"/>
    <n v="84655"/>
    <s v="Part-Time"/>
    <n v="2"/>
    <s v="Utah"/>
    <s v="Utah County"/>
    <x v="0"/>
  </r>
  <r>
    <x v="4"/>
    <s v="Main Campus"/>
    <n v="2025"/>
    <n v="2"/>
    <n v="84660"/>
    <s v="Full-Time"/>
    <n v="14"/>
    <s v="Utah"/>
    <s v="Utah County"/>
    <x v="0"/>
  </r>
  <r>
    <x v="4"/>
    <s v="Main Campus"/>
    <n v="2025"/>
    <n v="2"/>
    <n v="84660"/>
    <s v="Part-Time"/>
    <n v="1"/>
    <s v="Utah"/>
    <s v="Utah County"/>
    <x v="0"/>
  </r>
  <r>
    <x v="4"/>
    <s v="Main Campus"/>
    <n v="2025"/>
    <n v="2"/>
    <n v="84663"/>
    <s v="Full-Time"/>
    <n v="10"/>
    <s v="Utah"/>
    <s v="Utah County"/>
    <x v="0"/>
  </r>
  <r>
    <x v="4"/>
    <s v="Main Campus"/>
    <n v="2025"/>
    <n v="2"/>
    <n v="84664"/>
    <s v="Full-Time"/>
    <n v="8"/>
    <s v="Utah"/>
    <s v="Utah County"/>
    <x v="0"/>
  </r>
  <r>
    <x v="4"/>
    <s v="Main Campus"/>
    <n v="2025"/>
    <n v="2"/>
    <n v="84664"/>
    <s v="Part-Time"/>
    <n v="3"/>
    <s v="Utah"/>
    <s v="Utah County"/>
    <x v="0"/>
  </r>
  <r>
    <x v="4"/>
    <s v="Main Campus"/>
    <n v="2025"/>
    <n v="2"/>
    <n v="84665"/>
    <s v="Full-Time"/>
    <n v="1"/>
    <s v="Sanpete"/>
    <s v="Sanpete County"/>
    <x v="17"/>
  </r>
  <r>
    <x v="4"/>
    <s v="Main Campus"/>
    <n v="2025"/>
    <n v="2"/>
    <n v="84701"/>
    <s v="Full-Time"/>
    <n v="3"/>
    <s v="Sevier"/>
    <s v="Sevier County"/>
    <x v="19"/>
  </r>
  <r>
    <x v="4"/>
    <s v="Main Campus"/>
    <n v="2025"/>
    <n v="2"/>
    <n v="84701"/>
    <s v="Part-Time"/>
    <n v="1"/>
    <s v="Sevier"/>
    <s v="Sevier County"/>
    <x v="19"/>
  </r>
  <r>
    <x v="4"/>
    <s v="Main Campus"/>
    <n v="2025"/>
    <n v="2"/>
    <n v="84713"/>
    <s v="Full-Time"/>
    <n v="2"/>
    <s v="Beaver"/>
    <s v="Beaver County"/>
    <x v="23"/>
  </r>
  <r>
    <x v="4"/>
    <s v="Main Campus"/>
    <n v="2025"/>
    <n v="2"/>
    <n v="84720"/>
    <s v="Full-Time"/>
    <n v="7"/>
    <s v="Iron"/>
    <s v="Iron County"/>
    <x v="20"/>
  </r>
  <r>
    <x v="4"/>
    <s v="Main Campus"/>
    <n v="2025"/>
    <n v="2"/>
    <n v="84721"/>
    <s v="Full-Time"/>
    <n v="6"/>
    <s v="Iron"/>
    <s v="Iron County"/>
    <x v="20"/>
  </r>
  <r>
    <x v="4"/>
    <s v="Main Campus"/>
    <n v="2025"/>
    <n v="2"/>
    <n v="84723"/>
    <s v="Full-Time"/>
    <n v="1"/>
    <s v="Piute"/>
    <s v="Piute County"/>
    <x v="28"/>
  </r>
  <r>
    <x v="4"/>
    <s v="Main Campus"/>
    <n v="2025"/>
    <n v="2"/>
    <n v="84724"/>
    <s v="Full-Time"/>
    <n v="1"/>
    <s v="Sevier"/>
    <s v="Sevier County"/>
    <x v="19"/>
  </r>
  <r>
    <x v="4"/>
    <s v="Main Campus"/>
    <n v="2025"/>
    <n v="2"/>
    <n v="84730"/>
    <s v="Full-Time"/>
    <n v="1"/>
    <s v="Sevier"/>
    <s v="Sevier County"/>
    <x v="19"/>
  </r>
  <r>
    <x v="4"/>
    <s v="Main Campus"/>
    <n v="2025"/>
    <n v="2"/>
    <n v="84731"/>
    <s v="Full-Time"/>
    <n v="1"/>
    <s v="Beaver"/>
    <s v="Beaver County"/>
    <x v="23"/>
  </r>
  <r>
    <x v="4"/>
    <s v="Main Campus"/>
    <n v="2025"/>
    <n v="2"/>
    <n v="84732"/>
    <s v="Full-Time"/>
    <n v="1"/>
    <s v="Piute"/>
    <s v="Piute County"/>
    <x v="28"/>
  </r>
  <r>
    <x v="4"/>
    <s v="Main Campus"/>
    <n v="2025"/>
    <n v="2"/>
    <n v="84737"/>
    <s v="Full-Time"/>
    <n v="3"/>
    <s v="Washington"/>
    <s v="Washington County"/>
    <x v="21"/>
  </r>
  <r>
    <x v="4"/>
    <s v="Main Campus"/>
    <n v="2025"/>
    <n v="2"/>
    <n v="84739"/>
    <s v="Full-Time"/>
    <n v="1"/>
    <s v="Sevier"/>
    <s v="Sevier County"/>
    <x v="19"/>
  </r>
  <r>
    <x v="4"/>
    <s v="Main Campus"/>
    <n v="2025"/>
    <n v="2"/>
    <n v="84745"/>
    <s v="Full-Time"/>
    <n v="2"/>
    <s v="Washington"/>
    <s v="Washington County"/>
    <x v="21"/>
  </r>
  <r>
    <x v="4"/>
    <s v="Main Campus"/>
    <n v="2025"/>
    <n v="2"/>
    <n v="84746"/>
    <s v="Full-Time"/>
    <n v="1"/>
    <s v="Washington"/>
    <s v="Washington County"/>
    <x v="21"/>
  </r>
  <r>
    <x v="4"/>
    <s v="Main Campus"/>
    <n v="2025"/>
    <n v="2"/>
    <n v="84754"/>
    <s v="Full-Time"/>
    <n v="1"/>
    <s v="Sevier"/>
    <s v="Sevier County"/>
    <x v="19"/>
  </r>
  <r>
    <x v="4"/>
    <s v="Main Campus"/>
    <n v="2025"/>
    <n v="2"/>
    <n v="84754"/>
    <s v="Part-Time"/>
    <n v="1"/>
    <s v="Sevier"/>
    <s v="Sevier County"/>
    <x v="19"/>
  </r>
  <r>
    <x v="4"/>
    <s v="Main Campus"/>
    <n v="2025"/>
    <n v="2"/>
    <n v="84759"/>
    <s v="Full-Time"/>
    <n v="1"/>
    <s v="Garfield"/>
    <s v="Garfield County"/>
    <x v="22"/>
  </r>
  <r>
    <x v="4"/>
    <s v="Main Campus"/>
    <n v="2025"/>
    <n v="2"/>
    <n v="84761"/>
    <s v="Full-Time"/>
    <n v="1"/>
    <s v="Iron"/>
    <s v="Iron County"/>
    <x v="20"/>
  </r>
  <r>
    <x v="4"/>
    <s v="Main Campus"/>
    <n v="2025"/>
    <n v="2"/>
    <n v="84761"/>
    <s v="Part-Time"/>
    <n v="1"/>
    <s v="Iron"/>
    <s v="Iron County"/>
    <x v="20"/>
  </r>
  <r>
    <x v="4"/>
    <s v="Main Campus"/>
    <n v="2025"/>
    <n v="2"/>
    <n v="84764"/>
    <s v="Full-Time"/>
    <n v="1"/>
    <s v="Garfield"/>
    <s v="Garfield County"/>
    <x v="22"/>
  </r>
  <r>
    <x v="4"/>
    <s v="Main Campus"/>
    <n v="2025"/>
    <n v="2"/>
    <n v="84765"/>
    <s v="Full-Time"/>
    <n v="3"/>
    <s v="Washington"/>
    <s v="Washington County"/>
    <x v="21"/>
  </r>
  <r>
    <x v="4"/>
    <s v="Main Campus"/>
    <n v="2025"/>
    <n v="2"/>
    <n v="84770"/>
    <s v="Full-Time"/>
    <n v="10"/>
    <s v="Washington"/>
    <s v="Washington County"/>
    <x v="21"/>
  </r>
  <r>
    <x v="4"/>
    <s v="Main Campus"/>
    <n v="2025"/>
    <n v="2"/>
    <n v="84770"/>
    <s v="Part-Time"/>
    <n v="2"/>
    <s v="Washington"/>
    <s v="Washington County"/>
    <x v="21"/>
  </r>
  <r>
    <x v="4"/>
    <s v="Main Campus"/>
    <n v="2025"/>
    <n v="2"/>
    <n v="84780"/>
    <s v="Full-Time"/>
    <n v="6"/>
    <s v="Washington"/>
    <s v="Washington County"/>
    <x v="21"/>
  </r>
  <r>
    <x v="4"/>
    <s v="Main Campus"/>
    <n v="2025"/>
    <n v="2"/>
    <n v="84780"/>
    <s v="Part-Time"/>
    <n v="1"/>
    <s v="Washington"/>
    <s v="Washington County"/>
    <x v="21"/>
  </r>
  <r>
    <x v="4"/>
    <s v="Main Campus"/>
    <n v="2025"/>
    <n v="2"/>
    <n v="84790"/>
    <s v="Full-Time"/>
    <n v="15"/>
    <s v="Washington"/>
    <s v="Washington County"/>
    <x v="21"/>
  </r>
  <r>
    <x v="4"/>
    <s v="Main Campus"/>
    <n v="2025"/>
    <n v="2"/>
    <n v="84790"/>
    <s v="Part-Time"/>
    <n v="1"/>
    <s v="Washington"/>
    <s v="Washington County"/>
    <x v="21"/>
  </r>
  <r>
    <x v="4"/>
    <s v="WSU - Davis Center"/>
    <n v="2025"/>
    <n v="2"/>
    <n v="84003"/>
    <s v="Full-Time"/>
    <n v="2"/>
    <s v="Utah"/>
    <s v="Utah County"/>
    <x v="0"/>
  </r>
  <r>
    <x v="4"/>
    <s v="WSU - Davis Center"/>
    <n v="2025"/>
    <n v="2"/>
    <n v="84003"/>
    <s v="Part-Time"/>
    <n v="1"/>
    <s v="Utah"/>
    <s v="Utah County"/>
    <x v="0"/>
  </r>
  <r>
    <x v="4"/>
    <s v="WSU - Davis Center"/>
    <n v="2025"/>
    <n v="2"/>
    <n v="84005"/>
    <s v="Full-Time"/>
    <n v="1"/>
    <e v="#N/A"/>
    <s v="Utah County"/>
    <x v="0"/>
  </r>
  <r>
    <x v="4"/>
    <s v="WSU - Davis Center"/>
    <n v="2025"/>
    <n v="2"/>
    <n v="84005"/>
    <s v="Part-Time"/>
    <n v="2"/>
    <e v="#N/A"/>
    <s v="Utah County"/>
    <x v="0"/>
  </r>
  <r>
    <x v="4"/>
    <s v="WSU - Davis Center"/>
    <n v="2025"/>
    <n v="2"/>
    <n v="84009"/>
    <s v="Full-Time"/>
    <n v="4"/>
    <e v="#N/A"/>
    <s v="Salt Lake County"/>
    <x v="1"/>
  </r>
  <r>
    <x v="4"/>
    <s v="WSU - Davis Center"/>
    <n v="2025"/>
    <n v="2"/>
    <n v="84009"/>
    <s v="Part-Time"/>
    <n v="1"/>
    <e v="#N/A"/>
    <s v="Salt Lake County"/>
    <x v="1"/>
  </r>
  <r>
    <x v="4"/>
    <s v="WSU - Davis Center"/>
    <n v="2025"/>
    <n v="2"/>
    <n v="84010"/>
    <s v="Full-Time"/>
    <n v="29"/>
    <s v="Davis"/>
    <s v="Davis County"/>
    <x v="2"/>
  </r>
  <r>
    <x v="4"/>
    <s v="WSU - Davis Center"/>
    <n v="2025"/>
    <n v="2"/>
    <n v="84010"/>
    <s v="Part-Time"/>
    <n v="18"/>
    <s v="Davis"/>
    <s v="Davis County"/>
    <x v="2"/>
  </r>
  <r>
    <x v="4"/>
    <s v="WSU - Davis Center"/>
    <n v="2025"/>
    <n v="2"/>
    <n v="84014"/>
    <s v="Full-Time"/>
    <n v="21"/>
    <s v="Davis"/>
    <s v="Davis County"/>
    <x v="2"/>
  </r>
  <r>
    <x v="4"/>
    <s v="WSU - Davis Center"/>
    <n v="2025"/>
    <n v="2"/>
    <n v="84014"/>
    <s v="Part-Time"/>
    <n v="11"/>
    <s v="Davis"/>
    <s v="Davis County"/>
    <x v="2"/>
  </r>
  <r>
    <x v="4"/>
    <s v="WSU - Davis Center"/>
    <n v="2025"/>
    <n v="2"/>
    <n v="84015"/>
    <s v="Full-Time"/>
    <n v="164"/>
    <s v="Davis"/>
    <s v="Davis County"/>
    <x v="2"/>
  </r>
  <r>
    <x v="4"/>
    <s v="WSU - Davis Center"/>
    <n v="2025"/>
    <n v="2"/>
    <n v="84015"/>
    <s v="Part-Time"/>
    <n v="96"/>
    <s v="Davis"/>
    <s v="Davis County"/>
    <x v="2"/>
  </r>
  <r>
    <x v="4"/>
    <s v="WSU - Davis Center"/>
    <n v="2025"/>
    <n v="2"/>
    <n v="84016"/>
    <s v="Part-Time"/>
    <n v="1"/>
    <s v="Davis"/>
    <e v="#N/A"/>
    <x v="2"/>
  </r>
  <r>
    <x v="4"/>
    <s v="WSU - Davis Center"/>
    <n v="2025"/>
    <n v="2"/>
    <n v="84017"/>
    <s v="Full-Time"/>
    <n v="2"/>
    <s v="Summit"/>
    <s v="Summit County"/>
    <x v="3"/>
  </r>
  <r>
    <x v="4"/>
    <s v="WSU - Davis Center"/>
    <n v="2025"/>
    <n v="2"/>
    <n v="84017"/>
    <s v="Part-Time"/>
    <n v="3"/>
    <s v="Summit"/>
    <s v="Summit County"/>
    <x v="3"/>
  </r>
  <r>
    <x v="4"/>
    <s v="WSU - Davis Center"/>
    <n v="2025"/>
    <n v="2"/>
    <n v="84020"/>
    <s v="Full-Time"/>
    <n v="4"/>
    <s v="Salt Lake"/>
    <s v="Salt Lake County"/>
    <x v="1"/>
  </r>
  <r>
    <x v="4"/>
    <s v="WSU - Davis Center"/>
    <n v="2025"/>
    <n v="2"/>
    <n v="84020"/>
    <s v="Part-Time"/>
    <n v="1"/>
    <s v="Salt Lake"/>
    <s v="Salt Lake County"/>
    <x v="1"/>
  </r>
  <r>
    <x v="4"/>
    <s v="WSU - Davis Center"/>
    <n v="2025"/>
    <n v="2"/>
    <n v="84025"/>
    <s v="Full-Time"/>
    <n v="36"/>
    <s v="Davis"/>
    <s v="Davis County"/>
    <x v="2"/>
  </r>
  <r>
    <x v="4"/>
    <s v="WSU - Davis Center"/>
    <n v="2025"/>
    <n v="2"/>
    <n v="84025"/>
    <s v="Part-Time"/>
    <n v="20"/>
    <s v="Davis"/>
    <s v="Davis County"/>
    <x v="2"/>
  </r>
  <r>
    <x v="4"/>
    <s v="WSU - Davis Center"/>
    <n v="2025"/>
    <n v="2"/>
    <n v="84026"/>
    <s v="Part-Time"/>
    <n v="1"/>
    <s v="Uintah"/>
    <s v="Uintah County"/>
    <x v="6"/>
  </r>
  <r>
    <x v="4"/>
    <s v="WSU - Davis Center"/>
    <n v="2025"/>
    <n v="2"/>
    <n v="84032"/>
    <s v="Full-Time"/>
    <n v="2"/>
    <s v="Wasatch"/>
    <s v="Wasatch County"/>
    <x v="7"/>
  </r>
  <r>
    <x v="4"/>
    <s v="WSU - Davis Center"/>
    <n v="2025"/>
    <n v="2"/>
    <n v="84033"/>
    <s v="Full-Time"/>
    <n v="2"/>
    <s v="Summit"/>
    <s v="Summit County"/>
    <x v="3"/>
  </r>
  <r>
    <x v="4"/>
    <s v="WSU - Davis Center"/>
    <n v="2025"/>
    <n v="2"/>
    <n v="84033"/>
    <s v="Part-Time"/>
    <n v="2"/>
    <s v="Summit"/>
    <s v="Summit County"/>
    <x v="3"/>
  </r>
  <r>
    <x v="4"/>
    <s v="WSU - Davis Center"/>
    <n v="2025"/>
    <n v="2"/>
    <n v="84037"/>
    <s v="Full-Time"/>
    <n v="87"/>
    <s v="Davis"/>
    <s v="Davis County"/>
    <x v="2"/>
  </r>
  <r>
    <x v="4"/>
    <s v="WSU - Davis Center"/>
    <n v="2025"/>
    <n v="2"/>
    <n v="84037"/>
    <s v="Part-Time"/>
    <n v="34"/>
    <s v="Davis"/>
    <s v="Davis County"/>
    <x v="2"/>
  </r>
  <r>
    <x v="4"/>
    <s v="WSU - Davis Center"/>
    <n v="2025"/>
    <n v="2"/>
    <n v="84040"/>
    <s v="Full-Time"/>
    <n v="75"/>
    <s v="Davis"/>
    <s v="Davis County"/>
    <x v="2"/>
  </r>
  <r>
    <x v="4"/>
    <s v="WSU - Davis Center"/>
    <n v="2025"/>
    <n v="2"/>
    <n v="84040"/>
    <s v="Part-Time"/>
    <n v="32"/>
    <s v="Davis"/>
    <s v="Davis County"/>
    <x v="2"/>
  </r>
  <r>
    <x v="4"/>
    <s v="WSU - Davis Center"/>
    <n v="2025"/>
    <n v="2"/>
    <n v="84041"/>
    <s v="Full-Time"/>
    <n v="131"/>
    <s v="Davis"/>
    <s v="Davis County"/>
    <x v="2"/>
  </r>
  <r>
    <x v="4"/>
    <s v="WSU - Davis Center"/>
    <n v="2025"/>
    <n v="2"/>
    <n v="84041"/>
    <s v="Part-Time"/>
    <n v="65"/>
    <s v="Davis"/>
    <s v="Davis County"/>
    <x v="2"/>
  </r>
  <r>
    <x v="4"/>
    <s v="WSU - Davis Center"/>
    <n v="2025"/>
    <n v="2"/>
    <n v="84042"/>
    <s v="Full-Time"/>
    <n v="1"/>
    <s v="Utah"/>
    <s v="Utah County"/>
    <x v="0"/>
  </r>
  <r>
    <x v="4"/>
    <s v="WSU - Davis Center"/>
    <n v="2025"/>
    <n v="2"/>
    <n v="84043"/>
    <s v="Full-Time"/>
    <n v="2"/>
    <s v="Utah"/>
    <s v="Utah County"/>
    <x v="0"/>
  </r>
  <r>
    <x v="4"/>
    <s v="WSU - Davis Center"/>
    <n v="2025"/>
    <n v="2"/>
    <n v="84044"/>
    <s v="Full-Time"/>
    <n v="1"/>
    <s v="Salt Lake"/>
    <s v="Salt Lake County"/>
    <x v="1"/>
  </r>
  <r>
    <x v="4"/>
    <s v="WSU - Davis Center"/>
    <n v="2025"/>
    <n v="2"/>
    <n v="84044"/>
    <s v="Part-Time"/>
    <n v="3"/>
    <s v="Salt Lake"/>
    <s v="Salt Lake County"/>
    <x v="1"/>
  </r>
  <r>
    <x v="4"/>
    <s v="WSU - Davis Center"/>
    <n v="2025"/>
    <n v="2"/>
    <n v="84045"/>
    <s v="Full-Time"/>
    <n v="3"/>
    <e v="#N/A"/>
    <s v="Utah County"/>
    <x v="0"/>
  </r>
  <r>
    <x v="4"/>
    <s v="WSU - Davis Center"/>
    <n v="2025"/>
    <n v="2"/>
    <n v="84045"/>
    <s v="Part-Time"/>
    <n v="1"/>
    <e v="#N/A"/>
    <s v="Utah County"/>
    <x v="0"/>
  </r>
  <r>
    <x v="4"/>
    <s v="WSU - Davis Center"/>
    <n v="2025"/>
    <n v="2"/>
    <n v="84047"/>
    <s v="Full-Time"/>
    <n v="2"/>
    <s v="Salt Lake"/>
    <s v="Salt Lake County"/>
    <x v="1"/>
  </r>
  <r>
    <x v="4"/>
    <s v="WSU - Davis Center"/>
    <n v="2025"/>
    <n v="2"/>
    <n v="84047"/>
    <s v="Part-Time"/>
    <n v="1"/>
    <s v="Salt Lake"/>
    <s v="Salt Lake County"/>
    <x v="1"/>
  </r>
  <r>
    <x v="4"/>
    <s v="WSU - Davis Center"/>
    <n v="2025"/>
    <n v="2"/>
    <n v="84049"/>
    <s v="Full-Time"/>
    <n v="1"/>
    <s v="Wasatch"/>
    <s v="Wasatch County"/>
    <x v="7"/>
  </r>
  <r>
    <x v="4"/>
    <s v="WSU - Davis Center"/>
    <n v="2025"/>
    <n v="2"/>
    <n v="84050"/>
    <s v="Full-Time"/>
    <n v="18"/>
    <s v="Morgan"/>
    <s v="Morgan County"/>
    <x v="8"/>
  </r>
  <r>
    <x v="4"/>
    <s v="WSU - Davis Center"/>
    <n v="2025"/>
    <n v="2"/>
    <n v="84050"/>
    <s v="Part-Time"/>
    <n v="11"/>
    <s v="Morgan"/>
    <s v="Morgan County"/>
    <x v="8"/>
  </r>
  <r>
    <x v="4"/>
    <s v="WSU - Davis Center"/>
    <n v="2025"/>
    <n v="2"/>
    <n v="84054"/>
    <s v="Full-Time"/>
    <n v="15"/>
    <s v="Davis"/>
    <s v="Davis County"/>
    <x v="2"/>
  </r>
  <r>
    <x v="4"/>
    <s v="WSU - Davis Center"/>
    <n v="2025"/>
    <n v="2"/>
    <n v="84054"/>
    <s v="Part-Time"/>
    <n v="3"/>
    <s v="Davis"/>
    <s v="Davis County"/>
    <x v="2"/>
  </r>
  <r>
    <x v="4"/>
    <s v="WSU - Davis Center"/>
    <n v="2025"/>
    <n v="2"/>
    <n v="84056"/>
    <s v="Full-Time"/>
    <n v="5"/>
    <s v="Weber"/>
    <s v="Davis County"/>
    <x v="9"/>
  </r>
  <r>
    <x v="4"/>
    <s v="WSU - Davis Center"/>
    <n v="2025"/>
    <n v="2"/>
    <n v="84056"/>
    <s v="Part-Time"/>
    <n v="5"/>
    <s v="Weber"/>
    <s v="Davis County"/>
    <x v="9"/>
  </r>
  <r>
    <x v="4"/>
    <s v="WSU - Davis Center"/>
    <n v="2025"/>
    <n v="2"/>
    <n v="84058"/>
    <s v="Full-Time"/>
    <n v="1"/>
    <s v="Utah"/>
    <s v="Utah County"/>
    <x v="0"/>
  </r>
  <r>
    <x v="4"/>
    <s v="WSU - Davis Center"/>
    <n v="2025"/>
    <n v="2"/>
    <n v="84058"/>
    <s v="Part-Time"/>
    <n v="1"/>
    <s v="Utah"/>
    <s v="Utah County"/>
    <x v="0"/>
  </r>
  <r>
    <x v="4"/>
    <s v="WSU - Davis Center"/>
    <n v="2025"/>
    <n v="2"/>
    <n v="84059"/>
    <s v="Part-Time"/>
    <n v="1"/>
    <s v="Utah"/>
    <s v="Utah County"/>
    <x v="0"/>
  </r>
  <r>
    <x v="4"/>
    <s v="WSU - Davis Center"/>
    <n v="2025"/>
    <n v="2"/>
    <n v="84060"/>
    <s v="Full-Time"/>
    <n v="1"/>
    <s v="Summit"/>
    <s v="Summit County"/>
    <x v="3"/>
  </r>
  <r>
    <x v="4"/>
    <s v="WSU - Davis Center"/>
    <n v="2025"/>
    <n v="2"/>
    <n v="84062"/>
    <s v="Full-Time"/>
    <n v="3"/>
    <s v="Utah"/>
    <s v="Utah County"/>
    <x v="0"/>
  </r>
  <r>
    <x v="4"/>
    <s v="WSU - Davis Center"/>
    <n v="2025"/>
    <n v="2"/>
    <n v="84062"/>
    <s v="Part-Time"/>
    <n v="1"/>
    <s v="Utah"/>
    <s v="Utah County"/>
    <x v="0"/>
  </r>
  <r>
    <x v="4"/>
    <s v="WSU - Davis Center"/>
    <n v="2025"/>
    <n v="2"/>
    <n v="84065"/>
    <s v="Full-Time"/>
    <n v="1"/>
    <s v="Salt Lake"/>
    <s v="Salt Lake County"/>
    <x v="1"/>
  </r>
  <r>
    <x v="4"/>
    <s v="WSU - Davis Center"/>
    <n v="2025"/>
    <n v="2"/>
    <n v="84065"/>
    <s v="Part-Time"/>
    <n v="1"/>
    <s v="Salt Lake"/>
    <s v="Salt Lake County"/>
    <x v="1"/>
  </r>
  <r>
    <x v="4"/>
    <s v="WSU - Davis Center"/>
    <n v="2025"/>
    <n v="2"/>
    <n v="84067"/>
    <s v="Full-Time"/>
    <n v="53"/>
    <s v="Weber"/>
    <s v="Weber County"/>
    <x v="9"/>
  </r>
  <r>
    <x v="4"/>
    <s v="WSU - Davis Center"/>
    <n v="2025"/>
    <n v="2"/>
    <n v="84067"/>
    <s v="Part-Time"/>
    <n v="41"/>
    <s v="Weber"/>
    <s v="Weber County"/>
    <x v="9"/>
  </r>
  <r>
    <x v="4"/>
    <s v="WSU - Davis Center"/>
    <n v="2025"/>
    <n v="2"/>
    <n v="84070"/>
    <s v="Full-Time"/>
    <n v="3"/>
    <s v="Salt Lake"/>
    <s v="Salt Lake County"/>
    <x v="1"/>
  </r>
  <r>
    <x v="4"/>
    <s v="WSU - Davis Center"/>
    <n v="2025"/>
    <n v="2"/>
    <n v="84070"/>
    <s v="Part-Time"/>
    <n v="1"/>
    <s v="Salt Lake"/>
    <s v="Salt Lake County"/>
    <x v="1"/>
  </r>
  <r>
    <x v="4"/>
    <s v="WSU - Davis Center"/>
    <n v="2025"/>
    <n v="2"/>
    <n v="84072"/>
    <s v="Full-Time"/>
    <n v="1"/>
    <s v="Duchesne"/>
    <s v="Duchesne County"/>
    <x v="4"/>
  </r>
  <r>
    <x v="4"/>
    <s v="WSU - Davis Center"/>
    <n v="2025"/>
    <n v="2"/>
    <n v="84074"/>
    <s v="Full-Time"/>
    <n v="5"/>
    <s v="Tooele"/>
    <s v="Tooele County"/>
    <x v="5"/>
  </r>
  <r>
    <x v="4"/>
    <s v="WSU - Davis Center"/>
    <n v="2025"/>
    <n v="2"/>
    <n v="84074"/>
    <s v="Part-Time"/>
    <n v="5"/>
    <s v="Tooele"/>
    <s v="Tooele County"/>
    <x v="5"/>
  </r>
  <r>
    <x v="4"/>
    <s v="WSU - Davis Center"/>
    <n v="2025"/>
    <n v="2"/>
    <n v="84075"/>
    <s v="Full-Time"/>
    <n v="129"/>
    <s v="Davis"/>
    <s v="Davis County"/>
    <x v="2"/>
  </r>
  <r>
    <x v="4"/>
    <s v="WSU - Davis Center"/>
    <n v="2025"/>
    <n v="2"/>
    <n v="84075"/>
    <s v="Part-Time"/>
    <n v="54"/>
    <s v="Davis"/>
    <s v="Davis County"/>
    <x v="2"/>
  </r>
  <r>
    <x v="4"/>
    <s v="WSU - Davis Center"/>
    <n v="2025"/>
    <n v="2"/>
    <n v="84081"/>
    <s v="Full-Time"/>
    <n v="3"/>
    <e v="#N/A"/>
    <s v="Salt Lake County"/>
    <x v="1"/>
  </r>
  <r>
    <x v="4"/>
    <s v="WSU - Davis Center"/>
    <n v="2025"/>
    <n v="2"/>
    <n v="84081"/>
    <s v="Part-Time"/>
    <n v="3"/>
    <e v="#N/A"/>
    <s v="Salt Lake County"/>
    <x v="1"/>
  </r>
  <r>
    <x v="4"/>
    <s v="WSU - Davis Center"/>
    <n v="2025"/>
    <n v="2"/>
    <n v="84084"/>
    <s v="Full-Time"/>
    <n v="7"/>
    <s v="Salt Lake"/>
    <s v="Salt Lake County"/>
    <x v="1"/>
  </r>
  <r>
    <x v="4"/>
    <s v="WSU - Davis Center"/>
    <n v="2025"/>
    <n v="2"/>
    <n v="84084"/>
    <s v="Part-Time"/>
    <n v="3"/>
    <s v="Salt Lake"/>
    <s v="Salt Lake County"/>
    <x v="1"/>
  </r>
  <r>
    <x v="4"/>
    <s v="WSU - Davis Center"/>
    <n v="2025"/>
    <n v="2"/>
    <n v="84087"/>
    <s v="Full-Time"/>
    <n v="12"/>
    <s v="Davis"/>
    <s v="Davis County"/>
    <x v="2"/>
  </r>
  <r>
    <x v="4"/>
    <s v="WSU - Davis Center"/>
    <n v="2025"/>
    <n v="2"/>
    <n v="84087"/>
    <s v="Part-Time"/>
    <n v="7"/>
    <s v="Davis"/>
    <s v="Davis County"/>
    <x v="2"/>
  </r>
  <r>
    <x v="4"/>
    <s v="WSU - Davis Center"/>
    <n v="2025"/>
    <n v="2"/>
    <n v="84088"/>
    <s v="Full-Time"/>
    <n v="1"/>
    <s v="Salt Lake"/>
    <s v="Salt Lake County"/>
    <x v="1"/>
  </r>
  <r>
    <x v="4"/>
    <s v="WSU - Davis Center"/>
    <n v="2025"/>
    <n v="2"/>
    <n v="84088"/>
    <s v="Part-Time"/>
    <n v="1"/>
    <s v="Salt Lake"/>
    <s v="Salt Lake County"/>
    <x v="1"/>
  </r>
  <r>
    <x v="4"/>
    <s v="WSU - Davis Center"/>
    <n v="2025"/>
    <n v="2"/>
    <n v="84092"/>
    <s v="Full-Time"/>
    <n v="2"/>
    <s v="Salt Lake"/>
    <s v="Salt Lake County"/>
    <x v="1"/>
  </r>
  <r>
    <x v="4"/>
    <s v="WSU - Davis Center"/>
    <n v="2025"/>
    <n v="2"/>
    <n v="84092"/>
    <s v="Part-Time"/>
    <n v="2"/>
    <s v="Salt Lake"/>
    <s v="Salt Lake County"/>
    <x v="1"/>
  </r>
  <r>
    <x v="4"/>
    <s v="WSU - Davis Center"/>
    <n v="2025"/>
    <n v="2"/>
    <n v="84093"/>
    <s v="Full-Time"/>
    <n v="3"/>
    <s v="Salt Lake"/>
    <s v="Salt Lake County"/>
    <x v="1"/>
  </r>
  <r>
    <x v="4"/>
    <s v="WSU - Davis Center"/>
    <n v="2025"/>
    <n v="2"/>
    <n v="84094"/>
    <s v="Part-Time"/>
    <n v="1"/>
    <s v="Salt Lake"/>
    <s v="Salt Lake County"/>
    <x v="1"/>
  </r>
  <r>
    <x v="4"/>
    <s v="WSU - Davis Center"/>
    <n v="2025"/>
    <n v="2"/>
    <n v="84095"/>
    <s v="Full-Time"/>
    <n v="1"/>
    <s v="Salt Lake"/>
    <s v="Salt Lake County"/>
    <x v="1"/>
  </r>
  <r>
    <x v="4"/>
    <s v="WSU - Davis Center"/>
    <n v="2025"/>
    <n v="2"/>
    <n v="84095"/>
    <s v="Part-Time"/>
    <n v="1"/>
    <s v="Salt Lake"/>
    <s v="Salt Lake County"/>
    <x v="1"/>
  </r>
  <r>
    <x v="4"/>
    <s v="WSU - Davis Center"/>
    <n v="2025"/>
    <n v="2"/>
    <n v="84096"/>
    <s v="Full-Time"/>
    <n v="1"/>
    <e v="#N/A"/>
    <s v="Salt Lake County"/>
    <x v="1"/>
  </r>
  <r>
    <x v="4"/>
    <s v="WSU - Davis Center"/>
    <n v="2025"/>
    <n v="2"/>
    <n v="84096"/>
    <s v="Part-Time"/>
    <n v="2"/>
    <e v="#N/A"/>
    <s v="Salt Lake County"/>
    <x v="1"/>
  </r>
  <r>
    <x v="4"/>
    <s v="WSU - Davis Center"/>
    <n v="2025"/>
    <n v="2"/>
    <n v="84098"/>
    <s v="Part-Time"/>
    <n v="1"/>
    <s v="Summit"/>
    <s v="Summit County"/>
    <x v="3"/>
  </r>
  <r>
    <x v="4"/>
    <s v="WSU - Davis Center"/>
    <n v="2025"/>
    <n v="2"/>
    <n v="84101"/>
    <s v="Full-Time"/>
    <n v="1"/>
    <s v="Salt Lake"/>
    <s v="Salt Lake County"/>
    <x v="1"/>
  </r>
  <r>
    <x v="4"/>
    <s v="WSU - Davis Center"/>
    <n v="2025"/>
    <n v="2"/>
    <n v="84102"/>
    <s v="Full-Time"/>
    <n v="3"/>
    <s v="Salt Lake"/>
    <s v="Salt Lake County"/>
    <x v="1"/>
  </r>
  <r>
    <x v="4"/>
    <s v="WSU - Davis Center"/>
    <n v="2025"/>
    <n v="2"/>
    <n v="84102"/>
    <s v="Part-Time"/>
    <n v="2"/>
    <s v="Salt Lake"/>
    <s v="Salt Lake County"/>
    <x v="1"/>
  </r>
  <r>
    <x v="4"/>
    <s v="WSU - Davis Center"/>
    <n v="2025"/>
    <n v="2"/>
    <n v="84103"/>
    <s v="Full-Time"/>
    <n v="2"/>
    <s v="Salt Lake"/>
    <s v="Salt Lake County"/>
    <x v="1"/>
  </r>
  <r>
    <x v="4"/>
    <s v="WSU - Davis Center"/>
    <n v="2025"/>
    <n v="2"/>
    <n v="84104"/>
    <s v="Full-Time"/>
    <n v="4"/>
    <s v="Salt Lake"/>
    <s v="Salt Lake County"/>
    <x v="1"/>
  </r>
  <r>
    <x v="4"/>
    <s v="WSU - Davis Center"/>
    <n v="2025"/>
    <n v="2"/>
    <n v="84105"/>
    <s v="Part-Time"/>
    <n v="2"/>
    <s v="Salt Lake"/>
    <s v="Salt Lake County"/>
    <x v="1"/>
  </r>
  <r>
    <x v="4"/>
    <s v="WSU - Davis Center"/>
    <n v="2025"/>
    <n v="2"/>
    <n v="84106"/>
    <s v="Full-Time"/>
    <n v="2"/>
    <s v="Salt Lake"/>
    <s v="Salt Lake County"/>
    <x v="1"/>
  </r>
  <r>
    <x v="4"/>
    <s v="WSU - Davis Center"/>
    <n v="2025"/>
    <n v="2"/>
    <n v="84106"/>
    <s v="Part-Time"/>
    <n v="3"/>
    <s v="Salt Lake"/>
    <s v="Salt Lake County"/>
    <x v="1"/>
  </r>
  <r>
    <x v="4"/>
    <s v="WSU - Davis Center"/>
    <n v="2025"/>
    <n v="2"/>
    <n v="84107"/>
    <s v="Full-Time"/>
    <n v="3"/>
    <s v="Salt Lake"/>
    <s v="Salt Lake County"/>
    <x v="1"/>
  </r>
  <r>
    <x v="4"/>
    <s v="WSU - Davis Center"/>
    <n v="2025"/>
    <n v="2"/>
    <n v="84107"/>
    <s v="Part-Time"/>
    <n v="2"/>
    <s v="Salt Lake"/>
    <s v="Salt Lake County"/>
    <x v="1"/>
  </r>
  <r>
    <x v="4"/>
    <s v="WSU - Davis Center"/>
    <n v="2025"/>
    <n v="2"/>
    <n v="84108"/>
    <s v="Full-Time"/>
    <n v="2"/>
    <s v="Salt Lake"/>
    <s v="Salt Lake County"/>
    <x v="1"/>
  </r>
  <r>
    <x v="4"/>
    <s v="WSU - Davis Center"/>
    <n v="2025"/>
    <n v="2"/>
    <n v="84108"/>
    <s v="Part-Time"/>
    <n v="1"/>
    <s v="Salt Lake"/>
    <s v="Salt Lake County"/>
    <x v="1"/>
  </r>
  <r>
    <x v="4"/>
    <s v="WSU - Davis Center"/>
    <n v="2025"/>
    <n v="2"/>
    <n v="84109"/>
    <s v="Full-Time"/>
    <n v="2"/>
    <s v="Salt Lake"/>
    <s v="Salt Lake County"/>
    <x v="1"/>
  </r>
  <r>
    <x v="4"/>
    <s v="WSU - Davis Center"/>
    <n v="2025"/>
    <n v="2"/>
    <n v="84111"/>
    <s v="Part-Time"/>
    <n v="1"/>
    <s v="Salt Lake"/>
    <s v="Salt Lake County"/>
    <x v="1"/>
  </r>
  <r>
    <x v="4"/>
    <s v="WSU - Davis Center"/>
    <n v="2025"/>
    <n v="2"/>
    <n v="84115"/>
    <s v="Full-Time"/>
    <n v="4"/>
    <s v="Salt Lake"/>
    <s v="Salt Lake County"/>
    <x v="1"/>
  </r>
  <r>
    <x v="4"/>
    <s v="WSU - Davis Center"/>
    <n v="2025"/>
    <n v="2"/>
    <n v="84115"/>
    <s v="Part-Time"/>
    <n v="2"/>
    <s v="Salt Lake"/>
    <s v="Salt Lake County"/>
    <x v="1"/>
  </r>
  <r>
    <x v="4"/>
    <s v="WSU - Davis Center"/>
    <n v="2025"/>
    <n v="2"/>
    <n v="84116"/>
    <s v="Full-Time"/>
    <n v="3"/>
    <s v="Salt Lake"/>
    <s v="Salt Lake County"/>
    <x v="1"/>
  </r>
  <r>
    <x v="4"/>
    <s v="WSU - Davis Center"/>
    <n v="2025"/>
    <n v="2"/>
    <n v="84117"/>
    <s v="Full-Time"/>
    <n v="1"/>
    <s v="Salt Lake"/>
    <s v="Salt Lake County"/>
    <x v="1"/>
  </r>
  <r>
    <x v="4"/>
    <s v="WSU - Davis Center"/>
    <n v="2025"/>
    <n v="2"/>
    <n v="84117"/>
    <s v="Part-Time"/>
    <n v="1"/>
    <s v="Salt Lake"/>
    <s v="Salt Lake County"/>
    <x v="1"/>
  </r>
  <r>
    <x v="4"/>
    <s v="WSU - Davis Center"/>
    <n v="2025"/>
    <n v="2"/>
    <n v="84118"/>
    <s v="Full-Time"/>
    <n v="2"/>
    <s v="Salt Lake"/>
    <s v="Salt Lake County"/>
    <x v="1"/>
  </r>
  <r>
    <x v="4"/>
    <s v="WSU - Davis Center"/>
    <n v="2025"/>
    <n v="2"/>
    <n v="84118"/>
    <s v="Part-Time"/>
    <n v="1"/>
    <s v="Salt Lake"/>
    <s v="Salt Lake County"/>
    <x v="1"/>
  </r>
  <r>
    <x v="4"/>
    <s v="WSU - Davis Center"/>
    <n v="2025"/>
    <n v="2"/>
    <n v="84119"/>
    <s v="Full-Time"/>
    <n v="5"/>
    <s v="Salt Lake"/>
    <s v="Salt Lake County"/>
    <x v="1"/>
  </r>
  <r>
    <x v="4"/>
    <s v="WSU - Davis Center"/>
    <n v="2025"/>
    <n v="2"/>
    <n v="84120"/>
    <s v="Full-Time"/>
    <n v="4"/>
    <s v="Salt Lake"/>
    <s v="Salt Lake County"/>
    <x v="1"/>
  </r>
  <r>
    <x v="4"/>
    <s v="WSU - Davis Center"/>
    <n v="2025"/>
    <n v="2"/>
    <n v="84120"/>
    <s v="Part-Time"/>
    <n v="2"/>
    <s v="Salt Lake"/>
    <s v="Salt Lake County"/>
    <x v="1"/>
  </r>
  <r>
    <x v="4"/>
    <s v="WSU - Davis Center"/>
    <n v="2025"/>
    <n v="2"/>
    <n v="84121"/>
    <s v="Full-Time"/>
    <n v="2"/>
    <s v="Salt Lake"/>
    <s v="Salt Lake County"/>
    <x v="1"/>
  </r>
  <r>
    <x v="4"/>
    <s v="WSU - Davis Center"/>
    <n v="2025"/>
    <n v="2"/>
    <n v="84121"/>
    <s v="Part-Time"/>
    <n v="1"/>
    <s v="Salt Lake"/>
    <s v="Salt Lake County"/>
    <x v="1"/>
  </r>
  <r>
    <x v="4"/>
    <s v="WSU - Davis Center"/>
    <n v="2025"/>
    <n v="2"/>
    <n v="84123"/>
    <s v="Full-Time"/>
    <n v="1"/>
    <s v="Salt Lake"/>
    <s v="Salt Lake County"/>
    <x v="1"/>
  </r>
  <r>
    <x v="4"/>
    <s v="WSU - Davis Center"/>
    <n v="2025"/>
    <n v="2"/>
    <n v="84128"/>
    <s v="Full-Time"/>
    <n v="2"/>
    <s v="Salt Lake"/>
    <s v="Salt Lake County"/>
    <x v="1"/>
  </r>
  <r>
    <x v="4"/>
    <s v="WSU - Davis Center"/>
    <n v="2025"/>
    <n v="2"/>
    <n v="84129"/>
    <s v="Full-Time"/>
    <n v="3"/>
    <e v="#N/A"/>
    <s v="Salt Lake County"/>
    <x v="1"/>
  </r>
  <r>
    <x v="4"/>
    <s v="WSU - Davis Center"/>
    <n v="2025"/>
    <n v="2"/>
    <n v="84129"/>
    <s v="Part-Time"/>
    <n v="1"/>
    <e v="#N/A"/>
    <s v="Salt Lake County"/>
    <x v="1"/>
  </r>
  <r>
    <x v="4"/>
    <s v="WSU - Davis Center"/>
    <n v="2025"/>
    <n v="2"/>
    <n v="84301"/>
    <s v="Part-Time"/>
    <n v="1"/>
    <s v="Box Elder"/>
    <s v="Box Elder County"/>
    <x v="10"/>
  </r>
  <r>
    <x v="4"/>
    <s v="WSU - Davis Center"/>
    <n v="2025"/>
    <n v="2"/>
    <n v="84302"/>
    <s v="Full-Time"/>
    <n v="22"/>
    <s v="Box Elder"/>
    <s v="Box Elder County"/>
    <x v="10"/>
  </r>
  <r>
    <x v="4"/>
    <s v="WSU - Davis Center"/>
    <n v="2025"/>
    <n v="2"/>
    <n v="84302"/>
    <s v="Part-Time"/>
    <n v="13"/>
    <s v="Box Elder"/>
    <s v="Box Elder County"/>
    <x v="10"/>
  </r>
  <r>
    <x v="4"/>
    <s v="WSU - Davis Center"/>
    <n v="2025"/>
    <n v="2"/>
    <n v="84306"/>
    <s v="Part-Time"/>
    <n v="1"/>
    <s v="Box Elder"/>
    <s v="Box Elder County"/>
    <x v="10"/>
  </r>
  <r>
    <x v="4"/>
    <s v="WSU - Davis Center"/>
    <n v="2025"/>
    <n v="2"/>
    <n v="84307"/>
    <s v="Full-Time"/>
    <n v="1"/>
    <s v="Box Elder"/>
    <s v="Box Elder County"/>
    <x v="10"/>
  </r>
  <r>
    <x v="4"/>
    <s v="WSU - Davis Center"/>
    <n v="2025"/>
    <n v="2"/>
    <n v="84309"/>
    <s v="Part-Time"/>
    <n v="1"/>
    <s v="Box Elder"/>
    <s v="Box Elder County"/>
    <x v="10"/>
  </r>
  <r>
    <x v="4"/>
    <s v="WSU - Davis Center"/>
    <n v="2025"/>
    <n v="2"/>
    <n v="84310"/>
    <s v="Full-Time"/>
    <n v="5"/>
    <s v="Weber"/>
    <s v="Weber County"/>
    <x v="9"/>
  </r>
  <r>
    <x v="4"/>
    <s v="WSU - Davis Center"/>
    <n v="2025"/>
    <n v="2"/>
    <n v="84310"/>
    <s v="Part-Time"/>
    <n v="6"/>
    <s v="Weber"/>
    <s v="Weber County"/>
    <x v="9"/>
  </r>
  <r>
    <x v="4"/>
    <s v="WSU - Davis Center"/>
    <n v="2025"/>
    <n v="2"/>
    <n v="84311"/>
    <s v="Part-Time"/>
    <n v="1"/>
    <s v="Box Elder"/>
    <s v="Box Elder County"/>
    <x v="10"/>
  </r>
  <r>
    <x v="4"/>
    <s v="WSU - Davis Center"/>
    <n v="2025"/>
    <n v="2"/>
    <n v="84314"/>
    <s v="Full-Time"/>
    <n v="2"/>
    <s v="Box Elder"/>
    <s v="Box Elder County"/>
    <x v="10"/>
  </r>
  <r>
    <x v="4"/>
    <s v="WSU - Davis Center"/>
    <n v="2025"/>
    <n v="2"/>
    <n v="84315"/>
    <s v="Full-Time"/>
    <n v="15"/>
    <s v="Weber"/>
    <s v="Weber County"/>
    <x v="9"/>
  </r>
  <r>
    <x v="4"/>
    <s v="WSU - Davis Center"/>
    <n v="2025"/>
    <n v="2"/>
    <n v="84315"/>
    <s v="Part-Time"/>
    <n v="7"/>
    <s v="Weber"/>
    <s v="Weber County"/>
    <x v="9"/>
  </r>
  <r>
    <x v="4"/>
    <s v="WSU - Davis Center"/>
    <n v="2025"/>
    <n v="2"/>
    <n v="84317"/>
    <s v="Full-Time"/>
    <n v="3"/>
    <s v="Weber"/>
    <s v="Weber County"/>
    <x v="9"/>
  </r>
  <r>
    <x v="4"/>
    <s v="WSU - Davis Center"/>
    <n v="2025"/>
    <n v="2"/>
    <n v="84317"/>
    <s v="Part-Time"/>
    <n v="1"/>
    <s v="Weber"/>
    <s v="Weber County"/>
    <x v="9"/>
  </r>
  <r>
    <x v="4"/>
    <s v="WSU - Davis Center"/>
    <n v="2025"/>
    <n v="2"/>
    <n v="84318"/>
    <s v="Full-Time"/>
    <n v="3"/>
    <s v="Cache"/>
    <s v="Cache County"/>
    <x v="11"/>
  </r>
  <r>
    <x v="4"/>
    <s v="WSU - Davis Center"/>
    <n v="2025"/>
    <n v="2"/>
    <n v="84319"/>
    <s v="Full-Time"/>
    <n v="3"/>
    <s v="Cache"/>
    <s v="Cache County"/>
    <x v="11"/>
  </r>
  <r>
    <x v="4"/>
    <s v="WSU - Davis Center"/>
    <n v="2025"/>
    <n v="2"/>
    <n v="84319"/>
    <s v="Part-Time"/>
    <n v="4"/>
    <s v="Cache"/>
    <s v="Cache County"/>
    <x v="11"/>
  </r>
  <r>
    <x v="4"/>
    <s v="WSU - Davis Center"/>
    <n v="2025"/>
    <n v="2"/>
    <n v="84321"/>
    <s v="Full-Time"/>
    <n v="4"/>
    <s v="Cache"/>
    <s v="Cache County"/>
    <x v="11"/>
  </r>
  <r>
    <x v="4"/>
    <s v="WSU - Davis Center"/>
    <n v="2025"/>
    <n v="2"/>
    <n v="84321"/>
    <s v="Part-Time"/>
    <n v="5"/>
    <s v="Cache"/>
    <s v="Cache County"/>
    <x v="11"/>
  </r>
  <r>
    <x v="4"/>
    <s v="WSU - Davis Center"/>
    <n v="2025"/>
    <n v="2"/>
    <n v="84324"/>
    <s v="Part-Time"/>
    <n v="1"/>
    <s v="Box Elder"/>
    <s v="Box Elder County"/>
    <x v="10"/>
  </r>
  <r>
    <x v="4"/>
    <s v="WSU - Davis Center"/>
    <n v="2025"/>
    <n v="2"/>
    <n v="84327"/>
    <s v="Part-Time"/>
    <n v="1"/>
    <s v="Cache"/>
    <s v="Cache County"/>
    <x v="11"/>
  </r>
  <r>
    <x v="4"/>
    <s v="WSU - Davis Center"/>
    <n v="2025"/>
    <n v="2"/>
    <n v="84328"/>
    <s v="Part-Time"/>
    <n v="1"/>
    <s v="Cache"/>
    <s v="Cache County"/>
    <x v="11"/>
  </r>
  <r>
    <x v="4"/>
    <s v="WSU - Davis Center"/>
    <n v="2025"/>
    <n v="2"/>
    <n v="84330"/>
    <s v="Full-Time"/>
    <n v="1"/>
    <s v="Box Elder"/>
    <s v="Box Elder County"/>
    <x v="10"/>
  </r>
  <r>
    <x v="4"/>
    <s v="WSU - Davis Center"/>
    <n v="2025"/>
    <n v="2"/>
    <n v="84332"/>
    <s v="Full-Time"/>
    <n v="1"/>
    <s v="Cache"/>
    <s v="Cache County"/>
    <x v="11"/>
  </r>
  <r>
    <x v="4"/>
    <s v="WSU - Davis Center"/>
    <n v="2025"/>
    <n v="2"/>
    <n v="84332"/>
    <s v="Part-Time"/>
    <n v="1"/>
    <s v="Cache"/>
    <s v="Cache County"/>
    <x v="11"/>
  </r>
  <r>
    <x v="4"/>
    <s v="WSU - Davis Center"/>
    <n v="2025"/>
    <n v="2"/>
    <n v="84333"/>
    <s v="Full-Time"/>
    <n v="2"/>
    <s v="Cache"/>
    <s v="Cache County"/>
    <x v="11"/>
  </r>
  <r>
    <x v="4"/>
    <s v="WSU - Davis Center"/>
    <n v="2025"/>
    <n v="2"/>
    <n v="84333"/>
    <s v="Part-Time"/>
    <n v="1"/>
    <s v="Cache"/>
    <s v="Cache County"/>
    <x v="11"/>
  </r>
  <r>
    <x v="4"/>
    <s v="WSU - Davis Center"/>
    <n v="2025"/>
    <n v="2"/>
    <n v="84335"/>
    <s v="Full-Time"/>
    <n v="2"/>
    <s v="Cache"/>
    <s v="Cache County"/>
    <x v="11"/>
  </r>
  <r>
    <x v="4"/>
    <s v="WSU - Davis Center"/>
    <n v="2025"/>
    <n v="2"/>
    <n v="84335"/>
    <s v="Part-Time"/>
    <n v="1"/>
    <s v="Cache"/>
    <s v="Cache County"/>
    <x v="11"/>
  </r>
  <r>
    <x v="4"/>
    <s v="WSU - Davis Center"/>
    <n v="2025"/>
    <n v="2"/>
    <n v="84337"/>
    <s v="Full-Time"/>
    <n v="5"/>
    <s v="Box Elder"/>
    <s v="Box Elder County"/>
    <x v="10"/>
  </r>
  <r>
    <x v="4"/>
    <s v="WSU - Davis Center"/>
    <n v="2025"/>
    <n v="2"/>
    <n v="84337"/>
    <s v="Part-Time"/>
    <n v="5"/>
    <s v="Box Elder"/>
    <s v="Box Elder County"/>
    <x v="10"/>
  </r>
  <r>
    <x v="4"/>
    <s v="WSU - Davis Center"/>
    <n v="2025"/>
    <n v="2"/>
    <n v="84339"/>
    <s v="Full-Time"/>
    <n v="2"/>
    <s v="Cache"/>
    <s v="Cache County"/>
    <x v="11"/>
  </r>
  <r>
    <x v="4"/>
    <s v="WSU - Davis Center"/>
    <n v="2025"/>
    <n v="2"/>
    <n v="84340"/>
    <s v="Full-Time"/>
    <n v="3"/>
    <s v="Box Elder"/>
    <s v="Box Elder County"/>
    <x v="10"/>
  </r>
  <r>
    <x v="4"/>
    <s v="WSU - Davis Center"/>
    <n v="2025"/>
    <n v="2"/>
    <n v="84340"/>
    <s v="Part-Time"/>
    <n v="4"/>
    <s v="Box Elder"/>
    <s v="Box Elder County"/>
    <x v="10"/>
  </r>
  <r>
    <x v="4"/>
    <s v="WSU - Davis Center"/>
    <n v="2025"/>
    <n v="2"/>
    <n v="84341"/>
    <s v="Full-Time"/>
    <n v="1"/>
    <s v="Cache"/>
    <s v="Cache County"/>
    <x v="11"/>
  </r>
  <r>
    <x v="4"/>
    <s v="WSU - Davis Center"/>
    <n v="2025"/>
    <n v="2"/>
    <n v="84401"/>
    <s v="Full-Time"/>
    <n v="85"/>
    <s v="Weber"/>
    <s v="Weber County"/>
    <x v="9"/>
  </r>
  <r>
    <x v="4"/>
    <s v="WSU - Davis Center"/>
    <n v="2025"/>
    <n v="2"/>
    <n v="84401"/>
    <s v="Part-Time"/>
    <n v="37"/>
    <s v="Weber"/>
    <s v="Weber County"/>
    <x v="9"/>
  </r>
  <r>
    <x v="4"/>
    <s v="WSU - Davis Center"/>
    <n v="2025"/>
    <n v="2"/>
    <n v="84403"/>
    <s v="Full-Time"/>
    <n v="107"/>
    <s v="Weber"/>
    <s v="Weber County"/>
    <x v="9"/>
  </r>
  <r>
    <x v="4"/>
    <s v="WSU - Davis Center"/>
    <n v="2025"/>
    <n v="2"/>
    <n v="84403"/>
    <s v="Part-Time"/>
    <n v="37"/>
    <s v="Weber"/>
    <s v="Weber County"/>
    <x v="9"/>
  </r>
  <r>
    <x v="4"/>
    <s v="WSU - Davis Center"/>
    <n v="2025"/>
    <n v="2"/>
    <n v="84404"/>
    <s v="Full-Time"/>
    <n v="86"/>
    <s v="Weber"/>
    <s v="Weber County"/>
    <x v="9"/>
  </r>
  <r>
    <x v="4"/>
    <s v="WSU - Davis Center"/>
    <n v="2025"/>
    <n v="2"/>
    <n v="84404"/>
    <s v="Part-Time"/>
    <n v="56"/>
    <s v="Weber"/>
    <s v="Weber County"/>
    <x v="9"/>
  </r>
  <r>
    <x v="4"/>
    <s v="WSU - Davis Center"/>
    <n v="2025"/>
    <n v="2"/>
    <n v="84405"/>
    <s v="Full-Time"/>
    <n v="53"/>
    <s v="Weber"/>
    <s v="Weber County"/>
    <x v="9"/>
  </r>
  <r>
    <x v="4"/>
    <s v="WSU - Davis Center"/>
    <n v="2025"/>
    <n v="2"/>
    <n v="84405"/>
    <s v="Part-Time"/>
    <n v="32"/>
    <s v="Weber"/>
    <s v="Weber County"/>
    <x v="9"/>
  </r>
  <r>
    <x v="4"/>
    <s v="WSU - Davis Center"/>
    <n v="2025"/>
    <n v="2"/>
    <n v="84408"/>
    <s v="Full-Time"/>
    <n v="12"/>
    <s v="Weber"/>
    <s v="Weber County"/>
    <x v="9"/>
  </r>
  <r>
    <x v="4"/>
    <s v="WSU - Davis Center"/>
    <n v="2025"/>
    <n v="2"/>
    <n v="84414"/>
    <s v="Full-Time"/>
    <n v="56"/>
    <s v="Weber"/>
    <s v="Weber County"/>
    <x v="9"/>
  </r>
  <r>
    <x v="4"/>
    <s v="WSU - Davis Center"/>
    <n v="2025"/>
    <n v="2"/>
    <n v="84414"/>
    <s v="Part-Time"/>
    <n v="23"/>
    <s v="Weber"/>
    <s v="Weber County"/>
    <x v="9"/>
  </r>
  <r>
    <x v="4"/>
    <s v="WSU - Davis Center"/>
    <n v="2025"/>
    <n v="2"/>
    <n v="84415"/>
    <s v="Full-Time"/>
    <n v="1"/>
    <s v="Weber"/>
    <e v="#N/A"/>
    <x v="9"/>
  </r>
  <r>
    <x v="4"/>
    <s v="WSU - Davis Center"/>
    <n v="2025"/>
    <n v="2"/>
    <n v="84511"/>
    <s v="Full-Time"/>
    <n v="1"/>
    <s v="San Juan"/>
    <s v="San Juan County"/>
    <x v="13"/>
  </r>
  <r>
    <x v="4"/>
    <s v="WSU - Davis Center"/>
    <n v="2025"/>
    <n v="2"/>
    <n v="84601"/>
    <s v="Part-Time"/>
    <n v="1"/>
    <s v="Utah"/>
    <s v="Utah County"/>
    <x v="0"/>
  </r>
  <r>
    <x v="4"/>
    <s v="WSU - Davis Center"/>
    <n v="2025"/>
    <n v="2"/>
    <n v="84604"/>
    <s v="Full-Time"/>
    <n v="1"/>
    <s v="Utah"/>
    <s v="Utah County"/>
    <x v="0"/>
  </r>
  <r>
    <x v="4"/>
    <s v="WSU - Davis Center"/>
    <n v="2025"/>
    <n v="2"/>
    <n v="84604"/>
    <s v="Part-Time"/>
    <n v="1"/>
    <s v="Utah"/>
    <s v="Utah County"/>
    <x v="0"/>
  </r>
  <r>
    <x v="4"/>
    <s v="WSU - Davis Center"/>
    <n v="2025"/>
    <n v="2"/>
    <n v="84624"/>
    <s v="Part-Time"/>
    <n v="1"/>
    <s v="Millard"/>
    <s v="Millard County"/>
    <x v="16"/>
  </r>
  <r>
    <x v="4"/>
    <s v="WSU - Davis Center"/>
    <n v="2025"/>
    <n v="2"/>
    <n v="84629"/>
    <s v="Part-Time"/>
    <n v="1"/>
    <s v="Sanpete"/>
    <s v="Sanpete County"/>
    <x v="17"/>
  </r>
  <r>
    <x v="4"/>
    <s v="WSU - Davis Center"/>
    <n v="2025"/>
    <n v="2"/>
    <n v="84637"/>
    <s v="Part-Time"/>
    <n v="1"/>
    <s v="Millard"/>
    <s v="Millard County"/>
    <x v="16"/>
  </r>
  <r>
    <x v="4"/>
    <s v="WSU - Davis Center"/>
    <n v="2025"/>
    <n v="2"/>
    <n v="84642"/>
    <s v="Full-Time"/>
    <n v="1"/>
    <s v="Sanpete"/>
    <s v="Sanpete County"/>
    <x v="17"/>
  </r>
  <r>
    <x v="4"/>
    <s v="WSU - Davis Center"/>
    <n v="2025"/>
    <n v="2"/>
    <n v="84648"/>
    <s v="Part-Time"/>
    <n v="1"/>
    <s v="Juab"/>
    <s v="Juab County"/>
    <x v="18"/>
  </r>
  <r>
    <x v="4"/>
    <s v="WSU - Davis Center"/>
    <n v="2025"/>
    <n v="2"/>
    <n v="84651"/>
    <s v="Full-Time"/>
    <n v="2"/>
    <s v="Utah"/>
    <s v="Utah County"/>
    <x v="0"/>
  </r>
  <r>
    <x v="4"/>
    <s v="WSU - Davis Center"/>
    <n v="2025"/>
    <n v="2"/>
    <n v="84651"/>
    <s v="Part-Time"/>
    <n v="1"/>
    <s v="Utah"/>
    <s v="Utah County"/>
    <x v="0"/>
  </r>
  <r>
    <x v="4"/>
    <s v="WSU - Davis Center"/>
    <n v="2025"/>
    <n v="2"/>
    <n v="84653"/>
    <s v="Part-Time"/>
    <n v="1"/>
    <s v="Utah"/>
    <s v="Utah County"/>
    <x v="0"/>
  </r>
  <r>
    <x v="4"/>
    <s v="WSU - Davis Center"/>
    <n v="2025"/>
    <n v="2"/>
    <n v="84655"/>
    <s v="Part-Time"/>
    <n v="1"/>
    <s v="Utah"/>
    <s v="Utah County"/>
    <x v="0"/>
  </r>
  <r>
    <x v="4"/>
    <s v="WSU - Davis Center"/>
    <n v="2025"/>
    <n v="2"/>
    <n v="84660"/>
    <s v="Full-Time"/>
    <n v="1"/>
    <s v="Utah"/>
    <s v="Utah County"/>
    <x v="0"/>
  </r>
  <r>
    <x v="4"/>
    <s v="WSU - Davis Center"/>
    <n v="2025"/>
    <n v="2"/>
    <n v="84660"/>
    <s v="Part-Time"/>
    <n v="3"/>
    <s v="Utah"/>
    <s v="Utah County"/>
    <x v="0"/>
  </r>
  <r>
    <x v="4"/>
    <s v="WSU - Davis Center"/>
    <n v="2025"/>
    <n v="2"/>
    <n v="84662"/>
    <s v="Full-Time"/>
    <n v="1"/>
    <s v="Sanpete"/>
    <s v="Sanpete County"/>
    <x v="17"/>
  </r>
  <r>
    <x v="4"/>
    <s v="WSU - Davis Center"/>
    <n v="2025"/>
    <n v="2"/>
    <n v="84663"/>
    <s v="Full-Time"/>
    <n v="1"/>
    <s v="Utah"/>
    <s v="Utah County"/>
    <x v="0"/>
  </r>
  <r>
    <x v="4"/>
    <s v="WSU - Davis Center"/>
    <n v="2025"/>
    <n v="2"/>
    <n v="84664"/>
    <s v="Part-Time"/>
    <n v="1"/>
    <s v="Utah"/>
    <s v="Utah County"/>
    <x v="0"/>
  </r>
  <r>
    <x v="4"/>
    <s v="WSU - Davis Center"/>
    <n v="2025"/>
    <n v="2"/>
    <n v="84701"/>
    <s v="Part-Time"/>
    <n v="1"/>
    <s v="Sevier"/>
    <s v="Sevier County"/>
    <x v="19"/>
  </r>
  <r>
    <x v="4"/>
    <s v="WSU - Davis Center"/>
    <n v="2025"/>
    <n v="2"/>
    <n v="84721"/>
    <s v="Full-Time"/>
    <n v="1"/>
    <s v="Iron"/>
    <s v="Iron County"/>
    <x v="20"/>
  </r>
  <r>
    <x v="4"/>
    <s v="WSU - Davis Center"/>
    <n v="2025"/>
    <n v="2"/>
    <n v="84730"/>
    <s v="Full-Time"/>
    <n v="1"/>
    <s v="Sevier"/>
    <s v="Sevier County"/>
    <x v="19"/>
  </r>
  <r>
    <x v="4"/>
    <s v="WSU - Davis Center"/>
    <n v="2025"/>
    <n v="2"/>
    <n v="84746"/>
    <s v="Full-Time"/>
    <n v="1"/>
    <s v="Washington"/>
    <s v="Washington County"/>
    <x v="21"/>
  </r>
  <r>
    <x v="4"/>
    <s v="WSU - Davis Center"/>
    <n v="2025"/>
    <n v="2"/>
    <n v="84780"/>
    <s v="Full-Time"/>
    <n v="1"/>
    <s v="Washington"/>
    <s v="Washington County"/>
    <x v="21"/>
  </r>
  <r>
    <x v="4"/>
    <s v="WSU - Davis Center"/>
    <n v="2025"/>
    <n v="2"/>
    <n v="84790"/>
    <s v="Full-Time"/>
    <n v="1"/>
    <s v="Washington"/>
    <s v="Washington County"/>
    <x v="21"/>
  </r>
  <r>
    <x v="4"/>
    <s v="WSU - Farmington Station"/>
    <n v="2025"/>
    <n v="2"/>
    <n v="84010"/>
    <s v="Full-Time"/>
    <n v="4"/>
    <s v="Davis"/>
    <s v="Davis County"/>
    <x v="2"/>
  </r>
  <r>
    <x v="4"/>
    <s v="WSU - Farmington Station"/>
    <n v="2025"/>
    <n v="2"/>
    <n v="84010"/>
    <s v="Part-Time"/>
    <n v="1"/>
    <s v="Davis"/>
    <s v="Davis County"/>
    <x v="2"/>
  </r>
  <r>
    <x v="4"/>
    <s v="WSU - Farmington Station"/>
    <n v="2025"/>
    <n v="2"/>
    <n v="84014"/>
    <s v="Full-Time"/>
    <n v="6"/>
    <s v="Davis"/>
    <s v="Davis County"/>
    <x v="2"/>
  </r>
  <r>
    <x v="4"/>
    <s v="WSU - Farmington Station"/>
    <n v="2025"/>
    <n v="2"/>
    <n v="84014"/>
    <s v="Part-Time"/>
    <n v="2"/>
    <s v="Davis"/>
    <s v="Davis County"/>
    <x v="2"/>
  </r>
  <r>
    <x v="4"/>
    <s v="WSU - Farmington Station"/>
    <n v="2025"/>
    <n v="2"/>
    <n v="84015"/>
    <s v="Full-Time"/>
    <n v="9"/>
    <s v="Davis"/>
    <s v="Davis County"/>
    <x v="2"/>
  </r>
  <r>
    <x v="4"/>
    <s v="WSU - Farmington Station"/>
    <n v="2025"/>
    <n v="2"/>
    <n v="84015"/>
    <s v="Part-Time"/>
    <n v="3"/>
    <s v="Davis"/>
    <s v="Davis County"/>
    <x v="2"/>
  </r>
  <r>
    <x v="4"/>
    <s v="WSU - Farmington Station"/>
    <n v="2025"/>
    <n v="2"/>
    <n v="84020"/>
    <s v="Full-Time"/>
    <n v="2"/>
    <s v="Salt Lake"/>
    <s v="Salt Lake County"/>
    <x v="1"/>
  </r>
  <r>
    <x v="4"/>
    <s v="WSU - Farmington Station"/>
    <n v="2025"/>
    <n v="2"/>
    <n v="84025"/>
    <s v="Full-Time"/>
    <n v="12"/>
    <s v="Davis"/>
    <s v="Davis County"/>
    <x v="2"/>
  </r>
  <r>
    <x v="4"/>
    <s v="WSU - Farmington Station"/>
    <n v="2025"/>
    <n v="2"/>
    <n v="84025"/>
    <s v="Part-Time"/>
    <n v="7"/>
    <s v="Davis"/>
    <s v="Davis County"/>
    <x v="2"/>
  </r>
  <r>
    <x v="4"/>
    <s v="WSU - Farmington Station"/>
    <n v="2025"/>
    <n v="2"/>
    <n v="84037"/>
    <s v="Full-Time"/>
    <n v="11"/>
    <s v="Davis"/>
    <s v="Davis County"/>
    <x v="2"/>
  </r>
  <r>
    <x v="4"/>
    <s v="WSU - Farmington Station"/>
    <n v="2025"/>
    <n v="2"/>
    <n v="84037"/>
    <s v="Part-Time"/>
    <n v="3"/>
    <s v="Davis"/>
    <s v="Davis County"/>
    <x v="2"/>
  </r>
  <r>
    <x v="4"/>
    <s v="WSU - Farmington Station"/>
    <n v="2025"/>
    <n v="2"/>
    <n v="84040"/>
    <s v="Full-Time"/>
    <n v="3"/>
    <s v="Davis"/>
    <s v="Davis County"/>
    <x v="2"/>
  </r>
  <r>
    <x v="4"/>
    <s v="WSU - Farmington Station"/>
    <n v="2025"/>
    <n v="2"/>
    <n v="84040"/>
    <s v="Part-Time"/>
    <n v="2"/>
    <s v="Davis"/>
    <s v="Davis County"/>
    <x v="2"/>
  </r>
  <r>
    <x v="4"/>
    <s v="WSU - Farmington Station"/>
    <n v="2025"/>
    <n v="2"/>
    <n v="84041"/>
    <s v="Full-Time"/>
    <n v="11"/>
    <s v="Davis"/>
    <s v="Davis County"/>
    <x v="2"/>
  </r>
  <r>
    <x v="4"/>
    <s v="WSU - Farmington Station"/>
    <n v="2025"/>
    <n v="2"/>
    <n v="84041"/>
    <s v="Part-Time"/>
    <n v="3"/>
    <s v="Davis"/>
    <s v="Davis County"/>
    <x v="2"/>
  </r>
  <r>
    <x v="4"/>
    <s v="WSU - Farmington Station"/>
    <n v="2025"/>
    <n v="2"/>
    <n v="84044"/>
    <s v="Full-Time"/>
    <n v="1"/>
    <s v="Salt Lake"/>
    <s v="Salt Lake County"/>
    <x v="1"/>
  </r>
  <r>
    <x v="4"/>
    <s v="WSU - Farmington Station"/>
    <n v="2025"/>
    <n v="2"/>
    <n v="84047"/>
    <s v="Full-Time"/>
    <n v="1"/>
    <s v="Salt Lake"/>
    <s v="Salt Lake County"/>
    <x v="1"/>
  </r>
  <r>
    <x v="4"/>
    <s v="WSU - Farmington Station"/>
    <n v="2025"/>
    <n v="2"/>
    <n v="84050"/>
    <s v="Full-Time"/>
    <n v="1"/>
    <s v="Morgan"/>
    <s v="Morgan County"/>
    <x v="8"/>
  </r>
  <r>
    <x v="4"/>
    <s v="WSU - Farmington Station"/>
    <n v="2025"/>
    <n v="2"/>
    <n v="84054"/>
    <s v="Full-Time"/>
    <n v="3"/>
    <s v="Davis"/>
    <s v="Davis County"/>
    <x v="2"/>
  </r>
  <r>
    <x v="4"/>
    <s v="WSU - Farmington Station"/>
    <n v="2025"/>
    <n v="2"/>
    <n v="84054"/>
    <s v="Part-Time"/>
    <n v="1"/>
    <s v="Davis"/>
    <s v="Davis County"/>
    <x v="2"/>
  </r>
  <r>
    <x v="4"/>
    <s v="WSU - Farmington Station"/>
    <n v="2025"/>
    <n v="2"/>
    <n v="84056"/>
    <s v="Full-Time"/>
    <n v="1"/>
    <s v="Weber"/>
    <s v="Davis County"/>
    <x v="9"/>
  </r>
  <r>
    <x v="4"/>
    <s v="WSU - Farmington Station"/>
    <n v="2025"/>
    <n v="2"/>
    <n v="84067"/>
    <s v="Full-Time"/>
    <n v="4"/>
    <s v="Weber"/>
    <s v="Weber County"/>
    <x v="9"/>
  </r>
  <r>
    <x v="4"/>
    <s v="WSU - Farmington Station"/>
    <n v="2025"/>
    <n v="2"/>
    <n v="84067"/>
    <s v="Part-Time"/>
    <n v="3"/>
    <s v="Weber"/>
    <s v="Weber County"/>
    <x v="9"/>
  </r>
  <r>
    <x v="4"/>
    <s v="WSU - Farmington Station"/>
    <n v="2025"/>
    <n v="2"/>
    <n v="84074"/>
    <s v="Full-Time"/>
    <n v="1"/>
    <s v="Tooele"/>
    <s v="Tooele County"/>
    <x v="5"/>
  </r>
  <r>
    <x v="4"/>
    <s v="WSU - Farmington Station"/>
    <n v="2025"/>
    <n v="2"/>
    <n v="84075"/>
    <s v="Full-Time"/>
    <n v="14"/>
    <s v="Davis"/>
    <s v="Davis County"/>
    <x v="2"/>
  </r>
  <r>
    <x v="4"/>
    <s v="WSU - Farmington Station"/>
    <n v="2025"/>
    <n v="2"/>
    <n v="84075"/>
    <s v="Part-Time"/>
    <n v="5"/>
    <s v="Davis"/>
    <s v="Davis County"/>
    <x v="2"/>
  </r>
  <r>
    <x v="4"/>
    <s v="WSU - Farmington Station"/>
    <n v="2025"/>
    <n v="2"/>
    <n v="84081"/>
    <s v="Full-Time"/>
    <n v="1"/>
    <e v="#N/A"/>
    <s v="Salt Lake County"/>
    <x v="1"/>
  </r>
  <r>
    <x v="4"/>
    <s v="WSU - Farmington Station"/>
    <n v="2025"/>
    <n v="2"/>
    <n v="84081"/>
    <s v="Part-Time"/>
    <n v="1"/>
    <e v="#N/A"/>
    <s v="Salt Lake County"/>
    <x v="1"/>
  </r>
  <r>
    <x v="4"/>
    <s v="WSU - Farmington Station"/>
    <n v="2025"/>
    <n v="2"/>
    <n v="84084"/>
    <s v="Full-Time"/>
    <n v="1"/>
    <s v="Salt Lake"/>
    <s v="Salt Lake County"/>
    <x v="1"/>
  </r>
  <r>
    <x v="4"/>
    <s v="WSU - Farmington Station"/>
    <n v="2025"/>
    <n v="2"/>
    <n v="84087"/>
    <s v="Full-Time"/>
    <n v="1"/>
    <s v="Davis"/>
    <s v="Davis County"/>
    <x v="2"/>
  </r>
  <r>
    <x v="4"/>
    <s v="WSU - Farmington Station"/>
    <n v="2025"/>
    <n v="2"/>
    <n v="84087"/>
    <s v="Part-Time"/>
    <n v="1"/>
    <s v="Davis"/>
    <s v="Davis County"/>
    <x v="2"/>
  </r>
  <r>
    <x v="4"/>
    <s v="WSU - Farmington Station"/>
    <n v="2025"/>
    <n v="2"/>
    <n v="84095"/>
    <s v="Full-Time"/>
    <n v="2"/>
    <s v="Salt Lake"/>
    <s v="Salt Lake County"/>
    <x v="1"/>
  </r>
  <r>
    <x v="4"/>
    <s v="WSU - Farmington Station"/>
    <n v="2025"/>
    <n v="2"/>
    <n v="84108"/>
    <s v="Part-Time"/>
    <n v="1"/>
    <s v="Salt Lake"/>
    <s v="Salt Lake County"/>
    <x v="1"/>
  </r>
  <r>
    <x v="4"/>
    <s v="WSU - Farmington Station"/>
    <n v="2025"/>
    <n v="2"/>
    <n v="84115"/>
    <s v="Full-Time"/>
    <n v="1"/>
    <s v="Salt Lake"/>
    <s v="Salt Lake County"/>
    <x v="1"/>
  </r>
  <r>
    <x v="4"/>
    <s v="WSU - Farmington Station"/>
    <n v="2025"/>
    <n v="2"/>
    <n v="84116"/>
    <s v="Full-Time"/>
    <n v="1"/>
    <s v="Salt Lake"/>
    <s v="Salt Lake County"/>
    <x v="1"/>
  </r>
  <r>
    <x v="4"/>
    <s v="WSU - Farmington Station"/>
    <n v="2025"/>
    <n v="2"/>
    <n v="84117"/>
    <s v="Full-Time"/>
    <n v="2"/>
    <s v="Salt Lake"/>
    <s v="Salt Lake County"/>
    <x v="1"/>
  </r>
  <r>
    <x v="4"/>
    <s v="WSU - Farmington Station"/>
    <n v="2025"/>
    <n v="2"/>
    <n v="84119"/>
    <s v="Full-Time"/>
    <n v="2"/>
    <s v="Salt Lake"/>
    <s v="Salt Lake County"/>
    <x v="1"/>
  </r>
  <r>
    <x v="4"/>
    <s v="WSU - Farmington Station"/>
    <n v="2025"/>
    <n v="2"/>
    <n v="84123"/>
    <s v="Full-Time"/>
    <n v="1"/>
    <s v="Salt Lake"/>
    <s v="Salt Lake County"/>
    <x v="1"/>
  </r>
  <r>
    <x v="4"/>
    <s v="WSU - Farmington Station"/>
    <n v="2025"/>
    <n v="2"/>
    <n v="84123"/>
    <s v="Part-Time"/>
    <n v="1"/>
    <s v="Salt Lake"/>
    <s v="Salt Lake County"/>
    <x v="1"/>
  </r>
  <r>
    <x v="4"/>
    <s v="WSU - Farmington Station"/>
    <n v="2025"/>
    <n v="2"/>
    <n v="84302"/>
    <s v="Full-Time"/>
    <n v="1"/>
    <s v="Box Elder"/>
    <s v="Box Elder County"/>
    <x v="10"/>
  </r>
  <r>
    <x v="4"/>
    <s v="WSU - Farmington Station"/>
    <n v="2025"/>
    <n v="2"/>
    <n v="84315"/>
    <s v="Full-Time"/>
    <n v="1"/>
    <s v="Weber"/>
    <s v="Weber County"/>
    <x v="9"/>
  </r>
  <r>
    <x v="4"/>
    <s v="WSU - Farmington Station"/>
    <n v="2025"/>
    <n v="2"/>
    <n v="84315"/>
    <s v="Part-Time"/>
    <n v="1"/>
    <s v="Weber"/>
    <s v="Weber County"/>
    <x v="9"/>
  </r>
  <r>
    <x v="4"/>
    <s v="WSU - Farmington Station"/>
    <n v="2025"/>
    <n v="2"/>
    <n v="84333"/>
    <s v="Full-Time"/>
    <n v="1"/>
    <s v="Cache"/>
    <s v="Cache County"/>
    <x v="11"/>
  </r>
  <r>
    <x v="4"/>
    <s v="WSU - Farmington Station"/>
    <n v="2025"/>
    <n v="2"/>
    <n v="84337"/>
    <s v="Full-Time"/>
    <n v="3"/>
    <s v="Box Elder"/>
    <s v="Box Elder County"/>
    <x v="10"/>
  </r>
  <r>
    <x v="4"/>
    <s v="WSU - Farmington Station"/>
    <n v="2025"/>
    <n v="2"/>
    <n v="84340"/>
    <s v="Full-Time"/>
    <n v="1"/>
    <s v="Box Elder"/>
    <s v="Box Elder County"/>
    <x v="10"/>
  </r>
  <r>
    <x v="4"/>
    <s v="WSU - Farmington Station"/>
    <n v="2025"/>
    <n v="2"/>
    <n v="84401"/>
    <s v="Full-Time"/>
    <n v="3"/>
    <s v="Weber"/>
    <s v="Weber County"/>
    <x v="9"/>
  </r>
  <r>
    <x v="4"/>
    <s v="WSU - Farmington Station"/>
    <n v="2025"/>
    <n v="2"/>
    <n v="84403"/>
    <s v="Full-Time"/>
    <n v="9"/>
    <s v="Weber"/>
    <s v="Weber County"/>
    <x v="9"/>
  </r>
  <r>
    <x v="4"/>
    <s v="WSU - Farmington Station"/>
    <n v="2025"/>
    <n v="2"/>
    <n v="84403"/>
    <s v="Part-Time"/>
    <n v="2"/>
    <s v="Weber"/>
    <s v="Weber County"/>
    <x v="9"/>
  </r>
  <r>
    <x v="4"/>
    <s v="WSU - Farmington Station"/>
    <n v="2025"/>
    <n v="2"/>
    <n v="84404"/>
    <s v="Full-Time"/>
    <n v="3"/>
    <s v="Weber"/>
    <s v="Weber County"/>
    <x v="9"/>
  </r>
  <r>
    <x v="4"/>
    <s v="WSU - Farmington Station"/>
    <n v="2025"/>
    <n v="2"/>
    <n v="84405"/>
    <s v="Full-Time"/>
    <n v="7"/>
    <s v="Weber"/>
    <s v="Weber County"/>
    <x v="9"/>
  </r>
  <r>
    <x v="4"/>
    <s v="WSU - Farmington Station"/>
    <n v="2025"/>
    <n v="2"/>
    <n v="84414"/>
    <s v="Full-Time"/>
    <n v="4"/>
    <s v="Weber"/>
    <s v="Weber County"/>
    <x v="9"/>
  </r>
  <r>
    <x v="4"/>
    <s v="WSU - Farmington Station"/>
    <n v="2025"/>
    <n v="2"/>
    <n v="84414"/>
    <s v="Part-Time"/>
    <n v="3"/>
    <s v="Weber"/>
    <s v="Weber County"/>
    <x v="9"/>
  </r>
  <r>
    <x v="4"/>
    <s v="WSU - Farmington Station"/>
    <n v="2025"/>
    <n v="2"/>
    <n v="84501"/>
    <s v="Full-Time"/>
    <n v="1"/>
    <s v="Carbon"/>
    <s v="Carbon County"/>
    <x v="12"/>
  </r>
  <r>
    <x v="4"/>
    <s v="WSU - Farmington Station"/>
    <n v="2025"/>
    <n v="2"/>
    <n v="84601"/>
    <s v="Full-Time"/>
    <n v="1"/>
    <s v="Utah"/>
    <s v="Utah County"/>
    <x v="0"/>
  </r>
  <r>
    <x v="4"/>
    <s v="University Center--SLCC"/>
    <n v="2025"/>
    <n v="2"/>
    <n v="84104"/>
    <s v="Full-Time"/>
    <n v="1"/>
    <s v="Salt Lake"/>
    <s v="Salt Lake County"/>
    <x v="1"/>
  </r>
  <r>
    <x v="4"/>
    <s v="University Center--SLCC"/>
    <n v="2025"/>
    <n v="2"/>
    <n v="84120"/>
    <s v="Part-Time"/>
    <n v="1"/>
    <s v="Salt Lake"/>
    <s v="Salt Lake County"/>
    <x v="1"/>
  </r>
  <r>
    <x v="4"/>
    <s v="University Center--SLCC"/>
    <n v="2025"/>
    <n v="2"/>
    <n v="84123"/>
    <s v="Full-Time"/>
    <n v="1"/>
    <s v="Salt Lake"/>
    <s v="Salt Lake County"/>
    <x v="1"/>
  </r>
  <r>
    <x v="4"/>
    <s v="University Center--SLCC"/>
    <n v="2025"/>
    <n v="2"/>
    <n v="84405"/>
    <s v="Full-Time"/>
    <n v="1"/>
    <s v="Weber"/>
    <s v="Weber County"/>
    <x v="9"/>
  </r>
  <r>
    <x v="4"/>
    <s v="Technical College Campus--Davis"/>
    <n v="2025"/>
    <n v="2"/>
    <n v="84009"/>
    <s v="Full-Time"/>
    <n v="1"/>
    <e v="#N/A"/>
    <s v="Salt Lake County"/>
    <x v="1"/>
  </r>
  <r>
    <x v="4"/>
    <s v="Technical College Campus--Davis"/>
    <n v="2025"/>
    <n v="2"/>
    <n v="84010"/>
    <s v="Part-Time"/>
    <n v="2"/>
    <s v="Davis"/>
    <s v="Davis County"/>
    <x v="2"/>
  </r>
  <r>
    <x v="4"/>
    <s v="Technical College Campus--Davis"/>
    <n v="2025"/>
    <n v="2"/>
    <n v="84014"/>
    <s v="Part-Time"/>
    <n v="1"/>
    <s v="Davis"/>
    <s v="Davis County"/>
    <x v="2"/>
  </r>
  <r>
    <x v="4"/>
    <s v="Technical College Campus--Davis"/>
    <n v="2025"/>
    <n v="2"/>
    <n v="84015"/>
    <s v="Full-Time"/>
    <n v="2"/>
    <s v="Davis"/>
    <s v="Davis County"/>
    <x v="2"/>
  </r>
  <r>
    <x v="4"/>
    <s v="Technical College Campus--Davis"/>
    <n v="2025"/>
    <n v="2"/>
    <n v="84015"/>
    <s v="Part-Time"/>
    <n v="3"/>
    <s v="Davis"/>
    <s v="Davis County"/>
    <x v="2"/>
  </r>
  <r>
    <x v="4"/>
    <s v="Technical College Campus--Davis"/>
    <n v="2025"/>
    <n v="2"/>
    <n v="84017"/>
    <s v="Full-Time"/>
    <n v="1"/>
    <s v="Summit"/>
    <s v="Summit County"/>
    <x v="3"/>
  </r>
  <r>
    <x v="4"/>
    <s v="Technical College Campus--Davis"/>
    <n v="2025"/>
    <n v="2"/>
    <n v="84020"/>
    <s v="Full-Time"/>
    <n v="1"/>
    <s v="Salt Lake"/>
    <s v="Salt Lake County"/>
    <x v="1"/>
  </r>
  <r>
    <x v="4"/>
    <s v="Technical College Campus--Davis"/>
    <n v="2025"/>
    <n v="2"/>
    <n v="84025"/>
    <s v="Full-Time"/>
    <n v="2"/>
    <s v="Davis"/>
    <s v="Davis County"/>
    <x v="2"/>
  </r>
  <r>
    <x v="4"/>
    <s v="Technical College Campus--Davis"/>
    <n v="2025"/>
    <n v="2"/>
    <n v="84025"/>
    <s v="Part-Time"/>
    <n v="2"/>
    <s v="Davis"/>
    <s v="Davis County"/>
    <x v="2"/>
  </r>
  <r>
    <x v="4"/>
    <s v="Technical College Campus--Davis"/>
    <n v="2025"/>
    <n v="2"/>
    <n v="84037"/>
    <s v="Full-Time"/>
    <n v="4"/>
    <s v="Davis"/>
    <s v="Davis County"/>
    <x v="2"/>
  </r>
  <r>
    <x v="4"/>
    <s v="Technical College Campus--Davis"/>
    <n v="2025"/>
    <n v="2"/>
    <n v="84037"/>
    <s v="Part-Time"/>
    <n v="6"/>
    <s v="Davis"/>
    <s v="Davis County"/>
    <x v="2"/>
  </r>
  <r>
    <x v="4"/>
    <s v="Technical College Campus--Davis"/>
    <n v="2025"/>
    <n v="2"/>
    <n v="84040"/>
    <s v="Full-Time"/>
    <n v="3"/>
    <s v="Davis"/>
    <s v="Davis County"/>
    <x v="2"/>
  </r>
  <r>
    <x v="4"/>
    <s v="Technical College Campus--Davis"/>
    <n v="2025"/>
    <n v="2"/>
    <n v="84040"/>
    <s v="Part-Time"/>
    <n v="3"/>
    <s v="Davis"/>
    <s v="Davis County"/>
    <x v="2"/>
  </r>
  <r>
    <x v="4"/>
    <s v="Technical College Campus--Davis"/>
    <n v="2025"/>
    <n v="2"/>
    <n v="84041"/>
    <s v="Full-Time"/>
    <n v="4"/>
    <s v="Davis"/>
    <s v="Davis County"/>
    <x v="2"/>
  </r>
  <r>
    <x v="4"/>
    <s v="Technical College Campus--Davis"/>
    <n v="2025"/>
    <n v="2"/>
    <n v="84041"/>
    <s v="Part-Time"/>
    <n v="3"/>
    <s v="Davis"/>
    <s v="Davis County"/>
    <x v="2"/>
  </r>
  <r>
    <x v="4"/>
    <s v="Technical College Campus--Davis"/>
    <n v="2025"/>
    <n v="2"/>
    <n v="84044"/>
    <s v="Part-Time"/>
    <n v="1"/>
    <s v="Salt Lake"/>
    <s v="Salt Lake County"/>
    <x v="1"/>
  </r>
  <r>
    <x v="4"/>
    <s v="Technical College Campus--Davis"/>
    <n v="2025"/>
    <n v="2"/>
    <n v="84050"/>
    <s v="Full-Time"/>
    <n v="3"/>
    <s v="Morgan"/>
    <s v="Morgan County"/>
    <x v="8"/>
  </r>
  <r>
    <x v="4"/>
    <s v="Technical College Campus--Davis"/>
    <n v="2025"/>
    <n v="2"/>
    <n v="84050"/>
    <s v="Part-Time"/>
    <n v="3"/>
    <s v="Morgan"/>
    <s v="Morgan County"/>
    <x v="8"/>
  </r>
  <r>
    <x v="4"/>
    <s v="Technical College Campus--Davis"/>
    <n v="2025"/>
    <n v="2"/>
    <n v="84054"/>
    <s v="Full-Time"/>
    <n v="1"/>
    <s v="Davis"/>
    <s v="Davis County"/>
    <x v="2"/>
  </r>
  <r>
    <x v="4"/>
    <s v="Technical College Campus--Davis"/>
    <n v="2025"/>
    <n v="2"/>
    <n v="84054"/>
    <s v="Part-Time"/>
    <n v="2"/>
    <s v="Davis"/>
    <s v="Davis County"/>
    <x v="2"/>
  </r>
  <r>
    <x v="4"/>
    <s v="Technical College Campus--Davis"/>
    <n v="2025"/>
    <n v="2"/>
    <n v="84056"/>
    <s v="Full-Time"/>
    <n v="1"/>
    <s v="Weber"/>
    <s v="Davis County"/>
    <x v="9"/>
  </r>
  <r>
    <x v="4"/>
    <s v="Technical College Campus--Davis"/>
    <n v="2025"/>
    <n v="2"/>
    <n v="84056"/>
    <s v="Part-Time"/>
    <n v="2"/>
    <s v="Weber"/>
    <s v="Davis County"/>
    <x v="9"/>
  </r>
  <r>
    <x v="4"/>
    <s v="Technical College Campus--Davis"/>
    <n v="2025"/>
    <n v="2"/>
    <n v="84067"/>
    <s v="Full-Time"/>
    <n v="2"/>
    <s v="Weber"/>
    <s v="Weber County"/>
    <x v="9"/>
  </r>
  <r>
    <x v="4"/>
    <s v="Technical College Campus--Davis"/>
    <n v="2025"/>
    <n v="2"/>
    <n v="84067"/>
    <s v="Part-Time"/>
    <n v="6"/>
    <s v="Weber"/>
    <s v="Weber County"/>
    <x v="9"/>
  </r>
  <r>
    <x v="4"/>
    <s v="Technical College Campus--Davis"/>
    <n v="2025"/>
    <n v="2"/>
    <n v="84075"/>
    <s v="Full-Time"/>
    <n v="1"/>
    <s v="Davis"/>
    <s v="Davis County"/>
    <x v="2"/>
  </r>
  <r>
    <x v="4"/>
    <s v="Technical College Campus--Davis"/>
    <n v="2025"/>
    <n v="2"/>
    <n v="84075"/>
    <s v="Part-Time"/>
    <n v="2"/>
    <s v="Davis"/>
    <s v="Davis County"/>
    <x v="2"/>
  </r>
  <r>
    <x v="4"/>
    <s v="Technical College Campus--Davis"/>
    <n v="2025"/>
    <n v="2"/>
    <n v="84087"/>
    <s v="Full-Time"/>
    <n v="1"/>
    <s v="Davis"/>
    <s v="Davis County"/>
    <x v="2"/>
  </r>
  <r>
    <x v="4"/>
    <s v="Technical College Campus--Davis"/>
    <n v="2025"/>
    <n v="2"/>
    <n v="84092"/>
    <s v="Part-Time"/>
    <n v="1"/>
    <s v="Salt Lake"/>
    <s v="Salt Lake County"/>
    <x v="1"/>
  </r>
  <r>
    <x v="4"/>
    <s v="Technical College Campus--Davis"/>
    <n v="2025"/>
    <n v="2"/>
    <n v="84102"/>
    <s v="Full-Time"/>
    <n v="1"/>
    <s v="Salt Lake"/>
    <s v="Salt Lake County"/>
    <x v="1"/>
  </r>
  <r>
    <x v="4"/>
    <s v="Technical College Campus--Davis"/>
    <n v="2025"/>
    <n v="2"/>
    <n v="84106"/>
    <s v="Part-Time"/>
    <n v="1"/>
    <s v="Salt Lake"/>
    <s v="Salt Lake County"/>
    <x v="1"/>
  </r>
  <r>
    <x v="4"/>
    <s v="Technical College Campus--Davis"/>
    <n v="2025"/>
    <n v="2"/>
    <n v="84128"/>
    <s v="Full-Time"/>
    <n v="1"/>
    <s v="Salt Lake"/>
    <s v="Salt Lake County"/>
    <x v="1"/>
  </r>
  <r>
    <x v="4"/>
    <s v="Technical College Campus--Davis"/>
    <n v="2025"/>
    <n v="2"/>
    <n v="84302"/>
    <s v="Part-Time"/>
    <n v="2"/>
    <s v="Box Elder"/>
    <s v="Box Elder County"/>
    <x v="10"/>
  </r>
  <r>
    <x v="4"/>
    <s v="Technical College Campus--Davis"/>
    <n v="2025"/>
    <n v="2"/>
    <n v="84315"/>
    <s v="Part-Time"/>
    <n v="1"/>
    <s v="Weber"/>
    <s v="Weber County"/>
    <x v="9"/>
  </r>
  <r>
    <x v="4"/>
    <s v="Technical College Campus--Davis"/>
    <n v="2025"/>
    <n v="2"/>
    <n v="84340"/>
    <s v="Full-Time"/>
    <n v="1"/>
    <s v="Box Elder"/>
    <s v="Box Elder County"/>
    <x v="10"/>
  </r>
  <r>
    <x v="4"/>
    <s v="Technical College Campus--Davis"/>
    <n v="2025"/>
    <n v="2"/>
    <n v="84401"/>
    <s v="Full-Time"/>
    <n v="2"/>
    <s v="Weber"/>
    <s v="Weber County"/>
    <x v="9"/>
  </r>
  <r>
    <x v="4"/>
    <s v="Technical College Campus--Davis"/>
    <n v="2025"/>
    <n v="2"/>
    <n v="84401"/>
    <s v="Part-Time"/>
    <n v="7"/>
    <s v="Weber"/>
    <s v="Weber County"/>
    <x v="9"/>
  </r>
  <r>
    <x v="4"/>
    <s v="Technical College Campus--Davis"/>
    <n v="2025"/>
    <n v="2"/>
    <n v="84403"/>
    <s v="Part-Time"/>
    <n v="6"/>
    <s v="Weber"/>
    <s v="Weber County"/>
    <x v="9"/>
  </r>
  <r>
    <x v="4"/>
    <s v="Technical College Campus--Davis"/>
    <n v="2025"/>
    <n v="2"/>
    <n v="84404"/>
    <s v="Full-Time"/>
    <n v="1"/>
    <s v="Weber"/>
    <s v="Weber County"/>
    <x v="9"/>
  </r>
  <r>
    <x v="4"/>
    <s v="Technical College Campus--Davis"/>
    <n v="2025"/>
    <n v="2"/>
    <n v="84405"/>
    <s v="Full-Time"/>
    <n v="2"/>
    <s v="Weber"/>
    <s v="Weber County"/>
    <x v="9"/>
  </r>
  <r>
    <x v="4"/>
    <s v="Technical College Campus--Davis"/>
    <n v="2025"/>
    <n v="2"/>
    <n v="84405"/>
    <s v="Part-Time"/>
    <n v="1"/>
    <s v="Weber"/>
    <s v="Weber County"/>
    <x v="9"/>
  </r>
  <r>
    <x v="4"/>
    <s v="Technical College Campus--Davis"/>
    <n v="2025"/>
    <n v="2"/>
    <n v="84414"/>
    <s v="Part-Time"/>
    <n v="5"/>
    <s v="Weber"/>
    <s v="Weber County"/>
    <x v="9"/>
  </r>
  <r>
    <x v="4"/>
    <s v="Technical College Campus--Davis"/>
    <n v="2025"/>
    <n v="2"/>
    <n v="84601"/>
    <s v="Part-Time"/>
    <n v="1"/>
    <s v="Utah"/>
    <s v="Utah County"/>
    <x v="0"/>
  </r>
  <r>
    <x v="4"/>
    <s v="Technical College Campus--Ogden-Weber"/>
    <n v="2025"/>
    <n v="2"/>
    <n v="84010"/>
    <s v="Part-Time"/>
    <n v="3"/>
    <s v="Davis"/>
    <s v="Davis County"/>
    <x v="2"/>
  </r>
  <r>
    <x v="4"/>
    <s v="Technical College Campus--Ogden-Weber"/>
    <n v="2025"/>
    <n v="2"/>
    <n v="84014"/>
    <s v="Part-Time"/>
    <n v="1"/>
    <s v="Davis"/>
    <s v="Davis County"/>
    <x v="2"/>
  </r>
  <r>
    <x v="4"/>
    <s v="Technical College Campus--Ogden-Weber"/>
    <n v="2025"/>
    <n v="2"/>
    <n v="84015"/>
    <s v="Part-Time"/>
    <n v="2"/>
    <s v="Davis"/>
    <s v="Davis County"/>
    <x v="2"/>
  </r>
  <r>
    <x v="4"/>
    <s v="Technical College Campus--Ogden-Weber"/>
    <n v="2025"/>
    <n v="2"/>
    <n v="84025"/>
    <s v="Part-Time"/>
    <n v="1"/>
    <s v="Davis"/>
    <s v="Davis County"/>
    <x v="2"/>
  </r>
  <r>
    <x v="4"/>
    <s v="Technical College Campus--Ogden-Weber"/>
    <n v="2025"/>
    <n v="2"/>
    <n v="84040"/>
    <s v="Part-Time"/>
    <n v="1"/>
    <s v="Davis"/>
    <s v="Davis County"/>
    <x v="2"/>
  </r>
  <r>
    <x v="4"/>
    <s v="Technical College Campus--Ogden-Weber"/>
    <n v="2025"/>
    <n v="2"/>
    <n v="84041"/>
    <s v="Part-Time"/>
    <n v="1"/>
    <s v="Davis"/>
    <s v="Davis County"/>
    <x v="2"/>
  </r>
  <r>
    <x v="4"/>
    <s v="Technical College Campus--Ogden-Weber"/>
    <n v="2025"/>
    <n v="2"/>
    <n v="84044"/>
    <s v="Part-Time"/>
    <n v="1"/>
    <s v="Salt Lake"/>
    <s v="Salt Lake County"/>
    <x v="1"/>
  </r>
  <r>
    <x v="4"/>
    <s v="Technical College Campus--Ogden-Weber"/>
    <n v="2025"/>
    <n v="2"/>
    <n v="84054"/>
    <s v="Part-Time"/>
    <n v="1"/>
    <s v="Davis"/>
    <s v="Davis County"/>
    <x v="2"/>
  </r>
  <r>
    <x v="4"/>
    <s v="Technical College Campus--Ogden-Weber"/>
    <n v="2025"/>
    <n v="2"/>
    <n v="84056"/>
    <s v="Part-Time"/>
    <n v="2"/>
    <s v="Weber"/>
    <s v="Davis County"/>
    <x v="9"/>
  </r>
  <r>
    <x v="4"/>
    <s v="Technical College Campus--Ogden-Weber"/>
    <n v="2025"/>
    <n v="2"/>
    <n v="84067"/>
    <s v="Full-Time"/>
    <n v="1"/>
    <s v="Weber"/>
    <s v="Weber County"/>
    <x v="9"/>
  </r>
  <r>
    <x v="4"/>
    <s v="Technical College Campus--Ogden-Weber"/>
    <n v="2025"/>
    <n v="2"/>
    <n v="84067"/>
    <s v="Part-Time"/>
    <n v="5"/>
    <s v="Weber"/>
    <s v="Weber County"/>
    <x v="9"/>
  </r>
  <r>
    <x v="4"/>
    <s v="Technical College Campus--Ogden-Weber"/>
    <n v="2025"/>
    <n v="2"/>
    <n v="84075"/>
    <s v="Part-Time"/>
    <n v="4"/>
    <s v="Davis"/>
    <s v="Davis County"/>
    <x v="2"/>
  </r>
  <r>
    <x v="4"/>
    <s v="Technical College Campus--Ogden-Weber"/>
    <n v="2025"/>
    <n v="2"/>
    <n v="84092"/>
    <s v="Part-Time"/>
    <n v="1"/>
    <s v="Salt Lake"/>
    <s v="Salt Lake County"/>
    <x v="1"/>
  </r>
  <r>
    <x v="4"/>
    <s v="Technical College Campus--Ogden-Weber"/>
    <n v="2025"/>
    <n v="2"/>
    <n v="84096"/>
    <s v="Full-Time"/>
    <n v="1"/>
    <e v="#N/A"/>
    <s v="Salt Lake County"/>
    <x v="1"/>
  </r>
  <r>
    <x v="4"/>
    <s v="Technical College Campus--Ogden-Weber"/>
    <n v="2025"/>
    <n v="2"/>
    <n v="84103"/>
    <s v="Part-Time"/>
    <n v="1"/>
    <s v="Salt Lake"/>
    <s v="Salt Lake County"/>
    <x v="1"/>
  </r>
  <r>
    <x v="4"/>
    <s v="Technical College Campus--Ogden-Weber"/>
    <n v="2025"/>
    <n v="2"/>
    <n v="84302"/>
    <s v="Part-Time"/>
    <n v="2"/>
    <s v="Box Elder"/>
    <s v="Box Elder County"/>
    <x v="10"/>
  </r>
  <r>
    <x v="4"/>
    <s v="Technical College Campus--Ogden-Weber"/>
    <n v="2025"/>
    <n v="2"/>
    <n v="84310"/>
    <s v="Full-Time"/>
    <n v="1"/>
    <s v="Weber"/>
    <s v="Weber County"/>
    <x v="9"/>
  </r>
  <r>
    <x v="4"/>
    <s v="Technical College Campus--Ogden-Weber"/>
    <n v="2025"/>
    <n v="2"/>
    <n v="84314"/>
    <s v="Part-Time"/>
    <n v="2"/>
    <s v="Box Elder"/>
    <s v="Box Elder County"/>
    <x v="10"/>
  </r>
  <r>
    <x v="4"/>
    <s v="Technical College Campus--Ogden-Weber"/>
    <n v="2025"/>
    <n v="2"/>
    <n v="84315"/>
    <s v="Part-Time"/>
    <n v="1"/>
    <s v="Weber"/>
    <s v="Weber County"/>
    <x v="9"/>
  </r>
  <r>
    <x v="4"/>
    <s v="Technical College Campus--Ogden-Weber"/>
    <n v="2025"/>
    <n v="2"/>
    <n v="84316"/>
    <s v="Part-Time"/>
    <n v="1"/>
    <s v="Box Elder"/>
    <s v="Box Elder County"/>
    <x v="10"/>
  </r>
  <r>
    <x v="4"/>
    <s v="Technical College Campus--Ogden-Weber"/>
    <n v="2025"/>
    <n v="2"/>
    <n v="84340"/>
    <s v="Full-Time"/>
    <n v="1"/>
    <s v="Box Elder"/>
    <s v="Box Elder County"/>
    <x v="10"/>
  </r>
  <r>
    <x v="4"/>
    <s v="Technical College Campus--Ogden-Weber"/>
    <n v="2025"/>
    <n v="2"/>
    <n v="84401"/>
    <s v="Full-Time"/>
    <n v="1"/>
    <s v="Weber"/>
    <s v="Weber County"/>
    <x v="9"/>
  </r>
  <r>
    <x v="4"/>
    <s v="Technical College Campus--Ogden-Weber"/>
    <n v="2025"/>
    <n v="2"/>
    <n v="84401"/>
    <s v="Part-Time"/>
    <n v="5"/>
    <s v="Weber"/>
    <s v="Weber County"/>
    <x v="9"/>
  </r>
  <r>
    <x v="4"/>
    <s v="Technical College Campus--Ogden-Weber"/>
    <n v="2025"/>
    <n v="2"/>
    <n v="84403"/>
    <s v="Part-Time"/>
    <n v="6"/>
    <s v="Weber"/>
    <s v="Weber County"/>
    <x v="9"/>
  </r>
  <r>
    <x v="4"/>
    <s v="Technical College Campus--Ogden-Weber"/>
    <n v="2025"/>
    <n v="2"/>
    <n v="84404"/>
    <s v="Part-Time"/>
    <n v="8"/>
    <s v="Weber"/>
    <s v="Weber County"/>
    <x v="9"/>
  </r>
  <r>
    <x v="4"/>
    <s v="Technical College Campus--Ogden-Weber"/>
    <n v="2025"/>
    <n v="2"/>
    <n v="84405"/>
    <s v="Part-Time"/>
    <n v="2"/>
    <s v="Weber"/>
    <s v="Weber County"/>
    <x v="9"/>
  </r>
  <r>
    <x v="4"/>
    <s v="Technical College Campus--Ogden-Weber"/>
    <n v="2025"/>
    <n v="2"/>
    <n v="84414"/>
    <s v="Full-Time"/>
    <n v="1"/>
    <s v="Weber"/>
    <s v="Weber County"/>
    <x v="9"/>
  </r>
  <r>
    <x v="4"/>
    <s v="Technical College Campus--Ogden-Weber"/>
    <n v="2025"/>
    <n v="2"/>
    <n v="84414"/>
    <s v="Part-Time"/>
    <n v="4"/>
    <s v="Weber"/>
    <s v="Weber County"/>
    <x v="9"/>
  </r>
  <r>
    <x v="4"/>
    <s v="Technical College Campus--Ogden-Weber"/>
    <n v="2025"/>
    <n v="2"/>
    <n v="84627"/>
    <s v="Part-Time"/>
    <n v="1"/>
    <s v="Sanpete"/>
    <s v="Sanpete County"/>
    <x v="17"/>
  </r>
  <r>
    <x v="4"/>
    <s v="Technical College Campus--Bridgerland"/>
    <n v="2025"/>
    <n v="2"/>
    <n v="84003"/>
    <s v="Full-Time"/>
    <n v="1"/>
    <s v="Utah"/>
    <s v="Utah County"/>
    <x v="0"/>
  </r>
  <r>
    <x v="4"/>
    <s v="Technical College Campus--Bridgerland"/>
    <n v="2025"/>
    <n v="2"/>
    <n v="84003"/>
    <s v="Part-Time"/>
    <n v="1"/>
    <s v="Utah"/>
    <s v="Utah County"/>
    <x v="0"/>
  </r>
  <r>
    <x v="4"/>
    <s v="Technical College Campus--Bridgerland"/>
    <n v="2025"/>
    <n v="2"/>
    <n v="84037"/>
    <s v="Full-Time"/>
    <n v="1"/>
    <s v="Davis"/>
    <s v="Davis County"/>
    <x v="2"/>
  </r>
  <r>
    <x v="4"/>
    <s v="Technical College Campus--Bridgerland"/>
    <n v="2025"/>
    <n v="2"/>
    <n v="84075"/>
    <s v="Part-Time"/>
    <n v="1"/>
    <s v="Davis"/>
    <s v="Davis County"/>
    <x v="2"/>
  </r>
  <r>
    <x v="4"/>
    <s v="Technical College Campus--Bridgerland"/>
    <n v="2025"/>
    <n v="2"/>
    <n v="84078"/>
    <s v="Part-Time"/>
    <n v="2"/>
    <s v="Uintah"/>
    <s v="Uintah County"/>
    <x v="6"/>
  </r>
  <r>
    <x v="4"/>
    <s v="Technical College Campus--Bridgerland"/>
    <n v="2025"/>
    <n v="2"/>
    <n v="84318"/>
    <s v="Part-Time"/>
    <n v="3"/>
    <s v="Cache"/>
    <s v="Cache County"/>
    <x v="11"/>
  </r>
  <r>
    <x v="4"/>
    <s v="Technical College Campus--Bridgerland"/>
    <n v="2025"/>
    <n v="2"/>
    <n v="84319"/>
    <s v="Full-Time"/>
    <n v="3"/>
    <s v="Cache"/>
    <s v="Cache County"/>
    <x v="11"/>
  </r>
  <r>
    <x v="4"/>
    <s v="Technical College Campus--Bridgerland"/>
    <n v="2025"/>
    <n v="2"/>
    <n v="84320"/>
    <s v="Part-Time"/>
    <n v="3"/>
    <s v="Cache"/>
    <s v="Cache County"/>
    <x v="11"/>
  </r>
  <r>
    <x v="4"/>
    <s v="Technical College Campus--Bridgerland"/>
    <n v="2025"/>
    <n v="2"/>
    <n v="84321"/>
    <s v="Full-Time"/>
    <n v="5"/>
    <s v="Cache"/>
    <s v="Cache County"/>
    <x v="11"/>
  </r>
  <r>
    <x v="4"/>
    <s v="Technical College Campus--Bridgerland"/>
    <n v="2025"/>
    <n v="2"/>
    <n v="84321"/>
    <s v="Part-Time"/>
    <n v="12"/>
    <s v="Cache"/>
    <s v="Cache County"/>
    <x v="11"/>
  </r>
  <r>
    <x v="4"/>
    <s v="Technical College Campus--Bridgerland"/>
    <n v="2025"/>
    <n v="2"/>
    <n v="84325"/>
    <s v="Full-Time"/>
    <n v="1"/>
    <s v="Cache"/>
    <s v="Cache County"/>
    <x v="11"/>
  </r>
  <r>
    <x v="4"/>
    <s v="Technical College Campus--Bridgerland"/>
    <n v="2025"/>
    <n v="2"/>
    <n v="84326"/>
    <s v="Full-Time"/>
    <n v="1"/>
    <s v="Cache"/>
    <s v="Cache County"/>
    <x v="11"/>
  </r>
  <r>
    <x v="4"/>
    <s v="Technical College Campus--Bridgerland"/>
    <n v="2025"/>
    <n v="2"/>
    <n v="84332"/>
    <s v="Part-Time"/>
    <n v="2"/>
    <s v="Cache"/>
    <s v="Cache County"/>
    <x v="11"/>
  </r>
  <r>
    <x v="4"/>
    <s v="Technical College Campus--Bridgerland"/>
    <n v="2025"/>
    <n v="2"/>
    <n v="84333"/>
    <s v="Full-Time"/>
    <n v="2"/>
    <s v="Cache"/>
    <s v="Cache County"/>
    <x v="11"/>
  </r>
  <r>
    <x v="4"/>
    <s v="Technical College Campus--Bridgerland"/>
    <n v="2025"/>
    <n v="2"/>
    <n v="84333"/>
    <s v="Part-Time"/>
    <n v="1"/>
    <s v="Cache"/>
    <s v="Cache County"/>
    <x v="11"/>
  </r>
  <r>
    <x v="4"/>
    <s v="Technical College Campus--Bridgerland"/>
    <n v="2025"/>
    <n v="2"/>
    <n v="84335"/>
    <s v="Full-Time"/>
    <n v="2"/>
    <s v="Cache"/>
    <s v="Cache County"/>
    <x v="11"/>
  </r>
  <r>
    <x v="4"/>
    <s v="Technical College Campus--Bridgerland"/>
    <n v="2025"/>
    <n v="2"/>
    <n v="84335"/>
    <s v="Part-Time"/>
    <n v="6"/>
    <s v="Cache"/>
    <s v="Cache County"/>
    <x v="11"/>
  </r>
  <r>
    <x v="4"/>
    <s v="Technical College Campus--Bridgerland"/>
    <n v="2025"/>
    <n v="2"/>
    <n v="84339"/>
    <s v="Full-Time"/>
    <n v="1"/>
    <s v="Cache"/>
    <s v="Cache County"/>
    <x v="11"/>
  </r>
  <r>
    <x v="4"/>
    <s v="Technical College Campus--Bridgerland"/>
    <n v="2025"/>
    <n v="2"/>
    <n v="84341"/>
    <s v="Full-Time"/>
    <n v="4"/>
    <s v="Cache"/>
    <s v="Cache County"/>
    <x v="11"/>
  </r>
  <r>
    <x v="4"/>
    <s v="Technical College Campus--Bridgerland"/>
    <n v="2025"/>
    <n v="2"/>
    <n v="84341"/>
    <s v="Part-Time"/>
    <n v="8"/>
    <s v="Cache"/>
    <s v="Cache County"/>
    <x v="11"/>
  </r>
  <r>
    <x v="4"/>
    <s v="Technical College Campus--Bridgerland"/>
    <n v="2025"/>
    <n v="2"/>
    <n v="84723"/>
    <s v="Full-Time"/>
    <n v="1"/>
    <s v="Piute"/>
    <s v="Piute County"/>
    <x v="28"/>
  </r>
  <r>
    <x v="4"/>
    <s v="Course taught from other owned site"/>
    <n v="2025"/>
    <n v="2"/>
    <n v="84025"/>
    <s v="Full-Time"/>
    <n v="1"/>
    <s v="Davis"/>
    <s v="Davis County"/>
    <x v="2"/>
  </r>
  <r>
    <x v="4"/>
    <s v="Course taught from other owned site"/>
    <n v="2025"/>
    <n v="2"/>
    <n v="84037"/>
    <s v="Full-Time"/>
    <n v="1"/>
    <s v="Davis"/>
    <s v="Davis County"/>
    <x v="2"/>
  </r>
  <r>
    <x v="4"/>
    <s v="Course taught from other owned site"/>
    <n v="2025"/>
    <n v="2"/>
    <n v="84040"/>
    <s v="Full-Time"/>
    <n v="1"/>
    <s v="Davis"/>
    <s v="Davis County"/>
    <x v="2"/>
  </r>
  <r>
    <x v="4"/>
    <s v="Course taught from other owned site"/>
    <n v="2025"/>
    <n v="2"/>
    <n v="84041"/>
    <s v="Full-Time"/>
    <n v="1"/>
    <s v="Davis"/>
    <s v="Davis County"/>
    <x v="2"/>
  </r>
  <r>
    <x v="4"/>
    <s v="Course taught from other owned site"/>
    <n v="2025"/>
    <n v="2"/>
    <n v="84332"/>
    <s v="Full-Time"/>
    <n v="1"/>
    <s v="Cache"/>
    <s v="Cache County"/>
    <x v="11"/>
  </r>
  <r>
    <x v="4"/>
    <s v="Course taught from other owned site"/>
    <n v="2025"/>
    <n v="2"/>
    <n v="84401"/>
    <s v="Full-Time"/>
    <n v="1"/>
    <s v="Weber"/>
    <s v="Weber County"/>
    <x v="9"/>
  </r>
  <r>
    <x v="4"/>
    <s v="Course taught from other owned site"/>
    <n v="2025"/>
    <n v="2"/>
    <n v="84403"/>
    <s v="Full-Time"/>
    <n v="1"/>
    <s v="Weber"/>
    <s v="Weber County"/>
    <x v="9"/>
  </r>
  <r>
    <x v="4"/>
    <s v="Course taught from other owned site"/>
    <n v="2025"/>
    <n v="2"/>
    <n v="84404"/>
    <s v="Full-Time"/>
    <n v="1"/>
    <s v="Weber"/>
    <s v="Weber County"/>
    <x v="9"/>
  </r>
  <r>
    <x v="4"/>
    <s v="Course taught from other owned site"/>
    <n v="2025"/>
    <n v="2"/>
    <n v="84405"/>
    <s v="Full-Time"/>
    <n v="1"/>
    <s v="Weber"/>
    <s v="Weber County"/>
    <x v="9"/>
  </r>
  <r>
    <x v="4"/>
    <s v="Course taught from other owned site"/>
    <n v="2025"/>
    <n v="2"/>
    <n v="84405"/>
    <s v="Part-Time"/>
    <n v="1"/>
    <s v="Weber"/>
    <s v="Weber County"/>
    <x v="9"/>
  </r>
  <r>
    <x v="4"/>
    <s v="Course taught from other owned site"/>
    <n v="2025"/>
    <n v="2"/>
    <n v="84414"/>
    <s v="Full-Time"/>
    <n v="1"/>
    <s v="Weber"/>
    <s v="Weber County"/>
    <x v="9"/>
  </r>
  <r>
    <x v="4"/>
    <s v="Course taught from other leased site"/>
    <n v="2025"/>
    <n v="2"/>
    <n v="84037"/>
    <s v="Full-Time"/>
    <n v="1"/>
    <s v="Davis"/>
    <s v="Davis County"/>
    <x v="2"/>
  </r>
  <r>
    <x v="4"/>
    <s v="Course taught from other leased site"/>
    <n v="2025"/>
    <n v="2"/>
    <n v="84041"/>
    <s v="Full-Time"/>
    <n v="1"/>
    <s v="Davis"/>
    <s v="Davis County"/>
    <x v="2"/>
  </r>
  <r>
    <x v="4"/>
    <s v="Course taught from other leased site"/>
    <n v="2025"/>
    <n v="2"/>
    <n v="84045"/>
    <s v="Full-Time"/>
    <n v="1"/>
    <e v="#N/A"/>
    <s v="Utah County"/>
    <x v="0"/>
  </r>
  <r>
    <x v="4"/>
    <s v="Course taught from other leased site"/>
    <n v="2025"/>
    <n v="2"/>
    <n v="84050"/>
    <s v="Part-Time"/>
    <n v="1"/>
    <s v="Morgan"/>
    <s v="Morgan County"/>
    <x v="8"/>
  </r>
  <r>
    <x v="4"/>
    <s v="Course taught from other leased site"/>
    <n v="2025"/>
    <n v="2"/>
    <n v="84075"/>
    <s v="Full-Time"/>
    <n v="1"/>
    <s v="Davis"/>
    <s v="Davis County"/>
    <x v="2"/>
  </r>
  <r>
    <x v="4"/>
    <s v="Course taught from other leased site"/>
    <n v="2025"/>
    <n v="2"/>
    <n v="84401"/>
    <s v="Full-Time"/>
    <n v="1"/>
    <s v="Weber"/>
    <s v="Weber County"/>
    <x v="9"/>
  </r>
  <r>
    <x v="4"/>
    <s v="Course taught from other leased site"/>
    <n v="2025"/>
    <n v="2"/>
    <n v="84405"/>
    <s v="Full-Time"/>
    <n v="2"/>
    <s v="Weber"/>
    <s v="Weber County"/>
    <x v="9"/>
  </r>
  <r>
    <x v="4"/>
    <s v="Course is taught at Other site, not Owned or Leased   (eg:. Healthcare Clinic, local bowling alley, ect)"/>
    <n v="2025"/>
    <n v="2"/>
    <n v="84003"/>
    <s v="Full-Time"/>
    <n v="1"/>
    <s v="Utah"/>
    <s v="Utah County"/>
    <x v="0"/>
  </r>
  <r>
    <x v="4"/>
    <s v="Course is taught at Other site, not Owned or Leased   (eg:. Healthcare Clinic, local bowling alley, ect)"/>
    <n v="2025"/>
    <n v="2"/>
    <n v="84004"/>
    <s v="Full-Time"/>
    <n v="1"/>
    <s v="Utah"/>
    <s v="Utah County"/>
    <x v="0"/>
  </r>
  <r>
    <x v="4"/>
    <s v="Course is taught at Other site, not Owned or Leased   (eg:. Healthcare Clinic, local bowling alley, ect)"/>
    <n v="2025"/>
    <n v="2"/>
    <n v="84010"/>
    <s v="Full-Time"/>
    <n v="2"/>
    <s v="Davis"/>
    <s v="Davis County"/>
    <x v="2"/>
  </r>
  <r>
    <x v="4"/>
    <s v="Course is taught at Other site, not Owned or Leased   (eg:. Healthcare Clinic, local bowling alley, ect)"/>
    <n v="2025"/>
    <n v="2"/>
    <n v="84010"/>
    <s v="Part-Time"/>
    <n v="1"/>
    <s v="Davis"/>
    <s v="Davis County"/>
    <x v="2"/>
  </r>
  <r>
    <x v="4"/>
    <s v="Course is taught at Other site, not Owned or Leased   (eg:. Healthcare Clinic, local bowling alley, ect)"/>
    <n v="2025"/>
    <n v="2"/>
    <n v="84015"/>
    <s v="Full-Time"/>
    <n v="13"/>
    <s v="Davis"/>
    <s v="Davis County"/>
    <x v="2"/>
  </r>
  <r>
    <x v="4"/>
    <s v="Course is taught at Other site, not Owned or Leased   (eg:. Healthcare Clinic, local bowling alley, ect)"/>
    <n v="2025"/>
    <n v="2"/>
    <n v="84015"/>
    <s v="Part-Time"/>
    <n v="3"/>
    <s v="Davis"/>
    <s v="Davis County"/>
    <x v="2"/>
  </r>
  <r>
    <x v="4"/>
    <s v="Course is taught at Other site, not Owned or Leased   (eg:. Healthcare Clinic, local bowling alley, ect)"/>
    <n v="2025"/>
    <n v="2"/>
    <n v="84020"/>
    <s v="Full-Time"/>
    <n v="1"/>
    <s v="Salt Lake"/>
    <s v="Salt Lake County"/>
    <x v="1"/>
  </r>
  <r>
    <x v="4"/>
    <s v="Course is taught at Other site, not Owned or Leased   (eg:. Healthcare Clinic, local bowling alley, ect)"/>
    <n v="2025"/>
    <n v="2"/>
    <n v="84025"/>
    <s v="Full-Time"/>
    <n v="3"/>
    <s v="Davis"/>
    <s v="Davis County"/>
    <x v="2"/>
  </r>
  <r>
    <x v="4"/>
    <s v="Course is taught at Other site, not Owned or Leased   (eg:. Healthcare Clinic, local bowling alley, ect)"/>
    <n v="2025"/>
    <n v="2"/>
    <n v="84025"/>
    <s v="Part-Time"/>
    <n v="11"/>
    <s v="Davis"/>
    <s v="Davis County"/>
    <x v="2"/>
  </r>
  <r>
    <x v="4"/>
    <s v="Course is taught at Other site, not Owned or Leased   (eg:. Healthcare Clinic, local bowling alley, ect)"/>
    <n v="2025"/>
    <n v="2"/>
    <n v="84036"/>
    <s v="Full-Time"/>
    <n v="1"/>
    <s v="Summit"/>
    <s v="Summit County"/>
    <x v="3"/>
  </r>
  <r>
    <x v="4"/>
    <s v="Course is taught at Other site, not Owned or Leased   (eg:. Healthcare Clinic, local bowling alley, ect)"/>
    <n v="2025"/>
    <n v="2"/>
    <n v="84037"/>
    <s v="Full-Time"/>
    <n v="6"/>
    <s v="Davis"/>
    <s v="Davis County"/>
    <x v="2"/>
  </r>
  <r>
    <x v="4"/>
    <s v="Course is taught at Other site, not Owned or Leased   (eg:. Healthcare Clinic, local bowling alley, ect)"/>
    <n v="2025"/>
    <n v="2"/>
    <n v="84037"/>
    <s v="Part-Time"/>
    <n v="1"/>
    <s v="Davis"/>
    <s v="Davis County"/>
    <x v="2"/>
  </r>
  <r>
    <x v="4"/>
    <s v="Course is taught at Other site, not Owned or Leased   (eg:. Healthcare Clinic, local bowling alley, ect)"/>
    <n v="2025"/>
    <n v="2"/>
    <n v="84040"/>
    <s v="Full-Time"/>
    <n v="3"/>
    <s v="Davis"/>
    <s v="Davis County"/>
    <x v="2"/>
  </r>
  <r>
    <x v="4"/>
    <s v="Course is taught at Other site, not Owned or Leased   (eg:. Healthcare Clinic, local bowling alley, ect)"/>
    <n v="2025"/>
    <n v="2"/>
    <n v="84040"/>
    <s v="Part-Time"/>
    <n v="1"/>
    <s v="Davis"/>
    <s v="Davis County"/>
    <x v="2"/>
  </r>
  <r>
    <x v="4"/>
    <s v="Course is taught at Other site, not Owned or Leased   (eg:. Healthcare Clinic, local bowling alley, ect)"/>
    <n v="2025"/>
    <n v="2"/>
    <n v="84041"/>
    <s v="Full-Time"/>
    <n v="7"/>
    <s v="Davis"/>
    <s v="Davis County"/>
    <x v="2"/>
  </r>
  <r>
    <x v="4"/>
    <s v="Course is taught at Other site, not Owned or Leased   (eg:. Healthcare Clinic, local bowling alley, ect)"/>
    <n v="2025"/>
    <n v="2"/>
    <n v="84041"/>
    <s v="Part-Time"/>
    <n v="1"/>
    <s v="Davis"/>
    <s v="Davis County"/>
    <x v="2"/>
  </r>
  <r>
    <x v="4"/>
    <s v="Course is taught at Other site, not Owned or Leased   (eg:. Healthcare Clinic, local bowling alley, ect)"/>
    <n v="2025"/>
    <n v="2"/>
    <n v="84043"/>
    <s v="Full-Time"/>
    <n v="2"/>
    <s v="Utah"/>
    <s v="Utah County"/>
    <x v="0"/>
  </r>
  <r>
    <x v="4"/>
    <s v="Course is taught at Other site, not Owned or Leased   (eg:. Healthcare Clinic, local bowling alley, ect)"/>
    <n v="2025"/>
    <n v="2"/>
    <n v="84045"/>
    <s v="Full-Time"/>
    <n v="1"/>
    <e v="#N/A"/>
    <s v="Utah County"/>
    <x v="0"/>
  </r>
  <r>
    <x v="4"/>
    <s v="Course is taught at Other site, not Owned or Leased   (eg:. Healthcare Clinic, local bowling alley, ect)"/>
    <n v="2025"/>
    <n v="2"/>
    <n v="84050"/>
    <s v="Full-Time"/>
    <n v="1"/>
    <s v="Morgan"/>
    <s v="Morgan County"/>
    <x v="8"/>
  </r>
  <r>
    <x v="4"/>
    <s v="Course is taught at Other site, not Owned or Leased   (eg:. Healthcare Clinic, local bowling alley, ect)"/>
    <n v="2025"/>
    <n v="2"/>
    <n v="84054"/>
    <s v="Full-Time"/>
    <n v="1"/>
    <s v="Davis"/>
    <s v="Davis County"/>
    <x v="2"/>
  </r>
  <r>
    <x v="4"/>
    <s v="Course is taught at Other site, not Owned or Leased   (eg:. Healthcare Clinic, local bowling alley, ect)"/>
    <n v="2025"/>
    <n v="2"/>
    <n v="84057"/>
    <s v="Full-Time"/>
    <n v="2"/>
    <s v="Utah"/>
    <s v="Utah County"/>
    <x v="0"/>
  </r>
  <r>
    <x v="4"/>
    <s v="Course is taught at Other site, not Owned or Leased   (eg:. Healthcare Clinic, local bowling alley, ect)"/>
    <n v="2025"/>
    <n v="2"/>
    <n v="84062"/>
    <s v="Full-Time"/>
    <n v="2"/>
    <s v="Utah"/>
    <s v="Utah County"/>
    <x v="0"/>
  </r>
  <r>
    <x v="4"/>
    <s v="Course is taught at Other site, not Owned or Leased   (eg:. Healthcare Clinic, local bowling alley, ect)"/>
    <n v="2025"/>
    <n v="2"/>
    <n v="84067"/>
    <s v="Full-Time"/>
    <n v="5"/>
    <s v="Weber"/>
    <s v="Weber County"/>
    <x v="9"/>
  </r>
  <r>
    <x v="4"/>
    <s v="Course is taught at Other site, not Owned or Leased   (eg:. Healthcare Clinic, local bowling alley, ect)"/>
    <n v="2025"/>
    <n v="2"/>
    <n v="84074"/>
    <s v="Part-Time"/>
    <n v="1"/>
    <s v="Tooele"/>
    <s v="Tooele County"/>
    <x v="5"/>
  </r>
  <r>
    <x v="4"/>
    <s v="Course is taught at Other site, not Owned or Leased   (eg:. Healthcare Clinic, local bowling alley, ect)"/>
    <n v="2025"/>
    <n v="2"/>
    <n v="84075"/>
    <s v="Full-Time"/>
    <n v="13"/>
    <s v="Davis"/>
    <s v="Davis County"/>
    <x v="2"/>
  </r>
  <r>
    <x v="4"/>
    <s v="Course is taught at Other site, not Owned or Leased   (eg:. Healthcare Clinic, local bowling alley, ect)"/>
    <n v="2025"/>
    <n v="2"/>
    <n v="84088"/>
    <s v="Full-Time"/>
    <n v="1"/>
    <s v="Salt Lake"/>
    <s v="Salt Lake County"/>
    <x v="1"/>
  </r>
  <r>
    <x v="4"/>
    <s v="Course is taught at Other site, not Owned or Leased   (eg:. Healthcare Clinic, local bowling alley, ect)"/>
    <n v="2025"/>
    <n v="2"/>
    <n v="84095"/>
    <s v="Full-Time"/>
    <n v="1"/>
    <s v="Salt Lake"/>
    <s v="Salt Lake County"/>
    <x v="1"/>
  </r>
  <r>
    <x v="4"/>
    <s v="Course is taught at Other site, not Owned or Leased   (eg:. Healthcare Clinic, local bowling alley, ect)"/>
    <n v="2025"/>
    <n v="2"/>
    <n v="84096"/>
    <s v="Full-Time"/>
    <n v="1"/>
    <e v="#N/A"/>
    <s v="Salt Lake County"/>
    <x v="1"/>
  </r>
  <r>
    <x v="4"/>
    <s v="Course is taught at Other site, not Owned or Leased   (eg:. Healthcare Clinic, local bowling alley, ect)"/>
    <n v="2025"/>
    <n v="2"/>
    <n v="84097"/>
    <s v="Full-Time"/>
    <n v="1"/>
    <s v="Utah"/>
    <s v="Utah County"/>
    <x v="0"/>
  </r>
  <r>
    <x v="4"/>
    <s v="Course is taught at Other site, not Owned or Leased   (eg:. Healthcare Clinic, local bowling alley, ect)"/>
    <n v="2025"/>
    <n v="2"/>
    <n v="84119"/>
    <s v="Full-Time"/>
    <n v="1"/>
    <s v="Salt Lake"/>
    <s v="Salt Lake County"/>
    <x v="1"/>
  </r>
  <r>
    <x v="4"/>
    <s v="Course is taught at Other site, not Owned or Leased   (eg:. Healthcare Clinic, local bowling alley, ect)"/>
    <n v="2025"/>
    <n v="2"/>
    <n v="84121"/>
    <s v="Full-Time"/>
    <n v="1"/>
    <s v="Salt Lake"/>
    <s v="Salt Lake County"/>
    <x v="1"/>
  </r>
  <r>
    <x v="4"/>
    <s v="Course is taught at Other site, not Owned or Leased   (eg:. Healthcare Clinic, local bowling alley, ect)"/>
    <n v="2025"/>
    <n v="2"/>
    <n v="84302"/>
    <s v="Full-Time"/>
    <n v="1"/>
    <s v="Box Elder"/>
    <s v="Box Elder County"/>
    <x v="10"/>
  </r>
  <r>
    <x v="4"/>
    <s v="Course is taught at Other site, not Owned or Leased   (eg:. Healthcare Clinic, local bowling alley, ect)"/>
    <n v="2025"/>
    <n v="2"/>
    <n v="84310"/>
    <s v="Full-Time"/>
    <n v="3"/>
    <s v="Weber"/>
    <s v="Weber County"/>
    <x v="9"/>
  </r>
  <r>
    <x v="4"/>
    <s v="Course is taught at Other site, not Owned or Leased   (eg:. Healthcare Clinic, local bowling alley, ect)"/>
    <n v="2025"/>
    <n v="2"/>
    <n v="84312"/>
    <s v="Full-Time"/>
    <n v="1"/>
    <s v="Box Elder"/>
    <s v="Box Elder County"/>
    <x v="10"/>
  </r>
  <r>
    <x v="4"/>
    <s v="Course is taught at Other site, not Owned or Leased   (eg:. Healthcare Clinic, local bowling alley, ect)"/>
    <n v="2025"/>
    <n v="2"/>
    <n v="84315"/>
    <s v="Full-Time"/>
    <n v="1"/>
    <s v="Weber"/>
    <s v="Weber County"/>
    <x v="9"/>
  </r>
  <r>
    <x v="4"/>
    <s v="Course is taught at Other site, not Owned or Leased   (eg:. Healthcare Clinic, local bowling alley, ect)"/>
    <n v="2025"/>
    <n v="2"/>
    <n v="84317"/>
    <s v="Full-Time"/>
    <n v="1"/>
    <s v="Weber"/>
    <s v="Weber County"/>
    <x v="9"/>
  </r>
  <r>
    <x v="4"/>
    <s v="Course is taught at Other site, not Owned or Leased   (eg:. Healthcare Clinic, local bowling alley, ect)"/>
    <n v="2025"/>
    <n v="2"/>
    <n v="84318"/>
    <s v="Full-Time"/>
    <n v="1"/>
    <s v="Cache"/>
    <s v="Cache County"/>
    <x v="11"/>
  </r>
  <r>
    <x v="4"/>
    <s v="Course is taught at Other site, not Owned or Leased   (eg:. Healthcare Clinic, local bowling alley, ect)"/>
    <n v="2025"/>
    <n v="2"/>
    <n v="84321"/>
    <s v="Full-Time"/>
    <n v="2"/>
    <s v="Cache"/>
    <s v="Cache County"/>
    <x v="11"/>
  </r>
  <r>
    <x v="4"/>
    <s v="Course is taught at Other site, not Owned or Leased   (eg:. Healthcare Clinic, local bowling alley, ect)"/>
    <n v="2025"/>
    <n v="2"/>
    <n v="84335"/>
    <s v="Full-Time"/>
    <n v="1"/>
    <s v="Cache"/>
    <s v="Cache County"/>
    <x v="11"/>
  </r>
  <r>
    <x v="4"/>
    <s v="Course is taught at Other site, not Owned or Leased   (eg:. Healthcare Clinic, local bowling alley, ect)"/>
    <n v="2025"/>
    <n v="2"/>
    <n v="84337"/>
    <s v="Full-Time"/>
    <n v="3"/>
    <s v="Box Elder"/>
    <s v="Box Elder County"/>
    <x v="10"/>
  </r>
  <r>
    <x v="4"/>
    <s v="Course is taught at Other site, not Owned or Leased   (eg:. Healthcare Clinic, local bowling alley, ect)"/>
    <n v="2025"/>
    <n v="2"/>
    <n v="84339"/>
    <s v="Full-Time"/>
    <n v="1"/>
    <s v="Cache"/>
    <s v="Cache County"/>
    <x v="11"/>
  </r>
  <r>
    <x v="4"/>
    <s v="Course is taught at Other site, not Owned or Leased   (eg:. Healthcare Clinic, local bowling alley, ect)"/>
    <n v="2025"/>
    <n v="2"/>
    <n v="84401"/>
    <s v="Full-Time"/>
    <n v="10"/>
    <s v="Weber"/>
    <s v="Weber County"/>
    <x v="9"/>
  </r>
  <r>
    <x v="4"/>
    <s v="Course is taught at Other site, not Owned or Leased   (eg:. Healthcare Clinic, local bowling alley, ect)"/>
    <n v="2025"/>
    <n v="2"/>
    <n v="84401"/>
    <s v="Part-Time"/>
    <n v="6"/>
    <s v="Weber"/>
    <s v="Weber County"/>
    <x v="9"/>
  </r>
  <r>
    <x v="4"/>
    <s v="Course is taught at Other site, not Owned or Leased   (eg:. Healthcare Clinic, local bowling alley, ect)"/>
    <n v="2025"/>
    <n v="2"/>
    <n v="84403"/>
    <s v="Full-Time"/>
    <n v="9"/>
    <s v="Weber"/>
    <s v="Weber County"/>
    <x v="9"/>
  </r>
  <r>
    <x v="4"/>
    <s v="Course is taught at Other site, not Owned or Leased   (eg:. Healthcare Clinic, local bowling alley, ect)"/>
    <n v="2025"/>
    <n v="2"/>
    <n v="84403"/>
    <s v="Part-Time"/>
    <n v="3"/>
    <s v="Weber"/>
    <s v="Weber County"/>
    <x v="9"/>
  </r>
  <r>
    <x v="4"/>
    <s v="Course is taught at Other site, not Owned or Leased   (eg:. Healthcare Clinic, local bowling alley, ect)"/>
    <n v="2025"/>
    <n v="2"/>
    <n v="84404"/>
    <s v="Full-Time"/>
    <n v="13"/>
    <s v="Weber"/>
    <s v="Weber County"/>
    <x v="9"/>
  </r>
  <r>
    <x v="4"/>
    <s v="Course is taught at Other site, not Owned or Leased   (eg:. Healthcare Clinic, local bowling alley, ect)"/>
    <n v="2025"/>
    <n v="2"/>
    <n v="84405"/>
    <s v="Full-Time"/>
    <n v="7"/>
    <s v="Weber"/>
    <s v="Weber County"/>
    <x v="9"/>
  </r>
  <r>
    <x v="4"/>
    <s v="Course is taught at Other site, not Owned or Leased   (eg:. Healthcare Clinic, local bowling alley, ect)"/>
    <n v="2025"/>
    <n v="2"/>
    <n v="84408"/>
    <s v="Full-Time"/>
    <n v="2"/>
    <s v="Weber"/>
    <s v="Weber County"/>
    <x v="9"/>
  </r>
  <r>
    <x v="4"/>
    <s v="Course is taught at Other site, not Owned or Leased   (eg:. Healthcare Clinic, local bowling alley, ect)"/>
    <n v="2025"/>
    <n v="2"/>
    <n v="84414"/>
    <s v="Full-Time"/>
    <n v="9"/>
    <s v="Weber"/>
    <s v="Weber County"/>
    <x v="9"/>
  </r>
  <r>
    <x v="4"/>
    <s v="Course is taught at Other site, not Owned or Leased   (eg:. Healthcare Clinic, local bowling alley, ect)"/>
    <n v="2025"/>
    <n v="2"/>
    <n v="84604"/>
    <s v="Full-Time"/>
    <n v="4"/>
    <s v="Utah"/>
    <s v="Utah County"/>
    <x v="0"/>
  </r>
  <r>
    <x v="4"/>
    <s v="Course is taught at Other site, not Owned or Leased   (eg:. Healthcare Clinic, local bowling alley, ect)"/>
    <n v="2025"/>
    <n v="2"/>
    <n v="84606"/>
    <s v="Full-Time"/>
    <n v="1"/>
    <s v="Utah"/>
    <s v="Utah County"/>
    <x v="0"/>
  </r>
  <r>
    <x v="4"/>
    <s v="Course is taught at Other site, not Owned or Leased   (eg:. Healthcare Clinic, local bowling alley, ect)"/>
    <n v="2025"/>
    <n v="2"/>
    <n v="84652"/>
    <s v="Full-Time"/>
    <n v="1"/>
    <s v="Sevier"/>
    <s v="Sevier County"/>
    <x v="19"/>
  </r>
  <r>
    <x v="4"/>
    <s v="Course is taught at Other site, not Owned or Leased   (eg:. Healthcare Clinic, local bowling alley, ect)"/>
    <n v="2025"/>
    <n v="2"/>
    <n v="84655"/>
    <s v="Full-Time"/>
    <n v="1"/>
    <s v="Utah"/>
    <s v="Utah County"/>
    <x v="0"/>
  </r>
  <r>
    <x v="4"/>
    <s v="Course is taught at Other site, not Owned or Leased   (eg:. Healthcare Clinic, local bowling alley, ect)"/>
    <n v="2025"/>
    <n v="2"/>
    <n v="84721"/>
    <s v="Full-Time"/>
    <n v="1"/>
    <s v="Iron"/>
    <s v="Iron County"/>
    <x v="20"/>
  </r>
  <r>
    <x v="4"/>
    <s v="This portion of the course is taught online"/>
    <n v="2025"/>
    <n v="2"/>
    <n v="84001"/>
    <s v="Full-Time"/>
    <n v="1"/>
    <s v="Duchesne"/>
    <s v="Duchesne County"/>
    <x v="4"/>
  </r>
  <r>
    <x v="4"/>
    <s v="This portion of the course is taught online"/>
    <n v="2025"/>
    <n v="2"/>
    <n v="84003"/>
    <s v="Full-Time"/>
    <n v="20"/>
    <s v="Utah"/>
    <s v="Utah County"/>
    <x v="0"/>
  </r>
  <r>
    <x v="4"/>
    <s v="This portion of the course is taught online"/>
    <n v="2025"/>
    <n v="2"/>
    <n v="84003"/>
    <s v="Part-Time"/>
    <n v="8"/>
    <s v="Utah"/>
    <s v="Utah County"/>
    <x v="0"/>
  </r>
  <r>
    <x v="4"/>
    <s v="This portion of the course is taught online"/>
    <n v="2025"/>
    <n v="2"/>
    <n v="84004"/>
    <s v="Full-Time"/>
    <n v="7"/>
    <s v="Utah"/>
    <s v="Utah County"/>
    <x v="0"/>
  </r>
  <r>
    <x v="4"/>
    <s v="This portion of the course is taught online"/>
    <n v="2025"/>
    <n v="2"/>
    <n v="84004"/>
    <s v="Part-Time"/>
    <n v="3"/>
    <s v="Utah"/>
    <s v="Utah County"/>
    <x v="0"/>
  </r>
  <r>
    <x v="4"/>
    <s v="This portion of the course is taught online"/>
    <n v="2025"/>
    <n v="2"/>
    <n v="84005"/>
    <s v="Full-Time"/>
    <n v="18"/>
    <e v="#N/A"/>
    <s v="Utah County"/>
    <x v="0"/>
  </r>
  <r>
    <x v="4"/>
    <s v="This portion of the course is taught online"/>
    <n v="2025"/>
    <n v="2"/>
    <n v="84005"/>
    <s v="Part-Time"/>
    <n v="16"/>
    <e v="#N/A"/>
    <s v="Utah County"/>
    <x v="0"/>
  </r>
  <r>
    <x v="4"/>
    <s v="This portion of the course is taught online"/>
    <n v="2025"/>
    <n v="2"/>
    <n v="84009"/>
    <s v="Full-Time"/>
    <n v="20"/>
    <e v="#N/A"/>
    <s v="Salt Lake County"/>
    <x v="1"/>
  </r>
  <r>
    <x v="4"/>
    <s v="This portion of the course is taught online"/>
    <n v="2025"/>
    <n v="2"/>
    <n v="84009"/>
    <s v="Part-Time"/>
    <n v="15"/>
    <e v="#N/A"/>
    <s v="Salt Lake County"/>
    <x v="1"/>
  </r>
  <r>
    <x v="4"/>
    <s v="This portion of the course is taught online"/>
    <n v="2025"/>
    <n v="2"/>
    <n v="84010"/>
    <s v="Full-Time"/>
    <n v="165"/>
    <s v="Davis"/>
    <s v="Davis County"/>
    <x v="2"/>
  </r>
  <r>
    <x v="4"/>
    <s v="This portion of the course is taught online"/>
    <n v="2025"/>
    <n v="2"/>
    <n v="84010"/>
    <s v="Part-Time"/>
    <n v="110"/>
    <s v="Davis"/>
    <s v="Davis County"/>
    <x v="2"/>
  </r>
  <r>
    <x v="4"/>
    <s v="This portion of the course is taught online"/>
    <n v="2025"/>
    <n v="2"/>
    <n v="84013"/>
    <s v="Full-Time"/>
    <n v="2"/>
    <s v="Utah"/>
    <s v="Utah County"/>
    <x v="0"/>
  </r>
  <r>
    <x v="4"/>
    <s v="This portion of the course is taught online"/>
    <n v="2025"/>
    <n v="2"/>
    <n v="84014"/>
    <s v="Full-Time"/>
    <n v="104"/>
    <s v="Davis"/>
    <s v="Davis County"/>
    <x v="2"/>
  </r>
  <r>
    <x v="4"/>
    <s v="This portion of the course is taught online"/>
    <n v="2025"/>
    <n v="2"/>
    <n v="84014"/>
    <s v="Part-Time"/>
    <n v="49"/>
    <s v="Davis"/>
    <s v="Davis County"/>
    <x v="2"/>
  </r>
  <r>
    <x v="4"/>
    <s v="This portion of the course is taught online"/>
    <n v="2025"/>
    <n v="2"/>
    <n v="84015"/>
    <s v="Full-Time"/>
    <n v="600"/>
    <s v="Davis"/>
    <s v="Davis County"/>
    <x v="2"/>
  </r>
  <r>
    <x v="4"/>
    <s v="This portion of the course is taught online"/>
    <n v="2025"/>
    <n v="2"/>
    <n v="84015"/>
    <s v="Part-Time"/>
    <n v="302"/>
    <s v="Davis"/>
    <s v="Davis County"/>
    <x v="2"/>
  </r>
  <r>
    <x v="4"/>
    <s v="This portion of the course is taught online"/>
    <n v="2025"/>
    <n v="2"/>
    <n v="84016"/>
    <s v="Part-Time"/>
    <n v="1"/>
    <s v="Davis"/>
    <e v="#N/A"/>
    <x v="2"/>
  </r>
  <r>
    <x v="4"/>
    <s v="This portion of the course is taught online"/>
    <n v="2025"/>
    <n v="2"/>
    <n v="84017"/>
    <s v="Full-Time"/>
    <n v="10"/>
    <s v="Summit"/>
    <s v="Summit County"/>
    <x v="3"/>
  </r>
  <r>
    <x v="4"/>
    <s v="This portion of the course is taught online"/>
    <n v="2025"/>
    <n v="2"/>
    <n v="84017"/>
    <s v="Part-Time"/>
    <n v="8"/>
    <s v="Summit"/>
    <s v="Summit County"/>
    <x v="3"/>
  </r>
  <r>
    <x v="4"/>
    <s v="This portion of the course is taught online"/>
    <n v="2025"/>
    <n v="2"/>
    <n v="84020"/>
    <s v="Full-Time"/>
    <n v="31"/>
    <s v="Salt Lake"/>
    <s v="Salt Lake County"/>
    <x v="1"/>
  </r>
  <r>
    <x v="4"/>
    <s v="This portion of the course is taught online"/>
    <n v="2025"/>
    <n v="2"/>
    <n v="84020"/>
    <s v="Part-Time"/>
    <n v="14"/>
    <s v="Salt Lake"/>
    <s v="Salt Lake County"/>
    <x v="1"/>
  </r>
  <r>
    <x v="4"/>
    <s v="This portion of the course is taught online"/>
    <n v="2025"/>
    <n v="2"/>
    <n v="84021"/>
    <s v="Full-Time"/>
    <n v="2"/>
    <s v="Duchesne"/>
    <s v="Duchesne County"/>
    <x v="4"/>
  </r>
  <r>
    <x v="4"/>
    <s v="This portion of the course is taught online"/>
    <n v="2025"/>
    <n v="2"/>
    <n v="84021"/>
    <s v="Part-Time"/>
    <n v="1"/>
    <s v="Duchesne"/>
    <s v="Duchesne County"/>
    <x v="4"/>
  </r>
  <r>
    <x v="4"/>
    <s v="This portion of the course is taught online"/>
    <n v="2025"/>
    <n v="2"/>
    <n v="84022"/>
    <s v="Full-Time"/>
    <n v="1"/>
    <s v="Tooele"/>
    <s v="Tooele County"/>
    <x v="5"/>
  </r>
  <r>
    <x v="4"/>
    <s v="This portion of the course is taught online"/>
    <n v="2025"/>
    <n v="2"/>
    <n v="84025"/>
    <s v="Full-Time"/>
    <n v="188"/>
    <s v="Davis"/>
    <s v="Davis County"/>
    <x v="2"/>
  </r>
  <r>
    <x v="4"/>
    <s v="This portion of the course is taught online"/>
    <n v="2025"/>
    <n v="2"/>
    <n v="84025"/>
    <s v="Part-Time"/>
    <n v="114"/>
    <s v="Davis"/>
    <s v="Davis County"/>
    <x v="2"/>
  </r>
  <r>
    <x v="4"/>
    <s v="This portion of the course is taught online"/>
    <n v="2025"/>
    <n v="2"/>
    <n v="84026"/>
    <s v="Part-Time"/>
    <n v="2"/>
    <s v="Uintah"/>
    <s v="Uintah County"/>
    <x v="6"/>
  </r>
  <r>
    <x v="4"/>
    <s v="This portion of the course is taught online"/>
    <n v="2025"/>
    <n v="2"/>
    <n v="84028"/>
    <s v="Full-Time"/>
    <n v="1"/>
    <s v="Rich"/>
    <s v="Rich County"/>
    <x v="25"/>
  </r>
  <r>
    <x v="4"/>
    <s v="This portion of the course is taught online"/>
    <n v="2025"/>
    <n v="2"/>
    <n v="84028"/>
    <s v="Part-Time"/>
    <n v="2"/>
    <s v="Rich"/>
    <s v="Rich County"/>
    <x v="25"/>
  </r>
  <r>
    <x v="4"/>
    <s v="This portion of the course is taught online"/>
    <n v="2025"/>
    <n v="2"/>
    <n v="84029"/>
    <s v="Full-Time"/>
    <n v="9"/>
    <s v="Tooele"/>
    <s v="Tooele County"/>
    <x v="5"/>
  </r>
  <r>
    <x v="4"/>
    <s v="This portion of the course is taught online"/>
    <n v="2025"/>
    <n v="2"/>
    <n v="84029"/>
    <s v="Part-Time"/>
    <n v="2"/>
    <s v="Tooele"/>
    <s v="Tooele County"/>
    <x v="5"/>
  </r>
  <r>
    <x v="4"/>
    <s v="This portion of the course is taught online"/>
    <n v="2025"/>
    <n v="2"/>
    <n v="84032"/>
    <s v="Full-Time"/>
    <n v="4"/>
    <s v="Wasatch"/>
    <s v="Wasatch County"/>
    <x v="7"/>
  </r>
  <r>
    <x v="4"/>
    <s v="This portion of the course is taught online"/>
    <n v="2025"/>
    <n v="2"/>
    <n v="84032"/>
    <s v="Part-Time"/>
    <n v="5"/>
    <s v="Wasatch"/>
    <s v="Wasatch County"/>
    <x v="7"/>
  </r>
  <r>
    <x v="4"/>
    <s v="This portion of the course is taught online"/>
    <n v="2025"/>
    <n v="2"/>
    <n v="84033"/>
    <s v="Full-Time"/>
    <n v="13"/>
    <s v="Summit"/>
    <s v="Summit County"/>
    <x v="3"/>
  </r>
  <r>
    <x v="4"/>
    <s v="This portion of the course is taught online"/>
    <n v="2025"/>
    <n v="2"/>
    <n v="84033"/>
    <s v="Part-Time"/>
    <n v="5"/>
    <s v="Summit"/>
    <s v="Summit County"/>
    <x v="3"/>
  </r>
  <r>
    <x v="4"/>
    <s v="This portion of the course is taught online"/>
    <n v="2025"/>
    <n v="2"/>
    <n v="84036"/>
    <s v="Full-Time"/>
    <n v="7"/>
    <s v="Summit"/>
    <s v="Summit County"/>
    <x v="3"/>
  </r>
  <r>
    <x v="4"/>
    <s v="This portion of the course is taught online"/>
    <n v="2025"/>
    <n v="2"/>
    <n v="84036"/>
    <s v="Part-Time"/>
    <n v="3"/>
    <s v="Summit"/>
    <s v="Summit County"/>
    <x v="3"/>
  </r>
  <r>
    <x v="4"/>
    <s v="This portion of the course is taught online"/>
    <n v="2025"/>
    <n v="2"/>
    <n v="84037"/>
    <s v="Full-Time"/>
    <n v="401"/>
    <s v="Davis"/>
    <s v="Davis County"/>
    <x v="2"/>
  </r>
  <r>
    <x v="4"/>
    <s v="This portion of the course is taught online"/>
    <n v="2025"/>
    <n v="2"/>
    <n v="84037"/>
    <s v="Part-Time"/>
    <n v="169"/>
    <s v="Davis"/>
    <s v="Davis County"/>
    <x v="2"/>
  </r>
  <r>
    <x v="4"/>
    <s v="This portion of the course is taught online"/>
    <n v="2025"/>
    <n v="2"/>
    <n v="84039"/>
    <s v="Full-Time"/>
    <n v="1"/>
    <s v="Uintah"/>
    <s v="Uintah County"/>
    <x v="6"/>
  </r>
  <r>
    <x v="4"/>
    <s v="This portion of the course is taught online"/>
    <n v="2025"/>
    <n v="2"/>
    <n v="84040"/>
    <s v="Full-Time"/>
    <n v="282"/>
    <s v="Davis"/>
    <s v="Davis County"/>
    <x v="2"/>
  </r>
  <r>
    <x v="4"/>
    <s v="This portion of the course is taught online"/>
    <n v="2025"/>
    <n v="2"/>
    <n v="84040"/>
    <s v="Part-Time"/>
    <n v="139"/>
    <s v="Davis"/>
    <s v="Davis County"/>
    <x v="2"/>
  </r>
  <r>
    <x v="4"/>
    <s v="This portion of the course is taught online"/>
    <n v="2025"/>
    <n v="2"/>
    <n v="84041"/>
    <s v="Full-Time"/>
    <n v="501"/>
    <s v="Davis"/>
    <s v="Davis County"/>
    <x v="2"/>
  </r>
  <r>
    <x v="4"/>
    <s v="This portion of the course is taught online"/>
    <n v="2025"/>
    <n v="2"/>
    <n v="84041"/>
    <s v="Part-Time"/>
    <n v="244"/>
    <s v="Davis"/>
    <s v="Davis County"/>
    <x v="2"/>
  </r>
  <r>
    <x v="4"/>
    <s v="This portion of the course is taught online"/>
    <n v="2025"/>
    <n v="2"/>
    <n v="84042"/>
    <s v="Full-Time"/>
    <n v="6"/>
    <s v="Utah"/>
    <s v="Utah County"/>
    <x v="0"/>
  </r>
  <r>
    <x v="4"/>
    <s v="This portion of the course is taught online"/>
    <n v="2025"/>
    <n v="2"/>
    <n v="84042"/>
    <s v="Part-Time"/>
    <n v="1"/>
    <s v="Utah"/>
    <s v="Utah County"/>
    <x v="0"/>
  </r>
  <r>
    <x v="4"/>
    <s v="This portion of the course is taught online"/>
    <n v="2025"/>
    <n v="2"/>
    <n v="84043"/>
    <s v="Full-Time"/>
    <n v="27"/>
    <s v="Utah"/>
    <s v="Utah County"/>
    <x v="0"/>
  </r>
  <r>
    <x v="4"/>
    <s v="This portion of the course is taught online"/>
    <n v="2025"/>
    <n v="2"/>
    <n v="84043"/>
    <s v="Part-Time"/>
    <n v="24"/>
    <s v="Utah"/>
    <s v="Utah County"/>
    <x v="0"/>
  </r>
  <r>
    <x v="4"/>
    <s v="This portion of the course is taught online"/>
    <n v="2025"/>
    <n v="2"/>
    <n v="84044"/>
    <s v="Full-Time"/>
    <n v="10"/>
    <s v="Salt Lake"/>
    <s v="Salt Lake County"/>
    <x v="1"/>
  </r>
  <r>
    <x v="4"/>
    <s v="This portion of the course is taught online"/>
    <n v="2025"/>
    <n v="2"/>
    <n v="84044"/>
    <s v="Part-Time"/>
    <n v="21"/>
    <s v="Salt Lake"/>
    <s v="Salt Lake County"/>
    <x v="1"/>
  </r>
  <r>
    <x v="4"/>
    <s v="This portion of the course is taught online"/>
    <n v="2025"/>
    <n v="2"/>
    <n v="84045"/>
    <s v="Full-Time"/>
    <n v="16"/>
    <e v="#N/A"/>
    <s v="Utah County"/>
    <x v="0"/>
  </r>
  <r>
    <x v="4"/>
    <s v="This portion of the course is taught online"/>
    <n v="2025"/>
    <n v="2"/>
    <n v="84045"/>
    <s v="Part-Time"/>
    <n v="10"/>
    <e v="#N/A"/>
    <s v="Utah County"/>
    <x v="0"/>
  </r>
  <r>
    <x v="4"/>
    <s v="This portion of the course is taught online"/>
    <n v="2025"/>
    <n v="2"/>
    <n v="84046"/>
    <s v="Part-Time"/>
    <n v="1"/>
    <s v="Daggett"/>
    <s v="Daggett County"/>
    <x v="26"/>
  </r>
  <r>
    <x v="4"/>
    <s v="This portion of the course is taught online"/>
    <n v="2025"/>
    <n v="2"/>
    <n v="84047"/>
    <s v="Full-Time"/>
    <n v="22"/>
    <s v="Salt Lake"/>
    <s v="Salt Lake County"/>
    <x v="1"/>
  </r>
  <r>
    <x v="4"/>
    <s v="This portion of the course is taught online"/>
    <n v="2025"/>
    <n v="2"/>
    <n v="84047"/>
    <s v="Part-Time"/>
    <n v="9"/>
    <s v="Salt Lake"/>
    <s v="Salt Lake County"/>
    <x v="1"/>
  </r>
  <r>
    <x v="4"/>
    <s v="This portion of the course is taught online"/>
    <n v="2025"/>
    <n v="2"/>
    <n v="84049"/>
    <s v="Full-Time"/>
    <n v="4"/>
    <s v="Wasatch"/>
    <s v="Wasatch County"/>
    <x v="7"/>
  </r>
  <r>
    <x v="4"/>
    <s v="This portion of the course is taught online"/>
    <n v="2025"/>
    <n v="2"/>
    <n v="84049"/>
    <s v="Part-Time"/>
    <n v="1"/>
    <s v="Wasatch"/>
    <s v="Wasatch County"/>
    <x v="7"/>
  </r>
  <r>
    <x v="4"/>
    <s v="This portion of the course is taught online"/>
    <n v="2025"/>
    <n v="2"/>
    <n v="84050"/>
    <s v="Full-Time"/>
    <n v="129"/>
    <s v="Morgan"/>
    <s v="Morgan County"/>
    <x v="8"/>
  </r>
  <r>
    <x v="4"/>
    <s v="This portion of the course is taught online"/>
    <n v="2025"/>
    <n v="2"/>
    <n v="84050"/>
    <s v="Part-Time"/>
    <n v="56"/>
    <s v="Morgan"/>
    <s v="Morgan County"/>
    <x v="8"/>
  </r>
  <r>
    <x v="4"/>
    <s v="This portion of the course is taught online"/>
    <n v="2025"/>
    <n v="2"/>
    <n v="84052"/>
    <s v="Full-Time"/>
    <n v="1"/>
    <s v="Duchesne"/>
    <s v="Duchesne County"/>
    <x v="4"/>
  </r>
  <r>
    <x v="4"/>
    <s v="This portion of the course is taught online"/>
    <n v="2025"/>
    <n v="2"/>
    <n v="84054"/>
    <s v="Full-Time"/>
    <n v="72"/>
    <s v="Davis"/>
    <s v="Davis County"/>
    <x v="2"/>
  </r>
  <r>
    <x v="4"/>
    <s v="This portion of the course is taught online"/>
    <n v="2025"/>
    <n v="2"/>
    <n v="84054"/>
    <s v="Part-Time"/>
    <n v="26"/>
    <s v="Davis"/>
    <s v="Davis County"/>
    <x v="2"/>
  </r>
  <r>
    <x v="4"/>
    <s v="This portion of the course is taught online"/>
    <n v="2025"/>
    <n v="2"/>
    <n v="84055"/>
    <s v="Full-Time"/>
    <n v="3"/>
    <s v="Summit"/>
    <s v="Summit County"/>
    <x v="3"/>
  </r>
  <r>
    <x v="4"/>
    <s v="This portion of the course is taught online"/>
    <n v="2025"/>
    <n v="2"/>
    <n v="84055"/>
    <s v="Part-Time"/>
    <n v="2"/>
    <s v="Summit"/>
    <s v="Summit County"/>
    <x v="3"/>
  </r>
  <r>
    <x v="4"/>
    <s v="This portion of the course is taught online"/>
    <n v="2025"/>
    <n v="2"/>
    <n v="84056"/>
    <s v="Full-Time"/>
    <n v="18"/>
    <s v="Weber"/>
    <s v="Davis County"/>
    <x v="9"/>
  </r>
  <r>
    <x v="4"/>
    <s v="This portion of the course is taught online"/>
    <n v="2025"/>
    <n v="2"/>
    <n v="84056"/>
    <s v="Part-Time"/>
    <n v="16"/>
    <s v="Weber"/>
    <s v="Davis County"/>
    <x v="9"/>
  </r>
  <r>
    <x v="4"/>
    <s v="This portion of the course is taught online"/>
    <n v="2025"/>
    <n v="2"/>
    <n v="84057"/>
    <s v="Full-Time"/>
    <n v="7"/>
    <s v="Utah"/>
    <s v="Utah County"/>
    <x v="0"/>
  </r>
  <r>
    <x v="4"/>
    <s v="This portion of the course is taught online"/>
    <n v="2025"/>
    <n v="2"/>
    <n v="84057"/>
    <s v="Part-Time"/>
    <n v="7"/>
    <s v="Utah"/>
    <s v="Utah County"/>
    <x v="0"/>
  </r>
  <r>
    <x v="4"/>
    <s v="This portion of the course is taught online"/>
    <n v="2025"/>
    <n v="2"/>
    <n v="84058"/>
    <s v="Full-Time"/>
    <n v="12"/>
    <s v="Utah"/>
    <s v="Utah County"/>
    <x v="0"/>
  </r>
  <r>
    <x v="4"/>
    <s v="This portion of the course is taught online"/>
    <n v="2025"/>
    <n v="2"/>
    <n v="84058"/>
    <s v="Part-Time"/>
    <n v="6"/>
    <s v="Utah"/>
    <s v="Utah County"/>
    <x v="0"/>
  </r>
  <r>
    <x v="4"/>
    <s v="This portion of the course is taught online"/>
    <n v="2025"/>
    <n v="2"/>
    <n v="84059"/>
    <s v="Full-Time"/>
    <n v="5"/>
    <s v="Utah"/>
    <s v="Utah County"/>
    <x v="0"/>
  </r>
  <r>
    <x v="4"/>
    <s v="This portion of the course is taught online"/>
    <n v="2025"/>
    <n v="2"/>
    <n v="84059"/>
    <s v="Part-Time"/>
    <n v="3"/>
    <s v="Utah"/>
    <s v="Utah County"/>
    <x v="0"/>
  </r>
  <r>
    <x v="4"/>
    <s v="This portion of the course is taught online"/>
    <n v="2025"/>
    <n v="2"/>
    <n v="84060"/>
    <s v="Full-Time"/>
    <n v="5"/>
    <s v="Summit"/>
    <s v="Summit County"/>
    <x v="3"/>
  </r>
  <r>
    <x v="4"/>
    <s v="This portion of the course is taught online"/>
    <n v="2025"/>
    <n v="2"/>
    <n v="84060"/>
    <s v="Part-Time"/>
    <n v="1"/>
    <s v="Summit"/>
    <s v="Summit County"/>
    <x v="3"/>
  </r>
  <r>
    <x v="4"/>
    <s v="This portion of the course is taught online"/>
    <n v="2025"/>
    <n v="2"/>
    <n v="84061"/>
    <s v="Full-Time"/>
    <n v="1"/>
    <s v="Summit"/>
    <s v="Summit County"/>
    <x v="3"/>
  </r>
  <r>
    <x v="4"/>
    <s v="This portion of the course is taught online"/>
    <n v="2025"/>
    <n v="2"/>
    <n v="84062"/>
    <s v="Full-Time"/>
    <n v="11"/>
    <s v="Utah"/>
    <s v="Utah County"/>
    <x v="0"/>
  </r>
  <r>
    <x v="4"/>
    <s v="This portion of the course is taught online"/>
    <n v="2025"/>
    <n v="2"/>
    <n v="84062"/>
    <s v="Part-Time"/>
    <n v="6"/>
    <s v="Utah"/>
    <s v="Utah County"/>
    <x v="0"/>
  </r>
  <r>
    <x v="4"/>
    <s v="This portion of the course is taught online"/>
    <n v="2025"/>
    <n v="2"/>
    <n v="84064"/>
    <s v="Full-Time"/>
    <n v="1"/>
    <s v="Rich"/>
    <s v="Rich County"/>
    <x v="25"/>
  </r>
  <r>
    <x v="4"/>
    <s v="This portion of the course is taught online"/>
    <n v="2025"/>
    <n v="2"/>
    <n v="84065"/>
    <s v="Full-Time"/>
    <n v="22"/>
    <s v="Salt Lake"/>
    <s v="Salt Lake County"/>
    <x v="1"/>
  </r>
  <r>
    <x v="4"/>
    <s v="This portion of the course is taught online"/>
    <n v="2025"/>
    <n v="2"/>
    <n v="84065"/>
    <s v="Part-Time"/>
    <n v="15"/>
    <s v="Salt Lake"/>
    <s v="Salt Lake County"/>
    <x v="1"/>
  </r>
  <r>
    <x v="4"/>
    <s v="This portion of the course is taught online"/>
    <n v="2025"/>
    <n v="2"/>
    <n v="84066"/>
    <s v="Full-Time"/>
    <n v="5"/>
    <s v="Duchesne"/>
    <s v="Duchesne County"/>
    <x v="4"/>
  </r>
  <r>
    <x v="4"/>
    <s v="This portion of the course is taught online"/>
    <n v="2025"/>
    <n v="2"/>
    <n v="84066"/>
    <s v="Part-Time"/>
    <n v="9"/>
    <s v="Duchesne"/>
    <s v="Duchesne County"/>
    <x v="4"/>
  </r>
  <r>
    <x v="4"/>
    <s v="This portion of the course is taught online"/>
    <n v="2025"/>
    <n v="2"/>
    <n v="84067"/>
    <s v="Full-Time"/>
    <n v="300"/>
    <s v="Weber"/>
    <s v="Weber County"/>
    <x v="9"/>
  </r>
  <r>
    <x v="4"/>
    <s v="This portion of the course is taught online"/>
    <n v="2025"/>
    <n v="2"/>
    <n v="84067"/>
    <s v="Part-Time"/>
    <n v="158"/>
    <s v="Weber"/>
    <s v="Weber County"/>
    <x v="9"/>
  </r>
  <r>
    <x v="4"/>
    <s v="This portion of the course is taught online"/>
    <n v="2025"/>
    <n v="2"/>
    <n v="84070"/>
    <s v="Full-Time"/>
    <n v="24"/>
    <s v="Salt Lake"/>
    <s v="Salt Lake County"/>
    <x v="1"/>
  </r>
  <r>
    <x v="4"/>
    <s v="This portion of the course is taught online"/>
    <n v="2025"/>
    <n v="2"/>
    <n v="84070"/>
    <s v="Part-Time"/>
    <n v="8"/>
    <s v="Salt Lake"/>
    <s v="Salt Lake County"/>
    <x v="1"/>
  </r>
  <r>
    <x v="4"/>
    <s v="This portion of the course is taught online"/>
    <n v="2025"/>
    <n v="2"/>
    <n v="84071"/>
    <s v="Full-Time"/>
    <n v="3"/>
    <s v="Tooele"/>
    <s v="Tooele County"/>
    <x v="5"/>
  </r>
  <r>
    <x v="4"/>
    <s v="This portion of the course is taught online"/>
    <n v="2025"/>
    <n v="2"/>
    <n v="84074"/>
    <s v="Full-Time"/>
    <n v="39"/>
    <s v="Tooele"/>
    <s v="Tooele County"/>
    <x v="5"/>
  </r>
  <r>
    <x v="4"/>
    <s v="This portion of the course is taught online"/>
    <n v="2025"/>
    <n v="2"/>
    <n v="84074"/>
    <s v="Part-Time"/>
    <n v="24"/>
    <s v="Tooele"/>
    <s v="Tooele County"/>
    <x v="5"/>
  </r>
  <r>
    <x v="4"/>
    <s v="This portion of the course is taught online"/>
    <n v="2025"/>
    <n v="2"/>
    <n v="84075"/>
    <s v="Full-Time"/>
    <n v="432"/>
    <s v="Davis"/>
    <s v="Davis County"/>
    <x v="2"/>
  </r>
  <r>
    <x v="4"/>
    <s v="This portion of the course is taught online"/>
    <n v="2025"/>
    <n v="2"/>
    <n v="84075"/>
    <s v="Part-Time"/>
    <n v="179"/>
    <s v="Davis"/>
    <s v="Davis County"/>
    <x v="2"/>
  </r>
  <r>
    <x v="4"/>
    <s v="This portion of the course is taught online"/>
    <n v="2025"/>
    <n v="2"/>
    <n v="84078"/>
    <s v="Full-Time"/>
    <n v="5"/>
    <s v="Uintah"/>
    <s v="Uintah County"/>
    <x v="6"/>
  </r>
  <r>
    <x v="4"/>
    <s v="This portion of the course is taught online"/>
    <n v="2025"/>
    <n v="2"/>
    <n v="84078"/>
    <s v="Part-Time"/>
    <n v="8"/>
    <s v="Uintah"/>
    <s v="Uintah County"/>
    <x v="6"/>
  </r>
  <r>
    <x v="4"/>
    <s v="This portion of the course is taught online"/>
    <n v="2025"/>
    <n v="2"/>
    <n v="84081"/>
    <s v="Full-Time"/>
    <n v="45"/>
    <e v="#N/A"/>
    <s v="Salt Lake County"/>
    <x v="1"/>
  </r>
  <r>
    <x v="4"/>
    <s v="This portion of the course is taught online"/>
    <n v="2025"/>
    <n v="2"/>
    <n v="84081"/>
    <s v="Part-Time"/>
    <n v="17"/>
    <e v="#N/A"/>
    <s v="Salt Lake County"/>
    <x v="1"/>
  </r>
  <r>
    <x v="4"/>
    <s v="This portion of the course is taught online"/>
    <n v="2025"/>
    <n v="2"/>
    <n v="84083"/>
    <s v="Full-Time"/>
    <n v="1"/>
    <s v="Tooele"/>
    <s v="Tooele County"/>
    <x v="5"/>
  </r>
  <r>
    <x v="4"/>
    <s v="This portion of the course is taught online"/>
    <n v="2025"/>
    <n v="2"/>
    <n v="84083"/>
    <s v="Part-Time"/>
    <n v="2"/>
    <s v="Tooele"/>
    <s v="Tooele County"/>
    <x v="5"/>
  </r>
  <r>
    <x v="4"/>
    <s v="This portion of the course is taught online"/>
    <n v="2025"/>
    <n v="2"/>
    <n v="84084"/>
    <s v="Full-Time"/>
    <n v="10"/>
    <s v="Salt Lake"/>
    <s v="Salt Lake County"/>
    <x v="1"/>
  </r>
  <r>
    <x v="4"/>
    <s v="This portion of the course is taught online"/>
    <n v="2025"/>
    <n v="2"/>
    <n v="84084"/>
    <s v="Part-Time"/>
    <n v="11"/>
    <s v="Salt Lake"/>
    <s v="Salt Lake County"/>
    <x v="1"/>
  </r>
  <r>
    <x v="4"/>
    <s v="This portion of the course is taught online"/>
    <n v="2025"/>
    <n v="2"/>
    <n v="84087"/>
    <s v="Full-Time"/>
    <n v="58"/>
    <s v="Davis"/>
    <s v="Davis County"/>
    <x v="2"/>
  </r>
  <r>
    <x v="4"/>
    <s v="This portion of the course is taught online"/>
    <n v="2025"/>
    <n v="2"/>
    <n v="84087"/>
    <s v="Part-Time"/>
    <n v="40"/>
    <s v="Davis"/>
    <s v="Davis County"/>
    <x v="2"/>
  </r>
  <r>
    <x v="4"/>
    <s v="This portion of the course is taught online"/>
    <n v="2025"/>
    <n v="2"/>
    <n v="84088"/>
    <s v="Full-Time"/>
    <n v="18"/>
    <s v="Salt Lake"/>
    <s v="Salt Lake County"/>
    <x v="1"/>
  </r>
  <r>
    <x v="4"/>
    <s v="This portion of the course is taught online"/>
    <n v="2025"/>
    <n v="2"/>
    <n v="84088"/>
    <s v="Part-Time"/>
    <n v="12"/>
    <s v="Salt Lake"/>
    <s v="Salt Lake County"/>
    <x v="1"/>
  </r>
  <r>
    <x v="4"/>
    <s v="This portion of the course is taught online"/>
    <n v="2025"/>
    <n v="2"/>
    <n v="84089"/>
    <s v="Full-Time"/>
    <n v="1"/>
    <s v="Davis"/>
    <e v="#N/A"/>
    <x v="2"/>
  </r>
  <r>
    <x v="4"/>
    <s v="This portion of the course is taught online"/>
    <n v="2025"/>
    <n v="2"/>
    <n v="84089"/>
    <s v="Part-Time"/>
    <n v="1"/>
    <s v="Davis"/>
    <e v="#N/A"/>
    <x v="2"/>
  </r>
  <r>
    <x v="4"/>
    <s v="This portion of the course is taught online"/>
    <n v="2025"/>
    <n v="2"/>
    <n v="84092"/>
    <s v="Full-Time"/>
    <n v="11"/>
    <s v="Salt Lake"/>
    <s v="Salt Lake County"/>
    <x v="1"/>
  </r>
  <r>
    <x v="4"/>
    <s v="This portion of the course is taught online"/>
    <n v="2025"/>
    <n v="2"/>
    <n v="84092"/>
    <s v="Part-Time"/>
    <n v="10"/>
    <s v="Salt Lake"/>
    <s v="Salt Lake County"/>
    <x v="1"/>
  </r>
  <r>
    <x v="4"/>
    <s v="This portion of the course is taught online"/>
    <n v="2025"/>
    <n v="2"/>
    <n v="84093"/>
    <s v="Full-Time"/>
    <n v="8"/>
    <s v="Salt Lake"/>
    <s v="Salt Lake County"/>
    <x v="1"/>
  </r>
  <r>
    <x v="4"/>
    <s v="This portion of the course is taught online"/>
    <n v="2025"/>
    <n v="2"/>
    <n v="84093"/>
    <s v="Part-Time"/>
    <n v="4"/>
    <s v="Salt Lake"/>
    <s v="Salt Lake County"/>
    <x v="1"/>
  </r>
  <r>
    <x v="4"/>
    <s v="This portion of the course is taught online"/>
    <n v="2025"/>
    <n v="2"/>
    <n v="84094"/>
    <s v="Full-Time"/>
    <n v="15"/>
    <s v="Salt Lake"/>
    <s v="Salt Lake County"/>
    <x v="1"/>
  </r>
  <r>
    <x v="4"/>
    <s v="This portion of the course is taught online"/>
    <n v="2025"/>
    <n v="2"/>
    <n v="84094"/>
    <s v="Part-Time"/>
    <n v="8"/>
    <s v="Salt Lake"/>
    <s v="Salt Lake County"/>
    <x v="1"/>
  </r>
  <r>
    <x v="4"/>
    <s v="This portion of the course is taught online"/>
    <n v="2025"/>
    <n v="2"/>
    <n v="84095"/>
    <s v="Full-Time"/>
    <n v="24"/>
    <s v="Salt Lake"/>
    <s v="Salt Lake County"/>
    <x v="1"/>
  </r>
  <r>
    <x v="4"/>
    <s v="This portion of the course is taught online"/>
    <n v="2025"/>
    <n v="2"/>
    <n v="84095"/>
    <s v="Part-Time"/>
    <n v="6"/>
    <s v="Salt Lake"/>
    <s v="Salt Lake County"/>
    <x v="1"/>
  </r>
  <r>
    <x v="4"/>
    <s v="This portion of the course is taught online"/>
    <n v="2025"/>
    <n v="2"/>
    <n v="84096"/>
    <s v="Full-Time"/>
    <n v="33"/>
    <e v="#N/A"/>
    <s v="Salt Lake County"/>
    <x v="1"/>
  </r>
  <r>
    <x v="4"/>
    <s v="This portion of the course is taught online"/>
    <n v="2025"/>
    <n v="2"/>
    <n v="84096"/>
    <s v="Part-Time"/>
    <n v="15"/>
    <e v="#N/A"/>
    <s v="Salt Lake County"/>
    <x v="1"/>
  </r>
  <r>
    <x v="4"/>
    <s v="This portion of the course is taught online"/>
    <n v="2025"/>
    <n v="2"/>
    <n v="84097"/>
    <s v="Full-Time"/>
    <n v="3"/>
    <s v="Utah"/>
    <s v="Utah County"/>
    <x v="0"/>
  </r>
  <r>
    <x v="4"/>
    <s v="This portion of the course is taught online"/>
    <n v="2025"/>
    <n v="2"/>
    <n v="84097"/>
    <s v="Part-Time"/>
    <n v="4"/>
    <s v="Utah"/>
    <s v="Utah County"/>
    <x v="0"/>
  </r>
  <r>
    <x v="4"/>
    <s v="This portion of the course is taught online"/>
    <n v="2025"/>
    <n v="2"/>
    <n v="84098"/>
    <s v="Full-Time"/>
    <n v="9"/>
    <s v="Summit"/>
    <s v="Summit County"/>
    <x v="3"/>
  </r>
  <r>
    <x v="4"/>
    <s v="This portion of the course is taught online"/>
    <n v="2025"/>
    <n v="2"/>
    <n v="84098"/>
    <s v="Part-Time"/>
    <n v="3"/>
    <s v="Summit"/>
    <s v="Summit County"/>
    <x v="3"/>
  </r>
  <r>
    <x v="4"/>
    <s v="This portion of the course is taught online"/>
    <n v="2025"/>
    <n v="2"/>
    <n v="84101"/>
    <s v="Full-Time"/>
    <n v="7"/>
    <s v="Salt Lake"/>
    <s v="Salt Lake County"/>
    <x v="1"/>
  </r>
  <r>
    <x v="4"/>
    <s v="This portion of the course is taught online"/>
    <n v="2025"/>
    <n v="2"/>
    <n v="84101"/>
    <s v="Part-Time"/>
    <n v="3"/>
    <s v="Salt Lake"/>
    <s v="Salt Lake County"/>
    <x v="1"/>
  </r>
  <r>
    <x v="4"/>
    <s v="This portion of the course is taught online"/>
    <n v="2025"/>
    <n v="2"/>
    <n v="84102"/>
    <s v="Full-Time"/>
    <n v="16"/>
    <s v="Salt Lake"/>
    <s v="Salt Lake County"/>
    <x v="1"/>
  </r>
  <r>
    <x v="4"/>
    <s v="This portion of the course is taught online"/>
    <n v="2025"/>
    <n v="2"/>
    <n v="84102"/>
    <s v="Part-Time"/>
    <n v="7"/>
    <s v="Salt Lake"/>
    <s v="Salt Lake County"/>
    <x v="1"/>
  </r>
  <r>
    <x v="4"/>
    <s v="This portion of the course is taught online"/>
    <n v="2025"/>
    <n v="2"/>
    <n v="84103"/>
    <s v="Full-Time"/>
    <n v="9"/>
    <s v="Salt Lake"/>
    <s v="Salt Lake County"/>
    <x v="1"/>
  </r>
  <r>
    <x v="4"/>
    <s v="This portion of the course is taught online"/>
    <n v="2025"/>
    <n v="2"/>
    <n v="84103"/>
    <s v="Part-Time"/>
    <n v="10"/>
    <s v="Salt Lake"/>
    <s v="Salt Lake County"/>
    <x v="1"/>
  </r>
  <r>
    <x v="4"/>
    <s v="This portion of the course is taught online"/>
    <n v="2025"/>
    <n v="2"/>
    <n v="84104"/>
    <s v="Full-Time"/>
    <n v="9"/>
    <s v="Salt Lake"/>
    <s v="Salt Lake County"/>
    <x v="1"/>
  </r>
  <r>
    <x v="4"/>
    <s v="This portion of the course is taught online"/>
    <n v="2025"/>
    <n v="2"/>
    <n v="84104"/>
    <s v="Part-Time"/>
    <n v="10"/>
    <s v="Salt Lake"/>
    <s v="Salt Lake County"/>
    <x v="1"/>
  </r>
  <r>
    <x v="4"/>
    <s v="This portion of the course is taught online"/>
    <n v="2025"/>
    <n v="2"/>
    <n v="84105"/>
    <s v="Full-Time"/>
    <n v="10"/>
    <s v="Salt Lake"/>
    <s v="Salt Lake County"/>
    <x v="1"/>
  </r>
  <r>
    <x v="4"/>
    <s v="This portion of the course is taught online"/>
    <n v="2025"/>
    <n v="2"/>
    <n v="84105"/>
    <s v="Part-Time"/>
    <n v="8"/>
    <s v="Salt Lake"/>
    <s v="Salt Lake County"/>
    <x v="1"/>
  </r>
  <r>
    <x v="4"/>
    <s v="This portion of the course is taught online"/>
    <n v="2025"/>
    <n v="2"/>
    <n v="84106"/>
    <s v="Full-Time"/>
    <n v="13"/>
    <s v="Salt Lake"/>
    <s v="Salt Lake County"/>
    <x v="1"/>
  </r>
  <r>
    <x v="4"/>
    <s v="This portion of the course is taught online"/>
    <n v="2025"/>
    <n v="2"/>
    <n v="84106"/>
    <s v="Part-Time"/>
    <n v="15"/>
    <s v="Salt Lake"/>
    <s v="Salt Lake County"/>
    <x v="1"/>
  </r>
  <r>
    <x v="4"/>
    <s v="This portion of the course is taught online"/>
    <n v="2025"/>
    <n v="2"/>
    <n v="84107"/>
    <s v="Full-Time"/>
    <n v="23"/>
    <s v="Salt Lake"/>
    <s v="Salt Lake County"/>
    <x v="1"/>
  </r>
  <r>
    <x v="4"/>
    <s v="This portion of the course is taught online"/>
    <n v="2025"/>
    <n v="2"/>
    <n v="84107"/>
    <s v="Part-Time"/>
    <n v="6"/>
    <s v="Salt Lake"/>
    <s v="Salt Lake County"/>
    <x v="1"/>
  </r>
  <r>
    <x v="4"/>
    <s v="This portion of the course is taught online"/>
    <n v="2025"/>
    <n v="2"/>
    <n v="84108"/>
    <s v="Full-Time"/>
    <n v="5"/>
    <s v="Salt Lake"/>
    <s v="Salt Lake County"/>
    <x v="1"/>
  </r>
  <r>
    <x v="4"/>
    <s v="This portion of the course is taught online"/>
    <n v="2025"/>
    <n v="2"/>
    <n v="84108"/>
    <s v="Part-Time"/>
    <n v="3"/>
    <s v="Salt Lake"/>
    <s v="Salt Lake County"/>
    <x v="1"/>
  </r>
  <r>
    <x v="4"/>
    <s v="This portion of the course is taught online"/>
    <n v="2025"/>
    <n v="2"/>
    <n v="84109"/>
    <s v="Full-Time"/>
    <n v="11"/>
    <s v="Salt Lake"/>
    <s v="Salt Lake County"/>
    <x v="1"/>
  </r>
  <r>
    <x v="4"/>
    <s v="This portion of the course is taught online"/>
    <n v="2025"/>
    <n v="2"/>
    <n v="84109"/>
    <s v="Part-Time"/>
    <n v="8"/>
    <s v="Salt Lake"/>
    <s v="Salt Lake County"/>
    <x v="1"/>
  </r>
  <r>
    <x v="4"/>
    <s v="This portion of the course is taught online"/>
    <n v="2025"/>
    <n v="2"/>
    <n v="84111"/>
    <s v="Full-Time"/>
    <n v="11"/>
    <s v="Salt Lake"/>
    <s v="Salt Lake County"/>
    <x v="1"/>
  </r>
  <r>
    <x v="4"/>
    <s v="This portion of the course is taught online"/>
    <n v="2025"/>
    <n v="2"/>
    <n v="84111"/>
    <s v="Part-Time"/>
    <n v="1"/>
    <s v="Salt Lake"/>
    <s v="Salt Lake County"/>
    <x v="1"/>
  </r>
  <r>
    <x v="4"/>
    <s v="This portion of the course is taught online"/>
    <n v="2025"/>
    <n v="2"/>
    <n v="84115"/>
    <s v="Full-Time"/>
    <n v="38"/>
    <s v="Salt Lake"/>
    <s v="Salt Lake County"/>
    <x v="1"/>
  </r>
  <r>
    <x v="4"/>
    <s v="This portion of the course is taught online"/>
    <n v="2025"/>
    <n v="2"/>
    <n v="84115"/>
    <s v="Part-Time"/>
    <n v="9"/>
    <s v="Salt Lake"/>
    <s v="Salt Lake County"/>
    <x v="1"/>
  </r>
  <r>
    <x v="4"/>
    <s v="This portion of the course is taught online"/>
    <n v="2025"/>
    <n v="2"/>
    <n v="84116"/>
    <s v="Full-Time"/>
    <n v="26"/>
    <s v="Salt Lake"/>
    <s v="Salt Lake County"/>
    <x v="1"/>
  </r>
  <r>
    <x v="4"/>
    <s v="This portion of the course is taught online"/>
    <n v="2025"/>
    <n v="2"/>
    <n v="84116"/>
    <s v="Part-Time"/>
    <n v="15"/>
    <s v="Salt Lake"/>
    <s v="Salt Lake County"/>
    <x v="1"/>
  </r>
  <r>
    <x v="4"/>
    <s v="This portion of the course is taught online"/>
    <n v="2025"/>
    <n v="2"/>
    <n v="84117"/>
    <s v="Full-Time"/>
    <n v="14"/>
    <s v="Salt Lake"/>
    <s v="Salt Lake County"/>
    <x v="1"/>
  </r>
  <r>
    <x v="4"/>
    <s v="This portion of the course is taught online"/>
    <n v="2025"/>
    <n v="2"/>
    <n v="84117"/>
    <s v="Part-Time"/>
    <n v="6"/>
    <s v="Salt Lake"/>
    <s v="Salt Lake County"/>
    <x v="1"/>
  </r>
  <r>
    <x v="4"/>
    <s v="This portion of the course is taught online"/>
    <n v="2025"/>
    <n v="2"/>
    <n v="84118"/>
    <s v="Full-Time"/>
    <n v="17"/>
    <s v="Salt Lake"/>
    <s v="Salt Lake County"/>
    <x v="1"/>
  </r>
  <r>
    <x v="4"/>
    <s v="This portion of the course is taught online"/>
    <n v="2025"/>
    <n v="2"/>
    <n v="84118"/>
    <s v="Part-Time"/>
    <n v="15"/>
    <s v="Salt Lake"/>
    <s v="Salt Lake County"/>
    <x v="1"/>
  </r>
  <r>
    <x v="4"/>
    <s v="This portion of the course is taught online"/>
    <n v="2025"/>
    <n v="2"/>
    <n v="84119"/>
    <s v="Full-Time"/>
    <n v="43"/>
    <s v="Salt Lake"/>
    <s v="Salt Lake County"/>
    <x v="1"/>
  </r>
  <r>
    <x v="4"/>
    <s v="This portion of the course is taught online"/>
    <n v="2025"/>
    <n v="2"/>
    <n v="84119"/>
    <s v="Part-Time"/>
    <n v="14"/>
    <s v="Salt Lake"/>
    <s v="Salt Lake County"/>
    <x v="1"/>
  </r>
  <r>
    <x v="4"/>
    <s v="This portion of the course is taught online"/>
    <n v="2025"/>
    <n v="2"/>
    <n v="84120"/>
    <s v="Full-Time"/>
    <n v="21"/>
    <s v="Salt Lake"/>
    <s v="Salt Lake County"/>
    <x v="1"/>
  </r>
  <r>
    <x v="4"/>
    <s v="This portion of the course is taught online"/>
    <n v="2025"/>
    <n v="2"/>
    <n v="84120"/>
    <s v="Part-Time"/>
    <n v="18"/>
    <s v="Salt Lake"/>
    <s v="Salt Lake County"/>
    <x v="1"/>
  </r>
  <r>
    <x v="4"/>
    <s v="This portion of the course is taught online"/>
    <n v="2025"/>
    <n v="2"/>
    <n v="84121"/>
    <s v="Full-Time"/>
    <n v="16"/>
    <s v="Salt Lake"/>
    <s v="Salt Lake County"/>
    <x v="1"/>
  </r>
  <r>
    <x v="4"/>
    <s v="This portion of the course is taught online"/>
    <n v="2025"/>
    <n v="2"/>
    <n v="84121"/>
    <s v="Part-Time"/>
    <n v="10"/>
    <s v="Salt Lake"/>
    <s v="Salt Lake County"/>
    <x v="1"/>
  </r>
  <r>
    <x v="4"/>
    <s v="This portion of the course is taught online"/>
    <n v="2025"/>
    <n v="2"/>
    <n v="84123"/>
    <s v="Full-Time"/>
    <n v="23"/>
    <s v="Salt Lake"/>
    <s v="Salt Lake County"/>
    <x v="1"/>
  </r>
  <r>
    <x v="4"/>
    <s v="This portion of the course is taught online"/>
    <n v="2025"/>
    <n v="2"/>
    <n v="84123"/>
    <s v="Part-Time"/>
    <n v="12"/>
    <s v="Salt Lake"/>
    <s v="Salt Lake County"/>
    <x v="1"/>
  </r>
  <r>
    <x v="4"/>
    <s v="This portion of the course is taught online"/>
    <n v="2025"/>
    <n v="2"/>
    <n v="84124"/>
    <s v="Full-Time"/>
    <n v="4"/>
    <s v="Salt Lake"/>
    <s v="Salt Lake County"/>
    <x v="1"/>
  </r>
  <r>
    <x v="4"/>
    <s v="This portion of the course is taught online"/>
    <n v="2025"/>
    <n v="2"/>
    <n v="84124"/>
    <s v="Part-Time"/>
    <n v="1"/>
    <s v="Salt Lake"/>
    <s v="Salt Lake County"/>
    <x v="1"/>
  </r>
  <r>
    <x v="4"/>
    <s v="This portion of the course is taught online"/>
    <n v="2025"/>
    <n v="2"/>
    <n v="84128"/>
    <s v="Full-Time"/>
    <n v="15"/>
    <s v="Salt Lake"/>
    <s v="Salt Lake County"/>
    <x v="1"/>
  </r>
  <r>
    <x v="4"/>
    <s v="This portion of the course is taught online"/>
    <n v="2025"/>
    <n v="2"/>
    <n v="84128"/>
    <s v="Part-Time"/>
    <n v="6"/>
    <s v="Salt Lake"/>
    <s v="Salt Lake County"/>
    <x v="1"/>
  </r>
  <r>
    <x v="4"/>
    <s v="This portion of the course is taught online"/>
    <n v="2025"/>
    <n v="2"/>
    <n v="84129"/>
    <s v="Full-Time"/>
    <n v="24"/>
    <e v="#N/A"/>
    <s v="Salt Lake County"/>
    <x v="1"/>
  </r>
  <r>
    <x v="4"/>
    <s v="This portion of the course is taught online"/>
    <n v="2025"/>
    <n v="2"/>
    <n v="84129"/>
    <s v="Part-Time"/>
    <n v="7"/>
    <e v="#N/A"/>
    <s v="Salt Lake County"/>
    <x v="1"/>
  </r>
  <r>
    <x v="4"/>
    <s v="This portion of the course is taught online"/>
    <n v="2025"/>
    <n v="2"/>
    <n v="84170"/>
    <s v="Part-Time"/>
    <n v="1"/>
    <s v="Salt Lake"/>
    <e v="#N/A"/>
    <x v="1"/>
  </r>
  <r>
    <x v="4"/>
    <s v="This portion of the course is taught online"/>
    <n v="2025"/>
    <n v="2"/>
    <n v="84219"/>
    <s v="Part-Time"/>
    <n v="1"/>
    <e v="#N/A"/>
    <e v="#N/A"/>
    <x v="24"/>
  </r>
  <r>
    <x v="4"/>
    <s v="This portion of the course is taught online"/>
    <n v="2025"/>
    <n v="2"/>
    <n v="84301"/>
    <s v="Full-Time"/>
    <n v="1"/>
    <s v="Box Elder"/>
    <s v="Box Elder County"/>
    <x v="10"/>
  </r>
  <r>
    <x v="4"/>
    <s v="This portion of the course is taught online"/>
    <n v="2025"/>
    <n v="2"/>
    <n v="84301"/>
    <s v="Part-Time"/>
    <n v="4"/>
    <s v="Box Elder"/>
    <s v="Box Elder County"/>
    <x v="10"/>
  </r>
  <r>
    <x v="4"/>
    <s v="This portion of the course is taught online"/>
    <n v="2025"/>
    <n v="2"/>
    <n v="84302"/>
    <s v="Full-Time"/>
    <n v="149"/>
    <s v="Box Elder"/>
    <s v="Box Elder County"/>
    <x v="10"/>
  </r>
  <r>
    <x v="4"/>
    <s v="This portion of the course is taught online"/>
    <n v="2025"/>
    <n v="2"/>
    <n v="84302"/>
    <s v="Part-Time"/>
    <n v="74"/>
    <s v="Box Elder"/>
    <s v="Box Elder County"/>
    <x v="10"/>
  </r>
  <r>
    <x v="4"/>
    <s v="This portion of the course is taught online"/>
    <n v="2025"/>
    <n v="2"/>
    <n v="84305"/>
    <s v="Full-Time"/>
    <n v="2"/>
    <s v="Cache"/>
    <s v="Cache County"/>
    <x v="11"/>
  </r>
  <r>
    <x v="4"/>
    <s v="This portion of the course is taught online"/>
    <n v="2025"/>
    <n v="2"/>
    <n v="84305"/>
    <s v="Part-Time"/>
    <n v="2"/>
    <s v="Cache"/>
    <s v="Cache County"/>
    <x v="11"/>
  </r>
  <r>
    <x v="4"/>
    <s v="This portion of the course is taught online"/>
    <n v="2025"/>
    <n v="2"/>
    <n v="84306"/>
    <s v="Full-Time"/>
    <n v="4"/>
    <s v="Box Elder"/>
    <s v="Box Elder County"/>
    <x v="10"/>
  </r>
  <r>
    <x v="4"/>
    <s v="This portion of the course is taught online"/>
    <n v="2025"/>
    <n v="2"/>
    <n v="84306"/>
    <s v="Part-Time"/>
    <n v="2"/>
    <s v="Box Elder"/>
    <s v="Box Elder County"/>
    <x v="10"/>
  </r>
  <r>
    <x v="4"/>
    <s v="This portion of the course is taught online"/>
    <n v="2025"/>
    <n v="2"/>
    <n v="84307"/>
    <s v="Full-Time"/>
    <n v="4"/>
    <s v="Box Elder"/>
    <s v="Box Elder County"/>
    <x v="10"/>
  </r>
  <r>
    <x v="4"/>
    <s v="This portion of the course is taught online"/>
    <n v="2025"/>
    <n v="2"/>
    <n v="84307"/>
    <s v="Part-Time"/>
    <n v="2"/>
    <s v="Box Elder"/>
    <s v="Box Elder County"/>
    <x v="10"/>
  </r>
  <r>
    <x v="4"/>
    <s v="This portion of the course is taught online"/>
    <n v="2025"/>
    <n v="2"/>
    <n v="84308"/>
    <s v="Part-Time"/>
    <n v="1"/>
    <s v="Cache"/>
    <s v="Cache County"/>
    <x v="11"/>
  </r>
  <r>
    <x v="4"/>
    <s v="This portion of the course is taught online"/>
    <n v="2025"/>
    <n v="2"/>
    <n v="84309"/>
    <s v="Full-Time"/>
    <n v="1"/>
    <s v="Box Elder"/>
    <s v="Box Elder County"/>
    <x v="10"/>
  </r>
  <r>
    <x v="4"/>
    <s v="This portion of the course is taught online"/>
    <n v="2025"/>
    <n v="2"/>
    <n v="84309"/>
    <s v="Part-Time"/>
    <n v="1"/>
    <s v="Box Elder"/>
    <s v="Box Elder County"/>
    <x v="10"/>
  </r>
  <r>
    <x v="4"/>
    <s v="This portion of the course is taught online"/>
    <n v="2025"/>
    <n v="2"/>
    <n v="84310"/>
    <s v="Full-Time"/>
    <n v="52"/>
    <s v="Weber"/>
    <s v="Weber County"/>
    <x v="9"/>
  </r>
  <r>
    <x v="4"/>
    <s v="This portion of the course is taught online"/>
    <n v="2025"/>
    <n v="2"/>
    <n v="84310"/>
    <s v="Part-Time"/>
    <n v="31"/>
    <s v="Weber"/>
    <s v="Weber County"/>
    <x v="9"/>
  </r>
  <r>
    <x v="4"/>
    <s v="This portion of the course is taught online"/>
    <n v="2025"/>
    <n v="2"/>
    <n v="84311"/>
    <s v="Full-Time"/>
    <n v="1"/>
    <s v="Box Elder"/>
    <s v="Box Elder County"/>
    <x v="10"/>
  </r>
  <r>
    <x v="4"/>
    <s v="This portion of the course is taught online"/>
    <n v="2025"/>
    <n v="2"/>
    <n v="84311"/>
    <s v="Part-Time"/>
    <n v="3"/>
    <s v="Box Elder"/>
    <s v="Box Elder County"/>
    <x v="10"/>
  </r>
  <r>
    <x v="4"/>
    <s v="This portion of the course is taught online"/>
    <n v="2025"/>
    <n v="2"/>
    <n v="84312"/>
    <s v="Full-Time"/>
    <n v="10"/>
    <s v="Box Elder"/>
    <s v="Box Elder County"/>
    <x v="10"/>
  </r>
  <r>
    <x v="4"/>
    <s v="This portion of the course is taught online"/>
    <n v="2025"/>
    <n v="2"/>
    <n v="84312"/>
    <s v="Part-Time"/>
    <n v="6"/>
    <s v="Box Elder"/>
    <s v="Box Elder County"/>
    <x v="10"/>
  </r>
  <r>
    <x v="4"/>
    <s v="This portion of the course is taught online"/>
    <n v="2025"/>
    <n v="2"/>
    <n v="84314"/>
    <s v="Full-Time"/>
    <n v="5"/>
    <s v="Box Elder"/>
    <s v="Box Elder County"/>
    <x v="10"/>
  </r>
  <r>
    <x v="4"/>
    <s v="This portion of the course is taught online"/>
    <n v="2025"/>
    <n v="2"/>
    <n v="84314"/>
    <s v="Part-Time"/>
    <n v="3"/>
    <s v="Box Elder"/>
    <s v="Box Elder County"/>
    <x v="10"/>
  </r>
  <r>
    <x v="4"/>
    <s v="This portion of the course is taught online"/>
    <n v="2025"/>
    <n v="2"/>
    <n v="84315"/>
    <s v="Full-Time"/>
    <n v="126"/>
    <s v="Weber"/>
    <s v="Weber County"/>
    <x v="9"/>
  </r>
  <r>
    <x v="4"/>
    <s v="This portion of the course is taught online"/>
    <n v="2025"/>
    <n v="2"/>
    <n v="84315"/>
    <s v="Part-Time"/>
    <n v="61"/>
    <s v="Weber"/>
    <s v="Weber County"/>
    <x v="9"/>
  </r>
  <r>
    <x v="4"/>
    <s v="This portion of the course is taught online"/>
    <n v="2025"/>
    <n v="2"/>
    <n v="84316"/>
    <s v="Part-Time"/>
    <n v="1"/>
    <s v="Box Elder"/>
    <s v="Box Elder County"/>
    <x v="10"/>
  </r>
  <r>
    <x v="4"/>
    <s v="This portion of the course is taught online"/>
    <n v="2025"/>
    <n v="2"/>
    <n v="84317"/>
    <s v="Full-Time"/>
    <n v="17"/>
    <s v="Weber"/>
    <s v="Weber County"/>
    <x v="9"/>
  </r>
  <r>
    <x v="4"/>
    <s v="This portion of the course is taught online"/>
    <n v="2025"/>
    <n v="2"/>
    <n v="84317"/>
    <s v="Part-Time"/>
    <n v="8"/>
    <s v="Weber"/>
    <s v="Weber County"/>
    <x v="9"/>
  </r>
  <r>
    <x v="4"/>
    <s v="This portion of the course is taught online"/>
    <n v="2025"/>
    <n v="2"/>
    <n v="84318"/>
    <s v="Full-Time"/>
    <n v="14"/>
    <s v="Cache"/>
    <s v="Cache County"/>
    <x v="11"/>
  </r>
  <r>
    <x v="4"/>
    <s v="This portion of the course is taught online"/>
    <n v="2025"/>
    <n v="2"/>
    <n v="84318"/>
    <s v="Part-Time"/>
    <n v="9"/>
    <s v="Cache"/>
    <s v="Cache County"/>
    <x v="11"/>
  </r>
  <r>
    <x v="4"/>
    <s v="This portion of the course is taught online"/>
    <n v="2025"/>
    <n v="2"/>
    <n v="84319"/>
    <s v="Full-Time"/>
    <n v="18"/>
    <s v="Cache"/>
    <s v="Cache County"/>
    <x v="11"/>
  </r>
  <r>
    <x v="4"/>
    <s v="This portion of the course is taught online"/>
    <n v="2025"/>
    <n v="2"/>
    <n v="84319"/>
    <s v="Part-Time"/>
    <n v="17"/>
    <s v="Cache"/>
    <s v="Cache County"/>
    <x v="11"/>
  </r>
  <r>
    <x v="4"/>
    <s v="This portion of the course is taught online"/>
    <n v="2025"/>
    <n v="2"/>
    <n v="84320"/>
    <s v="Full-Time"/>
    <n v="3"/>
    <s v="Cache"/>
    <s v="Cache County"/>
    <x v="11"/>
  </r>
  <r>
    <x v="4"/>
    <s v="This portion of the course is taught online"/>
    <n v="2025"/>
    <n v="2"/>
    <n v="84320"/>
    <s v="Part-Time"/>
    <n v="2"/>
    <s v="Cache"/>
    <s v="Cache County"/>
    <x v="11"/>
  </r>
  <r>
    <x v="4"/>
    <s v="This portion of the course is taught online"/>
    <n v="2025"/>
    <n v="2"/>
    <n v="84321"/>
    <s v="Full-Time"/>
    <n v="44"/>
    <s v="Cache"/>
    <s v="Cache County"/>
    <x v="11"/>
  </r>
  <r>
    <x v="4"/>
    <s v="This portion of the course is taught online"/>
    <n v="2025"/>
    <n v="2"/>
    <n v="84321"/>
    <s v="Part-Time"/>
    <n v="54"/>
    <s v="Cache"/>
    <s v="Cache County"/>
    <x v="11"/>
  </r>
  <r>
    <x v="4"/>
    <s v="This portion of the course is taught online"/>
    <n v="2025"/>
    <n v="2"/>
    <n v="84322"/>
    <s v="Full-Time"/>
    <n v="1"/>
    <s v="Cache"/>
    <s v="Cache County"/>
    <x v="11"/>
  </r>
  <r>
    <x v="4"/>
    <s v="This portion of the course is taught online"/>
    <n v="2025"/>
    <n v="2"/>
    <n v="84324"/>
    <s v="Full-Time"/>
    <n v="4"/>
    <s v="Box Elder"/>
    <s v="Box Elder County"/>
    <x v="10"/>
  </r>
  <r>
    <x v="4"/>
    <s v="This portion of the course is taught online"/>
    <n v="2025"/>
    <n v="2"/>
    <n v="84324"/>
    <s v="Part-Time"/>
    <n v="4"/>
    <s v="Box Elder"/>
    <s v="Box Elder County"/>
    <x v="10"/>
  </r>
  <r>
    <x v="4"/>
    <s v="This portion of the course is taught online"/>
    <n v="2025"/>
    <n v="2"/>
    <n v="84325"/>
    <s v="Full-Time"/>
    <n v="6"/>
    <s v="Cache"/>
    <s v="Cache County"/>
    <x v="11"/>
  </r>
  <r>
    <x v="4"/>
    <s v="This portion of the course is taught online"/>
    <n v="2025"/>
    <n v="2"/>
    <n v="84325"/>
    <s v="Part-Time"/>
    <n v="5"/>
    <s v="Cache"/>
    <s v="Cache County"/>
    <x v="11"/>
  </r>
  <r>
    <x v="4"/>
    <s v="This portion of the course is taught online"/>
    <n v="2025"/>
    <n v="2"/>
    <n v="84326"/>
    <s v="Full-Time"/>
    <n v="1"/>
    <s v="Cache"/>
    <s v="Cache County"/>
    <x v="11"/>
  </r>
  <r>
    <x v="4"/>
    <s v="This portion of the course is taught online"/>
    <n v="2025"/>
    <n v="2"/>
    <n v="84326"/>
    <s v="Part-Time"/>
    <n v="4"/>
    <s v="Cache"/>
    <s v="Cache County"/>
    <x v="11"/>
  </r>
  <r>
    <x v="4"/>
    <s v="This portion of the course is taught online"/>
    <n v="2025"/>
    <n v="2"/>
    <n v="84327"/>
    <s v="Full-Time"/>
    <n v="1"/>
    <s v="Cache"/>
    <s v="Cache County"/>
    <x v="11"/>
  </r>
  <r>
    <x v="4"/>
    <s v="This portion of the course is taught online"/>
    <n v="2025"/>
    <n v="2"/>
    <n v="84327"/>
    <s v="Part-Time"/>
    <n v="1"/>
    <s v="Cache"/>
    <s v="Cache County"/>
    <x v="11"/>
  </r>
  <r>
    <x v="4"/>
    <s v="This portion of the course is taught online"/>
    <n v="2025"/>
    <n v="2"/>
    <n v="84328"/>
    <s v="Full-Time"/>
    <n v="2"/>
    <s v="Cache"/>
    <s v="Cache County"/>
    <x v="11"/>
  </r>
  <r>
    <x v="4"/>
    <s v="This portion of the course is taught online"/>
    <n v="2025"/>
    <n v="2"/>
    <n v="84328"/>
    <s v="Part-Time"/>
    <n v="4"/>
    <s v="Cache"/>
    <s v="Cache County"/>
    <x v="11"/>
  </r>
  <r>
    <x v="4"/>
    <s v="This portion of the course is taught online"/>
    <n v="2025"/>
    <n v="2"/>
    <n v="84330"/>
    <s v="Full-Time"/>
    <n v="1"/>
    <s v="Box Elder"/>
    <s v="Box Elder County"/>
    <x v="10"/>
  </r>
  <r>
    <x v="4"/>
    <s v="This portion of the course is taught online"/>
    <n v="2025"/>
    <n v="2"/>
    <n v="84330"/>
    <s v="Part-Time"/>
    <n v="1"/>
    <s v="Box Elder"/>
    <s v="Box Elder County"/>
    <x v="10"/>
  </r>
  <r>
    <x v="4"/>
    <s v="This portion of the course is taught online"/>
    <n v="2025"/>
    <n v="2"/>
    <n v="84332"/>
    <s v="Full-Time"/>
    <n v="15"/>
    <s v="Cache"/>
    <s v="Cache County"/>
    <x v="11"/>
  </r>
  <r>
    <x v="4"/>
    <s v="This portion of the course is taught online"/>
    <n v="2025"/>
    <n v="2"/>
    <n v="84332"/>
    <s v="Part-Time"/>
    <n v="14"/>
    <s v="Cache"/>
    <s v="Cache County"/>
    <x v="11"/>
  </r>
  <r>
    <x v="4"/>
    <s v="This portion of the course is taught online"/>
    <n v="2025"/>
    <n v="2"/>
    <n v="84333"/>
    <s v="Full-Time"/>
    <n v="9"/>
    <s v="Cache"/>
    <s v="Cache County"/>
    <x v="11"/>
  </r>
  <r>
    <x v="4"/>
    <s v="This portion of the course is taught online"/>
    <n v="2025"/>
    <n v="2"/>
    <n v="84333"/>
    <s v="Part-Time"/>
    <n v="5"/>
    <s v="Cache"/>
    <s v="Cache County"/>
    <x v="11"/>
  </r>
  <r>
    <x v="4"/>
    <s v="This portion of the course is taught online"/>
    <n v="2025"/>
    <n v="2"/>
    <n v="84334"/>
    <s v="Full-Time"/>
    <n v="1"/>
    <s v="Cache"/>
    <s v="Box Elder County"/>
    <x v="11"/>
  </r>
  <r>
    <x v="4"/>
    <s v="This portion of the course is taught online"/>
    <n v="2025"/>
    <n v="2"/>
    <n v="84335"/>
    <s v="Full-Time"/>
    <n v="30"/>
    <s v="Cache"/>
    <s v="Cache County"/>
    <x v="11"/>
  </r>
  <r>
    <x v="4"/>
    <s v="This portion of the course is taught online"/>
    <n v="2025"/>
    <n v="2"/>
    <n v="84335"/>
    <s v="Part-Time"/>
    <n v="13"/>
    <s v="Cache"/>
    <s v="Cache County"/>
    <x v="11"/>
  </r>
  <r>
    <x v="4"/>
    <s v="This portion of the course is taught online"/>
    <n v="2025"/>
    <n v="2"/>
    <n v="84336"/>
    <s v="Part-Time"/>
    <n v="1"/>
    <s v="Box Elder"/>
    <s v="Box Elder County"/>
    <x v="10"/>
  </r>
  <r>
    <x v="4"/>
    <s v="This portion of the course is taught online"/>
    <n v="2025"/>
    <n v="2"/>
    <n v="84337"/>
    <s v="Full-Time"/>
    <n v="56"/>
    <s v="Box Elder"/>
    <s v="Box Elder County"/>
    <x v="10"/>
  </r>
  <r>
    <x v="4"/>
    <s v="This portion of the course is taught online"/>
    <n v="2025"/>
    <n v="2"/>
    <n v="84337"/>
    <s v="Part-Time"/>
    <n v="30"/>
    <s v="Box Elder"/>
    <s v="Box Elder County"/>
    <x v="10"/>
  </r>
  <r>
    <x v="4"/>
    <s v="This portion of the course is taught online"/>
    <n v="2025"/>
    <n v="2"/>
    <n v="84339"/>
    <s v="Full-Time"/>
    <n v="11"/>
    <s v="Cache"/>
    <s v="Cache County"/>
    <x v="11"/>
  </r>
  <r>
    <x v="4"/>
    <s v="This portion of the course is taught online"/>
    <n v="2025"/>
    <n v="2"/>
    <n v="84339"/>
    <s v="Part-Time"/>
    <n v="12"/>
    <s v="Cache"/>
    <s v="Cache County"/>
    <x v="11"/>
  </r>
  <r>
    <x v="4"/>
    <s v="This portion of the course is taught online"/>
    <n v="2025"/>
    <n v="2"/>
    <n v="84340"/>
    <s v="Full-Time"/>
    <n v="40"/>
    <s v="Box Elder"/>
    <s v="Box Elder County"/>
    <x v="10"/>
  </r>
  <r>
    <x v="4"/>
    <s v="This portion of the course is taught online"/>
    <n v="2025"/>
    <n v="2"/>
    <n v="84340"/>
    <s v="Part-Time"/>
    <n v="12"/>
    <s v="Box Elder"/>
    <s v="Box Elder County"/>
    <x v="10"/>
  </r>
  <r>
    <x v="4"/>
    <s v="This portion of the course is taught online"/>
    <n v="2025"/>
    <n v="2"/>
    <n v="84341"/>
    <s v="Full-Time"/>
    <n v="22"/>
    <s v="Cache"/>
    <s v="Cache County"/>
    <x v="11"/>
  </r>
  <r>
    <x v="4"/>
    <s v="This portion of the course is taught online"/>
    <n v="2025"/>
    <n v="2"/>
    <n v="84341"/>
    <s v="Part-Time"/>
    <n v="29"/>
    <s v="Cache"/>
    <s v="Cache County"/>
    <x v="11"/>
  </r>
  <r>
    <x v="4"/>
    <s v="This portion of the course is taught online"/>
    <n v="2025"/>
    <n v="2"/>
    <n v="84401"/>
    <s v="Full-Time"/>
    <n v="561"/>
    <s v="Weber"/>
    <s v="Weber County"/>
    <x v="9"/>
  </r>
  <r>
    <x v="4"/>
    <s v="This portion of the course is taught online"/>
    <n v="2025"/>
    <n v="2"/>
    <n v="84401"/>
    <s v="Part-Time"/>
    <n v="259"/>
    <s v="Weber"/>
    <s v="Weber County"/>
    <x v="9"/>
  </r>
  <r>
    <x v="4"/>
    <s v="This portion of the course is taught online"/>
    <n v="2025"/>
    <n v="2"/>
    <n v="84402"/>
    <s v="Full-Time"/>
    <n v="1"/>
    <s v="Weber"/>
    <e v="#N/A"/>
    <x v="9"/>
  </r>
  <r>
    <x v="4"/>
    <s v="This portion of the course is taught online"/>
    <n v="2025"/>
    <n v="2"/>
    <n v="84403"/>
    <s v="Full-Time"/>
    <n v="710"/>
    <s v="Weber"/>
    <s v="Weber County"/>
    <x v="9"/>
  </r>
  <r>
    <x v="4"/>
    <s v="This portion of the course is taught online"/>
    <n v="2025"/>
    <n v="2"/>
    <n v="84403"/>
    <s v="Part-Time"/>
    <n v="254"/>
    <s v="Weber"/>
    <s v="Weber County"/>
    <x v="9"/>
  </r>
  <r>
    <x v="4"/>
    <s v="This portion of the course is taught online"/>
    <n v="2025"/>
    <n v="2"/>
    <n v="84404"/>
    <s v="Full-Time"/>
    <n v="552"/>
    <s v="Weber"/>
    <s v="Weber County"/>
    <x v="9"/>
  </r>
  <r>
    <x v="4"/>
    <s v="This portion of the course is taught online"/>
    <n v="2025"/>
    <n v="2"/>
    <n v="84404"/>
    <s v="Part-Time"/>
    <n v="268"/>
    <s v="Weber"/>
    <s v="Weber County"/>
    <x v="9"/>
  </r>
  <r>
    <x v="4"/>
    <s v="This portion of the course is taught online"/>
    <n v="2025"/>
    <n v="2"/>
    <n v="84405"/>
    <s v="Full-Time"/>
    <n v="346"/>
    <s v="Weber"/>
    <s v="Weber County"/>
    <x v="9"/>
  </r>
  <r>
    <x v="4"/>
    <s v="This portion of the course is taught online"/>
    <n v="2025"/>
    <n v="2"/>
    <n v="84405"/>
    <s v="Part-Time"/>
    <n v="164"/>
    <s v="Weber"/>
    <s v="Weber County"/>
    <x v="9"/>
  </r>
  <r>
    <x v="4"/>
    <s v="This portion of the course is taught online"/>
    <n v="2025"/>
    <n v="2"/>
    <n v="84408"/>
    <s v="Full-Time"/>
    <n v="78"/>
    <s v="Weber"/>
    <s v="Weber County"/>
    <x v="9"/>
  </r>
  <r>
    <x v="4"/>
    <s v="This portion of the course is taught online"/>
    <n v="2025"/>
    <n v="2"/>
    <n v="84408"/>
    <s v="Part-Time"/>
    <n v="2"/>
    <s v="Weber"/>
    <s v="Weber County"/>
    <x v="9"/>
  </r>
  <r>
    <x v="4"/>
    <s v="This portion of the course is taught online"/>
    <n v="2025"/>
    <n v="2"/>
    <n v="84409"/>
    <s v="Part-Time"/>
    <n v="2"/>
    <s v="Weber"/>
    <e v="#N/A"/>
    <x v="9"/>
  </r>
  <r>
    <x v="4"/>
    <s v="This portion of the course is taught online"/>
    <n v="2025"/>
    <n v="2"/>
    <n v="84412"/>
    <s v="Full-Time"/>
    <n v="3"/>
    <s v="Weber"/>
    <e v="#N/A"/>
    <x v="9"/>
  </r>
  <r>
    <x v="4"/>
    <s v="This portion of the course is taught online"/>
    <n v="2025"/>
    <n v="2"/>
    <n v="84414"/>
    <s v="Full-Time"/>
    <n v="420"/>
    <s v="Weber"/>
    <s v="Weber County"/>
    <x v="9"/>
  </r>
  <r>
    <x v="4"/>
    <s v="This portion of the course is taught online"/>
    <n v="2025"/>
    <n v="2"/>
    <n v="84414"/>
    <s v="Part-Time"/>
    <n v="185"/>
    <s v="Weber"/>
    <s v="Weber County"/>
    <x v="9"/>
  </r>
  <r>
    <x v="4"/>
    <s v="This portion of the course is taught online"/>
    <n v="2025"/>
    <n v="2"/>
    <n v="84415"/>
    <s v="Full-Time"/>
    <n v="4"/>
    <s v="Weber"/>
    <e v="#N/A"/>
    <x v="9"/>
  </r>
  <r>
    <x v="4"/>
    <s v="This portion of the course is taught online"/>
    <n v="2025"/>
    <n v="2"/>
    <n v="84415"/>
    <s v="Part-Time"/>
    <n v="2"/>
    <s v="Weber"/>
    <e v="#N/A"/>
    <x v="9"/>
  </r>
  <r>
    <x v="4"/>
    <s v="This portion of the course is taught online"/>
    <n v="2025"/>
    <n v="2"/>
    <n v="84501"/>
    <s v="Full-Time"/>
    <n v="6"/>
    <s v="Carbon"/>
    <s v="Carbon County"/>
    <x v="12"/>
  </r>
  <r>
    <x v="4"/>
    <s v="This portion of the course is taught online"/>
    <n v="2025"/>
    <n v="2"/>
    <n v="84501"/>
    <s v="Part-Time"/>
    <n v="2"/>
    <s v="Carbon"/>
    <s v="Carbon County"/>
    <x v="12"/>
  </r>
  <r>
    <x v="4"/>
    <s v="This portion of the course is taught online"/>
    <n v="2025"/>
    <n v="2"/>
    <n v="84511"/>
    <s v="Full-Time"/>
    <n v="1"/>
    <s v="San Juan"/>
    <s v="San Juan County"/>
    <x v="13"/>
  </r>
  <r>
    <x v="4"/>
    <s v="This portion of the course is taught online"/>
    <n v="2025"/>
    <n v="2"/>
    <n v="84513"/>
    <s v="Full-Time"/>
    <n v="1"/>
    <s v="Emery"/>
    <s v="Emery County"/>
    <x v="14"/>
  </r>
  <r>
    <x v="4"/>
    <s v="This portion of the course is taught online"/>
    <n v="2025"/>
    <n v="2"/>
    <n v="84520"/>
    <s v="Part-Time"/>
    <n v="1"/>
    <s v="Carbon"/>
    <s v="Carbon County"/>
    <x v="12"/>
  </r>
  <r>
    <x v="4"/>
    <s v="This portion of the course is taught online"/>
    <n v="2025"/>
    <n v="2"/>
    <n v="84523"/>
    <s v="Full-Time"/>
    <n v="2"/>
    <s v="Emery"/>
    <s v="Emery County"/>
    <x v="14"/>
  </r>
  <r>
    <x v="4"/>
    <s v="This portion of the course is taught online"/>
    <n v="2025"/>
    <n v="2"/>
    <n v="84526"/>
    <s v="Part-Time"/>
    <n v="3"/>
    <s v="Carbon"/>
    <s v="Carbon County"/>
    <x v="12"/>
  </r>
  <r>
    <x v="4"/>
    <s v="This portion of the course is taught online"/>
    <n v="2025"/>
    <n v="2"/>
    <n v="84532"/>
    <s v="Full-Time"/>
    <n v="4"/>
    <s v="Grand"/>
    <s v="Grand County"/>
    <x v="15"/>
  </r>
  <r>
    <x v="4"/>
    <s v="This portion of the course is taught online"/>
    <n v="2025"/>
    <n v="2"/>
    <n v="84532"/>
    <s v="Part-Time"/>
    <n v="2"/>
    <s v="Grand"/>
    <s v="Grand County"/>
    <x v="15"/>
  </r>
  <r>
    <x v="4"/>
    <s v="This portion of the course is taught online"/>
    <n v="2025"/>
    <n v="2"/>
    <n v="84534"/>
    <s v="Part-Time"/>
    <n v="1"/>
    <s v="San Juan"/>
    <s v="San Juan County"/>
    <x v="13"/>
  </r>
  <r>
    <x v="4"/>
    <s v="This portion of the course is taught online"/>
    <n v="2025"/>
    <n v="2"/>
    <n v="84535"/>
    <s v="Full-Time"/>
    <n v="1"/>
    <s v="San Juan"/>
    <s v="San Juan County"/>
    <x v="13"/>
  </r>
  <r>
    <x v="4"/>
    <s v="This portion of the course is taught online"/>
    <n v="2025"/>
    <n v="2"/>
    <n v="84536"/>
    <s v="Full-Time"/>
    <n v="1"/>
    <s v="San Juan"/>
    <s v="San Juan County"/>
    <x v="13"/>
  </r>
  <r>
    <x v="4"/>
    <s v="This portion of the course is taught online"/>
    <n v="2025"/>
    <n v="2"/>
    <n v="84601"/>
    <s v="Full-Time"/>
    <n v="4"/>
    <s v="Utah"/>
    <s v="Utah County"/>
    <x v="0"/>
  </r>
  <r>
    <x v="4"/>
    <s v="This portion of the course is taught online"/>
    <n v="2025"/>
    <n v="2"/>
    <n v="84601"/>
    <s v="Part-Time"/>
    <n v="8"/>
    <s v="Utah"/>
    <s v="Utah County"/>
    <x v="0"/>
  </r>
  <r>
    <x v="4"/>
    <s v="This portion of the course is taught online"/>
    <n v="2025"/>
    <n v="2"/>
    <n v="84604"/>
    <s v="Full-Time"/>
    <n v="7"/>
    <s v="Utah"/>
    <s v="Utah County"/>
    <x v="0"/>
  </r>
  <r>
    <x v="4"/>
    <s v="This portion of the course is taught online"/>
    <n v="2025"/>
    <n v="2"/>
    <n v="84604"/>
    <s v="Part-Time"/>
    <n v="4"/>
    <s v="Utah"/>
    <s v="Utah County"/>
    <x v="0"/>
  </r>
  <r>
    <x v="4"/>
    <s v="This portion of the course is taught online"/>
    <n v="2025"/>
    <n v="2"/>
    <n v="84606"/>
    <s v="Full-Time"/>
    <n v="2"/>
    <s v="Utah"/>
    <s v="Utah County"/>
    <x v="0"/>
  </r>
  <r>
    <x v="4"/>
    <s v="This portion of the course is taught online"/>
    <n v="2025"/>
    <n v="2"/>
    <n v="84606"/>
    <s v="Part-Time"/>
    <n v="6"/>
    <s v="Utah"/>
    <s v="Utah County"/>
    <x v="0"/>
  </r>
  <r>
    <x v="4"/>
    <s v="This portion of the course is taught online"/>
    <n v="2025"/>
    <n v="2"/>
    <n v="84622"/>
    <s v="Part-Time"/>
    <n v="1"/>
    <s v="Sanpete"/>
    <s v="Sanpete County"/>
    <x v="17"/>
  </r>
  <r>
    <x v="4"/>
    <s v="This portion of the course is taught online"/>
    <n v="2025"/>
    <n v="2"/>
    <n v="84624"/>
    <s v="Full-Time"/>
    <n v="1"/>
    <s v="Millard"/>
    <s v="Millard County"/>
    <x v="16"/>
  </r>
  <r>
    <x v="4"/>
    <s v="This portion of the course is taught online"/>
    <n v="2025"/>
    <n v="2"/>
    <n v="84624"/>
    <s v="Part-Time"/>
    <n v="1"/>
    <s v="Millard"/>
    <s v="Millard County"/>
    <x v="16"/>
  </r>
  <r>
    <x v="4"/>
    <s v="This portion of the course is taught online"/>
    <n v="2025"/>
    <n v="2"/>
    <n v="84627"/>
    <s v="Full-Time"/>
    <n v="2"/>
    <s v="Sanpete"/>
    <s v="Sanpete County"/>
    <x v="17"/>
  </r>
  <r>
    <x v="4"/>
    <s v="This portion of the course is taught online"/>
    <n v="2025"/>
    <n v="2"/>
    <n v="84627"/>
    <s v="Part-Time"/>
    <n v="6"/>
    <s v="Sanpete"/>
    <s v="Sanpete County"/>
    <x v="17"/>
  </r>
  <r>
    <x v="4"/>
    <s v="This portion of the course is taught online"/>
    <n v="2025"/>
    <n v="2"/>
    <n v="84628"/>
    <s v="Full-Time"/>
    <n v="1"/>
    <s v="Juab"/>
    <s v="Juab County"/>
    <x v="18"/>
  </r>
  <r>
    <x v="4"/>
    <s v="This portion of the course is taught online"/>
    <n v="2025"/>
    <n v="2"/>
    <n v="84630"/>
    <s v="Full-Time"/>
    <n v="1"/>
    <s v="Sanpete"/>
    <s v="Sanpete County"/>
    <x v="17"/>
  </r>
  <r>
    <x v="4"/>
    <s v="This portion of the course is taught online"/>
    <n v="2025"/>
    <n v="2"/>
    <n v="84631"/>
    <s v="Full-Time"/>
    <n v="2"/>
    <s v="Millard"/>
    <s v="Millard County"/>
    <x v="16"/>
  </r>
  <r>
    <x v="4"/>
    <s v="This portion of the course is taught online"/>
    <n v="2025"/>
    <n v="2"/>
    <n v="84631"/>
    <s v="Part-Time"/>
    <n v="2"/>
    <s v="Millard"/>
    <s v="Millard County"/>
    <x v="16"/>
  </r>
  <r>
    <x v="4"/>
    <s v="This portion of the course is taught online"/>
    <n v="2025"/>
    <n v="2"/>
    <n v="84632"/>
    <s v="Full-Time"/>
    <n v="1"/>
    <s v="Sanpete"/>
    <s v="Sanpete County"/>
    <x v="17"/>
  </r>
  <r>
    <x v="4"/>
    <s v="This portion of the course is taught online"/>
    <n v="2025"/>
    <n v="2"/>
    <n v="84637"/>
    <s v="Part-Time"/>
    <n v="1"/>
    <s v="Millard"/>
    <s v="Millard County"/>
    <x v="16"/>
  </r>
  <r>
    <x v="4"/>
    <s v="This portion of the course is taught online"/>
    <n v="2025"/>
    <n v="2"/>
    <n v="84642"/>
    <s v="Full-Time"/>
    <n v="1"/>
    <s v="Sanpete"/>
    <s v="Sanpete County"/>
    <x v="17"/>
  </r>
  <r>
    <x v="4"/>
    <s v="This portion of the course is taught online"/>
    <n v="2025"/>
    <n v="2"/>
    <n v="84642"/>
    <s v="Part-Time"/>
    <n v="1"/>
    <s v="Sanpete"/>
    <s v="Sanpete County"/>
    <x v="17"/>
  </r>
  <r>
    <x v="4"/>
    <s v="This portion of the course is taught online"/>
    <n v="2025"/>
    <n v="2"/>
    <n v="84643"/>
    <s v="Part-Time"/>
    <n v="1"/>
    <s v="Sanpete"/>
    <s v="Sanpete County"/>
    <x v="17"/>
  </r>
  <r>
    <x v="4"/>
    <s v="This portion of the course is taught online"/>
    <n v="2025"/>
    <n v="2"/>
    <n v="84647"/>
    <s v="Full-Time"/>
    <n v="1"/>
    <s v="Sanpete"/>
    <s v="Sanpete County"/>
    <x v="17"/>
  </r>
  <r>
    <x v="4"/>
    <s v="This portion of the course is taught online"/>
    <n v="2025"/>
    <n v="2"/>
    <n v="84647"/>
    <s v="Part-Time"/>
    <n v="3"/>
    <s v="Sanpete"/>
    <s v="Sanpete County"/>
    <x v="17"/>
  </r>
  <r>
    <x v="4"/>
    <s v="This portion of the course is taught online"/>
    <n v="2025"/>
    <n v="2"/>
    <n v="84648"/>
    <s v="Full-Time"/>
    <n v="1"/>
    <s v="Juab"/>
    <s v="Juab County"/>
    <x v="18"/>
  </r>
  <r>
    <x v="4"/>
    <s v="This portion of the course is taught online"/>
    <n v="2025"/>
    <n v="2"/>
    <n v="84648"/>
    <s v="Part-Time"/>
    <n v="1"/>
    <s v="Juab"/>
    <s v="Juab County"/>
    <x v="18"/>
  </r>
  <r>
    <x v="4"/>
    <s v="This portion of the course is taught online"/>
    <n v="2025"/>
    <n v="2"/>
    <n v="84649"/>
    <s v="Part-Time"/>
    <n v="1"/>
    <s v="Millard"/>
    <s v="Millard County"/>
    <x v="16"/>
  </r>
  <r>
    <x v="4"/>
    <s v="This portion of the course is taught online"/>
    <n v="2025"/>
    <n v="2"/>
    <n v="84651"/>
    <s v="Full-Time"/>
    <n v="6"/>
    <s v="Utah"/>
    <s v="Utah County"/>
    <x v="0"/>
  </r>
  <r>
    <x v="4"/>
    <s v="This portion of the course is taught online"/>
    <n v="2025"/>
    <n v="2"/>
    <n v="84651"/>
    <s v="Part-Time"/>
    <n v="3"/>
    <s v="Utah"/>
    <s v="Utah County"/>
    <x v="0"/>
  </r>
  <r>
    <x v="4"/>
    <s v="This portion of the course is taught online"/>
    <n v="2025"/>
    <n v="2"/>
    <n v="84653"/>
    <s v="Full-Time"/>
    <n v="1"/>
    <s v="Utah"/>
    <s v="Utah County"/>
    <x v="0"/>
  </r>
  <r>
    <x v="4"/>
    <s v="This portion of the course is taught online"/>
    <n v="2025"/>
    <n v="2"/>
    <n v="84653"/>
    <s v="Part-Time"/>
    <n v="2"/>
    <s v="Utah"/>
    <s v="Utah County"/>
    <x v="0"/>
  </r>
  <r>
    <x v="4"/>
    <s v="This portion of the course is taught online"/>
    <n v="2025"/>
    <n v="2"/>
    <n v="84654"/>
    <s v="Part-Time"/>
    <n v="1"/>
    <s v="Sevier"/>
    <s v="Sevier County"/>
    <x v="19"/>
  </r>
  <r>
    <x v="4"/>
    <s v="This portion of the course is taught online"/>
    <n v="2025"/>
    <n v="2"/>
    <n v="84655"/>
    <s v="Full-Time"/>
    <n v="3"/>
    <s v="Utah"/>
    <s v="Utah County"/>
    <x v="0"/>
  </r>
  <r>
    <x v="4"/>
    <s v="This portion of the course is taught online"/>
    <n v="2025"/>
    <n v="2"/>
    <n v="84655"/>
    <s v="Part-Time"/>
    <n v="2"/>
    <s v="Utah"/>
    <s v="Utah County"/>
    <x v="0"/>
  </r>
  <r>
    <x v="4"/>
    <s v="This portion of the course is taught online"/>
    <n v="2025"/>
    <n v="2"/>
    <n v="84657"/>
    <s v="Full-Time"/>
    <n v="1"/>
    <s v="Sevier"/>
    <s v="Sevier County"/>
    <x v="19"/>
  </r>
  <r>
    <x v="4"/>
    <s v="This portion of the course is taught online"/>
    <n v="2025"/>
    <n v="2"/>
    <n v="84660"/>
    <s v="Full-Time"/>
    <n v="14"/>
    <s v="Utah"/>
    <s v="Utah County"/>
    <x v="0"/>
  </r>
  <r>
    <x v="4"/>
    <s v="This portion of the course is taught online"/>
    <n v="2025"/>
    <n v="2"/>
    <n v="84660"/>
    <s v="Part-Time"/>
    <n v="16"/>
    <s v="Utah"/>
    <s v="Utah County"/>
    <x v="0"/>
  </r>
  <r>
    <x v="4"/>
    <s v="This portion of the course is taught online"/>
    <n v="2025"/>
    <n v="2"/>
    <n v="84662"/>
    <s v="Full-Time"/>
    <n v="1"/>
    <s v="Sanpete"/>
    <s v="Sanpete County"/>
    <x v="17"/>
  </r>
  <r>
    <x v="4"/>
    <s v="This portion of the course is taught online"/>
    <n v="2025"/>
    <n v="2"/>
    <n v="84663"/>
    <s v="Full-Time"/>
    <n v="8"/>
    <s v="Utah"/>
    <s v="Utah County"/>
    <x v="0"/>
  </r>
  <r>
    <x v="4"/>
    <s v="This portion of the course is taught online"/>
    <n v="2025"/>
    <n v="2"/>
    <n v="84663"/>
    <s v="Part-Time"/>
    <n v="2"/>
    <s v="Utah"/>
    <s v="Utah County"/>
    <x v="0"/>
  </r>
  <r>
    <x v="4"/>
    <s v="This portion of the course is taught online"/>
    <n v="2025"/>
    <n v="2"/>
    <n v="84664"/>
    <s v="Full-Time"/>
    <n v="5"/>
    <s v="Utah"/>
    <s v="Utah County"/>
    <x v="0"/>
  </r>
  <r>
    <x v="4"/>
    <s v="This portion of the course is taught online"/>
    <n v="2025"/>
    <n v="2"/>
    <n v="84664"/>
    <s v="Part-Time"/>
    <n v="3"/>
    <s v="Utah"/>
    <s v="Utah County"/>
    <x v="0"/>
  </r>
  <r>
    <x v="4"/>
    <s v="This portion of the course is taught online"/>
    <n v="2025"/>
    <n v="2"/>
    <n v="84701"/>
    <s v="Full-Time"/>
    <n v="2"/>
    <s v="Sevier"/>
    <s v="Sevier County"/>
    <x v="19"/>
  </r>
  <r>
    <x v="4"/>
    <s v="This portion of the course is taught online"/>
    <n v="2025"/>
    <n v="2"/>
    <n v="84701"/>
    <s v="Part-Time"/>
    <n v="2"/>
    <s v="Sevier"/>
    <s v="Sevier County"/>
    <x v="19"/>
  </r>
  <r>
    <x v="4"/>
    <s v="This portion of the course is taught online"/>
    <n v="2025"/>
    <n v="2"/>
    <n v="84720"/>
    <s v="Full-Time"/>
    <n v="2"/>
    <s v="Iron"/>
    <s v="Iron County"/>
    <x v="20"/>
  </r>
  <r>
    <x v="4"/>
    <s v="This portion of the course is taught online"/>
    <n v="2025"/>
    <n v="2"/>
    <n v="84720"/>
    <s v="Part-Time"/>
    <n v="3"/>
    <s v="Iron"/>
    <s v="Iron County"/>
    <x v="20"/>
  </r>
  <r>
    <x v="4"/>
    <s v="This portion of the course is taught online"/>
    <n v="2025"/>
    <n v="2"/>
    <n v="84721"/>
    <s v="Full-Time"/>
    <n v="5"/>
    <s v="Iron"/>
    <s v="Iron County"/>
    <x v="20"/>
  </r>
  <r>
    <x v="4"/>
    <s v="This portion of the course is taught online"/>
    <n v="2025"/>
    <n v="2"/>
    <n v="84721"/>
    <s v="Part-Time"/>
    <n v="6"/>
    <s v="Iron"/>
    <s v="Iron County"/>
    <x v="20"/>
  </r>
  <r>
    <x v="4"/>
    <s v="This portion of the course is taught online"/>
    <n v="2025"/>
    <n v="2"/>
    <n v="84723"/>
    <s v="Full-Time"/>
    <n v="1"/>
    <s v="Piute"/>
    <s v="Piute County"/>
    <x v="28"/>
  </r>
  <r>
    <x v="4"/>
    <s v="This portion of the course is taught online"/>
    <n v="2025"/>
    <n v="2"/>
    <n v="84730"/>
    <s v="Full-Time"/>
    <n v="1"/>
    <s v="Sevier"/>
    <s v="Sevier County"/>
    <x v="19"/>
  </r>
  <r>
    <x v="4"/>
    <s v="This portion of the course is taught online"/>
    <n v="2025"/>
    <n v="2"/>
    <n v="84737"/>
    <s v="Full-Time"/>
    <n v="2"/>
    <s v="Washington"/>
    <s v="Washington County"/>
    <x v="21"/>
  </r>
  <r>
    <x v="4"/>
    <s v="This portion of the course is taught online"/>
    <n v="2025"/>
    <n v="2"/>
    <n v="84737"/>
    <s v="Part-Time"/>
    <n v="7"/>
    <s v="Washington"/>
    <s v="Washington County"/>
    <x v="21"/>
  </r>
  <r>
    <x v="4"/>
    <s v="This portion of the course is taught online"/>
    <n v="2025"/>
    <n v="2"/>
    <n v="84739"/>
    <s v="Full-Time"/>
    <n v="1"/>
    <s v="Sevier"/>
    <s v="Sevier County"/>
    <x v="19"/>
  </r>
  <r>
    <x v="4"/>
    <s v="This portion of the course is taught online"/>
    <n v="2025"/>
    <n v="2"/>
    <n v="84745"/>
    <s v="Full-Time"/>
    <n v="1"/>
    <s v="Washington"/>
    <s v="Washington County"/>
    <x v="21"/>
  </r>
  <r>
    <x v="4"/>
    <s v="This portion of the course is taught online"/>
    <n v="2025"/>
    <n v="2"/>
    <n v="84746"/>
    <s v="Full-Time"/>
    <n v="1"/>
    <s v="Washington"/>
    <s v="Washington County"/>
    <x v="21"/>
  </r>
  <r>
    <x v="4"/>
    <s v="This portion of the course is taught online"/>
    <n v="2025"/>
    <n v="2"/>
    <n v="84751"/>
    <s v="Full-Time"/>
    <n v="1"/>
    <s v="Beaver"/>
    <s v="Beaver County"/>
    <x v="23"/>
  </r>
  <r>
    <x v="4"/>
    <s v="This portion of the course is taught online"/>
    <n v="2025"/>
    <n v="2"/>
    <n v="84752"/>
    <s v="Full-Time"/>
    <n v="1"/>
    <s v="Beaver"/>
    <s v="Beaver County"/>
    <x v="23"/>
  </r>
  <r>
    <x v="4"/>
    <s v="This portion of the course is taught online"/>
    <n v="2025"/>
    <n v="2"/>
    <n v="84759"/>
    <s v="Full-Time"/>
    <n v="1"/>
    <s v="Garfield"/>
    <s v="Garfield County"/>
    <x v="22"/>
  </r>
  <r>
    <x v="4"/>
    <s v="This portion of the course is taught online"/>
    <n v="2025"/>
    <n v="2"/>
    <n v="84765"/>
    <s v="Part-Time"/>
    <n v="3"/>
    <s v="Washington"/>
    <s v="Washington County"/>
    <x v="21"/>
  </r>
  <r>
    <x v="4"/>
    <s v="This portion of the course is taught online"/>
    <n v="2025"/>
    <n v="2"/>
    <n v="84770"/>
    <s v="Full-Time"/>
    <n v="7"/>
    <s v="Washington"/>
    <s v="Washington County"/>
    <x v="21"/>
  </r>
  <r>
    <x v="4"/>
    <s v="This portion of the course is taught online"/>
    <n v="2025"/>
    <n v="2"/>
    <n v="84770"/>
    <s v="Part-Time"/>
    <n v="6"/>
    <s v="Washington"/>
    <s v="Washington County"/>
    <x v="21"/>
  </r>
  <r>
    <x v="4"/>
    <s v="This portion of the course is taught online"/>
    <n v="2025"/>
    <n v="2"/>
    <n v="84780"/>
    <s v="Full-Time"/>
    <n v="5"/>
    <s v="Washington"/>
    <s v="Washington County"/>
    <x v="21"/>
  </r>
  <r>
    <x v="4"/>
    <s v="This portion of the course is taught online"/>
    <n v="2025"/>
    <n v="2"/>
    <n v="84780"/>
    <s v="Part-Time"/>
    <n v="3"/>
    <s v="Washington"/>
    <s v="Washington County"/>
    <x v="21"/>
  </r>
  <r>
    <x v="4"/>
    <s v="This portion of the course is taught online"/>
    <n v="2025"/>
    <n v="2"/>
    <n v="84790"/>
    <s v="Full-Time"/>
    <n v="11"/>
    <s v="Washington"/>
    <s v="Washington County"/>
    <x v="21"/>
  </r>
  <r>
    <x v="4"/>
    <s v="This portion of the course is taught online"/>
    <n v="2025"/>
    <n v="2"/>
    <n v="84790"/>
    <s v="Part-Time"/>
    <n v="2"/>
    <s v="Washington"/>
    <s v="Washington County"/>
    <x v="21"/>
  </r>
  <r>
    <x v="4"/>
    <s v="Course taught from an out of state site"/>
    <n v="2025"/>
    <n v="2"/>
    <n v="84003"/>
    <s v="Full-Time"/>
    <n v="1"/>
    <s v="Utah"/>
    <s v="Utah County"/>
    <x v="0"/>
  </r>
  <r>
    <x v="4"/>
    <s v="Course taught from an out of state site"/>
    <n v="2025"/>
    <n v="2"/>
    <n v="84005"/>
    <s v="Full-Time"/>
    <n v="1"/>
    <e v="#N/A"/>
    <s v="Utah County"/>
    <x v="0"/>
  </r>
  <r>
    <x v="4"/>
    <s v="Course taught from an out of state site"/>
    <n v="2025"/>
    <n v="2"/>
    <n v="84014"/>
    <s v="Full-Time"/>
    <n v="1"/>
    <s v="Davis"/>
    <s v="Davis County"/>
    <x v="2"/>
  </r>
  <r>
    <x v="4"/>
    <s v="Course taught from an out of state site"/>
    <n v="2025"/>
    <n v="2"/>
    <n v="84015"/>
    <s v="Part-Time"/>
    <n v="1"/>
    <s v="Davis"/>
    <s v="Davis County"/>
    <x v="2"/>
  </r>
  <r>
    <x v="4"/>
    <s v="Course taught from an out of state site"/>
    <n v="2025"/>
    <n v="2"/>
    <n v="84017"/>
    <s v="Full-Time"/>
    <n v="1"/>
    <s v="Summit"/>
    <s v="Summit County"/>
    <x v="3"/>
  </r>
  <r>
    <x v="4"/>
    <s v="Course taught from an out of state site"/>
    <n v="2025"/>
    <n v="2"/>
    <n v="84025"/>
    <s v="Full-Time"/>
    <n v="1"/>
    <s v="Davis"/>
    <s v="Davis County"/>
    <x v="2"/>
  </r>
  <r>
    <x v="4"/>
    <s v="Course taught from an out of state site"/>
    <n v="2025"/>
    <n v="2"/>
    <n v="84050"/>
    <s v="Full-Time"/>
    <n v="1"/>
    <s v="Morgan"/>
    <s v="Morgan County"/>
    <x v="8"/>
  </r>
  <r>
    <x v="4"/>
    <s v="Course taught from an out of state site"/>
    <n v="2025"/>
    <n v="2"/>
    <n v="84058"/>
    <s v="Full-Time"/>
    <n v="1"/>
    <s v="Utah"/>
    <s v="Utah County"/>
    <x v="0"/>
  </r>
  <r>
    <x v="4"/>
    <s v="Course taught from an out of state site"/>
    <n v="2025"/>
    <n v="2"/>
    <n v="84062"/>
    <s v="Full-Time"/>
    <n v="1"/>
    <s v="Utah"/>
    <s v="Utah County"/>
    <x v="0"/>
  </r>
  <r>
    <x v="4"/>
    <s v="Course taught from an out of state site"/>
    <n v="2025"/>
    <n v="2"/>
    <n v="84075"/>
    <s v="Full-Time"/>
    <n v="2"/>
    <s v="Davis"/>
    <s v="Davis County"/>
    <x v="2"/>
  </r>
  <r>
    <x v="4"/>
    <s v="Course taught from an out of state site"/>
    <n v="2025"/>
    <n v="2"/>
    <n v="84081"/>
    <s v="Full-Time"/>
    <n v="1"/>
    <e v="#N/A"/>
    <s v="Salt Lake County"/>
    <x v="1"/>
  </r>
  <r>
    <x v="4"/>
    <s v="Course taught from an out of state site"/>
    <n v="2025"/>
    <n v="2"/>
    <n v="84401"/>
    <s v="Full-Time"/>
    <n v="1"/>
    <s v="Weber"/>
    <s v="Weber County"/>
    <x v="9"/>
  </r>
  <r>
    <x v="4"/>
    <s v="Course taught from an out of state site"/>
    <n v="2025"/>
    <n v="2"/>
    <n v="84404"/>
    <s v="Full-Time"/>
    <n v="1"/>
    <s v="Weber"/>
    <s v="Weber County"/>
    <x v="9"/>
  </r>
  <r>
    <x v="4"/>
    <s v="Course taught from an out of state site"/>
    <n v="2025"/>
    <n v="2"/>
    <n v="84511"/>
    <s v="Full-Time"/>
    <n v="1"/>
    <s v="San Juan"/>
    <s v="San Juan County"/>
    <x v="13"/>
  </r>
  <r>
    <x v="4"/>
    <s v="Course taught from an out of state site"/>
    <n v="2025"/>
    <n v="2"/>
    <n v="84534"/>
    <s v="Full-Time"/>
    <n v="1"/>
    <s v="San Juan"/>
    <s v="San Juan County"/>
    <x v="13"/>
  </r>
  <r>
    <x v="4"/>
    <s v="Course taught from an out of state site"/>
    <n v="2025"/>
    <n v="2"/>
    <n v="84535"/>
    <s v="Full-Time"/>
    <n v="2"/>
    <s v="San Juan"/>
    <s v="San Juan County"/>
    <x v="13"/>
  </r>
  <r>
    <x v="4"/>
    <s v="Course taught from an out of state site"/>
    <n v="2025"/>
    <n v="2"/>
    <n v="84606"/>
    <s v="Full-Time"/>
    <n v="1"/>
    <s v="Utah"/>
    <s v="Utah County"/>
    <x v="0"/>
  </r>
  <r>
    <x v="4"/>
    <s v="Course taught from an out of state site"/>
    <n v="2025"/>
    <n v="2"/>
    <n v="84653"/>
    <s v="Full-Time"/>
    <n v="1"/>
    <s v="Utah"/>
    <s v="Utah County"/>
    <x v="0"/>
  </r>
  <r>
    <x v="4"/>
    <s v="Course taught from an out of state site"/>
    <n v="2025"/>
    <n v="2"/>
    <n v="84660"/>
    <s v="Full-Time"/>
    <n v="1"/>
    <s v="Utah"/>
    <s v="Utah County"/>
    <x v="0"/>
  </r>
  <r>
    <x v="4"/>
    <s v="Course taught from an out of state site"/>
    <n v="2025"/>
    <n v="2"/>
    <n v="84667"/>
    <s v="Full-Time"/>
    <n v="1"/>
    <s v="Sanpete"/>
    <s v="Sanpete County"/>
    <x v="17"/>
  </r>
  <r>
    <x v="4"/>
    <s v="Course taught from an out of state site"/>
    <n v="2025"/>
    <n v="2"/>
    <n v="84713"/>
    <s v="Full-Time"/>
    <n v="1"/>
    <s v="Beaver"/>
    <s v="Beaver County"/>
    <x v="23"/>
  </r>
  <r>
    <x v="4"/>
    <s v="Course taught from an out of state site"/>
    <n v="2025"/>
    <n v="2"/>
    <n v="84737"/>
    <s v="Full-Time"/>
    <n v="1"/>
    <s v="Washington"/>
    <s v="Washington County"/>
    <x v="21"/>
  </r>
  <r>
    <x v="4"/>
    <s v="Course taught from an out of state site"/>
    <n v="2025"/>
    <n v="2"/>
    <n v="84790"/>
    <s v="Full-Time"/>
    <n v="1"/>
    <s v="Washington"/>
    <s v="Washington County"/>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31F7D1-1116-425D-ACA8-9405628D28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2:AB9" firstHeaderRow="1" firstDataRow="2" firstDataCol="1"/>
  <pivotFields count="10">
    <pivotField axis="axisCol" showAll="0">
      <items count="6">
        <item x="1"/>
        <item x="4"/>
        <item x="3"/>
        <item x="0"/>
        <item h="1" x="2"/>
        <item t="default"/>
      </items>
    </pivotField>
    <pivotField showAll="0"/>
    <pivotField showAll="0"/>
    <pivotField showAll="0"/>
    <pivotField showAll="0"/>
    <pivotField showAll="0"/>
    <pivotField dataField="1" showAll="0"/>
    <pivotField showAll="0"/>
    <pivotField showAll="0"/>
    <pivotField axis="axisRow" showAll="0">
      <items count="31">
        <item h="1" x="23"/>
        <item x="10"/>
        <item h="1" x="11"/>
        <item h="1" x="12"/>
        <item h="1" x="26"/>
        <item x="2"/>
        <item h="1" x="4"/>
        <item h="1" x="14"/>
        <item h="1" x="22"/>
        <item h="1" x="15"/>
        <item h="1" x="20"/>
        <item h="1" x="18"/>
        <item h="1" x="29"/>
        <item h="1" x="16"/>
        <item h="1" x="8"/>
        <item h="1" x="28"/>
        <item h="1" x="25"/>
        <item x="1"/>
        <item h="1" x="13"/>
        <item h="1" x="17"/>
        <item h="1" x="19"/>
        <item h="1" x="3"/>
        <item h="1" x="5"/>
        <item h="1" x="6"/>
        <item x="0"/>
        <item h="1" x="7"/>
        <item h="1" x="21"/>
        <item h="1" x="27"/>
        <item x="9"/>
        <item h="1" x="24"/>
        <item t="default"/>
      </items>
    </pivotField>
  </pivotFields>
  <rowFields count="1">
    <field x="9"/>
  </rowFields>
  <rowItems count="6">
    <i>
      <x v="1"/>
    </i>
    <i>
      <x v="5"/>
    </i>
    <i>
      <x v="17"/>
    </i>
    <i>
      <x v="24"/>
    </i>
    <i>
      <x v="28"/>
    </i>
    <i t="grand">
      <x/>
    </i>
  </rowItems>
  <colFields count="1">
    <field x="0"/>
  </colFields>
  <colItems count="5">
    <i>
      <x/>
    </i>
    <i>
      <x v="1"/>
    </i>
    <i>
      <x v="2"/>
    </i>
    <i>
      <x v="3"/>
    </i>
    <i t="grand">
      <x/>
    </i>
  </colItems>
  <dataFields count="1">
    <dataField name="Sum of Headc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2E48DB-04F0-4A1C-8934-1AFF1781F30A}" name="Table1" displayName="Table1" ref="A2:J6016" totalsRowShown="0" headerRowDxfId="3">
  <autoFilter ref="A2:J6016" xr:uid="{862E48DB-04F0-4A1C-8934-1AFF1781F30A}"/>
  <tableColumns count="10">
    <tableColumn id="1" xr3:uid="{D5EFF0B9-5DD2-4F01-9869-04477EF74842}" name="Institution"/>
    <tableColumn id="2" xr3:uid="{7A3E6E57-84EB-4551-B704-1D16A02F8455}" name="Site"/>
    <tableColumn id="3" xr3:uid="{E2A1FCC0-8733-4EDE-814D-8AE03DA1B841}" name="Academic Year"/>
    <tableColumn id="4" xr3:uid="{3C3649C4-942F-49F8-AA08-FB676F903105}" name="Term"/>
    <tableColumn id="5" xr3:uid="{8CDF42F8-888D-4D4A-B395-B2FD2A6C32B6}" name="ZIPCODE"/>
    <tableColumn id="6" xr3:uid="{598885B6-55BD-45D7-BAEC-0450EA1BA136}" name="Full_or_Part_Time"/>
    <tableColumn id="7" xr3:uid="{147007FA-B61A-43D5-8AD1-B1FB5ABE7877}" name="Headcount"/>
    <tableColumn id="9" xr3:uid="{C76316C0-5896-46AA-B8A4-8EA719BCE750}" name="County (Utah.gov)" dataDxfId="2">
      <calculatedColumnFormula>_xlfn.XLOOKUP(Table1[[#This Row],[ZIPCODE]],Table2[Zip Code],Table2[County])</calculatedColumnFormula>
    </tableColumn>
    <tableColumn id="8" xr3:uid="{841B6364-6B37-4FC5-9970-4D470EA34902}" name="County (WPR)" dataDxfId="1">
      <calculatedColumnFormula>_xlfn.XLOOKUP(Table1[[#This Row],[ZIPCODE]],Table3[zip],Table3[county])</calculatedColumnFormula>
    </tableColumn>
    <tableColumn id="10" xr3:uid="{18E92BC5-0941-451D-BEE2-1F3A0B5D1A7B}" name="County" dataDxfId="0">
      <calculatedColumnFormula>IFERROR(Table1[[#This Row],[County (Utah.gov)]], SUBSTITUTE(Table1[[#This Row],[County (WPR)]], " County",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52D27F-D1DF-430A-95C6-A266520446A3}" name="Table2" displayName="Table2" ref="L2:N354" totalsRowShown="0">
  <autoFilter ref="L2:N354" xr:uid="{F752D27F-D1DF-430A-95C6-A266520446A3}"/>
  <tableColumns count="3">
    <tableColumn id="1" xr3:uid="{53897547-B338-4047-9811-8BC273ACD0C2}" name="County"/>
    <tableColumn id="2" xr3:uid="{FEA5AD4E-632B-4D79-BE21-924D567D1FF6}" name="Zip Code"/>
    <tableColumn id="3" xr3:uid="{3E8E411A-5C0C-43E3-AF78-FD7115100686}" name="Cit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5B6AEF-B4D3-41AF-9A20-8864944A93EB}" name="Table3" displayName="Table3" ref="P2:U300" totalsRowShown="0">
  <autoFilter ref="P2:U300" xr:uid="{5C5B6AEF-B4D3-41AF-9A20-8864944A93EB}"/>
  <tableColumns count="6">
    <tableColumn id="1" xr3:uid="{E8E598D8-7247-4B26-8B2C-72CCF3FB1F24}" name="zip"/>
    <tableColumn id="2" xr3:uid="{9D9B86BA-19AF-4766-9783-F5854F5AFC15}" name="city"/>
    <tableColumn id="3" xr3:uid="{95715885-A070-4010-BA02-9FCE3E05343C}" name="county"/>
    <tableColumn id="4" xr3:uid="{76375944-05B0-4B7D-93D5-681889A7072F}" name="stateCode"/>
    <tableColumn id="5" xr3:uid="{ED258DF2-1B89-42D9-B2BE-993824B58E29}" name="population"/>
    <tableColumn id="6" xr3:uid="{7928141C-AE2A-451C-B47E-F42E73873B6F}" name="sta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hyperlink" Target="https://d36oiwf74r1rap.cloudfront.net/wp-content/uploads/SchColAgeFS-Dec2022.pdf" TargetMode="Externa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ivotTable" Target="../pivotTables/pivotTable1.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5.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ensign.edu/institutional-research"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zoomScale="80" zoomScaleNormal="80" workbookViewId="0">
      <selection activeCell="L1" sqref="L1"/>
    </sheetView>
  </sheetViews>
  <sheetFormatPr defaultColWidth="9" defaultRowHeight="15"/>
  <cols>
    <col min="1" max="15" width="12.140625" style="7" customWidth="1"/>
    <col min="16" max="16" width="9" style="7"/>
    <col min="17" max="17" width="12" style="7" customWidth="1"/>
    <col min="18" max="18" width="29.42578125" style="7" customWidth="1"/>
    <col min="19" max="19" width="9.28515625" style="7" bestFit="1" customWidth="1"/>
    <col min="20" max="21" width="9" style="7"/>
    <col min="22" max="16384" width="9" style="2"/>
  </cols>
  <sheetData>
    <row r="1" spans="1:19">
      <c r="A1" s="3" t="s">
        <v>110</v>
      </c>
      <c r="B1" s="3" t="s">
        <v>15</v>
      </c>
      <c r="C1" s="3" t="s">
        <v>16</v>
      </c>
      <c r="D1" s="3" t="s">
        <v>52</v>
      </c>
      <c r="E1" s="3" t="s">
        <v>53</v>
      </c>
      <c r="F1" s="3" t="s">
        <v>54</v>
      </c>
      <c r="G1" s="3" t="s">
        <v>55</v>
      </c>
      <c r="H1" s="3" t="s">
        <v>99</v>
      </c>
      <c r="I1" s="3" t="s">
        <v>100</v>
      </c>
      <c r="J1" s="3" t="s">
        <v>119</v>
      </c>
      <c r="K1" s="3" t="s">
        <v>120</v>
      </c>
      <c r="L1" s="3" t="s">
        <v>121</v>
      </c>
      <c r="M1" s="3" t="s">
        <v>105</v>
      </c>
      <c r="N1" s="3" t="s">
        <v>104</v>
      </c>
      <c r="O1" s="3" t="s">
        <v>17</v>
      </c>
      <c r="Q1" s="118" t="s">
        <v>218</v>
      </c>
      <c r="R1" s="118" t="s">
        <v>219</v>
      </c>
      <c r="S1" s="118" t="s">
        <v>220</v>
      </c>
    </row>
    <row r="2" spans="1:19">
      <c r="A2" s="3">
        <v>1990</v>
      </c>
      <c r="B2" s="32">
        <f>INDEX('Campus Enrol Disaggregation'!$P$5:$AC$75,MATCH(Export_ControlTot!$A2,'Campus Enrol Disaggregation'!$O$5:$O$75,0),MATCH(B$1,'Campus Enrol Disaggregation'!$P$4:$AC$4,0))</f>
        <v>30450</v>
      </c>
      <c r="C2" s="32">
        <f>INDEX('Campus Enrol Disaggregation'!$P$5:$AC$75,MATCH(Export_ControlTot!$A2,'Campus Enrol Disaggregation'!$O$5:$O$75,0),MATCH(C$1,'Campus Enrol Disaggregation'!$P$4:$AC$4,0))</f>
        <v>0</v>
      </c>
      <c r="D2" s="32">
        <f>INDEX('Campus Enrol Disaggregation'!$P$5:$AC$75,MATCH(Export_ControlTot!$A2,'Campus Enrol Disaggregation'!$O$5:$O$75,0),MATCH(D$1,'Campus Enrol Disaggregation'!$P$4:$AC$4,0))</f>
        <v>9150</v>
      </c>
      <c r="E2" s="32">
        <f>INDEX('Campus Enrol Disaggregation'!$P$5:$AC$75,MATCH(Export_ControlTot!$A2,'Campus Enrol Disaggregation'!$O$5:$O$75,0),MATCH(E$1,'Campus Enrol Disaggregation'!$P$4:$AC$4,0))</f>
        <v>1800</v>
      </c>
      <c r="F2" s="32">
        <f>INDEX('Campus Enrol Disaggregation'!$P$5:$AC$75,MATCH(Export_ControlTot!$A2,'Campus Enrol Disaggregation'!$O$5:$O$75,0),MATCH(F$1,'Campus Enrol Disaggregation'!$P$4:$AC$4,0))</f>
        <v>200</v>
      </c>
      <c r="G2" s="32">
        <f>INDEX('Campus Enrol Disaggregation'!$P$5:$AC$75,MATCH(Export_ControlTot!$A2,'Campus Enrol Disaggregation'!$O$5:$O$75,0),MATCH(G$1,'Campus Enrol Disaggregation'!$P$4:$AC$4,0))</f>
        <v>1350</v>
      </c>
      <c r="H2" s="32">
        <f>INDEX('Campus Enrol Disaggregation'!$P$5:$AC$75,MATCH(Export_ControlTot!$A2,'Campus Enrol Disaggregation'!$O$5:$O$75,0),MATCH(H$1,'Campus Enrol Disaggregation'!$P$4:$AC$4,0))</f>
        <v>23550</v>
      </c>
      <c r="I2" s="32">
        <f>INDEX('Campus Enrol Disaggregation'!$P$5:$AC$75,MATCH(Export_ControlTot!$A2,'Campus Enrol Disaggregation'!$O$5:$O$75,0),MATCH(I$1,'Campus Enrol Disaggregation'!$P$4:$AC$4,0))</f>
        <v>7900</v>
      </c>
      <c r="J2" s="32">
        <f>INDEX('Campus Enrol Disaggregation'!$P$5:$AC$75,MATCH(Export_ControlTot!$A2,'Campus Enrol Disaggregation'!$O$5:$O$75,0),MATCH(J$1,'Campus Enrol Disaggregation'!$P$4:$AC$4,0))</f>
        <v>0</v>
      </c>
      <c r="K2" s="32">
        <f>INDEX('Campus Enrol Disaggregation'!$P$5:$AC$75,MATCH(Export_ControlTot!$A2,'Campus Enrol Disaggregation'!$O$5:$O$75,0),MATCH(K$1,'Campus Enrol Disaggregation'!$P$4:$AC$4,0))</f>
        <v>0</v>
      </c>
      <c r="L2" s="32">
        <f>INDEX('Campus Enrol Disaggregation'!$P$5:$AC$75,MATCH(Export_ControlTot!$A2,'Campus Enrol Disaggregation'!$O$5:$O$75,0),MATCH(L$1,'Campus Enrol Disaggregation'!$P$4:$AC$4,0))</f>
        <v>0</v>
      </c>
      <c r="M2" s="32">
        <f>INDEX('Campus Enrol Disaggregation'!$P$5:$AC$75,MATCH(Export_ControlTot!$A2,'Campus Enrol Disaggregation'!$O$5:$O$75,0),MATCH(M$1,'Campus Enrol Disaggregation'!$P$4:$AC$4,0))</f>
        <v>10900</v>
      </c>
      <c r="N2" s="32">
        <f>INDEX('Campus Enrol Disaggregation'!$P$5:$AC$75,MATCH(Export_ControlTot!$A2,'Campus Enrol Disaggregation'!$O$5:$O$75,0),MATCH(N$1,'Campus Enrol Disaggregation'!$P$4:$AC$4,0))</f>
        <v>2200</v>
      </c>
      <c r="O2" s="32">
        <f>INDEX('Campus Enrol Disaggregation'!$P$5:$AC$75,MATCH(Export_ControlTot!$A2,'Campus Enrol Disaggregation'!$O$5:$O$75,0),MATCH(O$1,'Campus Enrol Disaggregation'!$P$4:$AC$4,0))</f>
        <v>0</v>
      </c>
      <c r="Q2" s="119" t="s">
        <v>15</v>
      </c>
      <c r="R2" s="120" t="s">
        <v>189</v>
      </c>
      <c r="S2" s="121">
        <v>230038</v>
      </c>
    </row>
    <row r="3" spans="1:19">
      <c r="A3" s="3">
        <v>1991</v>
      </c>
      <c r="B3" s="32">
        <f>INDEX('Campus Enrol Disaggregation'!$P$5:$AC$75,MATCH(Export_ControlTot!$A3,'Campus Enrol Disaggregation'!$O$5:$O$75,0),MATCH(B$1,'Campus Enrol Disaggregation'!$P$4:$AC$4,0))</f>
        <v>31100</v>
      </c>
      <c r="C3" s="32">
        <f>INDEX('Campus Enrol Disaggregation'!$P$5:$AC$75,MATCH(Export_ControlTot!$A3,'Campus Enrol Disaggregation'!$O$5:$O$75,0),MATCH(C$1,'Campus Enrol Disaggregation'!$P$4:$AC$4,0))</f>
        <v>0</v>
      </c>
      <c r="D3" s="32">
        <f>INDEX('Campus Enrol Disaggregation'!$P$5:$AC$75,MATCH(Export_ControlTot!$A3,'Campus Enrol Disaggregation'!$O$5:$O$75,0),MATCH(D$1,'Campus Enrol Disaggregation'!$P$4:$AC$4,0))</f>
        <v>10950</v>
      </c>
      <c r="E3" s="32">
        <f>INDEX('Campus Enrol Disaggregation'!$P$5:$AC$75,MATCH(Export_ControlTot!$A3,'Campus Enrol Disaggregation'!$O$5:$O$75,0),MATCH(E$1,'Campus Enrol Disaggregation'!$P$4:$AC$4,0))</f>
        <v>2150</v>
      </c>
      <c r="F3" s="32">
        <f>INDEX('Campus Enrol Disaggregation'!$P$5:$AC$75,MATCH(Export_ControlTot!$A3,'Campus Enrol Disaggregation'!$O$5:$O$75,0),MATCH(F$1,'Campus Enrol Disaggregation'!$P$4:$AC$4,0))</f>
        <v>250</v>
      </c>
      <c r="G3" s="32">
        <f>INDEX('Campus Enrol Disaggregation'!$P$5:$AC$75,MATCH(Export_ControlTot!$A3,'Campus Enrol Disaggregation'!$O$5:$O$75,0),MATCH(G$1,'Campus Enrol Disaggregation'!$P$4:$AC$4,0))</f>
        <v>1650</v>
      </c>
      <c r="H3" s="32">
        <f>INDEX('Campus Enrol Disaggregation'!$P$5:$AC$75,MATCH(Export_ControlTot!$A3,'Campus Enrol Disaggregation'!$O$5:$O$75,0),MATCH(H$1,'Campus Enrol Disaggregation'!$P$4:$AC$4,0))</f>
        <v>24750</v>
      </c>
      <c r="I3" s="32">
        <f>INDEX('Campus Enrol Disaggregation'!$P$5:$AC$75,MATCH(Export_ControlTot!$A3,'Campus Enrol Disaggregation'!$O$5:$O$75,0),MATCH(I$1,'Campus Enrol Disaggregation'!$P$4:$AC$4,0))</f>
        <v>8800</v>
      </c>
      <c r="J3" s="32">
        <f>INDEX('Campus Enrol Disaggregation'!$P$5:$AC$75,MATCH(Export_ControlTot!$A3,'Campus Enrol Disaggregation'!$O$5:$O$75,0),MATCH(J$1,'Campus Enrol Disaggregation'!$P$4:$AC$4,0))</f>
        <v>0</v>
      </c>
      <c r="K3" s="32">
        <f>INDEX('Campus Enrol Disaggregation'!$P$5:$AC$75,MATCH(Export_ControlTot!$A3,'Campus Enrol Disaggregation'!$O$5:$O$75,0),MATCH(K$1,'Campus Enrol Disaggregation'!$P$4:$AC$4,0))</f>
        <v>0</v>
      </c>
      <c r="L3" s="32">
        <f>INDEX('Campus Enrol Disaggregation'!$P$5:$AC$75,MATCH(Export_ControlTot!$A3,'Campus Enrol Disaggregation'!$O$5:$O$75,0),MATCH(L$1,'Campus Enrol Disaggregation'!$P$4:$AC$4,0))</f>
        <v>0</v>
      </c>
      <c r="M3" s="32">
        <f>INDEX('Campus Enrol Disaggregation'!$P$5:$AC$75,MATCH(Export_ControlTot!$A3,'Campus Enrol Disaggregation'!$O$5:$O$75,0),MATCH(M$1,'Campus Enrol Disaggregation'!$P$4:$AC$4,0))</f>
        <v>11750</v>
      </c>
      <c r="N3" s="32">
        <f>INDEX('Campus Enrol Disaggregation'!$P$5:$AC$75,MATCH(Export_ControlTot!$A3,'Campus Enrol Disaggregation'!$O$5:$O$75,0),MATCH(N$1,'Campus Enrol Disaggregation'!$P$4:$AC$4,0))</f>
        <v>2350</v>
      </c>
      <c r="O3" s="32">
        <f>INDEX('Campus Enrol Disaggregation'!$P$5:$AC$75,MATCH(Export_ControlTot!$A3,'Campus Enrol Disaggregation'!$O$5:$O$75,0),MATCH(O$1,'Campus Enrol Disaggregation'!$P$4:$AC$4,0))</f>
        <v>0</v>
      </c>
      <c r="Q3" s="119" t="s">
        <v>16</v>
      </c>
      <c r="R3" s="120" t="s">
        <v>192</v>
      </c>
      <c r="S3" s="121">
        <v>230418</v>
      </c>
    </row>
    <row r="4" spans="1:19">
      <c r="A4" s="3">
        <v>1992</v>
      </c>
      <c r="B4" s="32">
        <f>INDEX('Campus Enrol Disaggregation'!$P$5:$AC$75,MATCH(Export_ControlTot!$A4,'Campus Enrol Disaggregation'!$O$5:$O$75,0),MATCH(B$1,'Campus Enrol Disaggregation'!$P$4:$AC$4,0))</f>
        <v>31100</v>
      </c>
      <c r="C4" s="32">
        <f>INDEX('Campus Enrol Disaggregation'!$P$5:$AC$75,MATCH(Export_ControlTot!$A4,'Campus Enrol Disaggregation'!$O$5:$O$75,0),MATCH(C$1,'Campus Enrol Disaggregation'!$P$4:$AC$4,0))</f>
        <v>0</v>
      </c>
      <c r="D4" s="32">
        <f>INDEX('Campus Enrol Disaggregation'!$P$5:$AC$75,MATCH(Export_ControlTot!$A4,'Campus Enrol Disaggregation'!$O$5:$O$75,0),MATCH(D$1,'Campus Enrol Disaggregation'!$P$4:$AC$4,0))</f>
        <v>12150</v>
      </c>
      <c r="E4" s="32">
        <f>INDEX('Campus Enrol Disaggregation'!$P$5:$AC$75,MATCH(Export_ControlTot!$A4,'Campus Enrol Disaggregation'!$O$5:$O$75,0),MATCH(E$1,'Campus Enrol Disaggregation'!$P$4:$AC$4,0))</f>
        <v>2350</v>
      </c>
      <c r="F4" s="32">
        <f>INDEX('Campus Enrol Disaggregation'!$P$5:$AC$75,MATCH(Export_ControlTot!$A4,'Campus Enrol Disaggregation'!$O$5:$O$75,0),MATCH(F$1,'Campus Enrol Disaggregation'!$P$4:$AC$4,0))</f>
        <v>300</v>
      </c>
      <c r="G4" s="32">
        <f>INDEX('Campus Enrol Disaggregation'!$P$5:$AC$75,MATCH(Export_ControlTot!$A4,'Campus Enrol Disaggregation'!$O$5:$O$75,0),MATCH(G$1,'Campus Enrol Disaggregation'!$P$4:$AC$4,0))</f>
        <v>1800</v>
      </c>
      <c r="H4" s="32">
        <f>INDEX('Campus Enrol Disaggregation'!$P$5:$AC$75,MATCH(Export_ControlTot!$A4,'Campus Enrol Disaggregation'!$O$5:$O$75,0),MATCH(H$1,'Campus Enrol Disaggregation'!$P$4:$AC$4,0))</f>
        <v>25050</v>
      </c>
      <c r="I4" s="32">
        <f>INDEX('Campus Enrol Disaggregation'!$P$5:$AC$75,MATCH(Export_ControlTot!$A4,'Campus Enrol Disaggregation'!$O$5:$O$75,0),MATCH(I$1,'Campus Enrol Disaggregation'!$P$4:$AC$4,0))</f>
        <v>9600</v>
      </c>
      <c r="J4" s="32">
        <f>INDEX('Campus Enrol Disaggregation'!$P$5:$AC$75,MATCH(Export_ControlTot!$A4,'Campus Enrol Disaggregation'!$O$5:$O$75,0),MATCH(J$1,'Campus Enrol Disaggregation'!$P$4:$AC$4,0))</f>
        <v>0</v>
      </c>
      <c r="K4" s="32">
        <f>INDEX('Campus Enrol Disaggregation'!$P$5:$AC$75,MATCH(Export_ControlTot!$A4,'Campus Enrol Disaggregation'!$O$5:$O$75,0),MATCH(K$1,'Campus Enrol Disaggregation'!$P$4:$AC$4,0))</f>
        <v>0</v>
      </c>
      <c r="L4" s="32">
        <f>INDEX('Campus Enrol Disaggregation'!$P$5:$AC$75,MATCH(Export_ControlTot!$A4,'Campus Enrol Disaggregation'!$O$5:$O$75,0),MATCH(L$1,'Campus Enrol Disaggregation'!$P$4:$AC$4,0))</f>
        <v>0</v>
      </c>
      <c r="M4" s="32">
        <f>INDEX('Campus Enrol Disaggregation'!$P$5:$AC$75,MATCH(Export_ControlTot!$A4,'Campus Enrol Disaggregation'!$O$5:$O$75,0),MATCH(M$1,'Campus Enrol Disaggregation'!$P$4:$AC$4,0))</f>
        <v>12150</v>
      </c>
      <c r="N4" s="32">
        <f>INDEX('Campus Enrol Disaggregation'!$P$5:$AC$75,MATCH(Export_ControlTot!$A4,'Campus Enrol Disaggregation'!$O$5:$O$75,0),MATCH(N$1,'Campus Enrol Disaggregation'!$P$4:$AC$4,0))</f>
        <v>2450</v>
      </c>
      <c r="O4" s="32">
        <f>INDEX('Campus Enrol Disaggregation'!$P$5:$AC$75,MATCH(Export_ControlTot!$A4,'Campus Enrol Disaggregation'!$O$5:$O$75,0),MATCH(O$1,'Campus Enrol Disaggregation'!$P$4:$AC$4,0))</f>
        <v>0</v>
      </c>
      <c r="Q4" s="119" t="s">
        <v>4</v>
      </c>
      <c r="R4" s="120" t="s">
        <v>191</v>
      </c>
      <c r="S4" s="121">
        <v>230746</v>
      </c>
    </row>
    <row r="5" spans="1:19">
      <c r="A5" s="3">
        <v>1993</v>
      </c>
      <c r="B5" s="32">
        <f>INDEX('Campus Enrol Disaggregation'!$P$5:$AC$75,MATCH(Export_ControlTot!$A5,'Campus Enrol Disaggregation'!$O$5:$O$75,0),MATCH(B$1,'Campus Enrol Disaggregation'!$P$4:$AC$4,0))</f>
        <v>30550</v>
      </c>
      <c r="C5" s="32">
        <f>INDEX('Campus Enrol Disaggregation'!$P$5:$AC$75,MATCH(Export_ControlTot!$A5,'Campus Enrol Disaggregation'!$O$5:$O$75,0),MATCH(C$1,'Campus Enrol Disaggregation'!$P$4:$AC$4,0))</f>
        <v>0</v>
      </c>
      <c r="D5" s="32">
        <f>INDEX('Campus Enrol Disaggregation'!$P$5:$AC$75,MATCH(Export_ControlTot!$A5,'Campus Enrol Disaggregation'!$O$5:$O$75,0),MATCH(D$1,'Campus Enrol Disaggregation'!$P$4:$AC$4,0))</f>
        <v>12550</v>
      </c>
      <c r="E5" s="32">
        <f>INDEX('Campus Enrol Disaggregation'!$P$5:$AC$75,MATCH(Export_ControlTot!$A5,'Campus Enrol Disaggregation'!$O$5:$O$75,0),MATCH(E$1,'Campus Enrol Disaggregation'!$P$4:$AC$4,0))</f>
        <v>2450</v>
      </c>
      <c r="F5" s="32">
        <f>INDEX('Campus Enrol Disaggregation'!$P$5:$AC$75,MATCH(Export_ControlTot!$A5,'Campus Enrol Disaggregation'!$O$5:$O$75,0),MATCH(F$1,'Campus Enrol Disaggregation'!$P$4:$AC$4,0))</f>
        <v>300</v>
      </c>
      <c r="G5" s="32">
        <f>INDEX('Campus Enrol Disaggregation'!$P$5:$AC$75,MATCH(Export_ControlTot!$A5,'Campus Enrol Disaggregation'!$O$5:$O$75,0),MATCH(G$1,'Campus Enrol Disaggregation'!$P$4:$AC$4,0))</f>
        <v>1850</v>
      </c>
      <c r="H5" s="32">
        <f>INDEX('Campus Enrol Disaggregation'!$P$5:$AC$75,MATCH(Export_ControlTot!$A5,'Campus Enrol Disaggregation'!$O$5:$O$75,0),MATCH(H$1,'Campus Enrol Disaggregation'!$P$4:$AC$4,0))</f>
        <v>25150</v>
      </c>
      <c r="I5" s="32">
        <f>INDEX('Campus Enrol Disaggregation'!$P$5:$AC$75,MATCH(Export_ControlTot!$A5,'Campus Enrol Disaggregation'!$O$5:$O$75,0),MATCH(I$1,'Campus Enrol Disaggregation'!$P$4:$AC$4,0))</f>
        <v>10500</v>
      </c>
      <c r="J5" s="32">
        <f>INDEX('Campus Enrol Disaggregation'!$P$5:$AC$75,MATCH(Export_ControlTot!$A5,'Campus Enrol Disaggregation'!$O$5:$O$75,0),MATCH(J$1,'Campus Enrol Disaggregation'!$P$4:$AC$4,0))</f>
        <v>0</v>
      </c>
      <c r="K5" s="32">
        <f>INDEX('Campus Enrol Disaggregation'!$P$5:$AC$75,MATCH(Export_ControlTot!$A5,'Campus Enrol Disaggregation'!$O$5:$O$75,0),MATCH(K$1,'Campus Enrol Disaggregation'!$P$4:$AC$4,0))</f>
        <v>0</v>
      </c>
      <c r="L5" s="32">
        <f>INDEX('Campus Enrol Disaggregation'!$P$5:$AC$75,MATCH(Export_ControlTot!$A5,'Campus Enrol Disaggregation'!$O$5:$O$75,0),MATCH(L$1,'Campus Enrol Disaggregation'!$P$4:$AC$4,0))</f>
        <v>0</v>
      </c>
      <c r="M5" s="32">
        <f>INDEX('Campus Enrol Disaggregation'!$P$5:$AC$75,MATCH(Export_ControlTot!$A5,'Campus Enrol Disaggregation'!$O$5:$O$75,0),MATCH(M$1,'Campus Enrol Disaggregation'!$P$4:$AC$4,0))</f>
        <v>11700</v>
      </c>
      <c r="N5" s="32">
        <f>INDEX('Campus Enrol Disaggregation'!$P$5:$AC$75,MATCH(Export_ControlTot!$A5,'Campus Enrol Disaggregation'!$O$5:$O$75,0),MATCH(N$1,'Campus Enrol Disaggregation'!$P$4:$AC$4,0))</f>
        <v>2350</v>
      </c>
      <c r="O5" s="32">
        <f>INDEX('Campus Enrol Disaggregation'!$P$5:$AC$75,MATCH(Export_ControlTot!$A5,'Campus Enrol Disaggregation'!$O$5:$O$75,0),MATCH(O$1,'Campus Enrol Disaggregation'!$P$4:$AC$4,0))</f>
        <v>0</v>
      </c>
      <c r="Q5" s="119" t="s">
        <v>190</v>
      </c>
      <c r="R5" s="120" t="s">
        <v>139</v>
      </c>
      <c r="S5" s="121">
        <v>230764</v>
      </c>
    </row>
    <row r="6" spans="1:19">
      <c r="A6" s="3">
        <v>1994</v>
      </c>
      <c r="B6" s="32">
        <f>INDEX('Campus Enrol Disaggregation'!$P$5:$AC$75,MATCH(Export_ControlTot!$A6,'Campus Enrol Disaggregation'!$O$5:$O$75,0),MATCH(B$1,'Campus Enrol Disaggregation'!$P$4:$AC$4,0))</f>
        <v>30400</v>
      </c>
      <c r="C6" s="32">
        <f>INDEX('Campus Enrol Disaggregation'!$P$5:$AC$75,MATCH(Export_ControlTot!$A6,'Campus Enrol Disaggregation'!$O$5:$O$75,0),MATCH(C$1,'Campus Enrol Disaggregation'!$P$4:$AC$4,0))</f>
        <v>0</v>
      </c>
      <c r="D6" s="32">
        <f>INDEX('Campus Enrol Disaggregation'!$P$5:$AC$75,MATCH(Export_ControlTot!$A6,'Campus Enrol Disaggregation'!$O$5:$O$75,0),MATCH(D$1,'Campus Enrol Disaggregation'!$P$4:$AC$4,0))</f>
        <v>13300</v>
      </c>
      <c r="E6" s="32">
        <f>INDEX('Campus Enrol Disaggregation'!$P$5:$AC$75,MATCH(Export_ControlTot!$A6,'Campus Enrol Disaggregation'!$O$5:$O$75,0),MATCH(E$1,'Campus Enrol Disaggregation'!$P$4:$AC$4,0))</f>
        <v>2600</v>
      </c>
      <c r="F6" s="32">
        <f>INDEX('Campus Enrol Disaggregation'!$P$5:$AC$75,MATCH(Export_ControlTot!$A6,'Campus Enrol Disaggregation'!$O$5:$O$75,0),MATCH(F$1,'Campus Enrol Disaggregation'!$P$4:$AC$4,0))</f>
        <v>300</v>
      </c>
      <c r="G6" s="32">
        <f>INDEX('Campus Enrol Disaggregation'!$P$5:$AC$75,MATCH(Export_ControlTot!$A6,'Campus Enrol Disaggregation'!$O$5:$O$75,0),MATCH(G$1,'Campus Enrol Disaggregation'!$P$4:$AC$4,0))</f>
        <v>2000</v>
      </c>
      <c r="H6" s="32">
        <f>INDEX('Campus Enrol Disaggregation'!$P$5:$AC$75,MATCH(Export_ControlTot!$A6,'Campus Enrol Disaggregation'!$O$5:$O$75,0),MATCH(H$1,'Campus Enrol Disaggregation'!$P$4:$AC$4,0))</f>
        <v>24850</v>
      </c>
      <c r="I6" s="32">
        <f>INDEX('Campus Enrol Disaggregation'!$P$5:$AC$75,MATCH(Export_ControlTot!$A6,'Campus Enrol Disaggregation'!$O$5:$O$75,0),MATCH(I$1,'Campus Enrol Disaggregation'!$P$4:$AC$4,0))</f>
        <v>13300</v>
      </c>
      <c r="J6" s="32">
        <f>INDEX('Campus Enrol Disaggregation'!$P$5:$AC$75,MATCH(Export_ControlTot!$A6,'Campus Enrol Disaggregation'!$O$5:$O$75,0),MATCH(J$1,'Campus Enrol Disaggregation'!$P$4:$AC$4,0))</f>
        <v>0</v>
      </c>
      <c r="K6" s="32">
        <f>INDEX('Campus Enrol Disaggregation'!$P$5:$AC$75,MATCH(Export_ControlTot!$A6,'Campus Enrol Disaggregation'!$O$5:$O$75,0),MATCH(K$1,'Campus Enrol Disaggregation'!$P$4:$AC$4,0))</f>
        <v>0</v>
      </c>
      <c r="L6" s="32">
        <f>INDEX('Campus Enrol Disaggregation'!$P$5:$AC$75,MATCH(Export_ControlTot!$A6,'Campus Enrol Disaggregation'!$O$5:$O$75,0),MATCH(L$1,'Campus Enrol Disaggregation'!$P$4:$AC$4,0))</f>
        <v>0</v>
      </c>
      <c r="M6" s="32">
        <f>INDEX('Campus Enrol Disaggregation'!$P$5:$AC$75,MATCH(Export_ControlTot!$A6,'Campus Enrol Disaggregation'!$O$5:$O$75,0),MATCH(M$1,'Campus Enrol Disaggregation'!$P$4:$AC$4,0))</f>
        <v>11550</v>
      </c>
      <c r="N6" s="32">
        <f>INDEX('Campus Enrol Disaggregation'!$P$5:$AC$75,MATCH(Export_ControlTot!$A6,'Campus Enrol Disaggregation'!$O$5:$O$75,0),MATCH(N$1,'Campus Enrol Disaggregation'!$P$4:$AC$4,0))</f>
        <v>2300</v>
      </c>
      <c r="O6" s="32">
        <f>INDEX('Campus Enrol Disaggregation'!$P$5:$AC$75,MATCH(Export_ControlTot!$A6,'Campus Enrol Disaggregation'!$O$5:$O$75,0),MATCH(O$1,'Campus Enrol Disaggregation'!$P$4:$AC$4,0))</f>
        <v>0</v>
      </c>
      <c r="Q6" s="119" t="s">
        <v>3</v>
      </c>
      <c r="R6" s="120" t="s">
        <v>137</v>
      </c>
      <c r="S6" s="121">
        <v>230737</v>
      </c>
    </row>
    <row r="7" spans="1:19">
      <c r="A7" s="3">
        <v>1995</v>
      </c>
      <c r="B7" s="32">
        <f>INDEX('Campus Enrol Disaggregation'!$P$5:$AC$75,MATCH(Export_ControlTot!$A7,'Campus Enrol Disaggregation'!$O$5:$O$75,0),MATCH(B$1,'Campus Enrol Disaggregation'!$P$4:$AC$4,0))</f>
        <v>30450</v>
      </c>
      <c r="C7" s="32">
        <f>INDEX('Campus Enrol Disaggregation'!$P$5:$AC$75,MATCH(Export_ControlTot!$A7,'Campus Enrol Disaggregation'!$O$5:$O$75,0),MATCH(C$1,'Campus Enrol Disaggregation'!$P$4:$AC$4,0))</f>
        <v>0</v>
      </c>
      <c r="D7" s="32">
        <f>INDEX('Campus Enrol Disaggregation'!$P$5:$AC$75,MATCH(Export_ControlTot!$A7,'Campus Enrol Disaggregation'!$O$5:$O$75,0),MATCH(D$1,'Campus Enrol Disaggregation'!$P$4:$AC$4,0))</f>
        <v>14250</v>
      </c>
      <c r="E7" s="32">
        <f>INDEX('Campus Enrol Disaggregation'!$P$5:$AC$75,MATCH(Export_ControlTot!$A7,'Campus Enrol Disaggregation'!$O$5:$O$75,0),MATCH(E$1,'Campus Enrol Disaggregation'!$P$4:$AC$4,0))</f>
        <v>2800</v>
      </c>
      <c r="F7" s="32">
        <f>INDEX('Campus Enrol Disaggregation'!$P$5:$AC$75,MATCH(Export_ControlTot!$A7,'Campus Enrol Disaggregation'!$O$5:$O$75,0),MATCH(F$1,'Campus Enrol Disaggregation'!$P$4:$AC$4,0))</f>
        <v>350</v>
      </c>
      <c r="G7" s="32">
        <f>INDEX('Campus Enrol Disaggregation'!$P$5:$AC$75,MATCH(Export_ControlTot!$A7,'Campus Enrol Disaggregation'!$O$5:$O$75,0),MATCH(G$1,'Campus Enrol Disaggregation'!$P$4:$AC$4,0))</f>
        <v>2100</v>
      </c>
      <c r="H7" s="32">
        <f>INDEX('Campus Enrol Disaggregation'!$P$5:$AC$75,MATCH(Export_ControlTot!$A7,'Campus Enrol Disaggregation'!$O$5:$O$75,0),MATCH(H$1,'Campus Enrol Disaggregation'!$P$4:$AC$4,0))</f>
        <v>25950</v>
      </c>
      <c r="I7" s="32">
        <f>INDEX('Campus Enrol Disaggregation'!$P$5:$AC$75,MATCH(Export_ControlTot!$A7,'Campus Enrol Disaggregation'!$O$5:$O$75,0),MATCH(I$1,'Campus Enrol Disaggregation'!$P$4:$AC$4,0))</f>
        <v>14050</v>
      </c>
      <c r="J7" s="32">
        <f>INDEX('Campus Enrol Disaggregation'!$P$5:$AC$75,MATCH(Export_ControlTot!$A7,'Campus Enrol Disaggregation'!$O$5:$O$75,0),MATCH(J$1,'Campus Enrol Disaggregation'!$P$4:$AC$4,0))</f>
        <v>0</v>
      </c>
      <c r="K7" s="32">
        <f>INDEX('Campus Enrol Disaggregation'!$P$5:$AC$75,MATCH(Export_ControlTot!$A7,'Campus Enrol Disaggregation'!$O$5:$O$75,0),MATCH(K$1,'Campus Enrol Disaggregation'!$P$4:$AC$4,0))</f>
        <v>0</v>
      </c>
      <c r="L7" s="32">
        <f>INDEX('Campus Enrol Disaggregation'!$P$5:$AC$75,MATCH(Export_ControlTot!$A7,'Campus Enrol Disaggregation'!$O$5:$O$75,0),MATCH(L$1,'Campus Enrol Disaggregation'!$P$4:$AC$4,0))</f>
        <v>0</v>
      </c>
      <c r="M7" s="32">
        <f>INDEX('Campus Enrol Disaggregation'!$P$5:$AC$75,MATCH(Export_ControlTot!$A7,'Campus Enrol Disaggregation'!$O$5:$O$75,0),MATCH(M$1,'Campus Enrol Disaggregation'!$P$4:$AC$4,0))</f>
        <v>11350</v>
      </c>
      <c r="N7" s="32">
        <f>INDEX('Campus Enrol Disaggregation'!$P$5:$AC$75,MATCH(Export_ControlTot!$A7,'Campus Enrol Disaggregation'!$O$5:$O$75,0),MATCH(N$1,'Campus Enrol Disaggregation'!$P$4:$AC$4,0))</f>
        <v>2300</v>
      </c>
      <c r="O7" s="32">
        <f>INDEX('Campus Enrol Disaggregation'!$P$5:$AC$75,MATCH(Export_ControlTot!$A7,'Campus Enrol Disaggregation'!$O$5:$O$75,0),MATCH(O$1,'Campus Enrol Disaggregation'!$P$4:$AC$4,0))</f>
        <v>0</v>
      </c>
      <c r="Q7" s="119" t="s">
        <v>2</v>
      </c>
      <c r="R7" s="120" t="s">
        <v>140</v>
      </c>
      <c r="S7" s="121">
        <v>230782</v>
      </c>
    </row>
    <row r="8" spans="1:19">
      <c r="A8" s="3">
        <v>1996</v>
      </c>
      <c r="B8" s="32">
        <f>INDEX('Campus Enrol Disaggregation'!$P$5:$AC$75,MATCH(Export_ControlTot!$A8,'Campus Enrol Disaggregation'!$O$5:$O$75,0),MATCH(B$1,'Campus Enrol Disaggregation'!$P$4:$AC$4,0))</f>
        <v>30550</v>
      </c>
      <c r="C8" s="32">
        <f>INDEX('Campus Enrol Disaggregation'!$P$5:$AC$75,MATCH(Export_ControlTot!$A8,'Campus Enrol Disaggregation'!$O$5:$O$75,0),MATCH(C$1,'Campus Enrol Disaggregation'!$P$4:$AC$4,0))</f>
        <v>0</v>
      </c>
      <c r="D8" s="32">
        <f>INDEX('Campus Enrol Disaggregation'!$P$5:$AC$75,MATCH(Export_ControlTot!$A8,'Campus Enrol Disaggregation'!$O$5:$O$75,0),MATCH(D$1,'Campus Enrol Disaggregation'!$P$4:$AC$4,0))</f>
        <v>15300</v>
      </c>
      <c r="E8" s="32">
        <f>INDEX('Campus Enrol Disaggregation'!$P$5:$AC$75,MATCH(Export_ControlTot!$A8,'Campus Enrol Disaggregation'!$O$5:$O$75,0),MATCH(E$1,'Campus Enrol Disaggregation'!$P$4:$AC$4,0))</f>
        <v>3000</v>
      </c>
      <c r="F8" s="32">
        <f>INDEX('Campus Enrol Disaggregation'!$P$5:$AC$75,MATCH(Export_ControlTot!$A8,'Campus Enrol Disaggregation'!$O$5:$O$75,0),MATCH(F$1,'Campus Enrol Disaggregation'!$P$4:$AC$4,0))</f>
        <v>350</v>
      </c>
      <c r="G8" s="32">
        <f>INDEX('Campus Enrol Disaggregation'!$P$5:$AC$75,MATCH(Export_ControlTot!$A8,'Campus Enrol Disaggregation'!$O$5:$O$75,0),MATCH(G$1,'Campus Enrol Disaggregation'!$P$4:$AC$4,0))</f>
        <v>2300</v>
      </c>
      <c r="H8" s="32">
        <f>INDEX('Campus Enrol Disaggregation'!$P$5:$AC$75,MATCH(Export_ControlTot!$A8,'Campus Enrol Disaggregation'!$O$5:$O$75,0),MATCH(H$1,'Campus Enrol Disaggregation'!$P$4:$AC$4,0))</f>
        <v>25250</v>
      </c>
      <c r="I8" s="32">
        <f>INDEX('Campus Enrol Disaggregation'!$P$5:$AC$75,MATCH(Export_ControlTot!$A8,'Campus Enrol Disaggregation'!$O$5:$O$75,0),MATCH(I$1,'Campus Enrol Disaggregation'!$P$4:$AC$4,0))</f>
        <v>14750</v>
      </c>
      <c r="J8" s="32">
        <f>INDEX('Campus Enrol Disaggregation'!$P$5:$AC$75,MATCH(Export_ControlTot!$A8,'Campus Enrol Disaggregation'!$O$5:$O$75,0),MATCH(J$1,'Campus Enrol Disaggregation'!$P$4:$AC$4,0))</f>
        <v>0</v>
      </c>
      <c r="K8" s="32">
        <f>INDEX('Campus Enrol Disaggregation'!$P$5:$AC$75,MATCH(Export_ControlTot!$A8,'Campus Enrol Disaggregation'!$O$5:$O$75,0),MATCH(K$1,'Campus Enrol Disaggregation'!$P$4:$AC$4,0))</f>
        <v>0</v>
      </c>
      <c r="L8" s="32">
        <f>INDEX('Campus Enrol Disaggregation'!$P$5:$AC$75,MATCH(Export_ControlTot!$A8,'Campus Enrol Disaggregation'!$O$5:$O$75,0),MATCH(L$1,'Campus Enrol Disaggregation'!$P$4:$AC$4,0))</f>
        <v>0</v>
      </c>
      <c r="M8" s="32">
        <f>INDEX('Campus Enrol Disaggregation'!$P$5:$AC$75,MATCH(Export_ControlTot!$A8,'Campus Enrol Disaggregation'!$O$5:$O$75,0),MATCH(M$1,'Campus Enrol Disaggregation'!$P$4:$AC$4,0))</f>
        <v>11300</v>
      </c>
      <c r="N8" s="32">
        <f>INDEX('Campus Enrol Disaggregation'!$P$5:$AC$75,MATCH(Export_ControlTot!$A8,'Campus Enrol Disaggregation'!$O$5:$O$75,0),MATCH(N$1,'Campus Enrol Disaggregation'!$P$4:$AC$4,0))</f>
        <v>2250</v>
      </c>
      <c r="O8" s="32">
        <f>INDEX('Campus Enrol Disaggregation'!$P$5:$AC$75,MATCH(Export_ControlTot!$A8,'Campus Enrol Disaggregation'!$O$5:$O$75,0),MATCH(O$1,'Campus Enrol Disaggregation'!$P$4:$AC$4,0))</f>
        <v>0</v>
      </c>
      <c r="Q8" s="119" t="s">
        <v>17</v>
      </c>
      <c r="R8" s="120" t="s">
        <v>143</v>
      </c>
      <c r="S8" s="121">
        <v>230807</v>
      </c>
    </row>
    <row r="9" spans="1:19">
      <c r="A9" s="3">
        <v>1997</v>
      </c>
      <c r="B9" s="32">
        <f>INDEX('Campus Enrol Disaggregation'!$P$5:$AC$75,MATCH(Export_ControlTot!$A9,'Campus Enrol Disaggregation'!$O$5:$O$75,0),MATCH(B$1,'Campus Enrol Disaggregation'!$P$4:$AC$4,0))</f>
        <v>31250</v>
      </c>
      <c r="C9" s="32">
        <f>INDEX('Campus Enrol Disaggregation'!$P$5:$AC$75,MATCH(Export_ControlTot!$A9,'Campus Enrol Disaggregation'!$O$5:$O$75,0),MATCH(C$1,'Campus Enrol Disaggregation'!$P$4:$AC$4,0))</f>
        <v>0</v>
      </c>
      <c r="D9" s="32">
        <f>INDEX('Campus Enrol Disaggregation'!$P$5:$AC$75,MATCH(Export_ControlTot!$A9,'Campus Enrol Disaggregation'!$O$5:$O$75,0),MATCH(D$1,'Campus Enrol Disaggregation'!$P$4:$AC$4,0))</f>
        <v>16650</v>
      </c>
      <c r="E9" s="32">
        <f>INDEX('Campus Enrol Disaggregation'!$P$5:$AC$75,MATCH(Export_ControlTot!$A9,'Campus Enrol Disaggregation'!$O$5:$O$75,0),MATCH(E$1,'Campus Enrol Disaggregation'!$P$4:$AC$4,0))</f>
        <v>3250</v>
      </c>
      <c r="F9" s="32">
        <f>INDEX('Campus Enrol Disaggregation'!$P$5:$AC$75,MATCH(Export_ControlTot!$A9,'Campus Enrol Disaggregation'!$O$5:$O$75,0),MATCH(F$1,'Campus Enrol Disaggregation'!$P$4:$AC$4,0))</f>
        <v>400</v>
      </c>
      <c r="G9" s="32">
        <f>INDEX('Campus Enrol Disaggregation'!$P$5:$AC$75,MATCH(Export_ControlTot!$A9,'Campus Enrol Disaggregation'!$O$5:$O$75,0),MATCH(G$1,'Campus Enrol Disaggregation'!$P$4:$AC$4,0))</f>
        <v>2450</v>
      </c>
      <c r="H9" s="32">
        <f>INDEX('Campus Enrol Disaggregation'!$P$5:$AC$75,MATCH(Export_ControlTot!$A9,'Campus Enrol Disaggregation'!$O$5:$O$75,0),MATCH(H$1,'Campus Enrol Disaggregation'!$P$4:$AC$4,0))</f>
        <v>25050</v>
      </c>
      <c r="I9" s="32">
        <f>INDEX('Campus Enrol Disaggregation'!$P$5:$AC$75,MATCH(Export_ControlTot!$A9,'Campus Enrol Disaggregation'!$O$5:$O$75,0),MATCH(I$1,'Campus Enrol Disaggregation'!$P$4:$AC$4,0))</f>
        <v>16000</v>
      </c>
      <c r="J9" s="32">
        <f>INDEX('Campus Enrol Disaggregation'!$P$5:$AC$75,MATCH(Export_ControlTot!$A9,'Campus Enrol Disaggregation'!$O$5:$O$75,0),MATCH(J$1,'Campus Enrol Disaggregation'!$P$4:$AC$4,0))</f>
        <v>0</v>
      </c>
      <c r="K9" s="32">
        <f>INDEX('Campus Enrol Disaggregation'!$P$5:$AC$75,MATCH(Export_ControlTot!$A9,'Campus Enrol Disaggregation'!$O$5:$O$75,0),MATCH(K$1,'Campus Enrol Disaggregation'!$P$4:$AC$4,0))</f>
        <v>0</v>
      </c>
      <c r="L9" s="32">
        <f>INDEX('Campus Enrol Disaggregation'!$P$5:$AC$75,MATCH(Export_ControlTot!$A9,'Campus Enrol Disaggregation'!$O$5:$O$75,0),MATCH(L$1,'Campus Enrol Disaggregation'!$P$4:$AC$4,0))</f>
        <v>0</v>
      </c>
      <c r="M9" s="32">
        <f>INDEX('Campus Enrol Disaggregation'!$P$5:$AC$75,MATCH(Export_ControlTot!$A9,'Campus Enrol Disaggregation'!$O$5:$O$75,0),MATCH(M$1,'Campus Enrol Disaggregation'!$P$4:$AC$4,0))</f>
        <v>11850</v>
      </c>
      <c r="N9" s="32">
        <f>INDEX('Campus Enrol Disaggregation'!$P$5:$AC$75,MATCH(Export_ControlTot!$A9,'Campus Enrol Disaggregation'!$O$5:$O$75,0),MATCH(N$1,'Campus Enrol Disaggregation'!$P$4:$AC$4,0))</f>
        <v>2400</v>
      </c>
      <c r="O9" s="32">
        <f>INDEX('Campus Enrol Disaggregation'!$P$5:$AC$75,MATCH(Export_ControlTot!$A9,'Campus Enrol Disaggregation'!$O$5:$O$75,0),MATCH(O$1,'Campus Enrol Disaggregation'!$P$4:$AC$4,0))</f>
        <v>0</v>
      </c>
    </row>
    <row r="10" spans="1:19">
      <c r="A10" s="3">
        <v>1998</v>
      </c>
      <c r="B10" s="32">
        <f>INDEX('Campus Enrol Disaggregation'!$P$5:$AC$75,MATCH(Export_ControlTot!$A10,'Campus Enrol Disaggregation'!$O$5:$O$75,0),MATCH(B$1,'Campus Enrol Disaggregation'!$P$4:$AC$4,0))</f>
        <v>32200</v>
      </c>
      <c r="C10" s="32">
        <f>INDEX('Campus Enrol Disaggregation'!$P$5:$AC$75,MATCH(Export_ControlTot!$A10,'Campus Enrol Disaggregation'!$O$5:$O$75,0),MATCH(C$1,'Campus Enrol Disaggregation'!$P$4:$AC$4,0))</f>
        <v>0</v>
      </c>
      <c r="D10" s="32">
        <f>INDEX('Campus Enrol Disaggregation'!$P$5:$AC$75,MATCH(Export_ControlTot!$A10,'Campus Enrol Disaggregation'!$O$5:$O$75,0),MATCH(D$1,'Campus Enrol Disaggregation'!$P$4:$AC$4,0))</f>
        <v>13500</v>
      </c>
      <c r="E10" s="32">
        <f>INDEX('Campus Enrol Disaggregation'!$P$5:$AC$75,MATCH(Export_ControlTot!$A10,'Campus Enrol Disaggregation'!$O$5:$O$75,0),MATCH(E$1,'Campus Enrol Disaggregation'!$P$4:$AC$4,0))</f>
        <v>2650</v>
      </c>
      <c r="F10" s="32">
        <f>INDEX('Campus Enrol Disaggregation'!$P$5:$AC$75,MATCH(Export_ControlTot!$A10,'Campus Enrol Disaggregation'!$O$5:$O$75,0),MATCH(F$1,'Campus Enrol Disaggregation'!$P$4:$AC$4,0))</f>
        <v>300</v>
      </c>
      <c r="G10" s="32">
        <f>INDEX('Campus Enrol Disaggregation'!$P$5:$AC$75,MATCH(Export_ControlTot!$A10,'Campus Enrol Disaggregation'!$O$5:$O$75,0),MATCH(G$1,'Campus Enrol Disaggregation'!$P$4:$AC$4,0))</f>
        <v>2000</v>
      </c>
      <c r="H10" s="32">
        <f>INDEX('Campus Enrol Disaggregation'!$P$5:$AC$75,MATCH(Export_ControlTot!$A10,'Campus Enrol Disaggregation'!$O$5:$O$75,0),MATCH(H$1,'Campus Enrol Disaggregation'!$P$4:$AC$4,0))</f>
        <v>24200</v>
      </c>
      <c r="I10" s="32">
        <f>INDEX('Campus Enrol Disaggregation'!$P$5:$AC$75,MATCH(Export_ControlTot!$A10,'Campus Enrol Disaggregation'!$O$5:$O$75,0),MATCH(I$1,'Campus Enrol Disaggregation'!$P$4:$AC$4,0))</f>
        <v>18150</v>
      </c>
      <c r="J10" s="32">
        <f>INDEX('Campus Enrol Disaggregation'!$P$5:$AC$75,MATCH(Export_ControlTot!$A10,'Campus Enrol Disaggregation'!$O$5:$O$75,0),MATCH(J$1,'Campus Enrol Disaggregation'!$P$4:$AC$4,0))</f>
        <v>0</v>
      </c>
      <c r="K10" s="32">
        <f>INDEX('Campus Enrol Disaggregation'!$P$5:$AC$75,MATCH(Export_ControlTot!$A10,'Campus Enrol Disaggregation'!$O$5:$O$75,0),MATCH(K$1,'Campus Enrol Disaggregation'!$P$4:$AC$4,0))</f>
        <v>0</v>
      </c>
      <c r="L10" s="32">
        <f>INDEX('Campus Enrol Disaggregation'!$P$5:$AC$75,MATCH(Export_ControlTot!$A10,'Campus Enrol Disaggregation'!$O$5:$O$75,0),MATCH(L$1,'Campus Enrol Disaggregation'!$P$4:$AC$4,0))</f>
        <v>0</v>
      </c>
      <c r="M10" s="32">
        <f>INDEX('Campus Enrol Disaggregation'!$P$5:$AC$75,MATCH(Export_ControlTot!$A10,'Campus Enrol Disaggregation'!$O$5:$O$75,0),MATCH(M$1,'Campus Enrol Disaggregation'!$P$4:$AC$4,0))</f>
        <v>11300</v>
      </c>
      <c r="N10" s="32">
        <f>INDEX('Campus Enrol Disaggregation'!$P$5:$AC$75,MATCH(Export_ControlTot!$A10,'Campus Enrol Disaggregation'!$O$5:$O$75,0),MATCH(N$1,'Campus Enrol Disaggregation'!$P$4:$AC$4,0))</f>
        <v>2250</v>
      </c>
      <c r="O10" s="32">
        <f>INDEX('Campus Enrol Disaggregation'!$P$5:$AC$75,MATCH(Export_ControlTot!$A10,'Campus Enrol Disaggregation'!$O$5:$O$75,0),MATCH(O$1,'Campus Enrol Disaggregation'!$P$4:$AC$4,0))</f>
        <v>0</v>
      </c>
    </row>
    <row r="11" spans="1:19">
      <c r="A11" s="3">
        <v>1999</v>
      </c>
      <c r="B11" s="32">
        <f>INDEX('Campus Enrol Disaggregation'!$P$5:$AC$75,MATCH(Export_ControlTot!$A11,'Campus Enrol Disaggregation'!$O$5:$O$75,0),MATCH(B$1,'Campus Enrol Disaggregation'!$P$4:$AC$4,0))</f>
        <v>32750</v>
      </c>
      <c r="C11" s="32">
        <f>INDEX('Campus Enrol Disaggregation'!$P$5:$AC$75,MATCH(Export_ControlTot!$A11,'Campus Enrol Disaggregation'!$O$5:$O$75,0),MATCH(C$1,'Campus Enrol Disaggregation'!$P$4:$AC$4,0))</f>
        <v>0</v>
      </c>
      <c r="D11" s="32">
        <f>INDEX('Campus Enrol Disaggregation'!$P$5:$AC$75,MATCH(Export_ControlTot!$A11,'Campus Enrol Disaggregation'!$O$5:$O$75,0),MATCH(D$1,'Campus Enrol Disaggregation'!$P$4:$AC$4,0))</f>
        <v>14550</v>
      </c>
      <c r="E11" s="32">
        <f>INDEX('Campus Enrol Disaggregation'!$P$5:$AC$75,MATCH(Export_ControlTot!$A11,'Campus Enrol Disaggregation'!$O$5:$O$75,0),MATCH(E$1,'Campus Enrol Disaggregation'!$P$4:$AC$4,0))</f>
        <v>2850</v>
      </c>
      <c r="F11" s="32">
        <f>INDEX('Campus Enrol Disaggregation'!$P$5:$AC$75,MATCH(Export_ControlTot!$A11,'Campus Enrol Disaggregation'!$O$5:$O$75,0),MATCH(F$1,'Campus Enrol Disaggregation'!$P$4:$AC$4,0))</f>
        <v>350</v>
      </c>
      <c r="G11" s="32">
        <f>INDEX('Campus Enrol Disaggregation'!$P$5:$AC$75,MATCH(Export_ControlTot!$A11,'Campus Enrol Disaggregation'!$O$5:$O$75,0),MATCH(G$1,'Campus Enrol Disaggregation'!$P$4:$AC$4,0))</f>
        <v>2150</v>
      </c>
      <c r="H11" s="32">
        <f>INDEX('Campus Enrol Disaggregation'!$P$5:$AC$75,MATCH(Export_ControlTot!$A11,'Campus Enrol Disaggregation'!$O$5:$O$75,0),MATCH(H$1,'Campus Enrol Disaggregation'!$P$4:$AC$4,0))</f>
        <v>24950</v>
      </c>
      <c r="I11" s="32">
        <f>INDEX('Campus Enrol Disaggregation'!$P$5:$AC$75,MATCH(Export_ControlTot!$A11,'Campus Enrol Disaggregation'!$O$5:$O$75,0),MATCH(I$1,'Campus Enrol Disaggregation'!$P$4:$AC$4,0))</f>
        <v>20050</v>
      </c>
      <c r="J11" s="32">
        <f>INDEX('Campus Enrol Disaggregation'!$P$5:$AC$75,MATCH(Export_ControlTot!$A11,'Campus Enrol Disaggregation'!$O$5:$O$75,0),MATCH(J$1,'Campus Enrol Disaggregation'!$P$4:$AC$4,0))</f>
        <v>0</v>
      </c>
      <c r="K11" s="32">
        <f>INDEX('Campus Enrol Disaggregation'!$P$5:$AC$75,MATCH(Export_ControlTot!$A11,'Campus Enrol Disaggregation'!$O$5:$O$75,0),MATCH(K$1,'Campus Enrol Disaggregation'!$P$4:$AC$4,0))</f>
        <v>0</v>
      </c>
      <c r="L11" s="32">
        <f>INDEX('Campus Enrol Disaggregation'!$P$5:$AC$75,MATCH(Export_ControlTot!$A11,'Campus Enrol Disaggregation'!$O$5:$O$75,0),MATCH(L$1,'Campus Enrol Disaggregation'!$P$4:$AC$4,0))</f>
        <v>0</v>
      </c>
      <c r="M11" s="32">
        <f>INDEX('Campus Enrol Disaggregation'!$P$5:$AC$75,MATCH(Export_ControlTot!$A11,'Campus Enrol Disaggregation'!$O$5:$O$75,0),MATCH(M$1,'Campus Enrol Disaggregation'!$P$4:$AC$4,0))</f>
        <v>12150</v>
      </c>
      <c r="N11" s="32">
        <f>INDEX('Campus Enrol Disaggregation'!$P$5:$AC$75,MATCH(Export_ControlTot!$A11,'Campus Enrol Disaggregation'!$O$5:$O$75,0),MATCH(N$1,'Campus Enrol Disaggregation'!$P$4:$AC$4,0))</f>
        <v>2450</v>
      </c>
      <c r="O11" s="32">
        <f>INDEX('Campus Enrol Disaggregation'!$P$5:$AC$75,MATCH(Export_ControlTot!$A11,'Campus Enrol Disaggregation'!$O$5:$O$75,0),MATCH(O$1,'Campus Enrol Disaggregation'!$P$4:$AC$4,0))</f>
        <v>0</v>
      </c>
    </row>
    <row r="12" spans="1:19">
      <c r="A12" s="3">
        <v>2000</v>
      </c>
      <c r="B12" s="32">
        <f>INDEX('Campus Enrol Disaggregation'!$P$5:$AC$75,MATCH(Export_ControlTot!$A12,'Campus Enrol Disaggregation'!$O$5:$O$75,0),MATCH(B$1,'Campus Enrol Disaggregation'!$P$4:$AC$4,0))</f>
        <v>32550</v>
      </c>
      <c r="C12" s="32">
        <f>INDEX('Campus Enrol Disaggregation'!$P$5:$AC$75,MATCH(Export_ControlTot!$A12,'Campus Enrol Disaggregation'!$O$5:$O$75,0),MATCH(C$1,'Campus Enrol Disaggregation'!$P$4:$AC$4,0))</f>
        <v>800</v>
      </c>
      <c r="D12" s="32">
        <f>INDEX('Campus Enrol Disaggregation'!$P$5:$AC$75,MATCH(Export_ControlTot!$A12,'Campus Enrol Disaggregation'!$O$5:$O$75,0),MATCH(D$1,'Campus Enrol Disaggregation'!$P$4:$AC$4,0))</f>
        <v>14750</v>
      </c>
      <c r="E12" s="32">
        <f>INDEX('Campus Enrol Disaggregation'!$P$5:$AC$75,MATCH(Export_ControlTot!$A12,'Campus Enrol Disaggregation'!$O$5:$O$75,0),MATCH(E$1,'Campus Enrol Disaggregation'!$P$4:$AC$4,0))</f>
        <v>2900</v>
      </c>
      <c r="F12" s="32">
        <f>INDEX('Campus Enrol Disaggregation'!$P$5:$AC$75,MATCH(Export_ControlTot!$A12,'Campus Enrol Disaggregation'!$O$5:$O$75,0),MATCH(F$1,'Campus Enrol Disaggregation'!$P$4:$AC$4,0))</f>
        <v>350</v>
      </c>
      <c r="G12" s="32">
        <f>INDEX('Campus Enrol Disaggregation'!$P$5:$AC$75,MATCH(Export_ControlTot!$A12,'Campus Enrol Disaggregation'!$O$5:$O$75,0),MATCH(G$1,'Campus Enrol Disaggregation'!$P$4:$AC$4,0))</f>
        <v>2200</v>
      </c>
      <c r="H12" s="32">
        <f>INDEX('Campus Enrol Disaggregation'!$P$5:$AC$75,MATCH(Export_ControlTot!$A12,'Campus Enrol Disaggregation'!$O$5:$O$75,0),MATCH(H$1,'Campus Enrol Disaggregation'!$P$4:$AC$4,0))</f>
        <v>24150</v>
      </c>
      <c r="I12" s="32">
        <f>INDEX('Campus Enrol Disaggregation'!$P$5:$AC$75,MATCH(Export_ControlTot!$A12,'Campus Enrol Disaggregation'!$O$5:$O$75,0),MATCH(I$1,'Campus Enrol Disaggregation'!$P$4:$AC$4,0))</f>
        <v>20950</v>
      </c>
      <c r="J12" s="32">
        <f>INDEX('Campus Enrol Disaggregation'!$P$5:$AC$75,MATCH(Export_ControlTot!$A12,'Campus Enrol Disaggregation'!$O$5:$O$75,0),MATCH(J$1,'Campus Enrol Disaggregation'!$P$4:$AC$4,0))</f>
        <v>0</v>
      </c>
      <c r="K12" s="32">
        <f>INDEX('Campus Enrol Disaggregation'!$P$5:$AC$75,MATCH(Export_ControlTot!$A12,'Campus Enrol Disaggregation'!$O$5:$O$75,0),MATCH(K$1,'Campus Enrol Disaggregation'!$P$4:$AC$4,0))</f>
        <v>0</v>
      </c>
      <c r="L12" s="32">
        <f>INDEX('Campus Enrol Disaggregation'!$P$5:$AC$75,MATCH(Export_ControlTot!$A12,'Campus Enrol Disaggregation'!$O$5:$O$75,0),MATCH(L$1,'Campus Enrol Disaggregation'!$P$4:$AC$4,0))</f>
        <v>0</v>
      </c>
      <c r="M12" s="32">
        <f>INDEX('Campus Enrol Disaggregation'!$P$5:$AC$75,MATCH(Export_ControlTot!$A12,'Campus Enrol Disaggregation'!$O$5:$O$75,0),MATCH(M$1,'Campus Enrol Disaggregation'!$P$4:$AC$4,0))</f>
        <v>13000</v>
      </c>
      <c r="N12" s="32">
        <f>INDEX('Campus Enrol Disaggregation'!$P$5:$AC$75,MATCH(Export_ControlTot!$A12,'Campus Enrol Disaggregation'!$O$5:$O$75,0),MATCH(N$1,'Campus Enrol Disaggregation'!$P$4:$AC$4,0))</f>
        <v>2600</v>
      </c>
      <c r="O12" s="32">
        <f>INDEX('Campus Enrol Disaggregation'!$P$5:$AC$75,MATCH(Export_ControlTot!$A12,'Campus Enrol Disaggregation'!$O$5:$O$75,0),MATCH(O$1,'Campus Enrol Disaggregation'!$P$4:$AC$4,0))</f>
        <v>2400</v>
      </c>
    </row>
    <row r="13" spans="1:19">
      <c r="A13" s="3">
        <v>2001</v>
      </c>
      <c r="B13" s="32">
        <f>INDEX('Campus Enrol Disaggregation'!$P$5:$AC$75,MATCH(Export_ControlTot!$A13,'Campus Enrol Disaggregation'!$O$5:$O$75,0),MATCH(B$1,'Campus Enrol Disaggregation'!$P$4:$AC$4,0))</f>
        <v>32750</v>
      </c>
      <c r="C13" s="32">
        <f>INDEX('Campus Enrol Disaggregation'!$P$5:$AC$75,MATCH(Export_ControlTot!$A13,'Campus Enrol Disaggregation'!$O$5:$O$75,0),MATCH(C$1,'Campus Enrol Disaggregation'!$P$4:$AC$4,0))</f>
        <v>1050</v>
      </c>
      <c r="D13" s="32">
        <f>INDEX('Campus Enrol Disaggregation'!$P$5:$AC$75,MATCH(Export_ControlTot!$A13,'Campus Enrol Disaggregation'!$O$5:$O$75,0),MATCH(D$1,'Campus Enrol Disaggregation'!$P$4:$AC$4,0))</f>
        <v>16200</v>
      </c>
      <c r="E13" s="32">
        <f>INDEX('Campus Enrol Disaggregation'!$P$5:$AC$75,MATCH(Export_ControlTot!$A13,'Campus Enrol Disaggregation'!$O$5:$O$75,0),MATCH(E$1,'Campus Enrol Disaggregation'!$P$4:$AC$4,0))</f>
        <v>3150</v>
      </c>
      <c r="F13" s="32">
        <f>INDEX('Campus Enrol Disaggregation'!$P$5:$AC$75,MATCH(Export_ControlTot!$A13,'Campus Enrol Disaggregation'!$O$5:$O$75,0),MATCH(F$1,'Campus Enrol Disaggregation'!$P$4:$AC$4,0))</f>
        <v>400</v>
      </c>
      <c r="G13" s="32">
        <f>INDEX('Campus Enrol Disaggregation'!$P$5:$AC$75,MATCH(Export_ControlTot!$A13,'Campus Enrol Disaggregation'!$O$5:$O$75,0),MATCH(G$1,'Campus Enrol Disaggregation'!$P$4:$AC$4,0))</f>
        <v>2400</v>
      </c>
      <c r="H13" s="32">
        <f>INDEX('Campus Enrol Disaggregation'!$P$5:$AC$75,MATCH(Export_ControlTot!$A13,'Campus Enrol Disaggregation'!$O$5:$O$75,0),MATCH(H$1,'Campus Enrol Disaggregation'!$P$4:$AC$4,0))</f>
        <v>26800</v>
      </c>
      <c r="I13" s="32">
        <f>INDEX('Campus Enrol Disaggregation'!$P$5:$AC$75,MATCH(Export_ControlTot!$A13,'Campus Enrol Disaggregation'!$O$5:$O$75,0),MATCH(I$1,'Campus Enrol Disaggregation'!$P$4:$AC$4,0))</f>
        <v>22600</v>
      </c>
      <c r="J13" s="32">
        <f>INDEX('Campus Enrol Disaggregation'!$P$5:$AC$75,MATCH(Export_ControlTot!$A13,'Campus Enrol Disaggregation'!$O$5:$O$75,0),MATCH(J$1,'Campus Enrol Disaggregation'!$P$4:$AC$4,0))</f>
        <v>0</v>
      </c>
      <c r="K13" s="32">
        <f>INDEX('Campus Enrol Disaggregation'!$P$5:$AC$75,MATCH(Export_ControlTot!$A13,'Campus Enrol Disaggregation'!$O$5:$O$75,0),MATCH(K$1,'Campus Enrol Disaggregation'!$P$4:$AC$4,0))</f>
        <v>0</v>
      </c>
      <c r="L13" s="32">
        <f>INDEX('Campus Enrol Disaggregation'!$P$5:$AC$75,MATCH(Export_ControlTot!$A13,'Campus Enrol Disaggregation'!$O$5:$O$75,0),MATCH(L$1,'Campus Enrol Disaggregation'!$P$4:$AC$4,0))</f>
        <v>0</v>
      </c>
      <c r="M13" s="32">
        <f>INDEX('Campus Enrol Disaggregation'!$P$5:$AC$75,MATCH(Export_ControlTot!$A13,'Campus Enrol Disaggregation'!$O$5:$O$75,0),MATCH(M$1,'Campus Enrol Disaggregation'!$P$4:$AC$4,0))</f>
        <v>13700</v>
      </c>
      <c r="N13" s="32">
        <f>INDEX('Campus Enrol Disaggregation'!$P$5:$AC$75,MATCH(Export_ControlTot!$A13,'Campus Enrol Disaggregation'!$O$5:$O$75,0),MATCH(N$1,'Campus Enrol Disaggregation'!$P$4:$AC$4,0))</f>
        <v>2750</v>
      </c>
      <c r="O13" s="32">
        <f>INDEX('Campus Enrol Disaggregation'!$P$5:$AC$75,MATCH(Export_ControlTot!$A13,'Campus Enrol Disaggregation'!$O$5:$O$75,0),MATCH(O$1,'Campus Enrol Disaggregation'!$P$4:$AC$4,0))</f>
        <v>2450</v>
      </c>
    </row>
    <row r="14" spans="1:19">
      <c r="A14" s="3">
        <v>2002</v>
      </c>
      <c r="B14" s="32">
        <f>INDEX('Campus Enrol Disaggregation'!$P$5:$AC$75,MATCH(Export_ControlTot!$A14,'Campus Enrol Disaggregation'!$O$5:$O$75,0),MATCH(B$1,'Campus Enrol Disaggregation'!$P$4:$AC$4,0))</f>
        <v>32400</v>
      </c>
      <c r="C14" s="32">
        <f>INDEX('Campus Enrol Disaggregation'!$P$5:$AC$75,MATCH(Export_ControlTot!$A14,'Campus Enrol Disaggregation'!$O$5:$O$75,0),MATCH(C$1,'Campus Enrol Disaggregation'!$P$4:$AC$4,0))</f>
        <v>1100</v>
      </c>
      <c r="D14" s="32">
        <f>INDEX('Campus Enrol Disaggregation'!$P$5:$AC$75,MATCH(Export_ControlTot!$A14,'Campus Enrol Disaggregation'!$O$5:$O$75,0),MATCH(D$1,'Campus Enrol Disaggregation'!$P$4:$AC$4,0))</f>
        <v>15950</v>
      </c>
      <c r="E14" s="32">
        <f>INDEX('Campus Enrol Disaggregation'!$P$5:$AC$75,MATCH(Export_ControlTot!$A14,'Campus Enrol Disaggregation'!$O$5:$O$75,0),MATCH(E$1,'Campus Enrol Disaggregation'!$P$4:$AC$4,0))</f>
        <v>3100</v>
      </c>
      <c r="F14" s="32">
        <f>INDEX('Campus Enrol Disaggregation'!$P$5:$AC$75,MATCH(Export_ControlTot!$A14,'Campus Enrol Disaggregation'!$O$5:$O$75,0),MATCH(F$1,'Campus Enrol Disaggregation'!$P$4:$AC$4,0))</f>
        <v>400</v>
      </c>
      <c r="G14" s="32">
        <f>INDEX('Campus Enrol Disaggregation'!$P$5:$AC$75,MATCH(Export_ControlTot!$A14,'Campus Enrol Disaggregation'!$O$5:$O$75,0),MATCH(G$1,'Campus Enrol Disaggregation'!$P$4:$AC$4,0))</f>
        <v>2400</v>
      </c>
      <c r="H14" s="32">
        <f>INDEX('Campus Enrol Disaggregation'!$P$5:$AC$75,MATCH(Export_ControlTot!$A14,'Campus Enrol Disaggregation'!$O$5:$O$75,0),MATCH(H$1,'Campus Enrol Disaggregation'!$P$4:$AC$4,0))</f>
        <v>27450</v>
      </c>
      <c r="I14" s="32">
        <f>INDEX('Campus Enrol Disaggregation'!$P$5:$AC$75,MATCH(Export_ControlTot!$A14,'Campus Enrol Disaggregation'!$O$5:$O$75,0),MATCH(I$1,'Campus Enrol Disaggregation'!$P$4:$AC$4,0))</f>
        <v>23600</v>
      </c>
      <c r="J14" s="32">
        <f>INDEX('Campus Enrol Disaggregation'!$P$5:$AC$75,MATCH(Export_ControlTot!$A14,'Campus Enrol Disaggregation'!$O$5:$O$75,0),MATCH(J$1,'Campus Enrol Disaggregation'!$P$4:$AC$4,0))</f>
        <v>0</v>
      </c>
      <c r="K14" s="32">
        <f>INDEX('Campus Enrol Disaggregation'!$P$5:$AC$75,MATCH(Export_ControlTot!$A14,'Campus Enrol Disaggregation'!$O$5:$O$75,0),MATCH(K$1,'Campus Enrol Disaggregation'!$P$4:$AC$4,0))</f>
        <v>0</v>
      </c>
      <c r="L14" s="32">
        <f>INDEX('Campus Enrol Disaggregation'!$P$5:$AC$75,MATCH(Export_ControlTot!$A14,'Campus Enrol Disaggregation'!$O$5:$O$75,0),MATCH(L$1,'Campus Enrol Disaggregation'!$P$4:$AC$4,0))</f>
        <v>0</v>
      </c>
      <c r="M14" s="32">
        <f>INDEX('Campus Enrol Disaggregation'!$P$5:$AC$75,MATCH(Export_ControlTot!$A14,'Campus Enrol Disaggregation'!$O$5:$O$75,0),MATCH(M$1,'Campus Enrol Disaggregation'!$P$4:$AC$4,0))</f>
        <v>14650</v>
      </c>
      <c r="N14" s="32">
        <f>INDEX('Campus Enrol Disaggregation'!$P$5:$AC$75,MATCH(Export_ControlTot!$A14,'Campus Enrol Disaggregation'!$O$5:$O$75,0),MATCH(N$1,'Campus Enrol Disaggregation'!$P$4:$AC$4,0))</f>
        <v>2950</v>
      </c>
      <c r="O14" s="32">
        <f>INDEX('Campus Enrol Disaggregation'!$P$5:$AC$75,MATCH(Export_ControlTot!$A14,'Campus Enrol Disaggregation'!$O$5:$O$75,0),MATCH(O$1,'Campus Enrol Disaggregation'!$P$4:$AC$4,0))</f>
        <v>2350</v>
      </c>
    </row>
    <row r="15" spans="1:19">
      <c r="A15" s="3">
        <v>2003</v>
      </c>
      <c r="B15" s="32">
        <f>INDEX('Campus Enrol Disaggregation'!$P$5:$AC$75,MATCH(Export_ControlTot!$A15,'Campus Enrol Disaggregation'!$O$5:$O$75,0),MATCH(B$1,'Campus Enrol Disaggregation'!$P$4:$AC$4,0))</f>
        <v>33000</v>
      </c>
      <c r="C15" s="32">
        <f>INDEX('Campus Enrol Disaggregation'!$P$5:$AC$75,MATCH(Export_ControlTot!$A15,'Campus Enrol Disaggregation'!$O$5:$O$75,0),MATCH(C$1,'Campus Enrol Disaggregation'!$P$4:$AC$4,0))</f>
        <v>1250</v>
      </c>
      <c r="D15" s="32">
        <f>INDEX('Campus Enrol Disaggregation'!$P$5:$AC$75,MATCH(Export_ControlTot!$A15,'Campus Enrol Disaggregation'!$O$5:$O$75,0),MATCH(D$1,'Campus Enrol Disaggregation'!$P$4:$AC$4,0))</f>
        <v>16450</v>
      </c>
      <c r="E15" s="32">
        <f>INDEX('Campus Enrol Disaggregation'!$P$5:$AC$75,MATCH(Export_ControlTot!$A15,'Campus Enrol Disaggregation'!$O$5:$O$75,0),MATCH(E$1,'Campus Enrol Disaggregation'!$P$4:$AC$4,0))</f>
        <v>3200</v>
      </c>
      <c r="F15" s="32">
        <f>INDEX('Campus Enrol Disaggregation'!$P$5:$AC$75,MATCH(Export_ControlTot!$A15,'Campus Enrol Disaggregation'!$O$5:$O$75,0),MATCH(F$1,'Campus Enrol Disaggregation'!$P$4:$AC$4,0))</f>
        <v>400</v>
      </c>
      <c r="G15" s="32">
        <f>INDEX('Campus Enrol Disaggregation'!$P$5:$AC$75,MATCH(Export_ControlTot!$A15,'Campus Enrol Disaggregation'!$O$5:$O$75,0),MATCH(G$1,'Campus Enrol Disaggregation'!$P$4:$AC$4,0))</f>
        <v>2450</v>
      </c>
      <c r="H15" s="32">
        <f>INDEX('Campus Enrol Disaggregation'!$P$5:$AC$75,MATCH(Export_ControlTot!$A15,'Campus Enrol Disaggregation'!$O$5:$O$75,0),MATCH(H$1,'Campus Enrol Disaggregation'!$P$4:$AC$4,0))</f>
        <v>27550</v>
      </c>
      <c r="I15" s="32">
        <f>INDEX('Campus Enrol Disaggregation'!$P$5:$AC$75,MATCH(Export_ControlTot!$A15,'Campus Enrol Disaggregation'!$O$5:$O$75,0),MATCH(I$1,'Campus Enrol Disaggregation'!$P$4:$AC$4,0))</f>
        <v>23800</v>
      </c>
      <c r="J15" s="32">
        <f>INDEX('Campus Enrol Disaggregation'!$P$5:$AC$75,MATCH(Export_ControlTot!$A15,'Campus Enrol Disaggregation'!$O$5:$O$75,0),MATCH(J$1,'Campus Enrol Disaggregation'!$P$4:$AC$4,0))</f>
        <v>0</v>
      </c>
      <c r="K15" s="32">
        <f>INDEX('Campus Enrol Disaggregation'!$P$5:$AC$75,MATCH(Export_ControlTot!$A15,'Campus Enrol Disaggregation'!$O$5:$O$75,0),MATCH(K$1,'Campus Enrol Disaggregation'!$P$4:$AC$4,0))</f>
        <v>0</v>
      </c>
      <c r="L15" s="32">
        <f>INDEX('Campus Enrol Disaggregation'!$P$5:$AC$75,MATCH(Export_ControlTot!$A15,'Campus Enrol Disaggregation'!$O$5:$O$75,0),MATCH(L$1,'Campus Enrol Disaggregation'!$P$4:$AC$4,0))</f>
        <v>0</v>
      </c>
      <c r="M15" s="32">
        <f>INDEX('Campus Enrol Disaggregation'!$P$5:$AC$75,MATCH(Export_ControlTot!$A15,'Campus Enrol Disaggregation'!$O$5:$O$75,0),MATCH(M$1,'Campus Enrol Disaggregation'!$P$4:$AC$4,0))</f>
        <v>15250</v>
      </c>
      <c r="N15" s="32">
        <f>INDEX('Campus Enrol Disaggregation'!$P$5:$AC$75,MATCH(Export_ControlTot!$A15,'Campus Enrol Disaggregation'!$O$5:$O$75,0),MATCH(N$1,'Campus Enrol Disaggregation'!$P$4:$AC$4,0))</f>
        <v>3050</v>
      </c>
      <c r="O15" s="32">
        <f>INDEX('Campus Enrol Disaggregation'!$P$5:$AC$75,MATCH(Export_ControlTot!$A15,'Campus Enrol Disaggregation'!$O$5:$O$75,0),MATCH(O$1,'Campus Enrol Disaggregation'!$P$4:$AC$4,0))</f>
        <v>2450</v>
      </c>
    </row>
    <row r="16" spans="1:19">
      <c r="A16" s="3">
        <v>2004</v>
      </c>
      <c r="B16" s="32">
        <f>INDEX('Campus Enrol Disaggregation'!$P$5:$AC$75,MATCH(Export_ControlTot!$A16,'Campus Enrol Disaggregation'!$O$5:$O$75,0),MATCH(B$1,'Campus Enrol Disaggregation'!$P$4:$AC$4,0))</f>
        <v>34350</v>
      </c>
      <c r="C16" s="32">
        <f>INDEX('Campus Enrol Disaggregation'!$P$5:$AC$75,MATCH(Export_ControlTot!$A16,'Campus Enrol Disaggregation'!$O$5:$O$75,0),MATCH(C$1,'Campus Enrol Disaggregation'!$P$4:$AC$4,0))</f>
        <v>1250</v>
      </c>
      <c r="D16" s="32">
        <f>INDEX('Campus Enrol Disaggregation'!$P$5:$AC$75,MATCH(Export_ControlTot!$A16,'Campus Enrol Disaggregation'!$O$5:$O$75,0),MATCH(D$1,'Campus Enrol Disaggregation'!$P$4:$AC$4,0))</f>
        <v>16900</v>
      </c>
      <c r="E16" s="32">
        <f>INDEX('Campus Enrol Disaggregation'!$P$5:$AC$75,MATCH(Export_ControlTot!$A16,'Campus Enrol Disaggregation'!$O$5:$O$75,0),MATCH(E$1,'Campus Enrol Disaggregation'!$P$4:$AC$4,0))</f>
        <v>3300</v>
      </c>
      <c r="F16" s="32">
        <f>INDEX('Campus Enrol Disaggregation'!$P$5:$AC$75,MATCH(Export_ControlTot!$A16,'Campus Enrol Disaggregation'!$O$5:$O$75,0),MATCH(F$1,'Campus Enrol Disaggregation'!$P$4:$AC$4,0))</f>
        <v>400</v>
      </c>
      <c r="G16" s="32">
        <f>INDEX('Campus Enrol Disaggregation'!$P$5:$AC$75,MATCH(Export_ControlTot!$A16,'Campus Enrol Disaggregation'!$O$5:$O$75,0),MATCH(G$1,'Campus Enrol Disaggregation'!$P$4:$AC$4,0))</f>
        <v>2500</v>
      </c>
      <c r="H16" s="32">
        <f>INDEX('Campus Enrol Disaggregation'!$P$5:$AC$75,MATCH(Export_ControlTot!$A16,'Campus Enrol Disaggregation'!$O$5:$O$75,0),MATCH(H$1,'Campus Enrol Disaggregation'!$P$4:$AC$4,0))</f>
        <v>28000</v>
      </c>
      <c r="I16" s="32">
        <f>INDEX('Campus Enrol Disaggregation'!$P$5:$AC$75,MATCH(Export_ControlTot!$A16,'Campus Enrol Disaggregation'!$O$5:$O$75,0),MATCH(I$1,'Campus Enrol Disaggregation'!$P$4:$AC$4,0))</f>
        <v>24150</v>
      </c>
      <c r="J16" s="32">
        <f>INDEX('Campus Enrol Disaggregation'!$P$5:$AC$75,MATCH(Export_ControlTot!$A16,'Campus Enrol Disaggregation'!$O$5:$O$75,0),MATCH(J$1,'Campus Enrol Disaggregation'!$P$4:$AC$4,0))</f>
        <v>0</v>
      </c>
      <c r="K16" s="32">
        <f>INDEX('Campus Enrol Disaggregation'!$P$5:$AC$75,MATCH(Export_ControlTot!$A16,'Campus Enrol Disaggregation'!$O$5:$O$75,0),MATCH(K$1,'Campus Enrol Disaggregation'!$P$4:$AC$4,0))</f>
        <v>0</v>
      </c>
      <c r="L16" s="32">
        <f>INDEX('Campus Enrol Disaggregation'!$P$5:$AC$75,MATCH(Export_ControlTot!$A16,'Campus Enrol Disaggregation'!$O$5:$O$75,0),MATCH(L$1,'Campus Enrol Disaggregation'!$P$4:$AC$4,0))</f>
        <v>0</v>
      </c>
      <c r="M16" s="32">
        <f>INDEX('Campus Enrol Disaggregation'!$P$5:$AC$75,MATCH(Export_ControlTot!$A16,'Campus Enrol Disaggregation'!$O$5:$O$75,0),MATCH(M$1,'Campus Enrol Disaggregation'!$P$4:$AC$4,0))</f>
        <v>15000</v>
      </c>
      <c r="N16" s="32">
        <f>INDEX('Campus Enrol Disaggregation'!$P$5:$AC$75,MATCH(Export_ControlTot!$A16,'Campus Enrol Disaggregation'!$O$5:$O$75,0),MATCH(N$1,'Campus Enrol Disaggregation'!$P$4:$AC$4,0))</f>
        <v>3000</v>
      </c>
      <c r="O16" s="32">
        <f>INDEX('Campus Enrol Disaggregation'!$P$5:$AC$75,MATCH(Export_ControlTot!$A16,'Campus Enrol Disaggregation'!$O$5:$O$75,0),MATCH(O$1,'Campus Enrol Disaggregation'!$P$4:$AC$4,0))</f>
        <v>2400</v>
      </c>
    </row>
    <row r="17" spans="1:15">
      <c r="A17" s="3">
        <v>2005</v>
      </c>
      <c r="B17" s="32">
        <f>INDEX('Campus Enrol Disaggregation'!$P$5:$AC$75,MATCH(Export_ControlTot!$A17,'Campus Enrol Disaggregation'!$O$5:$O$75,0),MATCH(B$1,'Campus Enrol Disaggregation'!$P$4:$AC$4,0))</f>
        <v>34050</v>
      </c>
      <c r="C17" s="32">
        <f>INDEX('Campus Enrol Disaggregation'!$P$5:$AC$75,MATCH(Export_ControlTot!$A17,'Campus Enrol Disaggregation'!$O$5:$O$75,0),MATCH(C$1,'Campus Enrol Disaggregation'!$P$4:$AC$4,0))</f>
        <v>1250</v>
      </c>
      <c r="D17" s="32">
        <f>INDEX('Campus Enrol Disaggregation'!$P$5:$AC$75,MATCH(Export_ControlTot!$A17,'Campus Enrol Disaggregation'!$O$5:$O$75,0),MATCH(D$1,'Campus Enrol Disaggregation'!$P$4:$AC$4,0))</f>
        <v>16500</v>
      </c>
      <c r="E17" s="32">
        <f>INDEX('Campus Enrol Disaggregation'!$P$5:$AC$75,MATCH(Export_ControlTot!$A17,'Campus Enrol Disaggregation'!$O$5:$O$75,0),MATCH(E$1,'Campus Enrol Disaggregation'!$P$4:$AC$4,0))</f>
        <v>3200</v>
      </c>
      <c r="F17" s="32">
        <f>INDEX('Campus Enrol Disaggregation'!$P$5:$AC$75,MATCH(Export_ControlTot!$A17,'Campus Enrol Disaggregation'!$O$5:$O$75,0),MATCH(F$1,'Campus Enrol Disaggregation'!$P$4:$AC$4,0))</f>
        <v>400</v>
      </c>
      <c r="G17" s="32">
        <f>INDEX('Campus Enrol Disaggregation'!$P$5:$AC$75,MATCH(Export_ControlTot!$A17,'Campus Enrol Disaggregation'!$O$5:$O$75,0),MATCH(G$1,'Campus Enrol Disaggregation'!$P$4:$AC$4,0))</f>
        <v>2450</v>
      </c>
      <c r="H17" s="32">
        <f>INDEX('Campus Enrol Disaggregation'!$P$5:$AC$75,MATCH(Export_ControlTot!$A17,'Campus Enrol Disaggregation'!$O$5:$O$75,0),MATCH(H$1,'Campus Enrol Disaggregation'!$P$4:$AC$4,0))</f>
        <v>29600</v>
      </c>
      <c r="I17" s="32">
        <f>INDEX('Campus Enrol Disaggregation'!$P$5:$AC$75,MATCH(Export_ControlTot!$A17,'Campus Enrol Disaggregation'!$O$5:$O$75,0),MATCH(I$1,'Campus Enrol Disaggregation'!$P$4:$AC$4,0))</f>
        <v>24500</v>
      </c>
      <c r="J17" s="32">
        <f>INDEX('Campus Enrol Disaggregation'!$P$5:$AC$75,MATCH(Export_ControlTot!$A17,'Campus Enrol Disaggregation'!$O$5:$O$75,0),MATCH(J$1,'Campus Enrol Disaggregation'!$P$4:$AC$4,0))</f>
        <v>0</v>
      </c>
      <c r="K17" s="32">
        <f>INDEX('Campus Enrol Disaggregation'!$P$5:$AC$75,MATCH(Export_ControlTot!$A17,'Campus Enrol Disaggregation'!$O$5:$O$75,0),MATCH(K$1,'Campus Enrol Disaggregation'!$P$4:$AC$4,0))</f>
        <v>0</v>
      </c>
      <c r="L17" s="32">
        <f>INDEX('Campus Enrol Disaggregation'!$P$5:$AC$75,MATCH(Export_ControlTot!$A17,'Campus Enrol Disaggregation'!$O$5:$O$75,0),MATCH(L$1,'Campus Enrol Disaggregation'!$P$4:$AC$4,0))</f>
        <v>0</v>
      </c>
      <c r="M17" s="32">
        <f>INDEX('Campus Enrol Disaggregation'!$P$5:$AC$75,MATCH(Export_ControlTot!$A17,'Campus Enrol Disaggregation'!$O$5:$O$75,0),MATCH(M$1,'Campus Enrol Disaggregation'!$P$4:$AC$4,0))</f>
        <v>14700</v>
      </c>
      <c r="N17" s="32">
        <f>INDEX('Campus Enrol Disaggregation'!$P$5:$AC$75,MATCH(Export_ControlTot!$A17,'Campus Enrol Disaggregation'!$O$5:$O$75,0),MATCH(N$1,'Campus Enrol Disaggregation'!$P$4:$AC$4,0))</f>
        <v>2950</v>
      </c>
      <c r="O17" s="32">
        <f>INDEX('Campus Enrol Disaggregation'!$P$5:$AC$75,MATCH(Export_ControlTot!$A17,'Campus Enrol Disaggregation'!$O$5:$O$75,0),MATCH(O$1,'Campus Enrol Disaggregation'!$P$4:$AC$4,0))</f>
        <v>2450</v>
      </c>
    </row>
    <row r="18" spans="1:15">
      <c r="A18" s="3">
        <v>2006</v>
      </c>
      <c r="B18" s="32">
        <f>INDEX('Campus Enrol Disaggregation'!$P$5:$AC$75,MATCH(Export_ControlTot!$A18,'Campus Enrol Disaggregation'!$O$5:$O$75,0),MATCH(B$1,'Campus Enrol Disaggregation'!$P$4:$AC$4,0))</f>
        <v>34200</v>
      </c>
      <c r="C18" s="32">
        <f>INDEX('Campus Enrol Disaggregation'!$P$5:$AC$75,MATCH(Export_ControlTot!$A18,'Campus Enrol Disaggregation'!$O$5:$O$75,0),MATCH(C$1,'Campus Enrol Disaggregation'!$P$4:$AC$4,0))</f>
        <v>1300</v>
      </c>
      <c r="D18" s="32">
        <f>INDEX('Campus Enrol Disaggregation'!$P$5:$AC$75,MATCH(Export_ControlTot!$A18,'Campus Enrol Disaggregation'!$O$5:$O$75,0),MATCH(D$1,'Campus Enrol Disaggregation'!$P$4:$AC$4,0))</f>
        <v>16600</v>
      </c>
      <c r="E18" s="32">
        <f>INDEX('Campus Enrol Disaggregation'!$P$5:$AC$75,MATCH(Export_ControlTot!$A18,'Campus Enrol Disaggregation'!$O$5:$O$75,0),MATCH(E$1,'Campus Enrol Disaggregation'!$P$4:$AC$4,0))</f>
        <v>3250</v>
      </c>
      <c r="F18" s="32">
        <f>INDEX('Campus Enrol Disaggregation'!$P$5:$AC$75,MATCH(Export_ControlTot!$A18,'Campus Enrol Disaggregation'!$O$5:$O$75,0),MATCH(F$1,'Campus Enrol Disaggregation'!$P$4:$AC$4,0))</f>
        <v>400</v>
      </c>
      <c r="G18" s="32">
        <f>INDEX('Campus Enrol Disaggregation'!$P$5:$AC$75,MATCH(Export_ControlTot!$A18,'Campus Enrol Disaggregation'!$O$5:$O$75,0),MATCH(G$1,'Campus Enrol Disaggregation'!$P$4:$AC$4,0))</f>
        <v>2450</v>
      </c>
      <c r="H18" s="32">
        <f>INDEX('Campus Enrol Disaggregation'!$P$5:$AC$75,MATCH(Export_ControlTot!$A18,'Campus Enrol Disaggregation'!$O$5:$O$75,0),MATCH(H$1,'Campus Enrol Disaggregation'!$P$4:$AC$4,0))</f>
        <v>29550</v>
      </c>
      <c r="I18" s="32">
        <f>INDEX('Campus Enrol Disaggregation'!$P$5:$AC$75,MATCH(Export_ControlTot!$A18,'Campus Enrol Disaggregation'!$O$5:$O$75,0),MATCH(I$1,'Campus Enrol Disaggregation'!$P$4:$AC$4,0))</f>
        <v>23300</v>
      </c>
      <c r="J18" s="32">
        <f>INDEX('Campus Enrol Disaggregation'!$P$5:$AC$75,MATCH(Export_ControlTot!$A18,'Campus Enrol Disaggregation'!$O$5:$O$75,0),MATCH(J$1,'Campus Enrol Disaggregation'!$P$4:$AC$4,0))</f>
        <v>0</v>
      </c>
      <c r="K18" s="32">
        <f>INDEX('Campus Enrol Disaggregation'!$P$5:$AC$75,MATCH(Export_ControlTot!$A18,'Campus Enrol Disaggregation'!$O$5:$O$75,0),MATCH(K$1,'Campus Enrol Disaggregation'!$P$4:$AC$4,0))</f>
        <v>0</v>
      </c>
      <c r="L18" s="32">
        <f>INDEX('Campus Enrol Disaggregation'!$P$5:$AC$75,MATCH(Export_ControlTot!$A18,'Campus Enrol Disaggregation'!$O$5:$O$75,0),MATCH(L$1,'Campus Enrol Disaggregation'!$P$4:$AC$4,0))</f>
        <v>0</v>
      </c>
      <c r="M18" s="32">
        <f>INDEX('Campus Enrol Disaggregation'!$P$5:$AC$75,MATCH(Export_ControlTot!$A18,'Campus Enrol Disaggregation'!$O$5:$O$75,0),MATCH(M$1,'Campus Enrol Disaggregation'!$P$4:$AC$4,0))</f>
        <v>14850</v>
      </c>
      <c r="N18" s="32">
        <f>INDEX('Campus Enrol Disaggregation'!$P$5:$AC$75,MATCH(Export_ControlTot!$A18,'Campus Enrol Disaggregation'!$O$5:$O$75,0),MATCH(N$1,'Campus Enrol Disaggregation'!$P$4:$AC$4,0))</f>
        <v>3000</v>
      </c>
      <c r="O18" s="32">
        <f>INDEX('Campus Enrol Disaggregation'!$P$5:$AC$75,MATCH(Export_ControlTot!$A18,'Campus Enrol Disaggregation'!$O$5:$O$75,0),MATCH(O$1,'Campus Enrol Disaggregation'!$P$4:$AC$4,0))</f>
        <v>2500</v>
      </c>
    </row>
    <row r="19" spans="1:15">
      <c r="A19" s="3">
        <v>2007</v>
      </c>
      <c r="B19" s="32">
        <f>INDEX('Campus Enrol Disaggregation'!$P$5:$AC$75,MATCH(Export_ControlTot!$A19,'Campus Enrol Disaggregation'!$O$5:$O$75,0),MATCH(B$1,'Campus Enrol Disaggregation'!$P$4:$AC$4,0))</f>
        <v>34150</v>
      </c>
      <c r="C19" s="32">
        <f>INDEX('Campus Enrol Disaggregation'!$P$5:$AC$75,MATCH(Export_ControlTot!$A19,'Campus Enrol Disaggregation'!$O$5:$O$75,0),MATCH(C$1,'Campus Enrol Disaggregation'!$P$4:$AC$4,0))</f>
        <v>1300</v>
      </c>
      <c r="D19" s="32">
        <f>INDEX('Campus Enrol Disaggregation'!$P$5:$AC$75,MATCH(Export_ControlTot!$A19,'Campus Enrol Disaggregation'!$O$5:$O$75,0),MATCH(D$1,'Campus Enrol Disaggregation'!$P$4:$AC$4,0))</f>
        <v>17250</v>
      </c>
      <c r="E19" s="32">
        <f>INDEX('Campus Enrol Disaggregation'!$P$5:$AC$75,MATCH(Export_ControlTot!$A19,'Campus Enrol Disaggregation'!$O$5:$O$75,0),MATCH(E$1,'Campus Enrol Disaggregation'!$P$4:$AC$4,0))</f>
        <v>3350</v>
      </c>
      <c r="F19" s="32">
        <f>INDEX('Campus Enrol Disaggregation'!$P$5:$AC$75,MATCH(Export_ControlTot!$A19,'Campus Enrol Disaggregation'!$O$5:$O$75,0),MATCH(F$1,'Campus Enrol Disaggregation'!$P$4:$AC$4,0))</f>
        <v>400</v>
      </c>
      <c r="G19" s="32">
        <f>INDEX('Campus Enrol Disaggregation'!$P$5:$AC$75,MATCH(Export_ControlTot!$A19,'Campus Enrol Disaggregation'!$O$5:$O$75,0),MATCH(G$1,'Campus Enrol Disaggregation'!$P$4:$AC$4,0))</f>
        <v>2550</v>
      </c>
      <c r="H19" s="32">
        <f>INDEX('Campus Enrol Disaggregation'!$P$5:$AC$75,MATCH(Export_ControlTot!$A19,'Campus Enrol Disaggregation'!$O$5:$O$75,0),MATCH(H$1,'Campus Enrol Disaggregation'!$P$4:$AC$4,0))</f>
        <v>27150</v>
      </c>
      <c r="I19" s="32">
        <f>INDEX('Campus Enrol Disaggregation'!$P$5:$AC$75,MATCH(Export_ControlTot!$A19,'Campus Enrol Disaggregation'!$O$5:$O$75,0),MATCH(I$1,'Campus Enrol Disaggregation'!$P$4:$AC$4,0))</f>
        <v>23850</v>
      </c>
      <c r="J19" s="32">
        <f>INDEX('Campus Enrol Disaggregation'!$P$5:$AC$75,MATCH(Export_ControlTot!$A19,'Campus Enrol Disaggregation'!$O$5:$O$75,0),MATCH(J$1,'Campus Enrol Disaggregation'!$P$4:$AC$4,0))</f>
        <v>0</v>
      </c>
      <c r="K19" s="32">
        <f>INDEX('Campus Enrol Disaggregation'!$P$5:$AC$75,MATCH(Export_ControlTot!$A19,'Campus Enrol Disaggregation'!$O$5:$O$75,0),MATCH(K$1,'Campus Enrol Disaggregation'!$P$4:$AC$4,0))</f>
        <v>0</v>
      </c>
      <c r="L19" s="32">
        <f>INDEX('Campus Enrol Disaggregation'!$P$5:$AC$75,MATCH(Export_ControlTot!$A19,'Campus Enrol Disaggregation'!$O$5:$O$75,0),MATCH(L$1,'Campus Enrol Disaggregation'!$P$4:$AC$4,0))</f>
        <v>0</v>
      </c>
      <c r="M19" s="32">
        <f>INDEX('Campus Enrol Disaggregation'!$P$5:$AC$75,MATCH(Export_ControlTot!$A19,'Campus Enrol Disaggregation'!$O$5:$O$75,0),MATCH(M$1,'Campus Enrol Disaggregation'!$P$4:$AC$4,0))</f>
        <v>14650</v>
      </c>
      <c r="N19" s="32">
        <f>INDEX('Campus Enrol Disaggregation'!$P$5:$AC$75,MATCH(Export_ControlTot!$A19,'Campus Enrol Disaggregation'!$O$5:$O$75,0),MATCH(N$1,'Campus Enrol Disaggregation'!$P$4:$AC$4,0))</f>
        <v>2950</v>
      </c>
      <c r="O19" s="32">
        <f>INDEX('Campus Enrol Disaggregation'!$P$5:$AC$75,MATCH(Export_ControlTot!$A19,'Campus Enrol Disaggregation'!$O$5:$O$75,0),MATCH(O$1,'Campus Enrol Disaggregation'!$P$4:$AC$4,0))</f>
        <v>2650</v>
      </c>
    </row>
    <row r="20" spans="1:15">
      <c r="A20" s="3">
        <v>2008</v>
      </c>
      <c r="B20" s="32">
        <f>INDEX('Campus Enrol Disaggregation'!$P$5:$AC$75,MATCH(Export_ControlTot!$A20,'Campus Enrol Disaggregation'!$O$5:$O$75,0),MATCH(B$1,'Campus Enrol Disaggregation'!$P$4:$AC$4,0))</f>
        <v>34250</v>
      </c>
      <c r="C20" s="32">
        <f>INDEX('Campus Enrol Disaggregation'!$P$5:$AC$75,MATCH(Export_ControlTot!$A20,'Campus Enrol Disaggregation'!$O$5:$O$75,0),MATCH(C$1,'Campus Enrol Disaggregation'!$P$4:$AC$4,0))</f>
        <v>1400</v>
      </c>
      <c r="D20" s="32">
        <f>INDEX('Campus Enrol Disaggregation'!$P$5:$AC$75,MATCH(Export_ControlTot!$A20,'Campus Enrol Disaggregation'!$O$5:$O$75,0),MATCH(D$1,'Campus Enrol Disaggregation'!$P$4:$AC$4,0))</f>
        <v>20100</v>
      </c>
      <c r="E20" s="32">
        <f>INDEX('Campus Enrol Disaggregation'!$P$5:$AC$75,MATCH(Export_ControlTot!$A20,'Campus Enrol Disaggregation'!$O$5:$O$75,0),MATCH(E$1,'Campus Enrol Disaggregation'!$P$4:$AC$4,0))</f>
        <v>3900</v>
      </c>
      <c r="F20" s="32">
        <f>INDEX('Campus Enrol Disaggregation'!$P$5:$AC$75,MATCH(Export_ControlTot!$A20,'Campus Enrol Disaggregation'!$O$5:$O$75,0),MATCH(F$1,'Campus Enrol Disaggregation'!$P$4:$AC$4,0))</f>
        <v>500</v>
      </c>
      <c r="G20" s="32">
        <f>INDEX('Campus Enrol Disaggregation'!$P$5:$AC$75,MATCH(Export_ControlTot!$A20,'Campus Enrol Disaggregation'!$O$5:$O$75,0),MATCH(G$1,'Campus Enrol Disaggregation'!$P$4:$AC$4,0))</f>
        <v>3000</v>
      </c>
      <c r="H20" s="32">
        <f>INDEX('Campus Enrol Disaggregation'!$P$5:$AC$75,MATCH(Export_ControlTot!$A20,'Campus Enrol Disaggregation'!$O$5:$O$75,0),MATCH(H$1,'Campus Enrol Disaggregation'!$P$4:$AC$4,0))</f>
        <v>27300</v>
      </c>
      <c r="I20" s="32">
        <f>INDEX('Campus Enrol Disaggregation'!$P$5:$AC$75,MATCH(Export_ControlTot!$A20,'Campus Enrol Disaggregation'!$O$5:$O$75,0),MATCH(I$1,'Campus Enrol Disaggregation'!$P$4:$AC$4,0))</f>
        <v>27050</v>
      </c>
      <c r="J20" s="32">
        <f>INDEX('Campus Enrol Disaggregation'!$P$5:$AC$75,MATCH(Export_ControlTot!$A20,'Campus Enrol Disaggregation'!$O$5:$O$75,0),MATCH(J$1,'Campus Enrol Disaggregation'!$P$4:$AC$4,0))</f>
        <v>0</v>
      </c>
      <c r="K20" s="32">
        <f>INDEX('Campus Enrol Disaggregation'!$P$5:$AC$75,MATCH(Export_ControlTot!$A20,'Campus Enrol Disaggregation'!$O$5:$O$75,0),MATCH(K$1,'Campus Enrol Disaggregation'!$P$4:$AC$4,0))</f>
        <v>0</v>
      </c>
      <c r="L20" s="32">
        <f>INDEX('Campus Enrol Disaggregation'!$P$5:$AC$75,MATCH(Export_ControlTot!$A20,'Campus Enrol Disaggregation'!$O$5:$O$75,0),MATCH(L$1,'Campus Enrol Disaggregation'!$P$4:$AC$4,0))</f>
        <v>0</v>
      </c>
      <c r="M20" s="32">
        <f>INDEX('Campus Enrol Disaggregation'!$P$5:$AC$75,MATCH(Export_ControlTot!$A20,'Campus Enrol Disaggregation'!$O$5:$O$75,0),MATCH(M$1,'Campus Enrol Disaggregation'!$P$4:$AC$4,0))</f>
        <v>17350</v>
      </c>
      <c r="N20" s="32">
        <f>INDEX('Campus Enrol Disaggregation'!$P$5:$AC$75,MATCH(Export_ControlTot!$A20,'Campus Enrol Disaggregation'!$O$5:$O$75,0),MATCH(N$1,'Campus Enrol Disaggregation'!$P$4:$AC$4,0))</f>
        <v>3500</v>
      </c>
      <c r="O20" s="32">
        <f>INDEX('Campus Enrol Disaggregation'!$P$5:$AC$75,MATCH(Export_ControlTot!$A20,'Campus Enrol Disaggregation'!$O$5:$O$75,0),MATCH(O$1,'Campus Enrol Disaggregation'!$P$4:$AC$4,0))</f>
        <v>2850</v>
      </c>
    </row>
    <row r="21" spans="1:15">
      <c r="A21" s="3">
        <v>2009</v>
      </c>
      <c r="B21" s="32">
        <f>INDEX('Campus Enrol Disaggregation'!$P$5:$AC$75,MATCH(Export_ControlTot!$A21,'Campus Enrol Disaggregation'!$O$5:$O$75,0),MATCH(B$1,'Campus Enrol Disaggregation'!$P$4:$AC$4,0))</f>
        <v>34150</v>
      </c>
      <c r="C21" s="32">
        <f>INDEX('Campus Enrol Disaggregation'!$P$5:$AC$75,MATCH(Export_ControlTot!$A21,'Campus Enrol Disaggregation'!$O$5:$O$75,0),MATCH(C$1,'Campus Enrol Disaggregation'!$P$4:$AC$4,0))</f>
        <v>1600</v>
      </c>
      <c r="D21" s="32">
        <f>INDEX('Campus Enrol Disaggregation'!$P$5:$AC$75,MATCH(Export_ControlTot!$A21,'Campus Enrol Disaggregation'!$O$5:$O$75,0),MATCH(D$1,'Campus Enrol Disaggregation'!$P$4:$AC$4,0))</f>
        <v>23900</v>
      </c>
      <c r="E21" s="32">
        <f>INDEX('Campus Enrol Disaggregation'!$P$5:$AC$75,MATCH(Export_ControlTot!$A21,'Campus Enrol Disaggregation'!$O$5:$O$75,0),MATCH(E$1,'Campus Enrol Disaggregation'!$P$4:$AC$4,0))</f>
        <v>4650</v>
      </c>
      <c r="F21" s="32">
        <f>INDEX('Campus Enrol Disaggregation'!$P$5:$AC$75,MATCH(Export_ControlTot!$A21,'Campus Enrol Disaggregation'!$O$5:$O$75,0),MATCH(F$1,'Campus Enrol Disaggregation'!$P$4:$AC$4,0))</f>
        <v>550</v>
      </c>
      <c r="G21" s="32">
        <f>INDEX('Campus Enrol Disaggregation'!$P$5:$AC$75,MATCH(Export_ControlTot!$A21,'Campus Enrol Disaggregation'!$O$5:$O$75,0),MATCH(G$1,'Campus Enrol Disaggregation'!$P$4:$AC$4,0))</f>
        <v>3550</v>
      </c>
      <c r="H21" s="32">
        <f>INDEX('Campus Enrol Disaggregation'!$P$5:$AC$75,MATCH(Export_ControlTot!$A21,'Campus Enrol Disaggregation'!$O$5:$O$75,0),MATCH(H$1,'Campus Enrol Disaggregation'!$P$4:$AC$4,0))</f>
        <v>28350</v>
      </c>
      <c r="I21" s="32">
        <f>INDEX('Campus Enrol Disaggregation'!$P$5:$AC$75,MATCH(Export_ControlTot!$A21,'Campus Enrol Disaggregation'!$O$5:$O$75,0),MATCH(I$1,'Campus Enrol Disaggregation'!$P$4:$AC$4,0))</f>
        <v>29050</v>
      </c>
      <c r="J21" s="32">
        <f>INDEX('Campus Enrol Disaggregation'!$P$5:$AC$75,MATCH(Export_ControlTot!$A21,'Campus Enrol Disaggregation'!$O$5:$O$75,0),MATCH(J$1,'Campus Enrol Disaggregation'!$P$4:$AC$4,0))</f>
        <v>0</v>
      </c>
      <c r="K21" s="32">
        <f>INDEX('Campus Enrol Disaggregation'!$P$5:$AC$75,MATCH(Export_ControlTot!$A21,'Campus Enrol Disaggregation'!$O$5:$O$75,0),MATCH(K$1,'Campus Enrol Disaggregation'!$P$4:$AC$4,0))</f>
        <v>0</v>
      </c>
      <c r="L21" s="32">
        <f>INDEX('Campus Enrol Disaggregation'!$P$5:$AC$75,MATCH(Export_ControlTot!$A21,'Campus Enrol Disaggregation'!$O$5:$O$75,0),MATCH(L$1,'Campus Enrol Disaggregation'!$P$4:$AC$4,0))</f>
        <v>0</v>
      </c>
      <c r="M21" s="32">
        <f>INDEX('Campus Enrol Disaggregation'!$P$5:$AC$75,MATCH(Export_ControlTot!$A21,'Campus Enrol Disaggregation'!$O$5:$O$75,0),MATCH(M$1,'Campus Enrol Disaggregation'!$P$4:$AC$4,0))</f>
        <v>18650</v>
      </c>
      <c r="N21" s="32">
        <f>INDEX('Campus Enrol Disaggregation'!$P$5:$AC$75,MATCH(Export_ControlTot!$A21,'Campus Enrol Disaggregation'!$O$5:$O$75,0),MATCH(N$1,'Campus Enrol Disaggregation'!$P$4:$AC$4,0))</f>
        <v>3750</v>
      </c>
      <c r="O21" s="32">
        <f>INDEX('Campus Enrol Disaggregation'!$P$5:$AC$75,MATCH(Export_ControlTot!$A21,'Campus Enrol Disaggregation'!$O$5:$O$75,0),MATCH(O$1,'Campus Enrol Disaggregation'!$P$4:$AC$4,0))</f>
        <v>3050</v>
      </c>
    </row>
    <row r="22" spans="1:15">
      <c r="A22" s="3">
        <v>2010</v>
      </c>
      <c r="B22" s="32">
        <f>INDEX('Campus Enrol Disaggregation'!$P$5:$AC$75,MATCH(Export_ControlTot!$A22,'Campus Enrol Disaggregation'!$O$5:$O$75,0),MATCH(B$1,'Campus Enrol Disaggregation'!$P$4:$AC$4,0))</f>
        <v>33850</v>
      </c>
      <c r="C22" s="32">
        <f>INDEX('Campus Enrol Disaggregation'!$P$5:$AC$75,MATCH(Export_ControlTot!$A22,'Campus Enrol Disaggregation'!$O$5:$O$75,0),MATCH(C$1,'Campus Enrol Disaggregation'!$P$4:$AC$4,0))</f>
        <v>1800</v>
      </c>
      <c r="D22" s="32">
        <f>INDEX('Campus Enrol Disaggregation'!$P$5:$AC$75,MATCH(Export_ControlTot!$A22,'Campus Enrol Disaggregation'!$O$5:$O$75,0),MATCH(D$1,'Campus Enrol Disaggregation'!$P$4:$AC$4,0))</f>
        <v>23700</v>
      </c>
      <c r="E22" s="32">
        <f>INDEX('Campus Enrol Disaggregation'!$P$5:$AC$75,MATCH(Export_ControlTot!$A22,'Campus Enrol Disaggregation'!$O$5:$O$75,0),MATCH(E$1,'Campus Enrol Disaggregation'!$P$4:$AC$4,0))</f>
        <v>4600</v>
      </c>
      <c r="F22" s="32">
        <f>INDEX('Campus Enrol Disaggregation'!$P$5:$AC$75,MATCH(Export_ControlTot!$A22,'Campus Enrol Disaggregation'!$O$5:$O$75,0),MATCH(F$1,'Campus Enrol Disaggregation'!$P$4:$AC$4,0))</f>
        <v>550</v>
      </c>
      <c r="G22" s="32">
        <f>INDEX('Campus Enrol Disaggregation'!$P$5:$AC$75,MATCH(Export_ControlTot!$A22,'Campus Enrol Disaggregation'!$O$5:$O$75,0),MATCH(G$1,'Campus Enrol Disaggregation'!$P$4:$AC$4,0))</f>
        <v>3550</v>
      </c>
      <c r="H22" s="32">
        <f>INDEX('Campus Enrol Disaggregation'!$P$5:$AC$75,MATCH(Export_ControlTot!$A22,'Campus Enrol Disaggregation'!$O$5:$O$75,0),MATCH(H$1,'Campus Enrol Disaggregation'!$P$4:$AC$4,0))</f>
        <v>29850</v>
      </c>
      <c r="I22" s="32">
        <f>INDEX('Campus Enrol Disaggregation'!$P$5:$AC$75,MATCH(Export_ControlTot!$A22,'Campus Enrol Disaggregation'!$O$5:$O$75,0),MATCH(I$1,'Campus Enrol Disaggregation'!$P$4:$AC$4,0))</f>
        <v>31750</v>
      </c>
      <c r="J22" s="32">
        <f>INDEX('Campus Enrol Disaggregation'!$P$5:$AC$75,MATCH(Export_ControlTot!$A22,'Campus Enrol Disaggregation'!$O$5:$O$75,0),MATCH(J$1,'Campus Enrol Disaggregation'!$P$4:$AC$4,0))</f>
        <v>0</v>
      </c>
      <c r="K22" s="32">
        <f>INDEX('Campus Enrol Disaggregation'!$P$5:$AC$75,MATCH(Export_ControlTot!$A22,'Campus Enrol Disaggregation'!$O$5:$O$75,0),MATCH(K$1,'Campus Enrol Disaggregation'!$P$4:$AC$4,0))</f>
        <v>0</v>
      </c>
      <c r="L22" s="32">
        <f>INDEX('Campus Enrol Disaggregation'!$P$5:$AC$75,MATCH(Export_ControlTot!$A22,'Campus Enrol Disaggregation'!$O$5:$O$75,0),MATCH(L$1,'Campus Enrol Disaggregation'!$P$4:$AC$4,0))</f>
        <v>0</v>
      </c>
      <c r="M22" s="32">
        <f>INDEX('Campus Enrol Disaggregation'!$P$5:$AC$75,MATCH(Export_ControlTot!$A22,'Campus Enrol Disaggregation'!$O$5:$O$75,0),MATCH(M$1,'Campus Enrol Disaggregation'!$P$4:$AC$4,0))</f>
        <v>19500</v>
      </c>
      <c r="N22" s="32">
        <f>INDEX('Campus Enrol Disaggregation'!$P$5:$AC$75,MATCH(Export_ControlTot!$A22,'Campus Enrol Disaggregation'!$O$5:$O$75,0),MATCH(N$1,'Campus Enrol Disaggregation'!$P$4:$AC$4,0))</f>
        <v>3900</v>
      </c>
      <c r="O22" s="32">
        <f>INDEX('Campus Enrol Disaggregation'!$P$5:$AC$75,MATCH(Export_ControlTot!$A22,'Campus Enrol Disaggregation'!$O$5:$O$75,0),MATCH(O$1,'Campus Enrol Disaggregation'!$P$4:$AC$4,0))</f>
        <v>3150</v>
      </c>
    </row>
    <row r="23" spans="1:15">
      <c r="A23" s="3">
        <v>2011</v>
      </c>
      <c r="B23" s="32">
        <f>INDEX('Campus Enrol Disaggregation'!$P$5:$AC$75,MATCH(Export_ControlTot!$A23,'Campus Enrol Disaggregation'!$O$5:$O$75,0),MATCH(B$1,'Campus Enrol Disaggregation'!$P$4:$AC$4,0))</f>
        <v>34100</v>
      </c>
      <c r="C23" s="32">
        <f>INDEX('Campus Enrol Disaggregation'!$P$5:$AC$75,MATCH(Export_ControlTot!$A23,'Campus Enrol Disaggregation'!$O$5:$O$75,0),MATCH(C$1,'Campus Enrol Disaggregation'!$P$4:$AC$4,0))</f>
        <v>2000</v>
      </c>
      <c r="D23" s="32">
        <f>INDEX('Campus Enrol Disaggregation'!$P$5:$AC$75,MATCH(Export_ControlTot!$A23,'Campus Enrol Disaggregation'!$O$5:$O$75,0),MATCH(D$1,'Campus Enrol Disaggregation'!$P$4:$AC$4,0))</f>
        <v>22850</v>
      </c>
      <c r="E23" s="32">
        <f>INDEX('Campus Enrol Disaggregation'!$P$5:$AC$75,MATCH(Export_ControlTot!$A23,'Campus Enrol Disaggregation'!$O$5:$O$75,0),MATCH(E$1,'Campus Enrol Disaggregation'!$P$4:$AC$4,0))</f>
        <v>4450</v>
      </c>
      <c r="F23" s="32">
        <f>INDEX('Campus Enrol Disaggregation'!$P$5:$AC$75,MATCH(Export_ControlTot!$A23,'Campus Enrol Disaggregation'!$O$5:$O$75,0),MATCH(F$1,'Campus Enrol Disaggregation'!$P$4:$AC$4,0))</f>
        <v>550</v>
      </c>
      <c r="G23" s="32">
        <f>INDEX('Campus Enrol Disaggregation'!$P$5:$AC$75,MATCH(Export_ControlTot!$A23,'Campus Enrol Disaggregation'!$O$5:$O$75,0),MATCH(G$1,'Campus Enrol Disaggregation'!$P$4:$AC$4,0))</f>
        <v>3400</v>
      </c>
      <c r="H23" s="32">
        <f>INDEX('Campus Enrol Disaggregation'!$P$5:$AC$75,MATCH(Export_ControlTot!$A23,'Campus Enrol Disaggregation'!$O$5:$O$75,0),MATCH(H$1,'Campus Enrol Disaggregation'!$P$4:$AC$4,0))</f>
        <v>30650</v>
      </c>
      <c r="I23" s="32">
        <f>INDEX('Campus Enrol Disaggregation'!$P$5:$AC$75,MATCH(Export_ControlTot!$A23,'Campus Enrol Disaggregation'!$O$5:$O$75,0),MATCH(I$1,'Campus Enrol Disaggregation'!$P$4:$AC$4,0))</f>
        <v>32750</v>
      </c>
      <c r="J23" s="32">
        <f>INDEX('Campus Enrol Disaggregation'!$P$5:$AC$75,MATCH(Export_ControlTot!$A23,'Campus Enrol Disaggregation'!$O$5:$O$75,0),MATCH(J$1,'Campus Enrol Disaggregation'!$P$4:$AC$4,0))</f>
        <v>0</v>
      </c>
      <c r="K23" s="32">
        <f>INDEX('Campus Enrol Disaggregation'!$P$5:$AC$75,MATCH(Export_ControlTot!$A23,'Campus Enrol Disaggregation'!$O$5:$O$75,0),MATCH(K$1,'Campus Enrol Disaggregation'!$P$4:$AC$4,0))</f>
        <v>0</v>
      </c>
      <c r="L23" s="32">
        <f>INDEX('Campus Enrol Disaggregation'!$P$5:$AC$75,MATCH(Export_ControlTot!$A23,'Campus Enrol Disaggregation'!$O$5:$O$75,0),MATCH(L$1,'Campus Enrol Disaggregation'!$P$4:$AC$4,0))</f>
        <v>0</v>
      </c>
      <c r="M23" s="32">
        <f>INDEX('Campus Enrol Disaggregation'!$P$5:$AC$75,MATCH(Export_ControlTot!$A23,'Campus Enrol Disaggregation'!$O$5:$O$75,0),MATCH(M$1,'Campus Enrol Disaggregation'!$P$4:$AC$4,0))</f>
        <v>20550</v>
      </c>
      <c r="N23" s="32">
        <f>INDEX('Campus Enrol Disaggregation'!$P$5:$AC$75,MATCH(Export_ControlTot!$A23,'Campus Enrol Disaggregation'!$O$5:$O$75,0),MATCH(N$1,'Campus Enrol Disaggregation'!$P$4:$AC$4,0))</f>
        <v>4100</v>
      </c>
      <c r="O23" s="32">
        <f>INDEX('Campus Enrol Disaggregation'!$P$5:$AC$75,MATCH(Export_ControlTot!$A23,'Campus Enrol Disaggregation'!$O$5:$O$75,0),MATCH(O$1,'Campus Enrol Disaggregation'!$P$4:$AC$4,0))</f>
        <v>3350</v>
      </c>
    </row>
    <row r="24" spans="1:15">
      <c r="A24" s="3">
        <v>2012</v>
      </c>
      <c r="B24" s="32">
        <f>INDEX('Campus Enrol Disaggregation'!$P$5:$AC$75,MATCH(Export_ControlTot!$A24,'Campus Enrol Disaggregation'!$O$5:$O$75,0),MATCH(B$1,'Campus Enrol Disaggregation'!$P$4:$AC$4,0))</f>
        <v>34400</v>
      </c>
      <c r="C24" s="32">
        <f>INDEX('Campus Enrol Disaggregation'!$P$5:$AC$75,MATCH(Export_ControlTot!$A24,'Campus Enrol Disaggregation'!$O$5:$O$75,0),MATCH(C$1,'Campus Enrol Disaggregation'!$P$4:$AC$4,0))</f>
        <v>2200</v>
      </c>
      <c r="D24" s="32">
        <f>INDEX('Campus Enrol Disaggregation'!$P$5:$AC$75,MATCH(Export_ControlTot!$A24,'Campus Enrol Disaggregation'!$O$5:$O$75,0),MATCH(D$1,'Campus Enrol Disaggregation'!$P$4:$AC$4,0))</f>
        <v>20500</v>
      </c>
      <c r="E24" s="32">
        <f>INDEX('Campus Enrol Disaggregation'!$P$5:$AC$75,MATCH(Export_ControlTot!$A24,'Campus Enrol Disaggregation'!$O$5:$O$75,0),MATCH(E$1,'Campus Enrol Disaggregation'!$P$4:$AC$4,0))</f>
        <v>4000</v>
      </c>
      <c r="F24" s="32">
        <f>INDEX('Campus Enrol Disaggregation'!$P$5:$AC$75,MATCH(Export_ControlTot!$A24,'Campus Enrol Disaggregation'!$O$5:$O$75,0),MATCH(F$1,'Campus Enrol Disaggregation'!$P$4:$AC$4,0))</f>
        <v>500</v>
      </c>
      <c r="G24" s="32">
        <f>INDEX('Campus Enrol Disaggregation'!$P$5:$AC$75,MATCH(Export_ControlTot!$A24,'Campus Enrol Disaggregation'!$O$5:$O$75,0),MATCH(G$1,'Campus Enrol Disaggregation'!$P$4:$AC$4,0))</f>
        <v>3050</v>
      </c>
      <c r="H24" s="32">
        <f>INDEX('Campus Enrol Disaggregation'!$P$5:$AC$75,MATCH(Export_ControlTot!$A24,'Campus Enrol Disaggregation'!$O$5:$O$75,0),MATCH(H$1,'Campus Enrol Disaggregation'!$P$4:$AC$4,0))</f>
        <v>31350</v>
      </c>
      <c r="I24" s="32">
        <f>INDEX('Campus Enrol Disaggregation'!$P$5:$AC$75,MATCH(Export_ControlTot!$A24,'Campus Enrol Disaggregation'!$O$5:$O$75,0),MATCH(I$1,'Campus Enrol Disaggregation'!$P$4:$AC$4,0))</f>
        <v>31800</v>
      </c>
      <c r="J24" s="32">
        <f>INDEX('Campus Enrol Disaggregation'!$P$5:$AC$75,MATCH(Export_ControlTot!$A24,'Campus Enrol Disaggregation'!$O$5:$O$75,0),MATCH(J$1,'Campus Enrol Disaggregation'!$P$4:$AC$4,0))</f>
        <v>0</v>
      </c>
      <c r="K24" s="32">
        <f>INDEX('Campus Enrol Disaggregation'!$P$5:$AC$75,MATCH(Export_ControlTot!$A24,'Campus Enrol Disaggregation'!$O$5:$O$75,0),MATCH(K$1,'Campus Enrol Disaggregation'!$P$4:$AC$4,0))</f>
        <v>0</v>
      </c>
      <c r="L24" s="32">
        <f>INDEX('Campus Enrol Disaggregation'!$P$5:$AC$75,MATCH(Export_ControlTot!$A24,'Campus Enrol Disaggregation'!$O$5:$O$75,0),MATCH(L$1,'Campus Enrol Disaggregation'!$P$4:$AC$4,0))</f>
        <v>0</v>
      </c>
      <c r="M24" s="32">
        <f>INDEX('Campus Enrol Disaggregation'!$P$5:$AC$75,MATCH(Export_ControlTot!$A24,'Campus Enrol Disaggregation'!$O$5:$O$75,0),MATCH(M$1,'Campus Enrol Disaggregation'!$P$4:$AC$4,0))</f>
        <v>21550</v>
      </c>
      <c r="N24" s="32">
        <f>INDEX('Campus Enrol Disaggregation'!$P$5:$AC$75,MATCH(Export_ControlTot!$A24,'Campus Enrol Disaggregation'!$O$5:$O$75,0),MATCH(N$1,'Campus Enrol Disaggregation'!$P$4:$AC$4,0))</f>
        <v>4300</v>
      </c>
      <c r="O24" s="32">
        <f>INDEX('Campus Enrol Disaggregation'!$P$5:$AC$75,MATCH(Export_ControlTot!$A24,'Campus Enrol Disaggregation'!$O$5:$O$75,0),MATCH(O$1,'Campus Enrol Disaggregation'!$P$4:$AC$4,0))</f>
        <v>3300</v>
      </c>
    </row>
    <row r="25" spans="1:15">
      <c r="A25" s="3">
        <v>2013</v>
      </c>
      <c r="B25" s="32">
        <f>INDEX('Campus Enrol Disaggregation'!$P$5:$AC$75,MATCH(Export_ControlTot!$A25,'Campus Enrol Disaggregation'!$O$5:$O$75,0),MATCH(B$1,'Campus Enrol Disaggregation'!$P$4:$AC$4,0))</f>
        <v>31100</v>
      </c>
      <c r="C25" s="32">
        <f>INDEX('Campus Enrol Disaggregation'!$P$5:$AC$75,MATCH(Export_ControlTot!$A25,'Campus Enrol Disaggregation'!$O$5:$O$75,0),MATCH(C$1,'Campus Enrol Disaggregation'!$P$4:$AC$4,0))</f>
        <v>2050</v>
      </c>
      <c r="D25" s="32">
        <f>INDEX('Campus Enrol Disaggregation'!$P$5:$AC$75,MATCH(Export_ControlTot!$A25,'Campus Enrol Disaggregation'!$O$5:$O$75,0),MATCH(D$1,'Campus Enrol Disaggregation'!$P$4:$AC$4,0))</f>
        <v>21900</v>
      </c>
      <c r="E25" s="32">
        <f>INDEX('Campus Enrol Disaggregation'!$P$5:$AC$75,MATCH(Export_ControlTot!$A25,'Campus Enrol Disaggregation'!$O$5:$O$75,0),MATCH(E$1,'Campus Enrol Disaggregation'!$P$4:$AC$4,0))</f>
        <v>4250</v>
      </c>
      <c r="F25" s="32">
        <f>INDEX('Campus Enrol Disaggregation'!$P$5:$AC$75,MATCH(Export_ControlTot!$A25,'Campus Enrol Disaggregation'!$O$5:$O$75,0),MATCH(F$1,'Campus Enrol Disaggregation'!$P$4:$AC$4,0))</f>
        <v>500</v>
      </c>
      <c r="G25" s="32">
        <f>INDEX('Campus Enrol Disaggregation'!$P$5:$AC$75,MATCH(Export_ControlTot!$A25,'Campus Enrol Disaggregation'!$O$5:$O$75,0),MATCH(G$1,'Campus Enrol Disaggregation'!$P$4:$AC$4,0))</f>
        <v>3250</v>
      </c>
      <c r="H25" s="32">
        <f>INDEX('Campus Enrol Disaggregation'!$P$5:$AC$75,MATCH(Export_ControlTot!$A25,'Campus Enrol Disaggregation'!$O$5:$O$75,0),MATCH(H$1,'Campus Enrol Disaggregation'!$P$4:$AC$4,0))</f>
        <v>31050</v>
      </c>
      <c r="I25" s="32">
        <f>INDEX('Campus Enrol Disaggregation'!$P$5:$AC$75,MATCH(Export_ControlTot!$A25,'Campus Enrol Disaggregation'!$O$5:$O$75,0),MATCH(I$1,'Campus Enrol Disaggregation'!$P$4:$AC$4,0))</f>
        <v>30900</v>
      </c>
      <c r="J25" s="32">
        <f>INDEX('Campus Enrol Disaggregation'!$P$5:$AC$75,MATCH(Export_ControlTot!$A25,'Campus Enrol Disaggregation'!$O$5:$O$75,0),MATCH(J$1,'Campus Enrol Disaggregation'!$P$4:$AC$4,0))</f>
        <v>0</v>
      </c>
      <c r="K25" s="32">
        <f>INDEX('Campus Enrol Disaggregation'!$P$5:$AC$75,MATCH(Export_ControlTot!$A25,'Campus Enrol Disaggregation'!$O$5:$O$75,0),MATCH(K$1,'Campus Enrol Disaggregation'!$P$4:$AC$4,0))</f>
        <v>0</v>
      </c>
      <c r="L25" s="32">
        <f>INDEX('Campus Enrol Disaggregation'!$P$5:$AC$75,MATCH(Export_ControlTot!$A25,'Campus Enrol Disaggregation'!$O$5:$O$75,0),MATCH(L$1,'Campus Enrol Disaggregation'!$P$4:$AC$4,0))</f>
        <v>0</v>
      </c>
      <c r="M25" s="32">
        <f>INDEX('Campus Enrol Disaggregation'!$P$5:$AC$75,MATCH(Export_ControlTot!$A25,'Campus Enrol Disaggregation'!$O$5:$O$75,0),MATCH(M$1,'Campus Enrol Disaggregation'!$P$4:$AC$4,0))</f>
        <v>20400</v>
      </c>
      <c r="N25" s="32">
        <f>INDEX('Campus Enrol Disaggregation'!$P$5:$AC$75,MATCH(Export_ControlTot!$A25,'Campus Enrol Disaggregation'!$O$5:$O$75,0),MATCH(N$1,'Campus Enrol Disaggregation'!$P$4:$AC$4,0))</f>
        <v>4100</v>
      </c>
      <c r="O25" s="32">
        <f>INDEX('Campus Enrol Disaggregation'!$P$5:$AC$75,MATCH(Export_ControlTot!$A25,'Campus Enrol Disaggregation'!$O$5:$O$75,0),MATCH(O$1,'Campus Enrol Disaggregation'!$P$4:$AC$4,0))</f>
        <v>3100</v>
      </c>
    </row>
    <row r="26" spans="1:15">
      <c r="A26" s="3">
        <v>2014</v>
      </c>
      <c r="B26" s="32">
        <f>INDEX('Campus Enrol Disaggregation'!$P$5:$AC$75,MATCH(Export_ControlTot!$A26,'Campus Enrol Disaggregation'!$O$5:$O$75,0),MATCH(B$1,'Campus Enrol Disaggregation'!$P$4:$AC$4,0))</f>
        <v>30500</v>
      </c>
      <c r="C26" s="32">
        <f>INDEX('Campus Enrol Disaggregation'!$P$5:$AC$75,MATCH(Export_ControlTot!$A26,'Campus Enrol Disaggregation'!$O$5:$O$75,0),MATCH(C$1,'Campus Enrol Disaggregation'!$P$4:$AC$4,0))</f>
        <v>2000</v>
      </c>
      <c r="D26" s="32">
        <f>INDEX('Campus Enrol Disaggregation'!$P$5:$AC$75,MATCH(Export_ControlTot!$A26,'Campus Enrol Disaggregation'!$O$5:$O$75,0),MATCH(D$1,'Campus Enrol Disaggregation'!$P$4:$AC$4,0))</f>
        <v>20700</v>
      </c>
      <c r="E26" s="32">
        <f>INDEX('Campus Enrol Disaggregation'!$P$5:$AC$75,MATCH(Export_ControlTot!$A26,'Campus Enrol Disaggregation'!$O$5:$O$75,0),MATCH(E$1,'Campus Enrol Disaggregation'!$P$4:$AC$4,0))</f>
        <v>4050</v>
      </c>
      <c r="F26" s="32">
        <f>INDEX('Campus Enrol Disaggregation'!$P$5:$AC$75,MATCH(Export_ControlTot!$A26,'Campus Enrol Disaggregation'!$O$5:$O$75,0),MATCH(F$1,'Campus Enrol Disaggregation'!$P$4:$AC$4,0))</f>
        <v>500</v>
      </c>
      <c r="G26" s="32">
        <f>INDEX('Campus Enrol Disaggregation'!$P$5:$AC$75,MATCH(Export_ControlTot!$A26,'Campus Enrol Disaggregation'!$O$5:$O$75,0),MATCH(G$1,'Campus Enrol Disaggregation'!$P$4:$AC$4,0))</f>
        <v>3100</v>
      </c>
      <c r="H26" s="32">
        <f>INDEX('Campus Enrol Disaggregation'!$P$5:$AC$75,MATCH(Export_ControlTot!$A26,'Campus Enrol Disaggregation'!$O$5:$O$75,0),MATCH(H$1,'Campus Enrol Disaggregation'!$P$4:$AC$4,0))</f>
        <v>30500</v>
      </c>
      <c r="I26" s="32">
        <f>INDEX('Campus Enrol Disaggregation'!$P$5:$AC$75,MATCH(Export_ControlTot!$A26,'Campus Enrol Disaggregation'!$O$5:$O$75,0),MATCH(I$1,'Campus Enrol Disaggregation'!$P$4:$AC$4,0))</f>
        <v>31600</v>
      </c>
      <c r="J26" s="32">
        <f>INDEX('Campus Enrol Disaggregation'!$P$5:$AC$75,MATCH(Export_ControlTot!$A26,'Campus Enrol Disaggregation'!$O$5:$O$75,0),MATCH(J$1,'Campus Enrol Disaggregation'!$P$4:$AC$4,0))</f>
        <v>0</v>
      </c>
      <c r="K26" s="32">
        <f>INDEX('Campus Enrol Disaggregation'!$P$5:$AC$75,MATCH(Export_ControlTot!$A26,'Campus Enrol Disaggregation'!$O$5:$O$75,0),MATCH(K$1,'Campus Enrol Disaggregation'!$P$4:$AC$4,0))</f>
        <v>0</v>
      </c>
      <c r="L26" s="32">
        <f>INDEX('Campus Enrol Disaggregation'!$P$5:$AC$75,MATCH(Export_ControlTot!$A26,'Campus Enrol Disaggregation'!$O$5:$O$75,0),MATCH(L$1,'Campus Enrol Disaggregation'!$P$4:$AC$4,0))</f>
        <v>0</v>
      </c>
      <c r="M26" s="32">
        <f>INDEX('Campus Enrol Disaggregation'!$P$5:$AC$75,MATCH(Export_ControlTot!$A26,'Campus Enrol Disaggregation'!$O$5:$O$75,0),MATCH(M$1,'Campus Enrol Disaggregation'!$P$4:$AC$4,0))</f>
        <v>21050</v>
      </c>
      <c r="N26" s="32">
        <f>INDEX('Campus Enrol Disaggregation'!$P$5:$AC$75,MATCH(Export_ControlTot!$A26,'Campus Enrol Disaggregation'!$O$5:$O$75,0),MATCH(N$1,'Campus Enrol Disaggregation'!$P$4:$AC$4,0))</f>
        <v>4250</v>
      </c>
      <c r="O26" s="32">
        <f>INDEX('Campus Enrol Disaggregation'!$P$5:$AC$75,MATCH(Export_ControlTot!$A26,'Campus Enrol Disaggregation'!$O$5:$O$75,0),MATCH(O$1,'Campus Enrol Disaggregation'!$P$4:$AC$4,0))</f>
        <v>3000</v>
      </c>
    </row>
    <row r="27" spans="1:15">
      <c r="A27" s="3">
        <v>2015</v>
      </c>
      <c r="B27" s="32">
        <f>INDEX('Campus Enrol Disaggregation'!$P$5:$AC$75,MATCH(Export_ControlTot!$A27,'Campus Enrol Disaggregation'!$O$5:$O$75,0),MATCH(B$1,'Campus Enrol Disaggregation'!$P$4:$AC$4,0))</f>
        <v>33450</v>
      </c>
      <c r="C27" s="32">
        <f>INDEX('Campus Enrol Disaggregation'!$P$5:$AC$75,MATCH(Export_ControlTot!$A27,'Campus Enrol Disaggregation'!$O$5:$O$75,0),MATCH(C$1,'Campus Enrol Disaggregation'!$P$4:$AC$4,0))</f>
        <v>2150</v>
      </c>
      <c r="D27" s="32">
        <f>INDEX('Campus Enrol Disaggregation'!$P$5:$AC$75,MATCH(Export_ControlTot!$A27,'Campus Enrol Disaggregation'!$O$5:$O$75,0),MATCH(D$1,'Campus Enrol Disaggregation'!$P$4:$AC$4,0))</f>
        <v>20100</v>
      </c>
      <c r="E27" s="32">
        <f>INDEX('Campus Enrol Disaggregation'!$P$5:$AC$75,MATCH(Export_ControlTot!$A27,'Campus Enrol Disaggregation'!$O$5:$O$75,0),MATCH(E$1,'Campus Enrol Disaggregation'!$P$4:$AC$4,0))</f>
        <v>3900</v>
      </c>
      <c r="F27" s="32">
        <f>INDEX('Campus Enrol Disaggregation'!$P$5:$AC$75,MATCH(Export_ControlTot!$A27,'Campus Enrol Disaggregation'!$O$5:$O$75,0),MATCH(F$1,'Campus Enrol Disaggregation'!$P$4:$AC$4,0))</f>
        <v>450</v>
      </c>
      <c r="G27" s="32">
        <f>INDEX('Campus Enrol Disaggregation'!$P$5:$AC$75,MATCH(Export_ControlTot!$A27,'Campus Enrol Disaggregation'!$O$5:$O$75,0),MATCH(G$1,'Campus Enrol Disaggregation'!$P$4:$AC$4,0))</f>
        <v>3000</v>
      </c>
      <c r="H27" s="32">
        <f>INDEX('Campus Enrol Disaggregation'!$P$5:$AC$75,MATCH(Export_ControlTot!$A27,'Campus Enrol Disaggregation'!$O$5:$O$75,0),MATCH(H$1,'Campus Enrol Disaggregation'!$P$4:$AC$4,0))</f>
        <v>30600</v>
      </c>
      <c r="I27" s="32">
        <f>INDEX('Campus Enrol Disaggregation'!$P$5:$AC$75,MATCH(Export_ControlTot!$A27,'Campus Enrol Disaggregation'!$O$5:$O$75,0),MATCH(I$1,'Campus Enrol Disaggregation'!$P$4:$AC$4,0))</f>
        <v>33550</v>
      </c>
      <c r="J27" s="32">
        <f>INDEX('Campus Enrol Disaggregation'!$P$5:$AC$75,MATCH(Export_ControlTot!$A27,'Campus Enrol Disaggregation'!$O$5:$O$75,0),MATCH(J$1,'Campus Enrol Disaggregation'!$P$4:$AC$4,0))</f>
        <v>0</v>
      </c>
      <c r="K27" s="32">
        <f>INDEX('Campus Enrol Disaggregation'!$P$5:$AC$75,MATCH(Export_ControlTot!$A27,'Campus Enrol Disaggregation'!$O$5:$O$75,0),MATCH(K$1,'Campus Enrol Disaggregation'!$P$4:$AC$4,0))</f>
        <v>0</v>
      </c>
      <c r="L27" s="32">
        <f>INDEX('Campus Enrol Disaggregation'!$P$5:$AC$75,MATCH(Export_ControlTot!$A27,'Campus Enrol Disaggregation'!$O$5:$O$75,0),MATCH(L$1,'Campus Enrol Disaggregation'!$P$4:$AC$4,0))</f>
        <v>0</v>
      </c>
      <c r="M27" s="32">
        <f>INDEX('Campus Enrol Disaggregation'!$P$5:$AC$75,MATCH(Export_ControlTot!$A27,'Campus Enrol Disaggregation'!$O$5:$O$75,0),MATCH(M$1,'Campus Enrol Disaggregation'!$P$4:$AC$4,0))</f>
        <v>21050</v>
      </c>
      <c r="N27" s="32">
        <f>INDEX('Campus Enrol Disaggregation'!$P$5:$AC$75,MATCH(Export_ControlTot!$A27,'Campus Enrol Disaggregation'!$O$5:$O$75,0),MATCH(N$1,'Campus Enrol Disaggregation'!$P$4:$AC$4,0))</f>
        <v>4250</v>
      </c>
      <c r="O27" s="32">
        <f>INDEX('Campus Enrol Disaggregation'!$P$5:$AC$75,MATCH(Export_ControlTot!$A27,'Campus Enrol Disaggregation'!$O$5:$O$75,0),MATCH(O$1,'Campus Enrol Disaggregation'!$P$4:$AC$4,0))</f>
        <v>2800</v>
      </c>
    </row>
    <row r="28" spans="1:15">
      <c r="A28" s="3">
        <v>2016</v>
      </c>
      <c r="B28" s="32">
        <f>INDEX('Campus Enrol Disaggregation'!$P$5:$AC$75,MATCH(Export_ControlTot!$A28,'Campus Enrol Disaggregation'!$O$5:$O$75,0),MATCH(B$1,'Campus Enrol Disaggregation'!$P$4:$AC$4,0))</f>
        <v>34250</v>
      </c>
      <c r="C28" s="32">
        <f>INDEX('Campus Enrol Disaggregation'!$P$5:$AC$75,MATCH(Export_ControlTot!$A28,'Campus Enrol Disaggregation'!$O$5:$O$75,0),MATCH(C$1,'Campus Enrol Disaggregation'!$P$4:$AC$4,0))</f>
        <v>2100</v>
      </c>
      <c r="D28" s="32">
        <f>INDEX('Campus Enrol Disaggregation'!$P$5:$AC$75,MATCH(Export_ControlTot!$A28,'Campus Enrol Disaggregation'!$O$5:$O$75,0),MATCH(D$1,'Campus Enrol Disaggregation'!$P$4:$AC$4,0))</f>
        <v>20450</v>
      </c>
      <c r="E28" s="32">
        <f>INDEX('Campus Enrol Disaggregation'!$P$5:$AC$75,MATCH(Export_ControlTot!$A28,'Campus Enrol Disaggregation'!$O$5:$O$75,0),MATCH(E$1,'Campus Enrol Disaggregation'!$P$4:$AC$4,0))</f>
        <v>4000</v>
      </c>
      <c r="F28" s="32">
        <f>INDEX('Campus Enrol Disaggregation'!$P$5:$AC$75,MATCH(Export_ControlTot!$A28,'Campus Enrol Disaggregation'!$O$5:$O$75,0),MATCH(F$1,'Campus Enrol Disaggregation'!$P$4:$AC$4,0))</f>
        <v>500</v>
      </c>
      <c r="G28" s="32">
        <f>INDEX('Campus Enrol Disaggregation'!$P$5:$AC$75,MATCH(Export_ControlTot!$A28,'Campus Enrol Disaggregation'!$O$5:$O$75,0),MATCH(G$1,'Campus Enrol Disaggregation'!$P$4:$AC$4,0))</f>
        <v>3050</v>
      </c>
      <c r="H28" s="32">
        <f>INDEX('Campus Enrol Disaggregation'!$P$5:$AC$75,MATCH(Export_ControlTot!$A28,'Campus Enrol Disaggregation'!$O$5:$O$75,0),MATCH(H$1,'Campus Enrol Disaggregation'!$P$4:$AC$4,0))</f>
        <v>30850</v>
      </c>
      <c r="I28" s="32">
        <f>INDEX('Campus Enrol Disaggregation'!$P$5:$AC$75,MATCH(Export_ControlTot!$A28,'Campus Enrol Disaggregation'!$O$5:$O$75,0),MATCH(I$1,'Campus Enrol Disaggregation'!$P$4:$AC$4,0))</f>
        <v>35150</v>
      </c>
      <c r="J28" s="32">
        <f>INDEX('Campus Enrol Disaggregation'!$P$5:$AC$75,MATCH(Export_ControlTot!$A28,'Campus Enrol Disaggregation'!$O$5:$O$75,0),MATCH(J$1,'Campus Enrol Disaggregation'!$P$4:$AC$4,0))</f>
        <v>0</v>
      </c>
      <c r="K28" s="32">
        <f>INDEX('Campus Enrol Disaggregation'!$P$5:$AC$75,MATCH(Export_ControlTot!$A28,'Campus Enrol Disaggregation'!$O$5:$O$75,0),MATCH(K$1,'Campus Enrol Disaggregation'!$P$4:$AC$4,0))</f>
        <v>0</v>
      </c>
      <c r="L28" s="32">
        <f>INDEX('Campus Enrol Disaggregation'!$P$5:$AC$75,MATCH(Export_ControlTot!$A28,'Campus Enrol Disaggregation'!$O$5:$O$75,0),MATCH(L$1,'Campus Enrol Disaggregation'!$P$4:$AC$4,0))</f>
        <v>0</v>
      </c>
      <c r="M28" s="32">
        <f>INDEX('Campus Enrol Disaggregation'!$P$5:$AC$75,MATCH(Export_ControlTot!$A28,'Campus Enrol Disaggregation'!$O$5:$O$75,0),MATCH(M$1,'Campus Enrol Disaggregation'!$P$4:$AC$4,0))</f>
        <v>21750</v>
      </c>
      <c r="N28" s="32">
        <f>INDEX('Campus Enrol Disaggregation'!$P$5:$AC$75,MATCH(Export_ControlTot!$A28,'Campus Enrol Disaggregation'!$O$5:$O$75,0),MATCH(N$1,'Campus Enrol Disaggregation'!$P$4:$AC$4,0))</f>
        <v>4350</v>
      </c>
      <c r="O28" s="32">
        <f>INDEX('Campus Enrol Disaggregation'!$P$5:$AC$75,MATCH(Export_ControlTot!$A28,'Campus Enrol Disaggregation'!$O$5:$O$75,0),MATCH(O$1,'Campus Enrol Disaggregation'!$P$4:$AC$4,0))</f>
        <v>2700</v>
      </c>
    </row>
    <row r="29" spans="1:15">
      <c r="A29" s="3">
        <v>2017</v>
      </c>
      <c r="B29" s="32">
        <f>INDEX('Campus Enrol Disaggregation'!$P$5:$AC$75,MATCH(Export_ControlTot!$A29,'Campus Enrol Disaggregation'!$O$5:$O$75,0),MATCH(B$1,'Campus Enrol Disaggregation'!$P$4:$AC$4,0))</f>
        <v>34350</v>
      </c>
      <c r="C29" s="32">
        <f>INDEX('Campus Enrol Disaggregation'!$P$5:$AC$75,MATCH(Export_ControlTot!$A29,'Campus Enrol Disaggregation'!$O$5:$O$75,0),MATCH(C$1,'Campus Enrol Disaggregation'!$P$4:$AC$4,0))</f>
        <v>2050</v>
      </c>
      <c r="D29" s="32">
        <f>INDEX('Campus Enrol Disaggregation'!$P$5:$AC$75,MATCH(Export_ControlTot!$A29,'Campus Enrol Disaggregation'!$O$5:$O$75,0),MATCH(D$1,'Campus Enrol Disaggregation'!$P$4:$AC$4,0))</f>
        <v>20250</v>
      </c>
      <c r="E29" s="32">
        <f>INDEX('Campus Enrol Disaggregation'!$P$5:$AC$75,MATCH(Export_ControlTot!$A29,'Campus Enrol Disaggregation'!$O$5:$O$75,0),MATCH(E$1,'Campus Enrol Disaggregation'!$P$4:$AC$4,0))</f>
        <v>3950</v>
      </c>
      <c r="F29" s="32">
        <f>INDEX('Campus Enrol Disaggregation'!$P$5:$AC$75,MATCH(Export_ControlTot!$A29,'Campus Enrol Disaggregation'!$O$5:$O$75,0),MATCH(F$1,'Campus Enrol Disaggregation'!$P$4:$AC$4,0))</f>
        <v>500</v>
      </c>
      <c r="G29" s="32">
        <f>INDEX('Campus Enrol Disaggregation'!$P$5:$AC$75,MATCH(Export_ControlTot!$A29,'Campus Enrol Disaggregation'!$O$5:$O$75,0),MATCH(G$1,'Campus Enrol Disaggregation'!$P$4:$AC$4,0))</f>
        <v>3000</v>
      </c>
      <c r="H29" s="32">
        <f>INDEX('Campus Enrol Disaggregation'!$P$5:$AC$75,MATCH(Export_ControlTot!$A29,'Campus Enrol Disaggregation'!$O$5:$O$75,0),MATCH(H$1,'Campus Enrol Disaggregation'!$P$4:$AC$4,0))</f>
        <v>31750</v>
      </c>
      <c r="I29" s="32">
        <f>INDEX('Campus Enrol Disaggregation'!$P$5:$AC$75,MATCH(Export_ControlTot!$A29,'Campus Enrol Disaggregation'!$O$5:$O$75,0),MATCH(I$1,'Campus Enrol Disaggregation'!$P$4:$AC$4,0))</f>
        <v>37800</v>
      </c>
      <c r="J29" s="32">
        <f>INDEX('Campus Enrol Disaggregation'!$P$5:$AC$75,MATCH(Export_ControlTot!$A29,'Campus Enrol Disaggregation'!$O$5:$O$75,0),MATCH(J$1,'Campus Enrol Disaggregation'!$P$4:$AC$4,0))</f>
        <v>0</v>
      </c>
      <c r="K29" s="32">
        <f>INDEX('Campus Enrol Disaggregation'!$P$5:$AC$75,MATCH(Export_ControlTot!$A29,'Campus Enrol Disaggregation'!$O$5:$O$75,0),MATCH(K$1,'Campus Enrol Disaggregation'!$P$4:$AC$4,0))</f>
        <v>0</v>
      </c>
      <c r="L29" s="32">
        <f>INDEX('Campus Enrol Disaggregation'!$P$5:$AC$75,MATCH(Export_ControlTot!$A29,'Campus Enrol Disaggregation'!$O$5:$O$75,0),MATCH(L$1,'Campus Enrol Disaggregation'!$P$4:$AC$4,0))</f>
        <v>0</v>
      </c>
      <c r="M29" s="32">
        <f>INDEX('Campus Enrol Disaggregation'!$P$5:$AC$75,MATCH(Export_ControlTot!$A29,'Campus Enrol Disaggregation'!$O$5:$O$75,0),MATCH(M$1,'Campus Enrol Disaggregation'!$P$4:$AC$4,0))</f>
        <v>22700</v>
      </c>
      <c r="N29" s="32">
        <f>INDEX('Campus Enrol Disaggregation'!$P$5:$AC$75,MATCH(Export_ControlTot!$A29,'Campus Enrol Disaggregation'!$O$5:$O$75,0),MATCH(N$1,'Campus Enrol Disaggregation'!$P$4:$AC$4,0))</f>
        <v>4550</v>
      </c>
      <c r="O29" s="32">
        <f>INDEX('Campus Enrol Disaggregation'!$P$5:$AC$75,MATCH(Export_ControlTot!$A29,'Campus Enrol Disaggregation'!$O$5:$O$75,0),MATCH(O$1,'Campus Enrol Disaggregation'!$P$4:$AC$4,0))</f>
        <v>2550</v>
      </c>
    </row>
    <row r="30" spans="1:15">
      <c r="A30" s="3">
        <v>2018</v>
      </c>
      <c r="B30" s="32">
        <f>INDEX('Campus Enrol Disaggregation'!$P$5:$AC$75,MATCH(Export_ControlTot!$A30,'Campus Enrol Disaggregation'!$O$5:$O$75,0),MATCH(B$1,'Campus Enrol Disaggregation'!$P$4:$AC$4,0))</f>
        <v>34500</v>
      </c>
      <c r="C30" s="32">
        <f>INDEX('Campus Enrol Disaggregation'!$P$5:$AC$75,MATCH(Export_ControlTot!$A30,'Campus Enrol Disaggregation'!$O$5:$O$75,0),MATCH(C$1,'Campus Enrol Disaggregation'!$P$4:$AC$4,0))</f>
        <v>2000</v>
      </c>
      <c r="D30" s="32">
        <f>INDEX('Campus Enrol Disaggregation'!$P$5:$AC$75,MATCH(Export_ControlTot!$A30,'Campus Enrol Disaggregation'!$O$5:$O$75,0),MATCH(D$1,'Campus Enrol Disaggregation'!$P$4:$AC$4,0))</f>
        <v>19950</v>
      </c>
      <c r="E30" s="32">
        <f>INDEX('Campus Enrol Disaggregation'!$P$5:$AC$75,MATCH(Export_ControlTot!$A30,'Campus Enrol Disaggregation'!$O$5:$O$75,0),MATCH(E$1,'Campus Enrol Disaggregation'!$P$4:$AC$4,0))</f>
        <v>3900</v>
      </c>
      <c r="F30" s="32">
        <f>INDEX('Campus Enrol Disaggregation'!$P$5:$AC$75,MATCH(Export_ControlTot!$A30,'Campus Enrol Disaggregation'!$O$5:$O$75,0),MATCH(F$1,'Campus Enrol Disaggregation'!$P$4:$AC$4,0))</f>
        <v>450</v>
      </c>
      <c r="G30" s="32">
        <f>INDEX('Campus Enrol Disaggregation'!$P$5:$AC$75,MATCH(Export_ControlTot!$A30,'Campus Enrol Disaggregation'!$O$5:$O$75,0),MATCH(G$1,'Campus Enrol Disaggregation'!$P$4:$AC$4,0))</f>
        <v>2950</v>
      </c>
      <c r="H30" s="32">
        <f>INDEX('Campus Enrol Disaggregation'!$P$5:$AC$75,MATCH(Export_ControlTot!$A30,'Campus Enrol Disaggregation'!$O$5:$O$75,0),MATCH(H$1,'Campus Enrol Disaggregation'!$P$4:$AC$4,0))</f>
        <v>31950</v>
      </c>
      <c r="I30" s="32">
        <f>INDEX('Campus Enrol Disaggregation'!$P$5:$AC$75,MATCH(Export_ControlTot!$A30,'Campus Enrol Disaggregation'!$O$5:$O$75,0),MATCH(I$1,'Campus Enrol Disaggregation'!$P$4:$AC$4,0))</f>
        <v>39950</v>
      </c>
      <c r="J30" s="32">
        <f>INDEX('Campus Enrol Disaggregation'!$P$5:$AC$75,MATCH(Export_ControlTot!$A30,'Campus Enrol Disaggregation'!$O$5:$O$75,0),MATCH(J$1,'Campus Enrol Disaggregation'!$P$4:$AC$4,0))</f>
        <v>0</v>
      </c>
      <c r="K30" s="32">
        <f>INDEX('Campus Enrol Disaggregation'!$P$5:$AC$75,MATCH(Export_ControlTot!$A30,'Campus Enrol Disaggregation'!$O$5:$O$75,0),MATCH(K$1,'Campus Enrol Disaggregation'!$P$4:$AC$4,0))</f>
        <v>0</v>
      </c>
      <c r="L30" s="32">
        <f>INDEX('Campus Enrol Disaggregation'!$P$5:$AC$75,MATCH(Export_ControlTot!$A30,'Campus Enrol Disaggregation'!$O$5:$O$75,0),MATCH(L$1,'Campus Enrol Disaggregation'!$P$4:$AC$4,0))</f>
        <v>0</v>
      </c>
      <c r="M30" s="32">
        <f>INDEX('Campus Enrol Disaggregation'!$P$5:$AC$75,MATCH(Export_ControlTot!$A30,'Campus Enrol Disaggregation'!$O$5:$O$75,0),MATCH(M$1,'Campus Enrol Disaggregation'!$P$4:$AC$4,0))</f>
        <v>22900</v>
      </c>
      <c r="N30" s="32">
        <f>INDEX('Campus Enrol Disaggregation'!$P$5:$AC$75,MATCH(Export_ControlTot!$A30,'Campus Enrol Disaggregation'!$O$5:$O$75,0),MATCH(N$1,'Campus Enrol Disaggregation'!$P$4:$AC$4,0))</f>
        <v>4600</v>
      </c>
      <c r="O30" s="32">
        <f>INDEX('Campus Enrol Disaggregation'!$P$5:$AC$75,MATCH(Export_ControlTot!$A30,'Campus Enrol Disaggregation'!$O$5:$O$75,0),MATCH(O$1,'Campus Enrol Disaggregation'!$P$4:$AC$4,0))</f>
        <v>2500</v>
      </c>
    </row>
    <row r="31" spans="1:15">
      <c r="A31" s="3">
        <v>2019</v>
      </c>
      <c r="B31" s="32">
        <f>INDEX('Campus Enrol Disaggregation'!$P$5:$AC$75,MATCH(Export_ControlTot!$A31,'Campus Enrol Disaggregation'!$O$5:$O$75,0),MATCH(B$1,'Campus Enrol Disaggregation'!$P$4:$AC$4,0))</f>
        <v>34300</v>
      </c>
      <c r="C31" s="32">
        <f>INDEX('Campus Enrol Disaggregation'!$P$5:$AC$75,MATCH(Export_ControlTot!$A31,'Campus Enrol Disaggregation'!$O$5:$O$75,0),MATCH(C$1,'Campus Enrol Disaggregation'!$P$4:$AC$4,0))</f>
        <v>1950</v>
      </c>
      <c r="D31" s="32">
        <f>INDEX('Campus Enrol Disaggregation'!$P$5:$AC$75,MATCH(Export_ControlTot!$A31,'Campus Enrol Disaggregation'!$O$5:$O$75,0),MATCH(D$1,'Campus Enrol Disaggregation'!$P$4:$AC$4,0))</f>
        <v>20200</v>
      </c>
      <c r="E31" s="32">
        <f>INDEX('Campus Enrol Disaggregation'!$P$5:$AC$75,MATCH(Export_ControlTot!$A31,'Campus Enrol Disaggregation'!$O$5:$O$75,0),MATCH(E$1,'Campus Enrol Disaggregation'!$P$4:$AC$4,0))</f>
        <v>3950</v>
      </c>
      <c r="F31" s="32">
        <f>INDEX('Campus Enrol Disaggregation'!$P$5:$AC$75,MATCH(Export_ControlTot!$A31,'Campus Enrol Disaggregation'!$O$5:$O$75,0),MATCH(F$1,'Campus Enrol Disaggregation'!$P$4:$AC$4,0))</f>
        <v>500</v>
      </c>
      <c r="G31" s="32">
        <f>INDEX('Campus Enrol Disaggregation'!$P$5:$AC$75,MATCH(Export_ControlTot!$A31,'Campus Enrol Disaggregation'!$O$5:$O$75,0),MATCH(G$1,'Campus Enrol Disaggregation'!$P$4:$AC$4,0))</f>
        <v>3000</v>
      </c>
      <c r="H31" s="32">
        <f>INDEX('Campus Enrol Disaggregation'!$P$5:$AC$75,MATCH(Export_ControlTot!$A31,'Campus Enrol Disaggregation'!$O$5:$O$75,0),MATCH(H$1,'Campus Enrol Disaggregation'!$P$4:$AC$4,0))</f>
        <v>31800</v>
      </c>
      <c r="I31" s="32">
        <f>INDEX('Campus Enrol Disaggregation'!$P$5:$AC$75,MATCH(Export_ControlTot!$A31,'Campus Enrol Disaggregation'!$O$5:$O$75,0),MATCH(I$1,'Campus Enrol Disaggregation'!$P$4:$AC$4,0))</f>
        <v>40300</v>
      </c>
      <c r="J31" s="32">
        <f>INDEX('Campus Enrol Disaggregation'!$P$5:$AC$75,MATCH(Export_ControlTot!$A31,'Campus Enrol Disaggregation'!$O$5:$O$75,0),MATCH(J$1,'Campus Enrol Disaggregation'!$P$4:$AC$4,0))</f>
        <v>1300</v>
      </c>
      <c r="K31" s="32">
        <f>INDEX('Campus Enrol Disaggregation'!$P$5:$AC$75,MATCH(Export_ControlTot!$A31,'Campus Enrol Disaggregation'!$O$5:$O$75,0),MATCH(K$1,'Campus Enrol Disaggregation'!$P$4:$AC$4,0))</f>
        <v>0</v>
      </c>
      <c r="L31" s="32">
        <f>INDEX('Campus Enrol Disaggregation'!$P$5:$AC$75,MATCH(Export_ControlTot!$A31,'Campus Enrol Disaggregation'!$O$5:$O$75,0),MATCH(L$1,'Campus Enrol Disaggregation'!$P$4:$AC$4,0))</f>
        <v>0</v>
      </c>
      <c r="M31" s="32">
        <f>INDEX('Campus Enrol Disaggregation'!$P$5:$AC$75,MATCH(Export_ControlTot!$A31,'Campus Enrol Disaggregation'!$O$5:$O$75,0),MATCH(M$1,'Campus Enrol Disaggregation'!$P$4:$AC$4,0))</f>
        <v>24050</v>
      </c>
      <c r="N31" s="32">
        <f>INDEX('Campus Enrol Disaggregation'!$P$5:$AC$75,MATCH(Export_ControlTot!$A31,'Campus Enrol Disaggregation'!$O$5:$O$75,0),MATCH(N$1,'Campus Enrol Disaggregation'!$P$4:$AC$4,0))</f>
        <v>4850</v>
      </c>
      <c r="O31" s="32">
        <f>INDEX('Campus Enrol Disaggregation'!$P$5:$AC$75,MATCH(Export_ControlTot!$A31,'Campus Enrol Disaggregation'!$O$5:$O$75,0),MATCH(O$1,'Campus Enrol Disaggregation'!$P$4:$AC$4,0))</f>
        <v>2200</v>
      </c>
    </row>
    <row r="32" spans="1:15">
      <c r="A32" s="3">
        <v>2020</v>
      </c>
      <c r="B32" s="32">
        <f>INDEX('Campus Enrol Disaggregation'!$P$5:$AC$75,MATCH(Export_ControlTot!$A32,'Campus Enrol Disaggregation'!$O$5:$O$75,0),MATCH(B$1,'Campus Enrol Disaggregation'!$P$4:$AC$4,0))</f>
        <v>36450</v>
      </c>
      <c r="C32" s="32">
        <f>INDEX('Campus Enrol Disaggregation'!$P$5:$AC$75,MATCH(Export_ControlTot!$A32,'Campus Enrol Disaggregation'!$O$5:$O$75,0),MATCH(C$1,'Campus Enrol Disaggregation'!$P$4:$AC$4,0))</f>
        <v>1850</v>
      </c>
      <c r="D32" s="32">
        <f>INDEX('Campus Enrol Disaggregation'!$P$5:$AC$75,MATCH(Export_ControlTot!$A32,'Campus Enrol Disaggregation'!$O$5:$O$75,0),MATCH(D$1,'Campus Enrol Disaggregation'!$P$4:$AC$4,0))</f>
        <v>18650</v>
      </c>
      <c r="E32" s="32">
        <f>INDEX('Campus Enrol Disaggregation'!$P$5:$AC$75,MATCH(Export_ControlTot!$A32,'Campus Enrol Disaggregation'!$O$5:$O$75,0),MATCH(E$1,'Campus Enrol Disaggregation'!$P$4:$AC$4,0))</f>
        <v>3650</v>
      </c>
      <c r="F32" s="32">
        <f>INDEX('Campus Enrol Disaggregation'!$P$5:$AC$75,MATCH(Export_ControlTot!$A32,'Campus Enrol Disaggregation'!$O$5:$O$75,0),MATCH(F$1,'Campus Enrol Disaggregation'!$P$4:$AC$4,0))</f>
        <v>450</v>
      </c>
      <c r="G32" s="32">
        <f>INDEX('Campus Enrol Disaggregation'!$P$5:$AC$75,MATCH(Export_ControlTot!$A32,'Campus Enrol Disaggregation'!$O$5:$O$75,0),MATCH(G$1,'Campus Enrol Disaggregation'!$P$4:$AC$4,0))</f>
        <v>2800</v>
      </c>
      <c r="H32" s="32">
        <f>INDEX('Campus Enrol Disaggregation'!$P$5:$AC$75,MATCH(Export_ControlTot!$A32,'Campus Enrol Disaggregation'!$O$5:$O$75,0),MATCH(H$1,'Campus Enrol Disaggregation'!$P$4:$AC$4,0))</f>
        <v>32050</v>
      </c>
      <c r="I32" s="32">
        <f>INDEX('Campus Enrol Disaggregation'!$P$5:$AC$75,MATCH(Export_ControlTot!$A32,'Campus Enrol Disaggregation'!$O$5:$O$75,0),MATCH(I$1,'Campus Enrol Disaggregation'!$P$4:$AC$4,0))</f>
        <v>39450</v>
      </c>
      <c r="J32" s="32">
        <f>INDEX('Campus Enrol Disaggregation'!$P$5:$AC$75,MATCH(Export_ControlTot!$A32,'Campus Enrol Disaggregation'!$O$5:$O$75,0),MATCH(J$1,'Campus Enrol Disaggregation'!$P$4:$AC$4,0))</f>
        <v>1350</v>
      </c>
      <c r="K32" s="32">
        <f>INDEX('Campus Enrol Disaggregation'!$P$5:$AC$75,MATCH(Export_ControlTot!$A32,'Campus Enrol Disaggregation'!$O$5:$O$75,0),MATCH(K$1,'Campus Enrol Disaggregation'!$P$4:$AC$4,0))</f>
        <v>0</v>
      </c>
      <c r="L32" s="32">
        <f>INDEX('Campus Enrol Disaggregation'!$P$5:$AC$75,MATCH(Export_ControlTot!$A32,'Campus Enrol Disaggregation'!$O$5:$O$75,0),MATCH(L$1,'Campus Enrol Disaggregation'!$P$4:$AC$4,0))</f>
        <v>0</v>
      </c>
      <c r="M32" s="32">
        <f>INDEX('Campus Enrol Disaggregation'!$P$5:$AC$75,MATCH(Export_ControlTot!$A32,'Campus Enrol Disaggregation'!$O$5:$O$75,0),MATCH(M$1,'Campus Enrol Disaggregation'!$P$4:$AC$4,0))</f>
        <v>24000</v>
      </c>
      <c r="N32" s="32">
        <f>INDEX('Campus Enrol Disaggregation'!$P$5:$AC$75,MATCH(Export_ControlTot!$A32,'Campus Enrol Disaggregation'!$O$5:$O$75,0),MATCH(N$1,'Campus Enrol Disaggregation'!$P$4:$AC$4,0))</f>
        <v>4800</v>
      </c>
      <c r="O32" s="32">
        <f>INDEX('Campus Enrol Disaggregation'!$P$5:$AC$75,MATCH(Export_ControlTot!$A32,'Campus Enrol Disaggregation'!$O$5:$O$75,0),MATCH(O$1,'Campus Enrol Disaggregation'!$P$4:$AC$4,0))</f>
        <v>1850</v>
      </c>
    </row>
    <row r="33" spans="1:15">
      <c r="A33" s="3">
        <v>2021</v>
      </c>
      <c r="B33" s="32">
        <f>INDEX('Campus Enrol Disaggregation'!$P$5:$AC$75,MATCH(Export_ControlTot!$A33,'Campus Enrol Disaggregation'!$O$5:$O$75,0),MATCH(B$1,'Campus Enrol Disaggregation'!$P$4:$AC$4,0))</f>
        <v>34800</v>
      </c>
      <c r="C33" s="32">
        <f>INDEX('Campus Enrol Disaggregation'!$P$5:$AC$75,MATCH(Export_ControlTot!$A33,'Campus Enrol Disaggregation'!$O$5:$O$75,0),MATCH(C$1,'Campus Enrol Disaggregation'!$P$4:$AC$4,0))</f>
        <v>1750</v>
      </c>
      <c r="D33" s="32">
        <f>INDEX('Campus Enrol Disaggregation'!$P$5:$AC$75,MATCH(Export_ControlTot!$A33,'Campus Enrol Disaggregation'!$O$5:$O$75,0),MATCH(D$1,'Campus Enrol Disaggregation'!$P$4:$AC$4,0))</f>
        <v>18600</v>
      </c>
      <c r="E33" s="32">
        <f>INDEX('Campus Enrol Disaggregation'!$P$5:$AC$75,MATCH(Export_ControlTot!$A33,'Campus Enrol Disaggregation'!$O$5:$O$75,0),MATCH(E$1,'Campus Enrol Disaggregation'!$P$4:$AC$4,0))</f>
        <v>3650</v>
      </c>
      <c r="F33" s="32">
        <f>INDEX('Campus Enrol Disaggregation'!$P$5:$AC$75,MATCH(Export_ControlTot!$A33,'Campus Enrol Disaggregation'!$O$5:$O$75,0),MATCH(F$1,'Campus Enrol Disaggregation'!$P$4:$AC$4,0))</f>
        <v>450</v>
      </c>
      <c r="G33" s="32">
        <f>INDEX('Campus Enrol Disaggregation'!$P$5:$AC$75,MATCH(Export_ControlTot!$A33,'Campus Enrol Disaggregation'!$O$5:$O$75,0),MATCH(G$1,'Campus Enrol Disaggregation'!$P$4:$AC$4,0))</f>
        <v>2750</v>
      </c>
      <c r="H33" s="32">
        <f>INDEX('Campus Enrol Disaggregation'!$P$5:$AC$75,MATCH(Export_ControlTot!$A33,'Campus Enrol Disaggregation'!$O$5:$O$75,0),MATCH(H$1,'Campus Enrol Disaggregation'!$P$4:$AC$4,0))</f>
        <v>33350</v>
      </c>
      <c r="I33" s="32">
        <f>INDEX('Campus Enrol Disaggregation'!$P$5:$AC$75,MATCH(Export_ControlTot!$A33,'Campus Enrol Disaggregation'!$O$5:$O$75,0),MATCH(I$1,'Campus Enrol Disaggregation'!$P$4:$AC$4,0))</f>
        <v>39700</v>
      </c>
      <c r="J33" s="32">
        <f>INDEX('Campus Enrol Disaggregation'!$P$5:$AC$75,MATCH(Export_ControlTot!$A33,'Campus Enrol Disaggregation'!$O$5:$O$75,0),MATCH(J$1,'Campus Enrol Disaggregation'!$P$4:$AC$4,0))</f>
        <v>1400</v>
      </c>
      <c r="K33" s="32">
        <f>INDEX('Campus Enrol Disaggregation'!$P$5:$AC$75,MATCH(Export_ControlTot!$A33,'Campus Enrol Disaggregation'!$O$5:$O$75,0),MATCH(K$1,'Campus Enrol Disaggregation'!$P$4:$AC$4,0))</f>
        <v>0</v>
      </c>
      <c r="L33" s="32">
        <f>INDEX('Campus Enrol Disaggregation'!$P$5:$AC$75,MATCH(Export_ControlTot!$A33,'Campus Enrol Disaggregation'!$O$5:$O$75,0),MATCH(L$1,'Campus Enrol Disaggregation'!$P$4:$AC$4,0))</f>
        <v>0</v>
      </c>
      <c r="M33" s="32">
        <f>INDEX('Campus Enrol Disaggregation'!$P$5:$AC$75,MATCH(Export_ControlTot!$A33,'Campus Enrol Disaggregation'!$O$5:$O$75,0),MATCH(M$1,'Campus Enrol Disaggregation'!$P$4:$AC$4,0))</f>
        <v>24150</v>
      </c>
      <c r="N33" s="32">
        <f>INDEX('Campus Enrol Disaggregation'!$P$5:$AC$75,MATCH(Export_ControlTot!$A33,'Campus Enrol Disaggregation'!$O$5:$O$75,0),MATCH(N$1,'Campus Enrol Disaggregation'!$P$4:$AC$4,0))</f>
        <v>4850</v>
      </c>
      <c r="O33" s="32">
        <f>INDEX('Campus Enrol Disaggregation'!$P$5:$AC$75,MATCH(Export_ControlTot!$A33,'Campus Enrol Disaggregation'!$O$5:$O$75,0),MATCH(O$1,'Campus Enrol Disaggregation'!$P$4:$AC$4,0))</f>
        <v>1550</v>
      </c>
    </row>
    <row r="34" spans="1:15">
      <c r="A34" s="3">
        <v>2022</v>
      </c>
      <c r="B34" s="32">
        <f>INDEX('Campus Enrol Disaggregation'!$P$5:$AC$75,MATCH(Export_ControlTot!$A34,'Campus Enrol Disaggregation'!$O$5:$O$75,0),MATCH(B$1,'Campus Enrol Disaggregation'!$P$4:$AC$4,0))</f>
        <v>34450</v>
      </c>
      <c r="C34" s="32">
        <f>INDEX('Campus Enrol Disaggregation'!$P$5:$AC$75,MATCH(Export_ControlTot!$A34,'Campus Enrol Disaggregation'!$O$5:$O$75,0),MATCH(C$1,'Campus Enrol Disaggregation'!$P$4:$AC$4,0))</f>
        <v>1600</v>
      </c>
      <c r="D34" s="32">
        <f>INDEX('Campus Enrol Disaggregation'!$P$5:$AC$75,MATCH(Export_ControlTot!$A34,'Campus Enrol Disaggregation'!$O$5:$O$75,0),MATCH(D$1,'Campus Enrol Disaggregation'!$P$4:$AC$4,0))</f>
        <v>18000</v>
      </c>
      <c r="E34" s="32">
        <f>INDEX('Campus Enrol Disaggregation'!$P$5:$AC$75,MATCH(Export_ControlTot!$A34,'Campus Enrol Disaggregation'!$O$5:$O$75,0),MATCH(E$1,'Campus Enrol Disaggregation'!$P$4:$AC$4,0))</f>
        <v>3500</v>
      </c>
      <c r="F34" s="32">
        <f>INDEX('Campus Enrol Disaggregation'!$P$5:$AC$75,MATCH(Export_ControlTot!$A34,'Campus Enrol Disaggregation'!$O$5:$O$75,0),MATCH(F$1,'Campus Enrol Disaggregation'!$P$4:$AC$4,0))</f>
        <v>450</v>
      </c>
      <c r="G34" s="32">
        <f>INDEX('Campus Enrol Disaggregation'!$P$5:$AC$75,MATCH(Export_ControlTot!$A34,'Campus Enrol Disaggregation'!$O$5:$O$75,0),MATCH(G$1,'Campus Enrol Disaggregation'!$P$4:$AC$4,0))</f>
        <v>2700</v>
      </c>
      <c r="H34" s="32">
        <f>INDEX('Campus Enrol Disaggregation'!$P$5:$AC$75,MATCH(Export_ControlTot!$A34,'Campus Enrol Disaggregation'!$O$5:$O$75,0),MATCH(H$1,'Campus Enrol Disaggregation'!$P$4:$AC$4,0))</f>
        <v>33650</v>
      </c>
      <c r="I34" s="32">
        <f>INDEX('Campus Enrol Disaggregation'!$P$5:$AC$75,MATCH(Export_ControlTot!$A34,'Campus Enrol Disaggregation'!$O$5:$O$75,0),MATCH(I$1,'Campus Enrol Disaggregation'!$P$4:$AC$4,0))</f>
        <v>41500</v>
      </c>
      <c r="J34" s="32">
        <f>INDEX('Campus Enrol Disaggregation'!$P$5:$AC$75,MATCH(Export_ControlTot!$A34,'Campus Enrol Disaggregation'!$O$5:$O$75,0),MATCH(J$1,'Campus Enrol Disaggregation'!$P$4:$AC$4,0))</f>
        <v>1450</v>
      </c>
      <c r="K34" s="32">
        <f>INDEX('Campus Enrol Disaggregation'!$P$5:$AC$75,MATCH(Export_ControlTot!$A34,'Campus Enrol Disaggregation'!$O$5:$O$75,0),MATCH(K$1,'Campus Enrol Disaggregation'!$P$4:$AC$4,0))</f>
        <v>0</v>
      </c>
      <c r="L34" s="32">
        <f>INDEX('Campus Enrol Disaggregation'!$P$5:$AC$75,MATCH(Export_ControlTot!$A34,'Campus Enrol Disaggregation'!$O$5:$O$75,0),MATCH(L$1,'Campus Enrol Disaggregation'!$P$4:$AC$4,0))</f>
        <v>0</v>
      </c>
      <c r="M34" s="32">
        <f>INDEX('Campus Enrol Disaggregation'!$P$5:$AC$75,MATCH(Export_ControlTot!$A34,'Campus Enrol Disaggregation'!$O$5:$O$75,0),MATCH(M$1,'Campus Enrol Disaggregation'!$P$4:$AC$4,0))</f>
        <v>24250</v>
      </c>
      <c r="N34" s="32">
        <f>INDEX('Campus Enrol Disaggregation'!$P$5:$AC$75,MATCH(Export_ControlTot!$A34,'Campus Enrol Disaggregation'!$O$5:$O$75,0),MATCH(N$1,'Campus Enrol Disaggregation'!$P$4:$AC$4,0))</f>
        <v>4850</v>
      </c>
      <c r="O34" s="32">
        <f>INDEX('Campus Enrol Disaggregation'!$P$5:$AC$75,MATCH(Export_ControlTot!$A34,'Campus Enrol Disaggregation'!$O$5:$O$75,0),MATCH(O$1,'Campus Enrol Disaggregation'!$P$4:$AC$4,0))</f>
        <v>1300</v>
      </c>
    </row>
    <row r="35" spans="1:15">
      <c r="A35" s="3">
        <v>2023</v>
      </c>
      <c r="B35" s="32">
        <f>INDEX('Campus Enrol Disaggregation'!$P$5:$AC$75,MATCH(Export_ControlTot!$A35,'Campus Enrol Disaggregation'!$O$5:$O$75,0),MATCH(B$1,'Campus Enrol Disaggregation'!$P$4:$AC$4,0))</f>
        <v>35050</v>
      </c>
      <c r="C35" s="32">
        <f>INDEX('Campus Enrol Disaggregation'!$P$5:$AC$75,MATCH(Export_ControlTot!$A35,'Campus Enrol Disaggregation'!$O$5:$O$75,0),MATCH(C$1,'Campus Enrol Disaggregation'!$P$4:$AC$4,0))</f>
        <v>1850</v>
      </c>
      <c r="D35" s="32">
        <f>INDEX('Campus Enrol Disaggregation'!$P$5:$AC$75,MATCH(Export_ControlTot!$A35,'Campus Enrol Disaggregation'!$O$5:$O$75,0),MATCH(D$1,'Campus Enrol Disaggregation'!$P$4:$AC$4,0))</f>
        <v>18300</v>
      </c>
      <c r="E35" s="32">
        <f>INDEX('Campus Enrol Disaggregation'!$P$5:$AC$75,MATCH(Export_ControlTot!$A35,'Campus Enrol Disaggregation'!$O$5:$O$75,0),MATCH(E$1,'Campus Enrol Disaggregation'!$P$4:$AC$4,0))</f>
        <v>3550</v>
      </c>
      <c r="F35" s="32">
        <f>INDEX('Campus Enrol Disaggregation'!$P$5:$AC$75,MATCH(Export_ControlTot!$A35,'Campus Enrol Disaggregation'!$O$5:$O$75,0),MATCH(F$1,'Campus Enrol Disaggregation'!$P$4:$AC$4,0))</f>
        <v>450</v>
      </c>
      <c r="G35" s="32">
        <f>INDEX('Campus Enrol Disaggregation'!$P$5:$AC$75,MATCH(Export_ControlTot!$A35,'Campus Enrol Disaggregation'!$O$5:$O$75,0),MATCH(G$1,'Campus Enrol Disaggregation'!$P$4:$AC$4,0))</f>
        <v>2700</v>
      </c>
      <c r="H35" s="32">
        <f>INDEX('Campus Enrol Disaggregation'!$P$5:$AC$75,MATCH(Export_ControlTot!$A35,'Campus Enrol Disaggregation'!$O$5:$O$75,0),MATCH(H$1,'Campus Enrol Disaggregation'!$P$4:$AC$4,0))</f>
        <v>34150</v>
      </c>
      <c r="I35" s="32">
        <f>INDEX('Campus Enrol Disaggregation'!$P$5:$AC$75,MATCH(Export_ControlTot!$A35,'Campus Enrol Disaggregation'!$O$5:$O$75,0),MATCH(I$1,'Campus Enrol Disaggregation'!$P$4:$AC$4,0))</f>
        <v>43100</v>
      </c>
      <c r="J35" s="32">
        <f>INDEX('Campus Enrol Disaggregation'!$P$5:$AC$75,MATCH(Export_ControlTot!$A35,'Campus Enrol Disaggregation'!$O$5:$O$75,0),MATCH(J$1,'Campus Enrol Disaggregation'!$P$4:$AC$4,0))</f>
        <v>1450</v>
      </c>
      <c r="K35" s="32">
        <f>INDEX('Campus Enrol Disaggregation'!$P$5:$AC$75,MATCH(Export_ControlTot!$A35,'Campus Enrol Disaggregation'!$O$5:$O$75,0),MATCH(K$1,'Campus Enrol Disaggregation'!$P$4:$AC$4,0))</f>
        <v>0</v>
      </c>
      <c r="L35" s="32">
        <f>INDEX('Campus Enrol Disaggregation'!$P$5:$AC$75,MATCH(Export_ControlTot!$A35,'Campus Enrol Disaggregation'!$O$5:$O$75,0),MATCH(L$1,'Campus Enrol Disaggregation'!$P$4:$AC$4,0))</f>
        <v>0</v>
      </c>
      <c r="M35" s="32">
        <f>INDEX('Campus Enrol Disaggregation'!$P$5:$AC$75,MATCH(Export_ControlTot!$A35,'Campus Enrol Disaggregation'!$O$5:$O$75,0),MATCH(M$1,'Campus Enrol Disaggregation'!$P$4:$AC$4,0))</f>
        <v>24800</v>
      </c>
      <c r="N35" s="32">
        <f>INDEX('Campus Enrol Disaggregation'!$P$5:$AC$75,MATCH(Export_ControlTot!$A35,'Campus Enrol Disaggregation'!$O$5:$O$75,0),MATCH(N$1,'Campus Enrol Disaggregation'!$P$4:$AC$4,0))</f>
        <v>4950</v>
      </c>
      <c r="O35" s="32">
        <f>INDEX('Campus Enrol Disaggregation'!$P$5:$AC$75,MATCH(Export_ControlTot!$A35,'Campus Enrol Disaggregation'!$O$5:$O$75,0),MATCH(O$1,'Campus Enrol Disaggregation'!$P$4:$AC$4,0))</f>
        <v>1200</v>
      </c>
    </row>
    <row r="36" spans="1:15">
      <c r="A36" s="3">
        <v>2024</v>
      </c>
      <c r="B36" s="32">
        <f>INDEX('Campus Enrol Disaggregation'!$P$5:$AC$75,MATCH(Export_ControlTot!$A36,'Campus Enrol Disaggregation'!$O$5:$O$75,0),MATCH(B$1,'Campus Enrol Disaggregation'!$P$4:$AC$4,0))</f>
        <v>36900</v>
      </c>
      <c r="C36" s="32">
        <f>INDEX('Campus Enrol Disaggregation'!$P$5:$AC$75,MATCH(Export_ControlTot!$A36,'Campus Enrol Disaggregation'!$O$5:$O$75,0),MATCH(C$1,'Campus Enrol Disaggregation'!$P$4:$AC$4,0))</f>
        <v>1950</v>
      </c>
      <c r="D36" s="32">
        <f>INDEX('Campus Enrol Disaggregation'!$P$5:$AC$75,MATCH(Export_ControlTot!$A36,'Campus Enrol Disaggregation'!$O$5:$O$75,0),MATCH(D$1,'Campus Enrol Disaggregation'!$P$4:$AC$4,0))</f>
        <v>22250</v>
      </c>
      <c r="E36" s="32">
        <f>INDEX('Campus Enrol Disaggregation'!$P$5:$AC$75,MATCH(Export_ControlTot!$A36,'Campus Enrol Disaggregation'!$O$5:$O$75,0),MATCH(E$1,'Campus Enrol Disaggregation'!$P$4:$AC$4,0))</f>
        <v>4350</v>
      </c>
      <c r="F36" s="32">
        <f>INDEX('Campus Enrol Disaggregation'!$P$5:$AC$75,MATCH(Export_ControlTot!$A36,'Campus Enrol Disaggregation'!$O$5:$O$75,0),MATCH(F$1,'Campus Enrol Disaggregation'!$P$4:$AC$4,0))</f>
        <v>550</v>
      </c>
      <c r="G36" s="32">
        <f>INDEX('Campus Enrol Disaggregation'!$P$5:$AC$75,MATCH(Export_ControlTot!$A36,'Campus Enrol Disaggregation'!$O$5:$O$75,0),MATCH(G$1,'Campus Enrol Disaggregation'!$P$4:$AC$4,0))</f>
        <v>3300</v>
      </c>
      <c r="H36" s="32">
        <f>INDEX('Campus Enrol Disaggregation'!$P$5:$AC$75,MATCH(Export_ControlTot!$A36,'Campus Enrol Disaggregation'!$O$5:$O$75,0),MATCH(H$1,'Campus Enrol Disaggregation'!$P$4:$AC$4,0))</f>
        <v>35400</v>
      </c>
      <c r="I36" s="32">
        <f>INDEX('Campus Enrol Disaggregation'!$P$5:$AC$75,MATCH(Export_ControlTot!$A36,'Campus Enrol Disaggregation'!$O$5:$O$75,0),MATCH(I$1,'Campus Enrol Disaggregation'!$P$4:$AC$4,0))</f>
        <v>44700</v>
      </c>
      <c r="J36" s="32">
        <f>INDEX('Campus Enrol Disaggregation'!$P$5:$AC$75,MATCH(Export_ControlTot!$A36,'Campus Enrol Disaggregation'!$O$5:$O$75,0),MATCH(J$1,'Campus Enrol Disaggregation'!$P$4:$AC$4,0))</f>
        <v>1500</v>
      </c>
      <c r="K36" s="32">
        <f>INDEX('Campus Enrol Disaggregation'!$P$5:$AC$75,MATCH(Export_ControlTot!$A36,'Campus Enrol Disaggregation'!$O$5:$O$75,0),MATCH(K$1,'Campus Enrol Disaggregation'!$P$4:$AC$4,0))</f>
        <v>0</v>
      </c>
      <c r="L36" s="32">
        <f>INDEX('Campus Enrol Disaggregation'!$P$5:$AC$75,MATCH(Export_ControlTot!$A36,'Campus Enrol Disaggregation'!$O$5:$O$75,0),MATCH(L$1,'Campus Enrol Disaggregation'!$P$4:$AC$4,0))</f>
        <v>0</v>
      </c>
      <c r="M36" s="32">
        <f>INDEX('Campus Enrol Disaggregation'!$P$5:$AC$75,MATCH(Export_ControlTot!$A36,'Campus Enrol Disaggregation'!$O$5:$O$75,0),MATCH(M$1,'Campus Enrol Disaggregation'!$P$4:$AC$4,0))</f>
        <v>25800</v>
      </c>
      <c r="N36" s="32">
        <f>INDEX('Campus Enrol Disaggregation'!$P$5:$AC$75,MATCH(Export_ControlTot!$A36,'Campus Enrol Disaggregation'!$O$5:$O$75,0),MATCH(N$1,'Campus Enrol Disaggregation'!$P$4:$AC$4,0))</f>
        <v>5200</v>
      </c>
      <c r="O36" s="32">
        <f>INDEX('Campus Enrol Disaggregation'!$P$5:$AC$75,MATCH(Export_ControlTot!$A36,'Campus Enrol Disaggregation'!$O$5:$O$75,0),MATCH(O$1,'Campus Enrol Disaggregation'!$P$4:$AC$4,0))</f>
        <v>1300</v>
      </c>
    </row>
    <row r="37" spans="1:15">
      <c r="A37" s="3">
        <v>2025</v>
      </c>
      <c r="B37" s="32">
        <f>INDEX('Campus Enrol Disaggregation'!$P$5:$AC$75,MATCH(Export_ControlTot!$A37,'Campus Enrol Disaggregation'!$O$5:$O$75,0),MATCH(B$1,'Campus Enrol Disaggregation'!$P$4:$AC$4,0))</f>
        <v>37500</v>
      </c>
      <c r="C37" s="32">
        <f>INDEX('Campus Enrol Disaggregation'!$P$5:$AC$75,MATCH(Export_ControlTot!$A37,'Campus Enrol Disaggregation'!$O$5:$O$75,0),MATCH(C$1,'Campus Enrol Disaggregation'!$P$4:$AC$4,0))</f>
        <v>1950</v>
      </c>
      <c r="D37" s="32">
        <f>INDEX('Campus Enrol Disaggregation'!$P$5:$AC$75,MATCH(Export_ControlTot!$A37,'Campus Enrol Disaggregation'!$O$5:$O$75,0),MATCH(D$1,'Campus Enrol Disaggregation'!$P$4:$AC$4,0))</f>
        <v>22250</v>
      </c>
      <c r="E37" s="32">
        <f>INDEX('Campus Enrol Disaggregation'!$P$5:$AC$75,MATCH(Export_ControlTot!$A37,'Campus Enrol Disaggregation'!$O$5:$O$75,0),MATCH(E$1,'Campus Enrol Disaggregation'!$P$4:$AC$4,0))</f>
        <v>4350</v>
      </c>
      <c r="F37" s="32">
        <f>INDEX('Campus Enrol Disaggregation'!$P$5:$AC$75,MATCH(Export_ControlTot!$A37,'Campus Enrol Disaggregation'!$O$5:$O$75,0),MATCH(F$1,'Campus Enrol Disaggregation'!$P$4:$AC$4,0))</f>
        <v>550</v>
      </c>
      <c r="G37" s="32">
        <f>INDEX('Campus Enrol Disaggregation'!$P$5:$AC$75,MATCH(Export_ControlTot!$A37,'Campus Enrol Disaggregation'!$O$5:$O$75,0),MATCH(G$1,'Campus Enrol Disaggregation'!$P$4:$AC$4,0))</f>
        <v>3300</v>
      </c>
      <c r="H37" s="32">
        <f>INDEX('Campus Enrol Disaggregation'!$P$5:$AC$75,MATCH(Export_ControlTot!$A37,'Campus Enrol Disaggregation'!$O$5:$O$75,0),MATCH(H$1,'Campus Enrol Disaggregation'!$P$4:$AC$4,0))</f>
        <v>35700</v>
      </c>
      <c r="I37" s="32">
        <f>INDEX('Campus Enrol Disaggregation'!$P$5:$AC$75,MATCH(Export_ControlTot!$A37,'Campus Enrol Disaggregation'!$O$5:$O$75,0),MATCH(I$1,'Campus Enrol Disaggregation'!$P$4:$AC$4,0))</f>
        <v>46400</v>
      </c>
      <c r="J37" s="32">
        <f>INDEX('Campus Enrol Disaggregation'!$P$5:$AC$75,MATCH(Export_ControlTot!$A37,'Campus Enrol Disaggregation'!$O$5:$O$75,0),MATCH(J$1,'Campus Enrol Disaggregation'!$P$4:$AC$4,0))</f>
        <v>1550</v>
      </c>
      <c r="K37" s="32">
        <f>INDEX('Campus Enrol Disaggregation'!$P$5:$AC$75,MATCH(Export_ControlTot!$A37,'Campus Enrol Disaggregation'!$O$5:$O$75,0),MATCH(K$1,'Campus Enrol Disaggregation'!$P$4:$AC$4,0))</f>
        <v>0</v>
      </c>
      <c r="L37" s="32">
        <f>INDEX('Campus Enrol Disaggregation'!$P$5:$AC$75,MATCH(Export_ControlTot!$A37,'Campus Enrol Disaggregation'!$O$5:$O$75,0),MATCH(L$1,'Campus Enrol Disaggregation'!$P$4:$AC$4,0))</f>
        <v>0</v>
      </c>
      <c r="M37" s="32">
        <f>INDEX('Campus Enrol Disaggregation'!$P$5:$AC$75,MATCH(Export_ControlTot!$A37,'Campus Enrol Disaggregation'!$O$5:$O$75,0),MATCH(M$1,'Campus Enrol Disaggregation'!$P$4:$AC$4,0))</f>
        <v>26000</v>
      </c>
      <c r="N37" s="32">
        <f>INDEX('Campus Enrol Disaggregation'!$P$5:$AC$75,MATCH(Export_ControlTot!$A37,'Campus Enrol Disaggregation'!$O$5:$O$75,0),MATCH(N$1,'Campus Enrol Disaggregation'!$P$4:$AC$4,0))</f>
        <v>5200</v>
      </c>
      <c r="O37" s="32">
        <f>INDEX('Campus Enrol Disaggregation'!$P$5:$AC$75,MATCH(Export_ControlTot!$A37,'Campus Enrol Disaggregation'!$O$5:$O$75,0),MATCH(O$1,'Campus Enrol Disaggregation'!$P$4:$AC$4,0))</f>
        <v>1350</v>
      </c>
    </row>
    <row r="38" spans="1:15">
      <c r="A38" s="3">
        <v>2026</v>
      </c>
      <c r="B38" s="32">
        <f>INDEX('Campus Enrol Disaggregation'!$P$5:$AC$75,MATCH(Export_ControlTot!$A38,'Campus Enrol Disaggregation'!$O$5:$O$75,0),MATCH(B$1,'Campus Enrol Disaggregation'!$P$4:$AC$4,0))</f>
        <v>37500</v>
      </c>
      <c r="C38" s="32">
        <f>INDEX('Campus Enrol Disaggregation'!$P$5:$AC$75,MATCH(Export_ControlTot!$A38,'Campus Enrol Disaggregation'!$O$5:$O$75,0),MATCH(C$1,'Campus Enrol Disaggregation'!$P$4:$AC$4,0))</f>
        <v>2000</v>
      </c>
      <c r="D38" s="32">
        <f>INDEX('Campus Enrol Disaggregation'!$P$5:$AC$75,MATCH(Export_ControlTot!$A38,'Campus Enrol Disaggregation'!$O$5:$O$75,0),MATCH(D$1,'Campus Enrol Disaggregation'!$P$4:$AC$4,0))</f>
        <v>22250</v>
      </c>
      <c r="E38" s="32">
        <f>INDEX('Campus Enrol Disaggregation'!$P$5:$AC$75,MATCH(Export_ControlTot!$A38,'Campus Enrol Disaggregation'!$O$5:$O$75,0),MATCH(E$1,'Campus Enrol Disaggregation'!$P$4:$AC$4,0))</f>
        <v>4350</v>
      </c>
      <c r="F38" s="32">
        <f>INDEX('Campus Enrol Disaggregation'!$P$5:$AC$75,MATCH(Export_ControlTot!$A38,'Campus Enrol Disaggregation'!$O$5:$O$75,0),MATCH(F$1,'Campus Enrol Disaggregation'!$P$4:$AC$4,0))</f>
        <v>550</v>
      </c>
      <c r="G38" s="32">
        <f>INDEX('Campus Enrol Disaggregation'!$P$5:$AC$75,MATCH(Export_ControlTot!$A38,'Campus Enrol Disaggregation'!$O$5:$O$75,0),MATCH(G$1,'Campus Enrol Disaggregation'!$P$4:$AC$4,0))</f>
        <v>3300</v>
      </c>
      <c r="H38" s="32">
        <f>INDEX('Campus Enrol Disaggregation'!$P$5:$AC$75,MATCH(Export_ControlTot!$A38,'Campus Enrol Disaggregation'!$O$5:$O$75,0),MATCH(H$1,'Campus Enrol Disaggregation'!$P$4:$AC$4,0))</f>
        <v>35900</v>
      </c>
      <c r="I38" s="32">
        <f>INDEX('Campus Enrol Disaggregation'!$P$5:$AC$75,MATCH(Export_ControlTot!$A38,'Campus Enrol Disaggregation'!$O$5:$O$75,0),MATCH(I$1,'Campus Enrol Disaggregation'!$P$4:$AC$4,0))</f>
        <v>47150</v>
      </c>
      <c r="J38" s="32">
        <f>INDEX('Campus Enrol Disaggregation'!$P$5:$AC$75,MATCH(Export_ControlTot!$A38,'Campus Enrol Disaggregation'!$O$5:$O$75,0),MATCH(J$1,'Campus Enrol Disaggregation'!$P$4:$AC$4,0))</f>
        <v>1600</v>
      </c>
      <c r="K38" s="32">
        <f>INDEX('Campus Enrol Disaggregation'!$P$5:$AC$75,MATCH(Export_ControlTot!$A38,'Campus Enrol Disaggregation'!$O$5:$O$75,0),MATCH(K$1,'Campus Enrol Disaggregation'!$P$4:$AC$4,0))</f>
        <v>0</v>
      </c>
      <c r="L38" s="32">
        <f>INDEX('Campus Enrol Disaggregation'!$P$5:$AC$75,MATCH(Export_ControlTot!$A38,'Campus Enrol Disaggregation'!$O$5:$O$75,0),MATCH(L$1,'Campus Enrol Disaggregation'!$P$4:$AC$4,0))</f>
        <v>550</v>
      </c>
      <c r="M38" s="32">
        <f>INDEX('Campus Enrol Disaggregation'!$P$5:$AC$75,MATCH(Export_ControlTot!$A38,'Campus Enrol Disaggregation'!$O$5:$O$75,0),MATCH(M$1,'Campus Enrol Disaggregation'!$P$4:$AC$4,0))</f>
        <v>26250</v>
      </c>
      <c r="N38" s="32">
        <f>INDEX('Campus Enrol Disaggregation'!$P$5:$AC$75,MATCH(Export_ControlTot!$A38,'Campus Enrol Disaggregation'!$O$5:$O$75,0),MATCH(N$1,'Campus Enrol Disaggregation'!$P$4:$AC$4,0))</f>
        <v>5250</v>
      </c>
      <c r="O38" s="32">
        <f>INDEX('Campus Enrol Disaggregation'!$P$5:$AC$75,MATCH(Export_ControlTot!$A38,'Campus Enrol Disaggregation'!$O$5:$O$75,0),MATCH(O$1,'Campus Enrol Disaggregation'!$P$4:$AC$4,0))</f>
        <v>1400</v>
      </c>
    </row>
    <row r="39" spans="1:15">
      <c r="A39" s="3">
        <v>2027</v>
      </c>
      <c r="B39" s="32">
        <f>INDEX('Campus Enrol Disaggregation'!$P$5:$AC$75,MATCH(Export_ControlTot!$A39,'Campus Enrol Disaggregation'!$O$5:$O$75,0),MATCH(B$1,'Campus Enrol Disaggregation'!$P$4:$AC$4,0))</f>
        <v>37550</v>
      </c>
      <c r="C39" s="32">
        <f>INDEX('Campus Enrol Disaggregation'!$P$5:$AC$75,MATCH(Export_ControlTot!$A39,'Campus Enrol Disaggregation'!$O$5:$O$75,0),MATCH(C$1,'Campus Enrol Disaggregation'!$P$4:$AC$4,0))</f>
        <v>2050</v>
      </c>
      <c r="D39" s="32">
        <f>INDEX('Campus Enrol Disaggregation'!$P$5:$AC$75,MATCH(Export_ControlTot!$A39,'Campus Enrol Disaggregation'!$O$5:$O$75,0),MATCH(D$1,'Campus Enrol Disaggregation'!$P$4:$AC$4,0))</f>
        <v>22150</v>
      </c>
      <c r="E39" s="32">
        <f>INDEX('Campus Enrol Disaggregation'!$P$5:$AC$75,MATCH(Export_ControlTot!$A39,'Campus Enrol Disaggregation'!$O$5:$O$75,0),MATCH(E$1,'Campus Enrol Disaggregation'!$P$4:$AC$4,0))</f>
        <v>4300</v>
      </c>
      <c r="F39" s="32">
        <f>INDEX('Campus Enrol Disaggregation'!$P$5:$AC$75,MATCH(Export_ControlTot!$A39,'Campus Enrol Disaggregation'!$O$5:$O$75,0),MATCH(F$1,'Campus Enrol Disaggregation'!$P$4:$AC$4,0))</f>
        <v>500</v>
      </c>
      <c r="G39" s="32">
        <f>INDEX('Campus Enrol Disaggregation'!$P$5:$AC$75,MATCH(Export_ControlTot!$A39,'Campus Enrol Disaggregation'!$O$5:$O$75,0),MATCH(G$1,'Campus Enrol Disaggregation'!$P$4:$AC$4,0))</f>
        <v>3300</v>
      </c>
      <c r="H39" s="32">
        <f>INDEX('Campus Enrol Disaggregation'!$P$5:$AC$75,MATCH(Export_ControlTot!$A39,'Campus Enrol Disaggregation'!$O$5:$O$75,0),MATCH(H$1,'Campus Enrol Disaggregation'!$P$4:$AC$4,0))</f>
        <v>36100</v>
      </c>
      <c r="I39" s="32">
        <f>INDEX('Campus Enrol Disaggregation'!$P$5:$AC$75,MATCH(Export_ControlTot!$A39,'Campus Enrol Disaggregation'!$O$5:$O$75,0),MATCH(I$1,'Campus Enrol Disaggregation'!$P$4:$AC$4,0))</f>
        <v>48100</v>
      </c>
      <c r="J39" s="32">
        <f>INDEX('Campus Enrol Disaggregation'!$P$5:$AC$75,MATCH(Export_ControlTot!$A39,'Campus Enrol Disaggregation'!$O$5:$O$75,0),MATCH(J$1,'Campus Enrol Disaggregation'!$P$4:$AC$4,0))</f>
        <v>1650</v>
      </c>
      <c r="K39" s="32">
        <f>INDEX('Campus Enrol Disaggregation'!$P$5:$AC$75,MATCH(Export_ControlTot!$A39,'Campus Enrol Disaggregation'!$O$5:$O$75,0),MATCH(K$1,'Campus Enrol Disaggregation'!$P$4:$AC$4,0))</f>
        <v>0</v>
      </c>
      <c r="L39" s="32">
        <f>INDEX('Campus Enrol Disaggregation'!$P$5:$AC$75,MATCH(Export_ControlTot!$A39,'Campus Enrol Disaggregation'!$O$5:$O$75,0),MATCH(L$1,'Campus Enrol Disaggregation'!$P$4:$AC$4,0))</f>
        <v>750</v>
      </c>
      <c r="M39" s="32">
        <f>INDEX('Campus Enrol Disaggregation'!$P$5:$AC$75,MATCH(Export_ControlTot!$A39,'Campus Enrol Disaggregation'!$O$5:$O$75,0),MATCH(M$1,'Campus Enrol Disaggregation'!$P$4:$AC$4,0))</f>
        <v>26550</v>
      </c>
      <c r="N39" s="32">
        <f>INDEX('Campus Enrol Disaggregation'!$P$5:$AC$75,MATCH(Export_ControlTot!$A39,'Campus Enrol Disaggregation'!$O$5:$O$75,0),MATCH(N$1,'Campus Enrol Disaggregation'!$P$4:$AC$4,0))</f>
        <v>5350</v>
      </c>
      <c r="O39" s="32">
        <f>INDEX('Campus Enrol Disaggregation'!$P$5:$AC$75,MATCH(Export_ControlTot!$A39,'Campus Enrol Disaggregation'!$O$5:$O$75,0),MATCH(O$1,'Campus Enrol Disaggregation'!$P$4:$AC$4,0))</f>
        <v>1450</v>
      </c>
    </row>
    <row r="40" spans="1:15">
      <c r="A40" s="3">
        <v>2028</v>
      </c>
      <c r="B40" s="32">
        <f>INDEX('Campus Enrol Disaggregation'!$P$5:$AC$75,MATCH(Export_ControlTot!$A40,'Campus Enrol Disaggregation'!$O$5:$O$75,0),MATCH(B$1,'Campus Enrol Disaggregation'!$P$4:$AC$4,0))</f>
        <v>37600</v>
      </c>
      <c r="C40" s="32">
        <f>INDEX('Campus Enrol Disaggregation'!$P$5:$AC$75,MATCH(Export_ControlTot!$A40,'Campus Enrol Disaggregation'!$O$5:$O$75,0),MATCH(C$1,'Campus Enrol Disaggregation'!$P$4:$AC$4,0))</f>
        <v>2100</v>
      </c>
      <c r="D40" s="32">
        <f>INDEX('Campus Enrol Disaggregation'!$P$5:$AC$75,MATCH(Export_ControlTot!$A40,'Campus Enrol Disaggregation'!$O$5:$O$75,0),MATCH(D$1,'Campus Enrol Disaggregation'!$P$4:$AC$4,0))</f>
        <v>22050</v>
      </c>
      <c r="E40" s="32">
        <f>INDEX('Campus Enrol Disaggregation'!$P$5:$AC$75,MATCH(Export_ControlTot!$A40,'Campus Enrol Disaggregation'!$O$5:$O$75,0),MATCH(E$1,'Campus Enrol Disaggregation'!$P$4:$AC$4,0))</f>
        <v>4300</v>
      </c>
      <c r="F40" s="32">
        <f>INDEX('Campus Enrol Disaggregation'!$P$5:$AC$75,MATCH(Export_ControlTot!$A40,'Campus Enrol Disaggregation'!$O$5:$O$75,0),MATCH(F$1,'Campus Enrol Disaggregation'!$P$4:$AC$4,0))</f>
        <v>500</v>
      </c>
      <c r="G40" s="32">
        <f>INDEX('Campus Enrol Disaggregation'!$P$5:$AC$75,MATCH(Export_ControlTot!$A40,'Campus Enrol Disaggregation'!$O$5:$O$75,0),MATCH(G$1,'Campus Enrol Disaggregation'!$P$4:$AC$4,0))</f>
        <v>3300</v>
      </c>
      <c r="H40" s="32">
        <f>INDEX('Campus Enrol Disaggregation'!$P$5:$AC$75,MATCH(Export_ControlTot!$A40,'Campus Enrol Disaggregation'!$O$5:$O$75,0),MATCH(H$1,'Campus Enrol Disaggregation'!$P$4:$AC$4,0))</f>
        <v>36150</v>
      </c>
      <c r="I40" s="32">
        <f>INDEX('Campus Enrol Disaggregation'!$P$5:$AC$75,MATCH(Export_ControlTot!$A40,'Campus Enrol Disaggregation'!$O$5:$O$75,0),MATCH(I$1,'Campus Enrol Disaggregation'!$P$4:$AC$4,0))</f>
        <v>48850</v>
      </c>
      <c r="J40" s="32">
        <f>INDEX('Campus Enrol Disaggregation'!$P$5:$AC$75,MATCH(Export_ControlTot!$A40,'Campus Enrol Disaggregation'!$O$5:$O$75,0),MATCH(J$1,'Campus Enrol Disaggregation'!$P$4:$AC$4,0))</f>
        <v>1700</v>
      </c>
      <c r="K40" s="32">
        <f>INDEX('Campus Enrol Disaggregation'!$P$5:$AC$75,MATCH(Export_ControlTot!$A40,'Campus Enrol Disaggregation'!$O$5:$O$75,0),MATCH(K$1,'Campus Enrol Disaggregation'!$P$4:$AC$4,0))</f>
        <v>0</v>
      </c>
      <c r="L40" s="32">
        <f>INDEX('Campus Enrol Disaggregation'!$P$5:$AC$75,MATCH(Export_ControlTot!$A40,'Campus Enrol Disaggregation'!$O$5:$O$75,0),MATCH(L$1,'Campus Enrol Disaggregation'!$P$4:$AC$4,0))</f>
        <v>900</v>
      </c>
      <c r="M40" s="32">
        <f>INDEX('Campus Enrol Disaggregation'!$P$5:$AC$75,MATCH(Export_ControlTot!$A40,'Campus Enrol Disaggregation'!$O$5:$O$75,0),MATCH(M$1,'Campus Enrol Disaggregation'!$P$4:$AC$4,0))</f>
        <v>26850</v>
      </c>
      <c r="N40" s="32">
        <f>INDEX('Campus Enrol Disaggregation'!$P$5:$AC$75,MATCH(Export_ControlTot!$A40,'Campus Enrol Disaggregation'!$O$5:$O$75,0),MATCH(N$1,'Campus Enrol Disaggregation'!$P$4:$AC$4,0))</f>
        <v>5400</v>
      </c>
      <c r="O40" s="32">
        <f>INDEX('Campus Enrol Disaggregation'!$P$5:$AC$75,MATCH(Export_ControlTot!$A40,'Campus Enrol Disaggregation'!$O$5:$O$75,0),MATCH(O$1,'Campus Enrol Disaggregation'!$P$4:$AC$4,0))</f>
        <v>1500</v>
      </c>
    </row>
    <row r="41" spans="1:15">
      <c r="A41" s="3">
        <v>2029</v>
      </c>
      <c r="B41" s="32">
        <f>INDEX('Campus Enrol Disaggregation'!$P$5:$AC$75,MATCH(Export_ControlTot!$A41,'Campus Enrol Disaggregation'!$O$5:$O$75,0),MATCH(B$1,'Campus Enrol Disaggregation'!$P$4:$AC$4,0))</f>
        <v>37650</v>
      </c>
      <c r="C41" s="32">
        <f>INDEX('Campus Enrol Disaggregation'!$P$5:$AC$75,MATCH(Export_ControlTot!$A41,'Campus Enrol Disaggregation'!$O$5:$O$75,0),MATCH(C$1,'Campus Enrol Disaggregation'!$P$4:$AC$4,0))</f>
        <v>2100</v>
      </c>
      <c r="D41" s="32">
        <f>INDEX('Campus Enrol Disaggregation'!$P$5:$AC$75,MATCH(Export_ControlTot!$A41,'Campus Enrol Disaggregation'!$O$5:$O$75,0),MATCH(D$1,'Campus Enrol Disaggregation'!$P$4:$AC$4,0))</f>
        <v>22250</v>
      </c>
      <c r="E41" s="32">
        <f>INDEX('Campus Enrol Disaggregation'!$P$5:$AC$75,MATCH(Export_ControlTot!$A41,'Campus Enrol Disaggregation'!$O$5:$O$75,0),MATCH(E$1,'Campus Enrol Disaggregation'!$P$4:$AC$4,0))</f>
        <v>4350</v>
      </c>
      <c r="F41" s="32">
        <f>INDEX('Campus Enrol Disaggregation'!$P$5:$AC$75,MATCH(Export_ControlTot!$A41,'Campus Enrol Disaggregation'!$O$5:$O$75,0),MATCH(F$1,'Campus Enrol Disaggregation'!$P$4:$AC$4,0))</f>
        <v>550</v>
      </c>
      <c r="G41" s="32">
        <f>INDEX('Campus Enrol Disaggregation'!$P$5:$AC$75,MATCH(Export_ControlTot!$A41,'Campus Enrol Disaggregation'!$O$5:$O$75,0),MATCH(G$1,'Campus Enrol Disaggregation'!$P$4:$AC$4,0))</f>
        <v>3300</v>
      </c>
      <c r="H41" s="32">
        <f>INDEX('Campus Enrol Disaggregation'!$P$5:$AC$75,MATCH(Export_ControlTot!$A41,'Campus Enrol Disaggregation'!$O$5:$O$75,0),MATCH(H$1,'Campus Enrol Disaggregation'!$P$4:$AC$4,0))</f>
        <v>36450</v>
      </c>
      <c r="I41" s="32">
        <f>INDEX('Campus Enrol Disaggregation'!$P$5:$AC$75,MATCH(Export_ControlTot!$A41,'Campus Enrol Disaggregation'!$O$5:$O$75,0),MATCH(I$1,'Campus Enrol Disaggregation'!$P$4:$AC$4,0))</f>
        <v>48850</v>
      </c>
      <c r="J41" s="32">
        <f>INDEX('Campus Enrol Disaggregation'!$P$5:$AC$75,MATCH(Export_ControlTot!$A41,'Campus Enrol Disaggregation'!$O$5:$O$75,0),MATCH(J$1,'Campus Enrol Disaggregation'!$P$4:$AC$4,0))</f>
        <v>1700</v>
      </c>
      <c r="K41" s="32">
        <f>INDEX('Campus Enrol Disaggregation'!$P$5:$AC$75,MATCH(Export_ControlTot!$A41,'Campus Enrol Disaggregation'!$O$5:$O$75,0),MATCH(K$1,'Campus Enrol Disaggregation'!$P$4:$AC$4,0))</f>
        <v>650</v>
      </c>
      <c r="L41" s="32">
        <f>INDEX('Campus Enrol Disaggregation'!$P$5:$AC$75,MATCH(Export_ControlTot!$A41,'Campus Enrol Disaggregation'!$O$5:$O$75,0),MATCH(L$1,'Campus Enrol Disaggregation'!$P$4:$AC$4,0))</f>
        <v>1050</v>
      </c>
      <c r="M41" s="32">
        <f>INDEX('Campus Enrol Disaggregation'!$P$5:$AC$75,MATCH(Export_ControlTot!$A41,'Campus Enrol Disaggregation'!$O$5:$O$75,0),MATCH(M$1,'Campus Enrol Disaggregation'!$P$4:$AC$4,0))</f>
        <v>27200</v>
      </c>
      <c r="N41" s="32">
        <f>INDEX('Campus Enrol Disaggregation'!$P$5:$AC$75,MATCH(Export_ControlTot!$A41,'Campus Enrol Disaggregation'!$O$5:$O$75,0),MATCH(N$1,'Campus Enrol Disaggregation'!$P$4:$AC$4,0))</f>
        <v>5450</v>
      </c>
      <c r="O41" s="32">
        <f>INDEX('Campus Enrol Disaggregation'!$P$5:$AC$75,MATCH(Export_ControlTot!$A41,'Campus Enrol Disaggregation'!$O$5:$O$75,0),MATCH(O$1,'Campus Enrol Disaggregation'!$P$4:$AC$4,0))</f>
        <v>1600</v>
      </c>
    </row>
    <row r="42" spans="1:15">
      <c r="A42" s="3">
        <v>2030</v>
      </c>
      <c r="B42" s="32">
        <f>INDEX('Campus Enrol Disaggregation'!$P$5:$AC$75,MATCH(Export_ControlTot!$A42,'Campus Enrol Disaggregation'!$O$5:$O$75,0),MATCH(B$1,'Campus Enrol Disaggregation'!$P$4:$AC$4,0))</f>
        <v>37650</v>
      </c>
      <c r="C42" s="32">
        <f>INDEX('Campus Enrol Disaggregation'!$P$5:$AC$75,MATCH(Export_ControlTot!$A42,'Campus Enrol Disaggregation'!$O$5:$O$75,0),MATCH(C$1,'Campus Enrol Disaggregation'!$P$4:$AC$4,0))</f>
        <v>2150</v>
      </c>
      <c r="D42" s="32">
        <f>INDEX('Campus Enrol Disaggregation'!$P$5:$AC$75,MATCH(Export_ControlTot!$A42,'Campus Enrol Disaggregation'!$O$5:$O$75,0),MATCH(D$1,'Campus Enrol Disaggregation'!$P$4:$AC$4,0))</f>
        <v>22500</v>
      </c>
      <c r="E42" s="32">
        <f>INDEX('Campus Enrol Disaggregation'!$P$5:$AC$75,MATCH(Export_ControlTot!$A42,'Campus Enrol Disaggregation'!$O$5:$O$75,0),MATCH(E$1,'Campus Enrol Disaggregation'!$P$4:$AC$4,0))</f>
        <v>4400</v>
      </c>
      <c r="F42" s="32">
        <f>INDEX('Campus Enrol Disaggregation'!$P$5:$AC$75,MATCH(Export_ControlTot!$A42,'Campus Enrol Disaggregation'!$O$5:$O$75,0),MATCH(F$1,'Campus Enrol Disaggregation'!$P$4:$AC$4,0))</f>
        <v>550</v>
      </c>
      <c r="G42" s="32">
        <f>INDEX('Campus Enrol Disaggregation'!$P$5:$AC$75,MATCH(Export_ControlTot!$A42,'Campus Enrol Disaggregation'!$O$5:$O$75,0),MATCH(G$1,'Campus Enrol Disaggregation'!$P$4:$AC$4,0))</f>
        <v>3350</v>
      </c>
      <c r="H42" s="32">
        <f>INDEX('Campus Enrol Disaggregation'!$P$5:$AC$75,MATCH(Export_ControlTot!$A42,'Campus Enrol Disaggregation'!$O$5:$O$75,0),MATCH(H$1,'Campus Enrol Disaggregation'!$P$4:$AC$4,0))</f>
        <v>36700</v>
      </c>
      <c r="I42" s="32">
        <f>INDEX('Campus Enrol Disaggregation'!$P$5:$AC$75,MATCH(Export_ControlTot!$A42,'Campus Enrol Disaggregation'!$O$5:$O$75,0),MATCH(I$1,'Campus Enrol Disaggregation'!$P$4:$AC$4,0))</f>
        <v>49750</v>
      </c>
      <c r="J42" s="32">
        <f>INDEX('Campus Enrol Disaggregation'!$P$5:$AC$75,MATCH(Export_ControlTot!$A42,'Campus Enrol Disaggregation'!$O$5:$O$75,0),MATCH(J$1,'Campus Enrol Disaggregation'!$P$4:$AC$4,0))</f>
        <v>1750</v>
      </c>
      <c r="K42" s="32">
        <f>INDEX('Campus Enrol Disaggregation'!$P$5:$AC$75,MATCH(Export_ControlTot!$A42,'Campus Enrol Disaggregation'!$O$5:$O$75,0),MATCH(K$1,'Campus Enrol Disaggregation'!$P$4:$AC$4,0))</f>
        <v>750</v>
      </c>
      <c r="L42" s="32">
        <f>INDEX('Campus Enrol Disaggregation'!$P$5:$AC$75,MATCH(Export_ControlTot!$A42,'Campus Enrol Disaggregation'!$O$5:$O$75,0),MATCH(L$1,'Campus Enrol Disaggregation'!$P$4:$AC$4,0))</f>
        <v>1200</v>
      </c>
      <c r="M42" s="32">
        <f>INDEX('Campus Enrol Disaggregation'!$P$5:$AC$75,MATCH(Export_ControlTot!$A42,'Campus Enrol Disaggregation'!$O$5:$O$75,0),MATCH(M$1,'Campus Enrol Disaggregation'!$P$4:$AC$4,0))</f>
        <v>27600</v>
      </c>
      <c r="N42" s="32">
        <f>INDEX('Campus Enrol Disaggregation'!$P$5:$AC$75,MATCH(Export_ControlTot!$A42,'Campus Enrol Disaggregation'!$O$5:$O$75,0),MATCH(N$1,'Campus Enrol Disaggregation'!$P$4:$AC$4,0))</f>
        <v>5550</v>
      </c>
      <c r="O42" s="32">
        <f>INDEX('Campus Enrol Disaggregation'!$P$5:$AC$75,MATCH(Export_ControlTot!$A42,'Campus Enrol Disaggregation'!$O$5:$O$75,0),MATCH(O$1,'Campus Enrol Disaggregation'!$P$4:$AC$4,0))</f>
        <v>1650</v>
      </c>
    </row>
    <row r="43" spans="1:15">
      <c r="A43" s="3">
        <v>2031</v>
      </c>
      <c r="B43" s="32">
        <f>INDEX('Campus Enrol Disaggregation'!$P$5:$AC$75,MATCH(Export_ControlTot!$A43,'Campus Enrol Disaggregation'!$O$5:$O$75,0),MATCH(B$1,'Campus Enrol Disaggregation'!$P$4:$AC$4,0))</f>
        <v>37700</v>
      </c>
      <c r="C43" s="32">
        <f>INDEX('Campus Enrol Disaggregation'!$P$5:$AC$75,MATCH(Export_ControlTot!$A43,'Campus Enrol Disaggregation'!$O$5:$O$75,0),MATCH(C$1,'Campus Enrol Disaggregation'!$P$4:$AC$4,0))</f>
        <v>2200</v>
      </c>
      <c r="D43" s="32">
        <f>INDEX('Campus Enrol Disaggregation'!$P$5:$AC$75,MATCH(Export_ControlTot!$A43,'Campus Enrol Disaggregation'!$O$5:$O$75,0),MATCH(D$1,'Campus Enrol Disaggregation'!$P$4:$AC$4,0))</f>
        <v>22750</v>
      </c>
      <c r="E43" s="32">
        <f>INDEX('Campus Enrol Disaggregation'!$P$5:$AC$75,MATCH(Export_ControlTot!$A43,'Campus Enrol Disaggregation'!$O$5:$O$75,0),MATCH(E$1,'Campus Enrol Disaggregation'!$P$4:$AC$4,0))</f>
        <v>4450</v>
      </c>
      <c r="F43" s="32">
        <f>INDEX('Campus Enrol Disaggregation'!$P$5:$AC$75,MATCH(Export_ControlTot!$A43,'Campus Enrol Disaggregation'!$O$5:$O$75,0),MATCH(F$1,'Campus Enrol Disaggregation'!$P$4:$AC$4,0))</f>
        <v>550</v>
      </c>
      <c r="G43" s="32">
        <f>INDEX('Campus Enrol Disaggregation'!$P$5:$AC$75,MATCH(Export_ControlTot!$A43,'Campus Enrol Disaggregation'!$O$5:$O$75,0),MATCH(G$1,'Campus Enrol Disaggregation'!$P$4:$AC$4,0))</f>
        <v>3400</v>
      </c>
      <c r="H43" s="32">
        <f>INDEX('Campus Enrol Disaggregation'!$P$5:$AC$75,MATCH(Export_ControlTot!$A43,'Campus Enrol Disaggregation'!$O$5:$O$75,0),MATCH(H$1,'Campus Enrol Disaggregation'!$P$4:$AC$4,0))</f>
        <v>37000</v>
      </c>
      <c r="I43" s="32">
        <f>INDEX('Campus Enrol Disaggregation'!$P$5:$AC$75,MATCH(Export_ControlTot!$A43,'Campus Enrol Disaggregation'!$O$5:$O$75,0),MATCH(I$1,'Campus Enrol Disaggregation'!$P$4:$AC$4,0))</f>
        <v>50650</v>
      </c>
      <c r="J43" s="32">
        <f>INDEX('Campus Enrol Disaggregation'!$P$5:$AC$75,MATCH(Export_ControlTot!$A43,'Campus Enrol Disaggregation'!$O$5:$O$75,0),MATCH(J$1,'Campus Enrol Disaggregation'!$P$4:$AC$4,0))</f>
        <v>1800</v>
      </c>
      <c r="K43" s="32">
        <f>INDEX('Campus Enrol Disaggregation'!$P$5:$AC$75,MATCH(Export_ControlTot!$A43,'Campus Enrol Disaggregation'!$O$5:$O$75,0),MATCH(K$1,'Campus Enrol Disaggregation'!$P$4:$AC$4,0))</f>
        <v>850</v>
      </c>
      <c r="L43" s="32">
        <f>INDEX('Campus Enrol Disaggregation'!$P$5:$AC$75,MATCH(Export_ControlTot!$A43,'Campus Enrol Disaggregation'!$O$5:$O$75,0),MATCH(L$1,'Campus Enrol Disaggregation'!$P$4:$AC$4,0))</f>
        <v>1350</v>
      </c>
      <c r="M43" s="32">
        <f>INDEX('Campus Enrol Disaggregation'!$P$5:$AC$75,MATCH(Export_ControlTot!$A43,'Campus Enrol Disaggregation'!$O$5:$O$75,0),MATCH(M$1,'Campus Enrol Disaggregation'!$P$4:$AC$4,0))</f>
        <v>27950</v>
      </c>
      <c r="N43" s="32">
        <f>INDEX('Campus Enrol Disaggregation'!$P$5:$AC$75,MATCH(Export_ControlTot!$A43,'Campus Enrol Disaggregation'!$O$5:$O$75,0),MATCH(N$1,'Campus Enrol Disaggregation'!$P$4:$AC$4,0))</f>
        <v>5600</v>
      </c>
      <c r="O43" s="32">
        <f>INDEX('Campus Enrol Disaggregation'!$P$5:$AC$75,MATCH(Export_ControlTot!$A43,'Campus Enrol Disaggregation'!$O$5:$O$75,0),MATCH(O$1,'Campus Enrol Disaggregation'!$P$4:$AC$4,0))</f>
        <v>1700</v>
      </c>
    </row>
    <row r="44" spans="1:15">
      <c r="A44" s="3">
        <v>2032</v>
      </c>
      <c r="B44" s="32">
        <f>INDEX('Campus Enrol Disaggregation'!$P$5:$AC$75,MATCH(Export_ControlTot!$A44,'Campus Enrol Disaggregation'!$O$5:$O$75,0),MATCH(B$1,'Campus Enrol Disaggregation'!$P$4:$AC$4,0))</f>
        <v>37750</v>
      </c>
      <c r="C44" s="32">
        <f>INDEX('Campus Enrol Disaggregation'!$P$5:$AC$75,MATCH(Export_ControlTot!$A44,'Campus Enrol Disaggregation'!$O$5:$O$75,0),MATCH(C$1,'Campus Enrol Disaggregation'!$P$4:$AC$4,0))</f>
        <v>2200</v>
      </c>
      <c r="D44" s="32">
        <f>INDEX('Campus Enrol Disaggregation'!$P$5:$AC$75,MATCH(Export_ControlTot!$A44,'Campus Enrol Disaggregation'!$O$5:$O$75,0),MATCH(D$1,'Campus Enrol Disaggregation'!$P$4:$AC$4,0))</f>
        <v>22950</v>
      </c>
      <c r="E44" s="32">
        <f>INDEX('Campus Enrol Disaggregation'!$P$5:$AC$75,MATCH(Export_ControlTot!$A44,'Campus Enrol Disaggregation'!$O$5:$O$75,0),MATCH(E$1,'Campus Enrol Disaggregation'!$P$4:$AC$4,0))</f>
        <v>4500</v>
      </c>
      <c r="F44" s="32">
        <f>INDEX('Campus Enrol Disaggregation'!$P$5:$AC$75,MATCH(Export_ControlTot!$A44,'Campus Enrol Disaggregation'!$O$5:$O$75,0),MATCH(F$1,'Campus Enrol Disaggregation'!$P$4:$AC$4,0))</f>
        <v>550</v>
      </c>
      <c r="G44" s="32">
        <f>INDEX('Campus Enrol Disaggregation'!$P$5:$AC$75,MATCH(Export_ControlTot!$A44,'Campus Enrol Disaggregation'!$O$5:$O$75,0),MATCH(G$1,'Campus Enrol Disaggregation'!$P$4:$AC$4,0))</f>
        <v>3400</v>
      </c>
      <c r="H44" s="32">
        <f>INDEX('Campus Enrol Disaggregation'!$P$5:$AC$75,MATCH(Export_ControlTot!$A44,'Campus Enrol Disaggregation'!$O$5:$O$75,0),MATCH(H$1,'Campus Enrol Disaggregation'!$P$4:$AC$4,0))</f>
        <v>37300</v>
      </c>
      <c r="I44" s="32">
        <f>INDEX('Campus Enrol Disaggregation'!$P$5:$AC$75,MATCH(Export_ControlTot!$A44,'Campus Enrol Disaggregation'!$O$5:$O$75,0),MATCH(I$1,'Campus Enrol Disaggregation'!$P$4:$AC$4,0))</f>
        <v>51600</v>
      </c>
      <c r="J44" s="32">
        <f>INDEX('Campus Enrol Disaggregation'!$P$5:$AC$75,MATCH(Export_ControlTot!$A44,'Campus Enrol Disaggregation'!$O$5:$O$75,0),MATCH(J$1,'Campus Enrol Disaggregation'!$P$4:$AC$4,0))</f>
        <v>1850</v>
      </c>
      <c r="K44" s="32">
        <f>INDEX('Campus Enrol Disaggregation'!$P$5:$AC$75,MATCH(Export_ControlTot!$A44,'Campus Enrol Disaggregation'!$O$5:$O$75,0),MATCH(K$1,'Campus Enrol Disaggregation'!$P$4:$AC$4,0))</f>
        <v>1000</v>
      </c>
      <c r="L44" s="32">
        <f>INDEX('Campus Enrol Disaggregation'!$P$5:$AC$75,MATCH(Export_ControlTot!$A44,'Campus Enrol Disaggregation'!$O$5:$O$75,0),MATCH(L$1,'Campus Enrol Disaggregation'!$P$4:$AC$4,0))</f>
        <v>1500</v>
      </c>
      <c r="M44" s="32">
        <f>INDEX('Campus Enrol Disaggregation'!$P$5:$AC$75,MATCH(Export_ControlTot!$A44,'Campus Enrol Disaggregation'!$O$5:$O$75,0),MATCH(M$1,'Campus Enrol Disaggregation'!$P$4:$AC$4,0))</f>
        <v>28350</v>
      </c>
      <c r="N44" s="32">
        <f>INDEX('Campus Enrol Disaggregation'!$P$5:$AC$75,MATCH(Export_ControlTot!$A44,'Campus Enrol Disaggregation'!$O$5:$O$75,0),MATCH(N$1,'Campus Enrol Disaggregation'!$P$4:$AC$4,0))</f>
        <v>5700</v>
      </c>
      <c r="O44" s="32">
        <f>INDEX('Campus Enrol Disaggregation'!$P$5:$AC$75,MATCH(Export_ControlTot!$A44,'Campus Enrol Disaggregation'!$O$5:$O$75,0),MATCH(O$1,'Campus Enrol Disaggregation'!$P$4:$AC$4,0))</f>
        <v>1750</v>
      </c>
    </row>
    <row r="45" spans="1:15">
      <c r="A45" s="3">
        <v>2033</v>
      </c>
      <c r="B45" s="32">
        <f>INDEX('Campus Enrol Disaggregation'!$P$5:$AC$75,MATCH(Export_ControlTot!$A45,'Campus Enrol Disaggregation'!$O$5:$O$75,0),MATCH(B$1,'Campus Enrol Disaggregation'!$P$4:$AC$4,0))</f>
        <v>37750</v>
      </c>
      <c r="C45" s="32">
        <f>INDEX('Campus Enrol Disaggregation'!$P$5:$AC$75,MATCH(Export_ControlTot!$A45,'Campus Enrol Disaggregation'!$O$5:$O$75,0),MATCH(C$1,'Campus Enrol Disaggregation'!$P$4:$AC$4,0))</f>
        <v>2250</v>
      </c>
      <c r="D45" s="32">
        <f>INDEX('Campus Enrol Disaggregation'!$P$5:$AC$75,MATCH(Export_ControlTot!$A45,'Campus Enrol Disaggregation'!$O$5:$O$75,0),MATCH(D$1,'Campus Enrol Disaggregation'!$P$4:$AC$4,0))</f>
        <v>23200</v>
      </c>
      <c r="E45" s="32">
        <f>INDEX('Campus Enrol Disaggregation'!$P$5:$AC$75,MATCH(Export_ControlTot!$A45,'Campus Enrol Disaggregation'!$O$5:$O$75,0),MATCH(E$1,'Campus Enrol Disaggregation'!$P$4:$AC$4,0))</f>
        <v>4500</v>
      </c>
      <c r="F45" s="32">
        <f>INDEX('Campus Enrol Disaggregation'!$P$5:$AC$75,MATCH(Export_ControlTot!$A45,'Campus Enrol Disaggregation'!$O$5:$O$75,0),MATCH(F$1,'Campus Enrol Disaggregation'!$P$4:$AC$4,0))</f>
        <v>550</v>
      </c>
      <c r="G45" s="32">
        <f>INDEX('Campus Enrol Disaggregation'!$P$5:$AC$75,MATCH(Export_ControlTot!$A45,'Campus Enrol Disaggregation'!$O$5:$O$75,0),MATCH(G$1,'Campus Enrol Disaggregation'!$P$4:$AC$4,0))</f>
        <v>3450</v>
      </c>
      <c r="H45" s="32">
        <f>INDEX('Campus Enrol Disaggregation'!$P$5:$AC$75,MATCH(Export_ControlTot!$A45,'Campus Enrol Disaggregation'!$O$5:$O$75,0),MATCH(H$1,'Campus Enrol Disaggregation'!$P$4:$AC$4,0))</f>
        <v>37600</v>
      </c>
      <c r="I45" s="32">
        <f>INDEX('Campus Enrol Disaggregation'!$P$5:$AC$75,MATCH(Export_ControlTot!$A45,'Campus Enrol Disaggregation'!$O$5:$O$75,0),MATCH(I$1,'Campus Enrol Disaggregation'!$P$4:$AC$4,0))</f>
        <v>52500</v>
      </c>
      <c r="J45" s="32">
        <f>INDEX('Campus Enrol Disaggregation'!$P$5:$AC$75,MATCH(Export_ControlTot!$A45,'Campus Enrol Disaggregation'!$O$5:$O$75,0),MATCH(J$1,'Campus Enrol Disaggregation'!$P$4:$AC$4,0))</f>
        <v>1900</v>
      </c>
      <c r="K45" s="32">
        <f>INDEX('Campus Enrol Disaggregation'!$P$5:$AC$75,MATCH(Export_ControlTot!$A45,'Campus Enrol Disaggregation'!$O$5:$O$75,0),MATCH(K$1,'Campus Enrol Disaggregation'!$P$4:$AC$4,0))</f>
        <v>1100</v>
      </c>
      <c r="L45" s="32">
        <f>INDEX('Campus Enrol Disaggregation'!$P$5:$AC$75,MATCH(Export_ControlTot!$A45,'Campus Enrol Disaggregation'!$O$5:$O$75,0),MATCH(L$1,'Campus Enrol Disaggregation'!$P$4:$AC$4,0))</f>
        <v>1650</v>
      </c>
      <c r="M45" s="32">
        <f>INDEX('Campus Enrol Disaggregation'!$P$5:$AC$75,MATCH(Export_ControlTot!$A45,'Campus Enrol Disaggregation'!$O$5:$O$75,0),MATCH(M$1,'Campus Enrol Disaggregation'!$P$4:$AC$4,0))</f>
        <v>28750</v>
      </c>
      <c r="N45" s="32">
        <f>INDEX('Campus Enrol Disaggregation'!$P$5:$AC$75,MATCH(Export_ControlTot!$A45,'Campus Enrol Disaggregation'!$O$5:$O$75,0),MATCH(N$1,'Campus Enrol Disaggregation'!$P$4:$AC$4,0))</f>
        <v>5750</v>
      </c>
      <c r="O45" s="32">
        <f>INDEX('Campus Enrol Disaggregation'!$P$5:$AC$75,MATCH(Export_ControlTot!$A45,'Campus Enrol Disaggregation'!$O$5:$O$75,0),MATCH(O$1,'Campus Enrol Disaggregation'!$P$4:$AC$4,0))</f>
        <v>1850</v>
      </c>
    </row>
    <row r="46" spans="1:15">
      <c r="A46" s="3">
        <v>2034</v>
      </c>
      <c r="B46" s="32">
        <f>INDEX('Campus Enrol Disaggregation'!$P$5:$AC$75,MATCH(Export_ControlTot!$A46,'Campus Enrol Disaggregation'!$O$5:$O$75,0),MATCH(B$1,'Campus Enrol Disaggregation'!$P$4:$AC$4,0))</f>
        <v>37800</v>
      </c>
      <c r="C46" s="32">
        <f>INDEX('Campus Enrol Disaggregation'!$P$5:$AC$75,MATCH(Export_ControlTot!$A46,'Campus Enrol Disaggregation'!$O$5:$O$75,0),MATCH(C$1,'Campus Enrol Disaggregation'!$P$4:$AC$4,0))</f>
        <v>2300</v>
      </c>
      <c r="D46" s="32">
        <f>INDEX('Campus Enrol Disaggregation'!$P$5:$AC$75,MATCH(Export_ControlTot!$A46,'Campus Enrol Disaggregation'!$O$5:$O$75,0),MATCH(D$1,'Campus Enrol Disaggregation'!$P$4:$AC$4,0))</f>
        <v>23400</v>
      </c>
      <c r="E46" s="32">
        <f>INDEX('Campus Enrol Disaggregation'!$P$5:$AC$75,MATCH(Export_ControlTot!$A46,'Campus Enrol Disaggregation'!$O$5:$O$75,0),MATCH(E$1,'Campus Enrol Disaggregation'!$P$4:$AC$4,0))</f>
        <v>4550</v>
      </c>
      <c r="F46" s="32">
        <f>INDEX('Campus Enrol Disaggregation'!$P$5:$AC$75,MATCH(Export_ControlTot!$A46,'Campus Enrol Disaggregation'!$O$5:$O$75,0),MATCH(F$1,'Campus Enrol Disaggregation'!$P$4:$AC$4,0))</f>
        <v>550</v>
      </c>
      <c r="G46" s="32">
        <f>INDEX('Campus Enrol Disaggregation'!$P$5:$AC$75,MATCH(Export_ControlTot!$A46,'Campus Enrol Disaggregation'!$O$5:$O$75,0),MATCH(G$1,'Campus Enrol Disaggregation'!$P$4:$AC$4,0))</f>
        <v>3500</v>
      </c>
      <c r="H46" s="32">
        <f>INDEX('Campus Enrol Disaggregation'!$P$5:$AC$75,MATCH(Export_ControlTot!$A46,'Campus Enrol Disaggregation'!$O$5:$O$75,0),MATCH(H$1,'Campus Enrol Disaggregation'!$P$4:$AC$4,0))</f>
        <v>37900</v>
      </c>
      <c r="I46" s="32">
        <f>INDEX('Campus Enrol Disaggregation'!$P$5:$AC$75,MATCH(Export_ControlTot!$A46,'Campus Enrol Disaggregation'!$O$5:$O$75,0),MATCH(I$1,'Campus Enrol Disaggregation'!$P$4:$AC$4,0))</f>
        <v>53400</v>
      </c>
      <c r="J46" s="32">
        <f>INDEX('Campus Enrol Disaggregation'!$P$5:$AC$75,MATCH(Export_ControlTot!$A46,'Campus Enrol Disaggregation'!$O$5:$O$75,0),MATCH(J$1,'Campus Enrol Disaggregation'!$P$4:$AC$4,0))</f>
        <v>1950</v>
      </c>
      <c r="K46" s="32">
        <f>INDEX('Campus Enrol Disaggregation'!$P$5:$AC$75,MATCH(Export_ControlTot!$A46,'Campus Enrol Disaggregation'!$O$5:$O$75,0),MATCH(K$1,'Campus Enrol Disaggregation'!$P$4:$AC$4,0))</f>
        <v>1200</v>
      </c>
      <c r="L46" s="32">
        <f>INDEX('Campus Enrol Disaggregation'!$P$5:$AC$75,MATCH(Export_ControlTot!$A46,'Campus Enrol Disaggregation'!$O$5:$O$75,0),MATCH(L$1,'Campus Enrol Disaggregation'!$P$4:$AC$4,0))</f>
        <v>1800</v>
      </c>
      <c r="M46" s="32">
        <f>INDEX('Campus Enrol Disaggregation'!$P$5:$AC$75,MATCH(Export_ControlTot!$A46,'Campus Enrol Disaggregation'!$O$5:$O$75,0),MATCH(M$1,'Campus Enrol Disaggregation'!$P$4:$AC$4,0))</f>
        <v>29100</v>
      </c>
      <c r="N46" s="32">
        <f>INDEX('Campus Enrol Disaggregation'!$P$5:$AC$75,MATCH(Export_ControlTot!$A46,'Campus Enrol Disaggregation'!$O$5:$O$75,0),MATCH(N$1,'Campus Enrol Disaggregation'!$P$4:$AC$4,0))</f>
        <v>5850</v>
      </c>
      <c r="O46" s="32">
        <f>INDEX('Campus Enrol Disaggregation'!$P$5:$AC$75,MATCH(Export_ControlTot!$A46,'Campus Enrol Disaggregation'!$O$5:$O$75,0),MATCH(O$1,'Campus Enrol Disaggregation'!$P$4:$AC$4,0))</f>
        <v>1900</v>
      </c>
    </row>
    <row r="47" spans="1:15">
      <c r="A47" s="3">
        <v>2035</v>
      </c>
      <c r="B47" s="32">
        <f>INDEX('Campus Enrol Disaggregation'!$P$5:$AC$75,MATCH(Export_ControlTot!$A47,'Campus Enrol Disaggregation'!$O$5:$O$75,0),MATCH(B$1,'Campus Enrol Disaggregation'!$P$4:$AC$4,0))</f>
        <v>37850</v>
      </c>
      <c r="C47" s="32">
        <f>INDEX('Campus Enrol Disaggregation'!$P$5:$AC$75,MATCH(Export_ControlTot!$A47,'Campus Enrol Disaggregation'!$O$5:$O$75,0),MATCH(C$1,'Campus Enrol Disaggregation'!$P$4:$AC$4,0))</f>
        <v>2300</v>
      </c>
      <c r="D47" s="32">
        <f>INDEX('Campus Enrol Disaggregation'!$P$5:$AC$75,MATCH(Export_ControlTot!$A47,'Campus Enrol Disaggregation'!$O$5:$O$75,0),MATCH(D$1,'Campus Enrol Disaggregation'!$P$4:$AC$4,0))</f>
        <v>23650</v>
      </c>
      <c r="E47" s="32">
        <f>INDEX('Campus Enrol Disaggregation'!$P$5:$AC$75,MATCH(Export_ControlTot!$A47,'Campus Enrol Disaggregation'!$O$5:$O$75,0),MATCH(E$1,'Campus Enrol Disaggregation'!$P$4:$AC$4,0))</f>
        <v>4600</v>
      </c>
      <c r="F47" s="32">
        <f>INDEX('Campus Enrol Disaggregation'!$P$5:$AC$75,MATCH(Export_ControlTot!$A47,'Campus Enrol Disaggregation'!$O$5:$O$75,0),MATCH(F$1,'Campus Enrol Disaggregation'!$P$4:$AC$4,0))</f>
        <v>550</v>
      </c>
      <c r="G47" s="32">
        <f>INDEX('Campus Enrol Disaggregation'!$P$5:$AC$75,MATCH(Export_ControlTot!$A47,'Campus Enrol Disaggregation'!$O$5:$O$75,0),MATCH(G$1,'Campus Enrol Disaggregation'!$P$4:$AC$4,0))</f>
        <v>3500</v>
      </c>
      <c r="H47" s="32">
        <f>INDEX('Campus Enrol Disaggregation'!$P$5:$AC$75,MATCH(Export_ControlTot!$A47,'Campus Enrol Disaggregation'!$O$5:$O$75,0),MATCH(H$1,'Campus Enrol Disaggregation'!$P$4:$AC$4,0))</f>
        <v>38200</v>
      </c>
      <c r="I47" s="32">
        <f>INDEX('Campus Enrol Disaggregation'!$P$5:$AC$75,MATCH(Export_ControlTot!$A47,'Campus Enrol Disaggregation'!$O$5:$O$75,0),MATCH(I$1,'Campus Enrol Disaggregation'!$P$4:$AC$4,0))</f>
        <v>54300</v>
      </c>
      <c r="J47" s="32">
        <f>INDEX('Campus Enrol Disaggregation'!$P$5:$AC$75,MATCH(Export_ControlTot!$A47,'Campus Enrol Disaggregation'!$O$5:$O$75,0),MATCH(J$1,'Campus Enrol Disaggregation'!$P$4:$AC$4,0))</f>
        <v>1950</v>
      </c>
      <c r="K47" s="32">
        <f>INDEX('Campus Enrol Disaggregation'!$P$5:$AC$75,MATCH(Export_ControlTot!$A47,'Campus Enrol Disaggregation'!$O$5:$O$75,0),MATCH(K$1,'Campus Enrol Disaggregation'!$P$4:$AC$4,0))</f>
        <v>1300</v>
      </c>
      <c r="L47" s="32">
        <f>INDEX('Campus Enrol Disaggregation'!$P$5:$AC$75,MATCH(Export_ControlTot!$A47,'Campus Enrol Disaggregation'!$O$5:$O$75,0),MATCH(L$1,'Campus Enrol Disaggregation'!$P$4:$AC$4,0))</f>
        <v>1950</v>
      </c>
      <c r="M47" s="32">
        <f>INDEX('Campus Enrol Disaggregation'!$P$5:$AC$75,MATCH(Export_ControlTot!$A47,'Campus Enrol Disaggregation'!$O$5:$O$75,0),MATCH(M$1,'Campus Enrol Disaggregation'!$P$4:$AC$4,0))</f>
        <v>29500</v>
      </c>
      <c r="N47" s="32">
        <f>INDEX('Campus Enrol Disaggregation'!$P$5:$AC$75,MATCH(Export_ControlTot!$A47,'Campus Enrol Disaggregation'!$O$5:$O$75,0),MATCH(N$1,'Campus Enrol Disaggregation'!$P$4:$AC$4,0))</f>
        <v>5900</v>
      </c>
      <c r="O47" s="32">
        <f>INDEX('Campus Enrol Disaggregation'!$P$5:$AC$75,MATCH(Export_ControlTot!$A47,'Campus Enrol Disaggregation'!$O$5:$O$75,0),MATCH(O$1,'Campus Enrol Disaggregation'!$P$4:$AC$4,0))</f>
        <v>1950</v>
      </c>
    </row>
    <row r="48" spans="1:15">
      <c r="A48" s="3">
        <v>2036</v>
      </c>
      <c r="B48" s="32">
        <f>INDEX('Campus Enrol Disaggregation'!$P$5:$AC$75,MATCH(Export_ControlTot!$A48,'Campus Enrol Disaggregation'!$O$5:$O$75,0),MATCH(B$1,'Campus Enrol Disaggregation'!$P$4:$AC$4,0))</f>
        <v>37900</v>
      </c>
      <c r="C48" s="32">
        <f>INDEX('Campus Enrol Disaggregation'!$P$5:$AC$75,MATCH(Export_ControlTot!$A48,'Campus Enrol Disaggregation'!$O$5:$O$75,0),MATCH(C$1,'Campus Enrol Disaggregation'!$P$4:$AC$4,0))</f>
        <v>2350</v>
      </c>
      <c r="D48" s="32">
        <f>INDEX('Campus Enrol Disaggregation'!$P$5:$AC$75,MATCH(Export_ControlTot!$A48,'Campus Enrol Disaggregation'!$O$5:$O$75,0),MATCH(D$1,'Campus Enrol Disaggregation'!$P$4:$AC$4,0))</f>
        <v>23900</v>
      </c>
      <c r="E48" s="32">
        <f>INDEX('Campus Enrol Disaggregation'!$P$5:$AC$75,MATCH(Export_ControlTot!$A48,'Campus Enrol Disaggregation'!$O$5:$O$75,0),MATCH(E$1,'Campus Enrol Disaggregation'!$P$4:$AC$4,0))</f>
        <v>4650</v>
      </c>
      <c r="F48" s="32">
        <f>INDEX('Campus Enrol Disaggregation'!$P$5:$AC$75,MATCH(Export_ControlTot!$A48,'Campus Enrol Disaggregation'!$O$5:$O$75,0),MATCH(F$1,'Campus Enrol Disaggregation'!$P$4:$AC$4,0))</f>
        <v>550</v>
      </c>
      <c r="G48" s="32">
        <f>INDEX('Campus Enrol Disaggregation'!$P$5:$AC$75,MATCH(Export_ControlTot!$A48,'Campus Enrol Disaggregation'!$O$5:$O$75,0),MATCH(G$1,'Campus Enrol Disaggregation'!$P$4:$AC$4,0))</f>
        <v>3550</v>
      </c>
      <c r="H48" s="32">
        <f>INDEX('Campus Enrol Disaggregation'!$P$5:$AC$75,MATCH(Export_ControlTot!$A48,'Campus Enrol Disaggregation'!$O$5:$O$75,0),MATCH(H$1,'Campus Enrol Disaggregation'!$P$4:$AC$4,0))</f>
        <v>38500</v>
      </c>
      <c r="I48" s="32">
        <f>INDEX('Campus Enrol Disaggregation'!$P$5:$AC$75,MATCH(Export_ControlTot!$A48,'Campus Enrol Disaggregation'!$O$5:$O$75,0),MATCH(I$1,'Campus Enrol Disaggregation'!$P$4:$AC$4,0))</f>
        <v>55250</v>
      </c>
      <c r="J48" s="32">
        <f>INDEX('Campus Enrol Disaggregation'!$P$5:$AC$75,MATCH(Export_ControlTot!$A48,'Campus Enrol Disaggregation'!$O$5:$O$75,0),MATCH(J$1,'Campus Enrol Disaggregation'!$P$4:$AC$4,0))</f>
        <v>2000</v>
      </c>
      <c r="K48" s="32">
        <f>INDEX('Campus Enrol Disaggregation'!$P$5:$AC$75,MATCH(Export_ControlTot!$A48,'Campus Enrol Disaggregation'!$O$5:$O$75,0),MATCH(K$1,'Campus Enrol Disaggregation'!$P$4:$AC$4,0))</f>
        <v>1450</v>
      </c>
      <c r="L48" s="32">
        <f>INDEX('Campus Enrol Disaggregation'!$P$5:$AC$75,MATCH(Export_ControlTot!$A48,'Campus Enrol Disaggregation'!$O$5:$O$75,0),MATCH(L$1,'Campus Enrol Disaggregation'!$P$4:$AC$4,0))</f>
        <v>2100</v>
      </c>
      <c r="M48" s="32">
        <f>INDEX('Campus Enrol Disaggregation'!$P$5:$AC$75,MATCH(Export_ControlTot!$A48,'Campus Enrol Disaggregation'!$O$5:$O$75,0),MATCH(M$1,'Campus Enrol Disaggregation'!$P$4:$AC$4,0))</f>
        <v>29850</v>
      </c>
      <c r="N48" s="32">
        <f>INDEX('Campus Enrol Disaggregation'!$P$5:$AC$75,MATCH(Export_ControlTot!$A48,'Campus Enrol Disaggregation'!$O$5:$O$75,0),MATCH(N$1,'Campus Enrol Disaggregation'!$P$4:$AC$4,0))</f>
        <v>6000</v>
      </c>
      <c r="O48" s="32">
        <f>INDEX('Campus Enrol Disaggregation'!$P$5:$AC$75,MATCH(Export_ControlTot!$A48,'Campus Enrol Disaggregation'!$O$5:$O$75,0),MATCH(O$1,'Campus Enrol Disaggregation'!$P$4:$AC$4,0))</f>
        <v>2000</v>
      </c>
    </row>
    <row r="49" spans="1:15">
      <c r="A49" s="3">
        <v>2037</v>
      </c>
      <c r="B49" s="32">
        <f>INDEX('Campus Enrol Disaggregation'!$P$5:$AC$75,MATCH(Export_ControlTot!$A49,'Campus Enrol Disaggregation'!$O$5:$O$75,0),MATCH(B$1,'Campus Enrol Disaggregation'!$P$4:$AC$4,0))</f>
        <v>37900</v>
      </c>
      <c r="C49" s="32">
        <f>INDEX('Campus Enrol Disaggregation'!$P$5:$AC$75,MATCH(Export_ControlTot!$A49,'Campus Enrol Disaggregation'!$O$5:$O$75,0),MATCH(C$1,'Campus Enrol Disaggregation'!$P$4:$AC$4,0))</f>
        <v>2400</v>
      </c>
      <c r="D49" s="32">
        <f>INDEX('Campus Enrol Disaggregation'!$P$5:$AC$75,MATCH(Export_ControlTot!$A49,'Campus Enrol Disaggregation'!$O$5:$O$75,0),MATCH(D$1,'Campus Enrol Disaggregation'!$P$4:$AC$4,0))</f>
        <v>24100</v>
      </c>
      <c r="E49" s="32">
        <f>INDEX('Campus Enrol Disaggregation'!$P$5:$AC$75,MATCH(Export_ControlTot!$A49,'Campus Enrol Disaggregation'!$O$5:$O$75,0),MATCH(E$1,'Campus Enrol Disaggregation'!$P$4:$AC$4,0))</f>
        <v>4700</v>
      </c>
      <c r="F49" s="32">
        <f>INDEX('Campus Enrol Disaggregation'!$P$5:$AC$75,MATCH(Export_ControlTot!$A49,'Campus Enrol Disaggregation'!$O$5:$O$75,0),MATCH(F$1,'Campus Enrol Disaggregation'!$P$4:$AC$4,0))</f>
        <v>550</v>
      </c>
      <c r="G49" s="32">
        <f>INDEX('Campus Enrol Disaggregation'!$P$5:$AC$75,MATCH(Export_ControlTot!$A49,'Campus Enrol Disaggregation'!$O$5:$O$75,0),MATCH(G$1,'Campus Enrol Disaggregation'!$P$4:$AC$4,0))</f>
        <v>3600</v>
      </c>
      <c r="H49" s="32">
        <f>INDEX('Campus Enrol Disaggregation'!$P$5:$AC$75,MATCH(Export_ControlTot!$A49,'Campus Enrol Disaggregation'!$O$5:$O$75,0),MATCH(H$1,'Campus Enrol Disaggregation'!$P$4:$AC$4,0))</f>
        <v>38750</v>
      </c>
      <c r="I49" s="32">
        <f>INDEX('Campus Enrol Disaggregation'!$P$5:$AC$75,MATCH(Export_ControlTot!$A49,'Campus Enrol Disaggregation'!$O$5:$O$75,0),MATCH(I$1,'Campus Enrol Disaggregation'!$P$4:$AC$4,0))</f>
        <v>56150</v>
      </c>
      <c r="J49" s="32">
        <f>INDEX('Campus Enrol Disaggregation'!$P$5:$AC$75,MATCH(Export_ControlTot!$A49,'Campus Enrol Disaggregation'!$O$5:$O$75,0),MATCH(J$1,'Campus Enrol Disaggregation'!$P$4:$AC$4,0))</f>
        <v>2050</v>
      </c>
      <c r="K49" s="32">
        <f>INDEX('Campus Enrol Disaggregation'!$P$5:$AC$75,MATCH(Export_ControlTot!$A49,'Campus Enrol Disaggregation'!$O$5:$O$75,0),MATCH(K$1,'Campus Enrol Disaggregation'!$P$4:$AC$4,0))</f>
        <v>1550</v>
      </c>
      <c r="L49" s="32">
        <f>INDEX('Campus Enrol Disaggregation'!$P$5:$AC$75,MATCH(Export_ControlTot!$A49,'Campus Enrol Disaggregation'!$O$5:$O$75,0),MATCH(L$1,'Campus Enrol Disaggregation'!$P$4:$AC$4,0))</f>
        <v>2250</v>
      </c>
      <c r="M49" s="32">
        <f>INDEX('Campus Enrol Disaggregation'!$P$5:$AC$75,MATCH(Export_ControlTot!$A49,'Campus Enrol Disaggregation'!$O$5:$O$75,0),MATCH(M$1,'Campus Enrol Disaggregation'!$P$4:$AC$4,0))</f>
        <v>30250</v>
      </c>
      <c r="N49" s="32">
        <f>INDEX('Campus Enrol Disaggregation'!$P$5:$AC$75,MATCH(Export_ControlTot!$A49,'Campus Enrol Disaggregation'!$O$5:$O$75,0),MATCH(N$1,'Campus Enrol Disaggregation'!$P$4:$AC$4,0))</f>
        <v>6050</v>
      </c>
      <c r="O49" s="32">
        <f>INDEX('Campus Enrol Disaggregation'!$P$5:$AC$75,MATCH(Export_ControlTot!$A49,'Campus Enrol Disaggregation'!$O$5:$O$75,0),MATCH(O$1,'Campus Enrol Disaggregation'!$P$4:$AC$4,0))</f>
        <v>2100</v>
      </c>
    </row>
    <row r="50" spans="1:15">
      <c r="A50" s="3">
        <v>2038</v>
      </c>
      <c r="B50" s="32">
        <f>INDEX('Campus Enrol Disaggregation'!$P$5:$AC$75,MATCH(Export_ControlTot!$A50,'Campus Enrol Disaggregation'!$O$5:$O$75,0),MATCH(B$1,'Campus Enrol Disaggregation'!$P$4:$AC$4,0))</f>
        <v>37950</v>
      </c>
      <c r="C50" s="32">
        <f>INDEX('Campus Enrol Disaggregation'!$P$5:$AC$75,MATCH(Export_ControlTot!$A50,'Campus Enrol Disaggregation'!$O$5:$O$75,0),MATCH(C$1,'Campus Enrol Disaggregation'!$P$4:$AC$4,0))</f>
        <v>2450</v>
      </c>
      <c r="D50" s="32">
        <f>INDEX('Campus Enrol Disaggregation'!$P$5:$AC$75,MATCH(Export_ControlTot!$A50,'Campus Enrol Disaggregation'!$O$5:$O$75,0),MATCH(D$1,'Campus Enrol Disaggregation'!$P$4:$AC$4,0))</f>
        <v>24350</v>
      </c>
      <c r="E50" s="32">
        <f>INDEX('Campus Enrol Disaggregation'!$P$5:$AC$75,MATCH(Export_ControlTot!$A50,'Campus Enrol Disaggregation'!$O$5:$O$75,0),MATCH(E$1,'Campus Enrol Disaggregation'!$P$4:$AC$4,0))</f>
        <v>4750</v>
      </c>
      <c r="F50" s="32">
        <f>INDEX('Campus Enrol Disaggregation'!$P$5:$AC$75,MATCH(Export_ControlTot!$A50,'Campus Enrol Disaggregation'!$O$5:$O$75,0),MATCH(F$1,'Campus Enrol Disaggregation'!$P$4:$AC$4,0))</f>
        <v>600</v>
      </c>
      <c r="G50" s="32">
        <f>INDEX('Campus Enrol Disaggregation'!$P$5:$AC$75,MATCH(Export_ControlTot!$A50,'Campus Enrol Disaggregation'!$O$5:$O$75,0),MATCH(G$1,'Campus Enrol Disaggregation'!$P$4:$AC$4,0))</f>
        <v>3600</v>
      </c>
      <c r="H50" s="32">
        <f>INDEX('Campus Enrol Disaggregation'!$P$5:$AC$75,MATCH(Export_ControlTot!$A50,'Campus Enrol Disaggregation'!$O$5:$O$75,0),MATCH(H$1,'Campus Enrol Disaggregation'!$P$4:$AC$4,0))</f>
        <v>39050</v>
      </c>
      <c r="I50" s="32">
        <f>INDEX('Campus Enrol Disaggregation'!$P$5:$AC$75,MATCH(Export_ControlTot!$A50,'Campus Enrol Disaggregation'!$O$5:$O$75,0),MATCH(I$1,'Campus Enrol Disaggregation'!$P$4:$AC$4,0))</f>
        <v>57050</v>
      </c>
      <c r="J50" s="32">
        <f>INDEX('Campus Enrol Disaggregation'!$P$5:$AC$75,MATCH(Export_ControlTot!$A50,'Campus Enrol Disaggregation'!$O$5:$O$75,0),MATCH(J$1,'Campus Enrol Disaggregation'!$P$4:$AC$4,0))</f>
        <v>2100</v>
      </c>
      <c r="K50" s="32">
        <f>INDEX('Campus Enrol Disaggregation'!$P$5:$AC$75,MATCH(Export_ControlTot!$A50,'Campus Enrol Disaggregation'!$O$5:$O$75,0),MATCH(K$1,'Campus Enrol Disaggregation'!$P$4:$AC$4,0))</f>
        <v>1650</v>
      </c>
      <c r="L50" s="32">
        <f>INDEX('Campus Enrol Disaggregation'!$P$5:$AC$75,MATCH(Export_ControlTot!$A50,'Campus Enrol Disaggregation'!$O$5:$O$75,0),MATCH(L$1,'Campus Enrol Disaggregation'!$P$4:$AC$4,0))</f>
        <v>2400</v>
      </c>
      <c r="M50" s="32">
        <f>INDEX('Campus Enrol Disaggregation'!$P$5:$AC$75,MATCH(Export_ControlTot!$A50,'Campus Enrol Disaggregation'!$O$5:$O$75,0),MATCH(M$1,'Campus Enrol Disaggregation'!$P$4:$AC$4,0))</f>
        <v>30600</v>
      </c>
      <c r="N50" s="32">
        <f>INDEX('Campus Enrol Disaggregation'!$P$5:$AC$75,MATCH(Export_ControlTot!$A50,'Campus Enrol Disaggregation'!$O$5:$O$75,0),MATCH(N$1,'Campus Enrol Disaggregation'!$P$4:$AC$4,0))</f>
        <v>6150</v>
      </c>
      <c r="O50" s="32">
        <f>INDEX('Campus Enrol Disaggregation'!$P$5:$AC$75,MATCH(Export_ControlTot!$A50,'Campus Enrol Disaggregation'!$O$5:$O$75,0),MATCH(O$1,'Campus Enrol Disaggregation'!$P$4:$AC$4,0))</f>
        <v>2150</v>
      </c>
    </row>
    <row r="51" spans="1:15">
      <c r="A51" s="3">
        <v>2039</v>
      </c>
      <c r="B51" s="32">
        <f>INDEX('Campus Enrol Disaggregation'!$P$5:$AC$75,MATCH(Export_ControlTot!$A51,'Campus Enrol Disaggregation'!$O$5:$O$75,0),MATCH(B$1,'Campus Enrol Disaggregation'!$P$4:$AC$4,0))</f>
        <v>38000</v>
      </c>
      <c r="C51" s="32">
        <f>INDEX('Campus Enrol Disaggregation'!$P$5:$AC$75,MATCH(Export_ControlTot!$A51,'Campus Enrol Disaggregation'!$O$5:$O$75,0),MATCH(C$1,'Campus Enrol Disaggregation'!$P$4:$AC$4,0))</f>
        <v>2450</v>
      </c>
      <c r="D51" s="32">
        <f>INDEX('Campus Enrol Disaggregation'!$P$5:$AC$75,MATCH(Export_ControlTot!$A51,'Campus Enrol Disaggregation'!$O$5:$O$75,0),MATCH(D$1,'Campus Enrol Disaggregation'!$P$4:$AC$4,0))</f>
        <v>24600</v>
      </c>
      <c r="E51" s="32">
        <f>INDEX('Campus Enrol Disaggregation'!$P$5:$AC$75,MATCH(Export_ControlTot!$A51,'Campus Enrol Disaggregation'!$O$5:$O$75,0),MATCH(E$1,'Campus Enrol Disaggregation'!$P$4:$AC$4,0))</f>
        <v>4800</v>
      </c>
      <c r="F51" s="32">
        <f>INDEX('Campus Enrol Disaggregation'!$P$5:$AC$75,MATCH(Export_ControlTot!$A51,'Campus Enrol Disaggregation'!$O$5:$O$75,0),MATCH(F$1,'Campus Enrol Disaggregation'!$P$4:$AC$4,0))</f>
        <v>600</v>
      </c>
      <c r="G51" s="32">
        <f>INDEX('Campus Enrol Disaggregation'!$P$5:$AC$75,MATCH(Export_ControlTot!$A51,'Campus Enrol Disaggregation'!$O$5:$O$75,0),MATCH(G$1,'Campus Enrol Disaggregation'!$P$4:$AC$4,0))</f>
        <v>3650</v>
      </c>
      <c r="H51" s="32">
        <f>INDEX('Campus Enrol Disaggregation'!$P$5:$AC$75,MATCH(Export_ControlTot!$A51,'Campus Enrol Disaggregation'!$O$5:$O$75,0),MATCH(H$1,'Campus Enrol Disaggregation'!$P$4:$AC$4,0))</f>
        <v>39350</v>
      </c>
      <c r="I51" s="32">
        <f>INDEX('Campus Enrol Disaggregation'!$P$5:$AC$75,MATCH(Export_ControlTot!$A51,'Campus Enrol Disaggregation'!$O$5:$O$75,0),MATCH(I$1,'Campus Enrol Disaggregation'!$P$4:$AC$4,0))</f>
        <v>57950</v>
      </c>
      <c r="J51" s="32">
        <f>INDEX('Campus Enrol Disaggregation'!$P$5:$AC$75,MATCH(Export_ControlTot!$A51,'Campus Enrol Disaggregation'!$O$5:$O$75,0),MATCH(J$1,'Campus Enrol Disaggregation'!$P$4:$AC$4,0))</f>
        <v>2150</v>
      </c>
      <c r="K51" s="32">
        <f>INDEX('Campus Enrol Disaggregation'!$P$5:$AC$75,MATCH(Export_ControlTot!$A51,'Campus Enrol Disaggregation'!$O$5:$O$75,0),MATCH(K$1,'Campus Enrol Disaggregation'!$P$4:$AC$4,0))</f>
        <v>1750</v>
      </c>
      <c r="L51" s="32">
        <f>INDEX('Campus Enrol Disaggregation'!$P$5:$AC$75,MATCH(Export_ControlTot!$A51,'Campus Enrol Disaggregation'!$O$5:$O$75,0),MATCH(L$1,'Campus Enrol Disaggregation'!$P$4:$AC$4,0))</f>
        <v>2600</v>
      </c>
      <c r="M51" s="32">
        <f>INDEX('Campus Enrol Disaggregation'!$P$5:$AC$75,MATCH(Export_ControlTot!$A51,'Campus Enrol Disaggregation'!$O$5:$O$75,0),MATCH(M$1,'Campus Enrol Disaggregation'!$P$4:$AC$4,0))</f>
        <v>31000</v>
      </c>
      <c r="N51" s="32">
        <f>INDEX('Campus Enrol Disaggregation'!$P$5:$AC$75,MATCH(Export_ControlTot!$A51,'Campus Enrol Disaggregation'!$O$5:$O$75,0),MATCH(N$1,'Campus Enrol Disaggregation'!$P$4:$AC$4,0))</f>
        <v>6200</v>
      </c>
      <c r="O51" s="32">
        <f>INDEX('Campus Enrol Disaggregation'!$P$5:$AC$75,MATCH(Export_ControlTot!$A51,'Campus Enrol Disaggregation'!$O$5:$O$75,0),MATCH(O$1,'Campus Enrol Disaggregation'!$P$4:$AC$4,0))</f>
        <v>2200</v>
      </c>
    </row>
    <row r="52" spans="1:15">
      <c r="A52" s="3">
        <v>2040</v>
      </c>
      <c r="B52" s="32">
        <f>INDEX('Campus Enrol Disaggregation'!$P$5:$AC$75,MATCH(Export_ControlTot!$A52,'Campus Enrol Disaggregation'!$O$5:$O$75,0),MATCH(B$1,'Campus Enrol Disaggregation'!$P$4:$AC$4,0))</f>
        <v>38050</v>
      </c>
      <c r="C52" s="32">
        <f>INDEX('Campus Enrol Disaggregation'!$P$5:$AC$75,MATCH(Export_ControlTot!$A52,'Campus Enrol Disaggregation'!$O$5:$O$75,0),MATCH(C$1,'Campus Enrol Disaggregation'!$P$4:$AC$4,0))</f>
        <v>2500</v>
      </c>
      <c r="D52" s="32">
        <f>INDEX('Campus Enrol Disaggregation'!$P$5:$AC$75,MATCH(Export_ControlTot!$A52,'Campus Enrol Disaggregation'!$O$5:$O$75,0),MATCH(D$1,'Campus Enrol Disaggregation'!$P$4:$AC$4,0))</f>
        <v>24800</v>
      </c>
      <c r="E52" s="32">
        <f>INDEX('Campus Enrol Disaggregation'!$P$5:$AC$75,MATCH(Export_ControlTot!$A52,'Campus Enrol Disaggregation'!$O$5:$O$75,0),MATCH(E$1,'Campus Enrol Disaggregation'!$P$4:$AC$4,0))</f>
        <v>4850</v>
      </c>
      <c r="F52" s="32">
        <f>INDEX('Campus Enrol Disaggregation'!$P$5:$AC$75,MATCH(Export_ControlTot!$A52,'Campus Enrol Disaggregation'!$O$5:$O$75,0),MATCH(F$1,'Campus Enrol Disaggregation'!$P$4:$AC$4,0))</f>
        <v>600</v>
      </c>
      <c r="G52" s="32">
        <f>INDEX('Campus Enrol Disaggregation'!$P$5:$AC$75,MATCH(Export_ControlTot!$A52,'Campus Enrol Disaggregation'!$O$5:$O$75,0),MATCH(G$1,'Campus Enrol Disaggregation'!$P$4:$AC$4,0))</f>
        <v>3700</v>
      </c>
      <c r="H52" s="32">
        <f>INDEX('Campus Enrol Disaggregation'!$P$5:$AC$75,MATCH(Export_ControlTot!$A52,'Campus Enrol Disaggregation'!$O$5:$O$75,0),MATCH(H$1,'Campus Enrol Disaggregation'!$P$4:$AC$4,0))</f>
        <v>39650</v>
      </c>
      <c r="I52" s="32">
        <f>INDEX('Campus Enrol Disaggregation'!$P$5:$AC$75,MATCH(Export_ControlTot!$A52,'Campus Enrol Disaggregation'!$O$5:$O$75,0),MATCH(I$1,'Campus Enrol Disaggregation'!$P$4:$AC$4,0))</f>
        <v>58850</v>
      </c>
      <c r="J52" s="32">
        <f>INDEX('Campus Enrol Disaggregation'!$P$5:$AC$75,MATCH(Export_ControlTot!$A52,'Campus Enrol Disaggregation'!$O$5:$O$75,0),MATCH(J$1,'Campus Enrol Disaggregation'!$P$4:$AC$4,0))</f>
        <v>2200</v>
      </c>
      <c r="K52" s="32">
        <f>INDEX('Campus Enrol Disaggregation'!$P$5:$AC$75,MATCH(Export_ControlTot!$A52,'Campus Enrol Disaggregation'!$O$5:$O$75,0),MATCH(K$1,'Campus Enrol Disaggregation'!$P$4:$AC$4,0))</f>
        <v>1900</v>
      </c>
      <c r="L52" s="32">
        <f>INDEX('Campus Enrol Disaggregation'!$P$5:$AC$75,MATCH(Export_ControlTot!$A52,'Campus Enrol Disaggregation'!$O$5:$O$75,0),MATCH(L$1,'Campus Enrol Disaggregation'!$P$4:$AC$4,0))</f>
        <v>2750</v>
      </c>
      <c r="M52" s="32">
        <f>INDEX('Campus Enrol Disaggregation'!$P$5:$AC$75,MATCH(Export_ControlTot!$A52,'Campus Enrol Disaggregation'!$O$5:$O$75,0),MATCH(M$1,'Campus Enrol Disaggregation'!$P$4:$AC$4,0))</f>
        <v>31400</v>
      </c>
      <c r="N52" s="32">
        <f>INDEX('Campus Enrol Disaggregation'!$P$5:$AC$75,MATCH(Export_ControlTot!$A52,'Campus Enrol Disaggregation'!$O$5:$O$75,0),MATCH(N$1,'Campus Enrol Disaggregation'!$P$4:$AC$4,0))</f>
        <v>6300</v>
      </c>
      <c r="O52" s="32">
        <f>INDEX('Campus Enrol Disaggregation'!$P$5:$AC$75,MATCH(Export_ControlTot!$A52,'Campus Enrol Disaggregation'!$O$5:$O$75,0),MATCH(O$1,'Campus Enrol Disaggregation'!$P$4:$AC$4,0))</f>
        <v>2250</v>
      </c>
    </row>
    <row r="53" spans="1:15">
      <c r="A53" s="3">
        <v>2041</v>
      </c>
      <c r="B53" s="32">
        <f>INDEX('Campus Enrol Disaggregation'!$P$5:$AC$75,MATCH(Export_ControlTot!$A53,'Campus Enrol Disaggregation'!$O$5:$O$75,0),MATCH(B$1,'Campus Enrol Disaggregation'!$P$4:$AC$4,0))</f>
        <v>38050</v>
      </c>
      <c r="C53" s="32">
        <f>INDEX('Campus Enrol Disaggregation'!$P$5:$AC$75,MATCH(Export_ControlTot!$A53,'Campus Enrol Disaggregation'!$O$5:$O$75,0),MATCH(C$1,'Campus Enrol Disaggregation'!$P$4:$AC$4,0))</f>
        <v>2550</v>
      </c>
      <c r="D53" s="32">
        <f>INDEX('Campus Enrol Disaggregation'!$P$5:$AC$75,MATCH(Export_ControlTot!$A53,'Campus Enrol Disaggregation'!$O$5:$O$75,0),MATCH(D$1,'Campus Enrol Disaggregation'!$P$4:$AC$4,0))</f>
        <v>25050</v>
      </c>
      <c r="E53" s="32">
        <f>INDEX('Campus Enrol Disaggregation'!$P$5:$AC$75,MATCH(Export_ControlTot!$A53,'Campus Enrol Disaggregation'!$O$5:$O$75,0),MATCH(E$1,'Campus Enrol Disaggregation'!$P$4:$AC$4,0))</f>
        <v>4900</v>
      </c>
      <c r="F53" s="32">
        <f>INDEX('Campus Enrol Disaggregation'!$P$5:$AC$75,MATCH(Export_ControlTot!$A53,'Campus Enrol Disaggregation'!$O$5:$O$75,0),MATCH(F$1,'Campus Enrol Disaggregation'!$P$4:$AC$4,0))</f>
        <v>600</v>
      </c>
      <c r="G53" s="32">
        <f>INDEX('Campus Enrol Disaggregation'!$P$5:$AC$75,MATCH(Export_ControlTot!$A53,'Campus Enrol Disaggregation'!$O$5:$O$75,0),MATCH(G$1,'Campus Enrol Disaggregation'!$P$4:$AC$4,0))</f>
        <v>3700</v>
      </c>
      <c r="H53" s="32">
        <f>INDEX('Campus Enrol Disaggregation'!$P$5:$AC$75,MATCH(Export_ControlTot!$A53,'Campus Enrol Disaggregation'!$O$5:$O$75,0),MATCH(H$1,'Campus Enrol Disaggregation'!$P$4:$AC$4,0))</f>
        <v>39950</v>
      </c>
      <c r="I53" s="32">
        <f>INDEX('Campus Enrol Disaggregation'!$P$5:$AC$75,MATCH(Export_ControlTot!$A53,'Campus Enrol Disaggregation'!$O$5:$O$75,0),MATCH(I$1,'Campus Enrol Disaggregation'!$P$4:$AC$4,0))</f>
        <v>59800</v>
      </c>
      <c r="J53" s="32">
        <f>INDEX('Campus Enrol Disaggregation'!$P$5:$AC$75,MATCH(Export_ControlTot!$A53,'Campus Enrol Disaggregation'!$O$5:$O$75,0),MATCH(J$1,'Campus Enrol Disaggregation'!$P$4:$AC$4,0))</f>
        <v>2200</v>
      </c>
      <c r="K53" s="32">
        <f>INDEX('Campus Enrol Disaggregation'!$P$5:$AC$75,MATCH(Export_ControlTot!$A53,'Campus Enrol Disaggregation'!$O$5:$O$75,0),MATCH(K$1,'Campus Enrol Disaggregation'!$P$4:$AC$4,0))</f>
        <v>2000</v>
      </c>
      <c r="L53" s="32">
        <f>INDEX('Campus Enrol Disaggregation'!$P$5:$AC$75,MATCH(Export_ControlTot!$A53,'Campus Enrol Disaggregation'!$O$5:$O$75,0),MATCH(L$1,'Campus Enrol Disaggregation'!$P$4:$AC$4,0))</f>
        <v>2900</v>
      </c>
      <c r="M53" s="32">
        <f>INDEX('Campus Enrol Disaggregation'!$P$5:$AC$75,MATCH(Export_ControlTot!$A53,'Campus Enrol Disaggregation'!$O$5:$O$75,0),MATCH(M$1,'Campus Enrol Disaggregation'!$P$4:$AC$4,0))</f>
        <v>31750</v>
      </c>
      <c r="N53" s="32">
        <f>INDEX('Campus Enrol Disaggregation'!$P$5:$AC$75,MATCH(Export_ControlTot!$A53,'Campus Enrol Disaggregation'!$O$5:$O$75,0),MATCH(N$1,'Campus Enrol Disaggregation'!$P$4:$AC$4,0))</f>
        <v>6350</v>
      </c>
      <c r="O53" s="32">
        <f>INDEX('Campus Enrol Disaggregation'!$P$5:$AC$75,MATCH(Export_ControlTot!$A53,'Campus Enrol Disaggregation'!$O$5:$O$75,0),MATCH(O$1,'Campus Enrol Disaggregation'!$P$4:$AC$4,0))</f>
        <v>2350</v>
      </c>
    </row>
    <row r="54" spans="1:15">
      <c r="A54" s="3">
        <v>2042</v>
      </c>
      <c r="B54" s="32">
        <f>INDEX('Campus Enrol Disaggregation'!$P$5:$AC$75,MATCH(Export_ControlTot!$A54,'Campus Enrol Disaggregation'!$O$5:$O$75,0),MATCH(B$1,'Campus Enrol Disaggregation'!$P$4:$AC$4,0))</f>
        <v>38100</v>
      </c>
      <c r="C54" s="32">
        <f>INDEX('Campus Enrol Disaggregation'!$P$5:$AC$75,MATCH(Export_ControlTot!$A54,'Campus Enrol Disaggregation'!$O$5:$O$75,0),MATCH(C$1,'Campus Enrol Disaggregation'!$P$4:$AC$4,0))</f>
        <v>2550</v>
      </c>
      <c r="D54" s="32">
        <f>INDEX('Campus Enrol Disaggregation'!$P$5:$AC$75,MATCH(Export_ControlTot!$A54,'Campus Enrol Disaggregation'!$O$5:$O$75,0),MATCH(D$1,'Campus Enrol Disaggregation'!$P$4:$AC$4,0))</f>
        <v>25250</v>
      </c>
      <c r="E54" s="32">
        <f>INDEX('Campus Enrol Disaggregation'!$P$5:$AC$75,MATCH(Export_ControlTot!$A54,'Campus Enrol Disaggregation'!$O$5:$O$75,0),MATCH(E$1,'Campus Enrol Disaggregation'!$P$4:$AC$4,0))</f>
        <v>4950</v>
      </c>
      <c r="F54" s="32">
        <f>INDEX('Campus Enrol Disaggregation'!$P$5:$AC$75,MATCH(Export_ControlTot!$A54,'Campus Enrol Disaggregation'!$O$5:$O$75,0),MATCH(F$1,'Campus Enrol Disaggregation'!$P$4:$AC$4,0))</f>
        <v>600</v>
      </c>
      <c r="G54" s="32">
        <f>INDEX('Campus Enrol Disaggregation'!$P$5:$AC$75,MATCH(Export_ControlTot!$A54,'Campus Enrol Disaggregation'!$O$5:$O$75,0),MATCH(G$1,'Campus Enrol Disaggregation'!$P$4:$AC$4,0))</f>
        <v>3750</v>
      </c>
      <c r="H54" s="32">
        <f>INDEX('Campus Enrol Disaggregation'!$P$5:$AC$75,MATCH(Export_ControlTot!$A54,'Campus Enrol Disaggregation'!$O$5:$O$75,0),MATCH(H$1,'Campus Enrol Disaggregation'!$P$4:$AC$4,0))</f>
        <v>40250</v>
      </c>
      <c r="I54" s="32">
        <f>INDEX('Campus Enrol Disaggregation'!$P$5:$AC$75,MATCH(Export_ControlTot!$A54,'Campus Enrol Disaggregation'!$O$5:$O$75,0),MATCH(I$1,'Campus Enrol Disaggregation'!$P$4:$AC$4,0))</f>
        <v>60700</v>
      </c>
      <c r="J54" s="32">
        <f>INDEX('Campus Enrol Disaggregation'!$P$5:$AC$75,MATCH(Export_ControlTot!$A54,'Campus Enrol Disaggregation'!$O$5:$O$75,0),MATCH(J$1,'Campus Enrol Disaggregation'!$P$4:$AC$4,0))</f>
        <v>2250</v>
      </c>
      <c r="K54" s="32">
        <f>INDEX('Campus Enrol Disaggregation'!$P$5:$AC$75,MATCH(Export_ControlTot!$A54,'Campus Enrol Disaggregation'!$O$5:$O$75,0),MATCH(K$1,'Campus Enrol Disaggregation'!$P$4:$AC$4,0))</f>
        <v>2100</v>
      </c>
      <c r="L54" s="32">
        <f>INDEX('Campus Enrol Disaggregation'!$P$5:$AC$75,MATCH(Export_ControlTot!$A54,'Campus Enrol Disaggregation'!$O$5:$O$75,0),MATCH(L$1,'Campus Enrol Disaggregation'!$P$4:$AC$4,0))</f>
        <v>3050</v>
      </c>
      <c r="M54" s="32">
        <f>INDEX('Campus Enrol Disaggregation'!$P$5:$AC$75,MATCH(Export_ControlTot!$A54,'Campus Enrol Disaggregation'!$O$5:$O$75,0),MATCH(M$1,'Campus Enrol Disaggregation'!$P$4:$AC$4,0))</f>
        <v>32150</v>
      </c>
      <c r="N54" s="32">
        <f>INDEX('Campus Enrol Disaggregation'!$P$5:$AC$75,MATCH(Export_ControlTot!$A54,'Campus Enrol Disaggregation'!$O$5:$O$75,0),MATCH(N$1,'Campus Enrol Disaggregation'!$P$4:$AC$4,0))</f>
        <v>6450</v>
      </c>
      <c r="O54" s="32">
        <f>INDEX('Campus Enrol Disaggregation'!$P$5:$AC$75,MATCH(Export_ControlTot!$A54,'Campus Enrol Disaggregation'!$O$5:$O$75,0),MATCH(O$1,'Campus Enrol Disaggregation'!$P$4:$AC$4,0))</f>
        <v>2400</v>
      </c>
    </row>
    <row r="55" spans="1:15">
      <c r="A55" s="3">
        <v>2043</v>
      </c>
      <c r="B55" s="32">
        <f>INDEX('Campus Enrol Disaggregation'!$P$5:$AC$75,MATCH(Export_ControlTot!$A55,'Campus Enrol Disaggregation'!$O$5:$O$75,0),MATCH(B$1,'Campus Enrol Disaggregation'!$P$4:$AC$4,0))</f>
        <v>38150</v>
      </c>
      <c r="C55" s="32">
        <f>INDEX('Campus Enrol Disaggregation'!$P$5:$AC$75,MATCH(Export_ControlTot!$A55,'Campus Enrol Disaggregation'!$O$5:$O$75,0),MATCH(C$1,'Campus Enrol Disaggregation'!$P$4:$AC$4,0))</f>
        <v>2600</v>
      </c>
      <c r="D55" s="32">
        <f>INDEX('Campus Enrol Disaggregation'!$P$5:$AC$75,MATCH(Export_ControlTot!$A55,'Campus Enrol Disaggregation'!$O$5:$O$75,0),MATCH(D$1,'Campus Enrol Disaggregation'!$P$4:$AC$4,0))</f>
        <v>25500</v>
      </c>
      <c r="E55" s="32">
        <f>INDEX('Campus Enrol Disaggregation'!$P$5:$AC$75,MATCH(Export_ControlTot!$A55,'Campus Enrol Disaggregation'!$O$5:$O$75,0),MATCH(E$1,'Campus Enrol Disaggregation'!$P$4:$AC$4,0))</f>
        <v>4950</v>
      </c>
      <c r="F55" s="32">
        <f>INDEX('Campus Enrol Disaggregation'!$P$5:$AC$75,MATCH(Export_ControlTot!$A55,'Campus Enrol Disaggregation'!$O$5:$O$75,0),MATCH(F$1,'Campus Enrol Disaggregation'!$P$4:$AC$4,0))</f>
        <v>600</v>
      </c>
      <c r="G55" s="32">
        <f>INDEX('Campus Enrol Disaggregation'!$P$5:$AC$75,MATCH(Export_ControlTot!$A55,'Campus Enrol Disaggregation'!$O$5:$O$75,0),MATCH(G$1,'Campus Enrol Disaggregation'!$P$4:$AC$4,0))</f>
        <v>3800</v>
      </c>
      <c r="H55" s="32">
        <f>INDEX('Campus Enrol Disaggregation'!$P$5:$AC$75,MATCH(Export_ControlTot!$A55,'Campus Enrol Disaggregation'!$O$5:$O$75,0),MATCH(H$1,'Campus Enrol Disaggregation'!$P$4:$AC$4,0))</f>
        <v>40550</v>
      </c>
      <c r="I55" s="32">
        <f>INDEX('Campus Enrol Disaggregation'!$P$5:$AC$75,MATCH(Export_ControlTot!$A55,'Campus Enrol Disaggregation'!$O$5:$O$75,0),MATCH(I$1,'Campus Enrol Disaggregation'!$P$4:$AC$4,0))</f>
        <v>61600</v>
      </c>
      <c r="J55" s="32">
        <f>INDEX('Campus Enrol Disaggregation'!$P$5:$AC$75,MATCH(Export_ControlTot!$A55,'Campus Enrol Disaggregation'!$O$5:$O$75,0),MATCH(J$1,'Campus Enrol Disaggregation'!$P$4:$AC$4,0))</f>
        <v>2300</v>
      </c>
      <c r="K55" s="32">
        <f>INDEX('Campus Enrol Disaggregation'!$P$5:$AC$75,MATCH(Export_ControlTot!$A55,'Campus Enrol Disaggregation'!$O$5:$O$75,0),MATCH(K$1,'Campus Enrol Disaggregation'!$P$4:$AC$4,0))</f>
        <v>2200</v>
      </c>
      <c r="L55" s="32">
        <f>INDEX('Campus Enrol Disaggregation'!$P$5:$AC$75,MATCH(Export_ControlTot!$A55,'Campus Enrol Disaggregation'!$O$5:$O$75,0),MATCH(L$1,'Campus Enrol Disaggregation'!$P$4:$AC$4,0))</f>
        <v>3200</v>
      </c>
      <c r="M55" s="32">
        <f>INDEX('Campus Enrol Disaggregation'!$P$5:$AC$75,MATCH(Export_ControlTot!$A55,'Campus Enrol Disaggregation'!$O$5:$O$75,0),MATCH(M$1,'Campus Enrol Disaggregation'!$P$4:$AC$4,0))</f>
        <v>32500</v>
      </c>
      <c r="N55" s="32">
        <f>INDEX('Campus Enrol Disaggregation'!$P$5:$AC$75,MATCH(Export_ControlTot!$A55,'Campus Enrol Disaggregation'!$O$5:$O$75,0),MATCH(N$1,'Campus Enrol Disaggregation'!$P$4:$AC$4,0))</f>
        <v>6500</v>
      </c>
      <c r="O55" s="32">
        <f>INDEX('Campus Enrol Disaggregation'!$P$5:$AC$75,MATCH(Export_ControlTot!$A55,'Campus Enrol Disaggregation'!$O$5:$O$75,0),MATCH(O$1,'Campus Enrol Disaggregation'!$P$4:$AC$4,0))</f>
        <v>2450</v>
      </c>
    </row>
    <row r="56" spans="1:15">
      <c r="A56" s="3">
        <v>2044</v>
      </c>
      <c r="B56" s="32">
        <f>INDEX('Campus Enrol Disaggregation'!$P$5:$AC$75,MATCH(Export_ControlTot!$A56,'Campus Enrol Disaggregation'!$O$5:$O$75,0),MATCH(B$1,'Campus Enrol Disaggregation'!$P$4:$AC$4,0))</f>
        <v>38500</v>
      </c>
      <c r="C56" s="32">
        <f>INDEX('Campus Enrol Disaggregation'!$P$5:$AC$75,MATCH(Export_ControlTot!$A56,'Campus Enrol Disaggregation'!$O$5:$O$75,0),MATCH(C$1,'Campus Enrol Disaggregation'!$P$4:$AC$4,0))</f>
        <v>2650</v>
      </c>
      <c r="D56" s="32">
        <f>INDEX('Campus Enrol Disaggregation'!$P$5:$AC$75,MATCH(Export_ControlTot!$A56,'Campus Enrol Disaggregation'!$O$5:$O$75,0),MATCH(D$1,'Campus Enrol Disaggregation'!$P$4:$AC$4,0))</f>
        <v>25750</v>
      </c>
      <c r="E56" s="32">
        <f>INDEX('Campus Enrol Disaggregation'!$P$5:$AC$75,MATCH(Export_ControlTot!$A56,'Campus Enrol Disaggregation'!$O$5:$O$75,0),MATCH(E$1,'Campus Enrol Disaggregation'!$P$4:$AC$4,0))</f>
        <v>5000</v>
      </c>
      <c r="F56" s="32">
        <f>INDEX('Campus Enrol Disaggregation'!$P$5:$AC$75,MATCH(Export_ControlTot!$A56,'Campus Enrol Disaggregation'!$O$5:$O$75,0),MATCH(F$1,'Campus Enrol Disaggregation'!$P$4:$AC$4,0))</f>
        <v>600</v>
      </c>
      <c r="G56" s="32">
        <f>INDEX('Campus Enrol Disaggregation'!$P$5:$AC$75,MATCH(Export_ControlTot!$A56,'Campus Enrol Disaggregation'!$O$5:$O$75,0),MATCH(G$1,'Campus Enrol Disaggregation'!$P$4:$AC$4,0))</f>
        <v>3850</v>
      </c>
      <c r="H56" s="32">
        <f>INDEX('Campus Enrol Disaggregation'!$P$5:$AC$75,MATCH(Export_ControlTot!$A56,'Campus Enrol Disaggregation'!$O$5:$O$75,0),MATCH(H$1,'Campus Enrol Disaggregation'!$P$4:$AC$4,0))</f>
        <v>40800</v>
      </c>
      <c r="I56" s="32">
        <f>INDEX('Campus Enrol Disaggregation'!$P$5:$AC$75,MATCH(Export_ControlTot!$A56,'Campus Enrol Disaggregation'!$O$5:$O$75,0),MATCH(I$1,'Campus Enrol Disaggregation'!$P$4:$AC$4,0))</f>
        <v>62500</v>
      </c>
      <c r="J56" s="32">
        <f>INDEX('Campus Enrol Disaggregation'!$P$5:$AC$75,MATCH(Export_ControlTot!$A56,'Campus Enrol Disaggregation'!$O$5:$O$75,0),MATCH(J$1,'Campus Enrol Disaggregation'!$P$4:$AC$4,0))</f>
        <v>2350</v>
      </c>
      <c r="K56" s="32">
        <f>INDEX('Campus Enrol Disaggregation'!$P$5:$AC$75,MATCH(Export_ControlTot!$A56,'Campus Enrol Disaggregation'!$O$5:$O$75,0),MATCH(K$1,'Campus Enrol Disaggregation'!$P$4:$AC$4,0))</f>
        <v>2350</v>
      </c>
      <c r="L56" s="32">
        <f>INDEX('Campus Enrol Disaggregation'!$P$5:$AC$75,MATCH(Export_ControlTot!$A56,'Campus Enrol Disaggregation'!$O$5:$O$75,0),MATCH(L$1,'Campus Enrol Disaggregation'!$P$4:$AC$4,0))</f>
        <v>3350</v>
      </c>
      <c r="M56" s="32">
        <f>INDEX('Campus Enrol Disaggregation'!$P$5:$AC$75,MATCH(Export_ControlTot!$A56,'Campus Enrol Disaggregation'!$O$5:$O$75,0),MATCH(M$1,'Campus Enrol Disaggregation'!$P$4:$AC$4,0))</f>
        <v>32900</v>
      </c>
      <c r="N56" s="32">
        <f>INDEX('Campus Enrol Disaggregation'!$P$5:$AC$75,MATCH(Export_ControlTot!$A56,'Campus Enrol Disaggregation'!$O$5:$O$75,0),MATCH(N$1,'Campus Enrol Disaggregation'!$P$4:$AC$4,0))</f>
        <v>6600</v>
      </c>
      <c r="O56" s="32">
        <f>INDEX('Campus Enrol Disaggregation'!$P$5:$AC$75,MATCH(Export_ControlTot!$A56,'Campus Enrol Disaggregation'!$O$5:$O$75,0),MATCH(O$1,'Campus Enrol Disaggregation'!$P$4:$AC$4,0))</f>
        <v>2500</v>
      </c>
    </row>
    <row r="57" spans="1:15">
      <c r="A57" s="3">
        <v>2045</v>
      </c>
      <c r="B57" s="32">
        <f>INDEX('Campus Enrol Disaggregation'!$P$5:$AC$75,MATCH(Export_ControlTot!$A57,'Campus Enrol Disaggregation'!$O$5:$O$75,0),MATCH(B$1,'Campus Enrol Disaggregation'!$P$4:$AC$4,0))</f>
        <v>38900</v>
      </c>
      <c r="C57" s="32">
        <f>INDEX('Campus Enrol Disaggregation'!$P$5:$AC$75,MATCH(Export_ControlTot!$A57,'Campus Enrol Disaggregation'!$O$5:$O$75,0),MATCH(C$1,'Campus Enrol Disaggregation'!$P$4:$AC$4,0))</f>
        <v>2650</v>
      </c>
      <c r="D57" s="32">
        <f>INDEX('Campus Enrol Disaggregation'!$P$5:$AC$75,MATCH(Export_ControlTot!$A57,'Campus Enrol Disaggregation'!$O$5:$O$75,0),MATCH(D$1,'Campus Enrol Disaggregation'!$P$4:$AC$4,0))</f>
        <v>25950</v>
      </c>
      <c r="E57" s="32">
        <f>INDEX('Campus Enrol Disaggregation'!$P$5:$AC$75,MATCH(Export_ControlTot!$A57,'Campus Enrol Disaggregation'!$O$5:$O$75,0),MATCH(E$1,'Campus Enrol Disaggregation'!$P$4:$AC$4,0))</f>
        <v>5050</v>
      </c>
      <c r="F57" s="32">
        <f>INDEX('Campus Enrol Disaggregation'!$P$5:$AC$75,MATCH(Export_ControlTot!$A57,'Campus Enrol Disaggregation'!$O$5:$O$75,0),MATCH(F$1,'Campus Enrol Disaggregation'!$P$4:$AC$4,0))</f>
        <v>600</v>
      </c>
      <c r="G57" s="32">
        <f>INDEX('Campus Enrol Disaggregation'!$P$5:$AC$75,MATCH(Export_ControlTot!$A57,'Campus Enrol Disaggregation'!$O$5:$O$75,0),MATCH(G$1,'Campus Enrol Disaggregation'!$P$4:$AC$4,0))</f>
        <v>3850</v>
      </c>
      <c r="H57" s="32">
        <f>INDEX('Campus Enrol Disaggregation'!$P$5:$AC$75,MATCH(Export_ControlTot!$A57,'Campus Enrol Disaggregation'!$O$5:$O$75,0),MATCH(H$1,'Campus Enrol Disaggregation'!$P$4:$AC$4,0))</f>
        <v>41100</v>
      </c>
      <c r="I57" s="32">
        <f>INDEX('Campus Enrol Disaggregation'!$P$5:$AC$75,MATCH(Export_ControlTot!$A57,'Campus Enrol Disaggregation'!$O$5:$O$75,0),MATCH(I$1,'Campus Enrol Disaggregation'!$P$4:$AC$4,0))</f>
        <v>63450</v>
      </c>
      <c r="J57" s="32">
        <f>INDEX('Campus Enrol Disaggregation'!$P$5:$AC$75,MATCH(Export_ControlTot!$A57,'Campus Enrol Disaggregation'!$O$5:$O$75,0),MATCH(J$1,'Campus Enrol Disaggregation'!$P$4:$AC$4,0))</f>
        <v>2400</v>
      </c>
      <c r="K57" s="32">
        <f>INDEX('Campus Enrol Disaggregation'!$P$5:$AC$75,MATCH(Export_ControlTot!$A57,'Campus Enrol Disaggregation'!$O$5:$O$75,0),MATCH(K$1,'Campus Enrol Disaggregation'!$P$4:$AC$4,0))</f>
        <v>2450</v>
      </c>
      <c r="L57" s="32">
        <f>INDEX('Campus Enrol Disaggregation'!$P$5:$AC$75,MATCH(Export_ControlTot!$A57,'Campus Enrol Disaggregation'!$O$5:$O$75,0),MATCH(L$1,'Campus Enrol Disaggregation'!$P$4:$AC$4,0))</f>
        <v>3500</v>
      </c>
      <c r="M57" s="32">
        <f>INDEX('Campus Enrol Disaggregation'!$P$5:$AC$75,MATCH(Export_ControlTot!$A57,'Campus Enrol Disaggregation'!$O$5:$O$75,0),MATCH(M$1,'Campus Enrol Disaggregation'!$P$4:$AC$4,0))</f>
        <v>33250</v>
      </c>
      <c r="N57" s="32">
        <f>INDEX('Campus Enrol Disaggregation'!$P$5:$AC$75,MATCH(Export_ControlTot!$A57,'Campus Enrol Disaggregation'!$O$5:$O$75,0),MATCH(N$1,'Campus Enrol Disaggregation'!$P$4:$AC$4,0))</f>
        <v>6700</v>
      </c>
      <c r="O57" s="32">
        <f>INDEX('Campus Enrol Disaggregation'!$P$5:$AC$75,MATCH(Export_ControlTot!$A57,'Campus Enrol Disaggregation'!$O$5:$O$75,0),MATCH(O$1,'Campus Enrol Disaggregation'!$P$4:$AC$4,0))</f>
        <v>2600</v>
      </c>
    </row>
    <row r="58" spans="1:15">
      <c r="A58" s="3">
        <v>2046</v>
      </c>
      <c r="B58" s="32">
        <f>INDEX('Campus Enrol Disaggregation'!$P$5:$AC$75,MATCH(Export_ControlTot!$A58,'Campus Enrol Disaggregation'!$O$5:$O$75,0),MATCH(B$1,'Campus Enrol Disaggregation'!$P$4:$AC$4,0))</f>
        <v>39300</v>
      </c>
      <c r="C58" s="32">
        <f>INDEX('Campus Enrol Disaggregation'!$P$5:$AC$75,MATCH(Export_ControlTot!$A58,'Campus Enrol Disaggregation'!$O$5:$O$75,0),MATCH(C$1,'Campus Enrol Disaggregation'!$P$4:$AC$4,0))</f>
        <v>2700</v>
      </c>
      <c r="D58" s="32">
        <f>INDEX('Campus Enrol Disaggregation'!$P$5:$AC$75,MATCH(Export_ControlTot!$A58,'Campus Enrol Disaggregation'!$O$5:$O$75,0),MATCH(D$1,'Campus Enrol Disaggregation'!$P$4:$AC$4,0))</f>
        <v>26200</v>
      </c>
      <c r="E58" s="32">
        <f>INDEX('Campus Enrol Disaggregation'!$P$5:$AC$75,MATCH(Export_ControlTot!$A58,'Campus Enrol Disaggregation'!$O$5:$O$75,0),MATCH(E$1,'Campus Enrol Disaggregation'!$P$4:$AC$4,0))</f>
        <v>5100</v>
      </c>
      <c r="F58" s="32">
        <f>INDEX('Campus Enrol Disaggregation'!$P$5:$AC$75,MATCH(Export_ControlTot!$A58,'Campus Enrol Disaggregation'!$O$5:$O$75,0),MATCH(F$1,'Campus Enrol Disaggregation'!$P$4:$AC$4,0))</f>
        <v>600</v>
      </c>
      <c r="G58" s="32">
        <f>INDEX('Campus Enrol Disaggregation'!$P$5:$AC$75,MATCH(Export_ControlTot!$A58,'Campus Enrol Disaggregation'!$O$5:$O$75,0),MATCH(G$1,'Campus Enrol Disaggregation'!$P$4:$AC$4,0))</f>
        <v>3900</v>
      </c>
      <c r="H58" s="32">
        <f>INDEX('Campus Enrol Disaggregation'!$P$5:$AC$75,MATCH(Export_ControlTot!$A58,'Campus Enrol Disaggregation'!$O$5:$O$75,0),MATCH(H$1,'Campus Enrol Disaggregation'!$P$4:$AC$4,0))</f>
        <v>41400</v>
      </c>
      <c r="I58" s="32">
        <f>INDEX('Campus Enrol Disaggregation'!$P$5:$AC$75,MATCH(Export_ControlTot!$A58,'Campus Enrol Disaggregation'!$O$5:$O$75,0),MATCH(I$1,'Campus Enrol Disaggregation'!$P$4:$AC$4,0))</f>
        <v>64350</v>
      </c>
      <c r="J58" s="32">
        <f>INDEX('Campus Enrol Disaggregation'!$P$5:$AC$75,MATCH(Export_ControlTot!$A58,'Campus Enrol Disaggregation'!$O$5:$O$75,0),MATCH(J$1,'Campus Enrol Disaggregation'!$P$4:$AC$4,0))</f>
        <v>2450</v>
      </c>
      <c r="K58" s="32">
        <f>INDEX('Campus Enrol Disaggregation'!$P$5:$AC$75,MATCH(Export_ControlTot!$A58,'Campus Enrol Disaggregation'!$O$5:$O$75,0),MATCH(K$1,'Campus Enrol Disaggregation'!$P$4:$AC$4,0))</f>
        <v>2550</v>
      </c>
      <c r="L58" s="32">
        <f>INDEX('Campus Enrol Disaggregation'!$P$5:$AC$75,MATCH(Export_ControlTot!$A58,'Campus Enrol Disaggregation'!$O$5:$O$75,0),MATCH(L$1,'Campus Enrol Disaggregation'!$P$4:$AC$4,0))</f>
        <v>3650</v>
      </c>
      <c r="M58" s="32">
        <f>INDEX('Campus Enrol Disaggregation'!$P$5:$AC$75,MATCH(Export_ControlTot!$A58,'Campus Enrol Disaggregation'!$O$5:$O$75,0),MATCH(M$1,'Campus Enrol Disaggregation'!$P$4:$AC$4,0))</f>
        <v>33650</v>
      </c>
      <c r="N58" s="32">
        <f>INDEX('Campus Enrol Disaggregation'!$P$5:$AC$75,MATCH(Export_ControlTot!$A58,'Campus Enrol Disaggregation'!$O$5:$O$75,0),MATCH(N$1,'Campus Enrol Disaggregation'!$P$4:$AC$4,0))</f>
        <v>6750</v>
      </c>
      <c r="O58" s="32">
        <f>INDEX('Campus Enrol Disaggregation'!$P$5:$AC$75,MATCH(Export_ControlTot!$A58,'Campus Enrol Disaggregation'!$O$5:$O$75,0),MATCH(O$1,'Campus Enrol Disaggregation'!$P$4:$AC$4,0))</f>
        <v>2650</v>
      </c>
    </row>
    <row r="59" spans="1:15">
      <c r="A59" s="3">
        <v>2047</v>
      </c>
      <c r="B59" s="32">
        <f>INDEX('Campus Enrol Disaggregation'!$P$5:$AC$75,MATCH(Export_ControlTot!$A59,'Campus Enrol Disaggregation'!$O$5:$O$75,0),MATCH(B$1,'Campus Enrol Disaggregation'!$P$4:$AC$4,0))</f>
        <v>39300</v>
      </c>
      <c r="C59" s="32">
        <f>INDEX('Campus Enrol Disaggregation'!$P$5:$AC$75,MATCH(Export_ControlTot!$A59,'Campus Enrol Disaggregation'!$O$5:$O$75,0),MATCH(C$1,'Campus Enrol Disaggregation'!$P$4:$AC$4,0))</f>
        <v>2750</v>
      </c>
      <c r="D59" s="32">
        <f>INDEX('Campus Enrol Disaggregation'!$P$5:$AC$75,MATCH(Export_ControlTot!$A59,'Campus Enrol Disaggregation'!$O$5:$O$75,0),MATCH(D$1,'Campus Enrol Disaggregation'!$P$4:$AC$4,0))</f>
        <v>26400</v>
      </c>
      <c r="E59" s="32">
        <f>INDEX('Campus Enrol Disaggregation'!$P$5:$AC$75,MATCH(Export_ControlTot!$A59,'Campus Enrol Disaggregation'!$O$5:$O$75,0),MATCH(E$1,'Campus Enrol Disaggregation'!$P$4:$AC$4,0))</f>
        <v>5150</v>
      </c>
      <c r="F59" s="32">
        <f>INDEX('Campus Enrol Disaggregation'!$P$5:$AC$75,MATCH(Export_ControlTot!$A59,'Campus Enrol Disaggregation'!$O$5:$O$75,0),MATCH(F$1,'Campus Enrol Disaggregation'!$P$4:$AC$4,0))</f>
        <v>600</v>
      </c>
      <c r="G59" s="32">
        <f>INDEX('Campus Enrol Disaggregation'!$P$5:$AC$75,MATCH(Export_ControlTot!$A59,'Campus Enrol Disaggregation'!$O$5:$O$75,0),MATCH(G$1,'Campus Enrol Disaggregation'!$P$4:$AC$4,0))</f>
        <v>3950</v>
      </c>
      <c r="H59" s="32">
        <f>INDEX('Campus Enrol Disaggregation'!$P$5:$AC$75,MATCH(Export_ControlTot!$A59,'Campus Enrol Disaggregation'!$O$5:$O$75,0),MATCH(H$1,'Campus Enrol Disaggregation'!$P$4:$AC$4,0))</f>
        <v>41700</v>
      </c>
      <c r="I59" s="32">
        <f>INDEX('Campus Enrol Disaggregation'!$P$5:$AC$75,MATCH(Export_ControlTot!$A59,'Campus Enrol Disaggregation'!$O$5:$O$75,0),MATCH(I$1,'Campus Enrol Disaggregation'!$P$4:$AC$4,0))</f>
        <v>65250</v>
      </c>
      <c r="J59" s="32">
        <f>INDEX('Campus Enrol Disaggregation'!$P$5:$AC$75,MATCH(Export_ControlTot!$A59,'Campus Enrol Disaggregation'!$O$5:$O$75,0),MATCH(J$1,'Campus Enrol Disaggregation'!$P$4:$AC$4,0))</f>
        <v>2450</v>
      </c>
      <c r="K59" s="32">
        <f>INDEX('Campus Enrol Disaggregation'!$P$5:$AC$75,MATCH(Export_ControlTot!$A59,'Campus Enrol Disaggregation'!$O$5:$O$75,0),MATCH(K$1,'Campus Enrol Disaggregation'!$P$4:$AC$4,0))</f>
        <v>2650</v>
      </c>
      <c r="L59" s="32">
        <f>INDEX('Campus Enrol Disaggregation'!$P$5:$AC$75,MATCH(Export_ControlTot!$A59,'Campus Enrol Disaggregation'!$O$5:$O$75,0),MATCH(L$1,'Campus Enrol Disaggregation'!$P$4:$AC$4,0))</f>
        <v>3800</v>
      </c>
      <c r="M59" s="32">
        <f>INDEX('Campus Enrol Disaggregation'!$P$5:$AC$75,MATCH(Export_ControlTot!$A59,'Campus Enrol Disaggregation'!$O$5:$O$75,0),MATCH(M$1,'Campus Enrol Disaggregation'!$P$4:$AC$4,0))</f>
        <v>34050</v>
      </c>
      <c r="N59" s="32">
        <f>INDEX('Campus Enrol Disaggregation'!$P$5:$AC$75,MATCH(Export_ControlTot!$A59,'Campus Enrol Disaggregation'!$O$5:$O$75,0),MATCH(N$1,'Campus Enrol Disaggregation'!$P$4:$AC$4,0))</f>
        <v>6850</v>
      </c>
      <c r="O59" s="32">
        <f>INDEX('Campus Enrol Disaggregation'!$P$5:$AC$75,MATCH(Export_ControlTot!$A59,'Campus Enrol Disaggregation'!$O$5:$O$75,0),MATCH(O$1,'Campus Enrol Disaggregation'!$P$4:$AC$4,0))</f>
        <v>2700</v>
      </c>
    </row>
    <row r="60" spans="1:15">
      <c r="A60" s="3">
        <v>2048</v>
      </c>
      <c r="B60" s="32">
        <f>INDEX('Campus Enrol Disaggregation'!$P$5:$AC$75,MATCH(Export_ControlTot!$A60,'Campus Enrol Disaggregation'!$O$5:$O$75,0),MATCH(B$1,'Campus Enrol Disaggregation'!$P$4:$AC$4,0))</f>
        <v>39300</v>
      </c>
      <c r="C60" s="32">
        <f>INDEX('Campus Enrol Disaggregation'!$P$5:$AC$75,MATCH(Export_ControlTot!$A60,'Campus Enrol Disaggregation'!$O$5:$O$75,0),MATCH(C$1,'Campus Enrol Disaggregation'!$P$4:$AC$4,0))</f>
        <v>2800</v>
      </c>
      <c r="D60" s="32">
        <f>INDEX('Campus Enrol Disaggregation'!$P$5:$AC$75,MATCH(Export_ControlTot!$A60,'Campus Enrol Disaggregation'!$O$5:$O$75,0),MATCH(D$1,'Campus Enrol Disaggregation'!$P$4:$AC$4,0))</f>
        <v>26650</v>
      </c>
      <c r="E60" s="32">
        <f>INDEX('Campus Enrol Disaggregation'!$P$5:$AC$75,MATCH(Export_ControlTot!$A60,'Campus Enrol Disaggregation'!$O$5:$O$75,0),MATCH(E$1,'Campus Enrol Disaggregation'!$P$4:$AC$4,0))</f>
        <v>5200</v>
      </c>
      <c r="F60" s="32">
        <f>INDEX('Campus Enrol Disaggregation'!$P$5:$AC$75,MATCH(Export_ControlTot!$A60,'Campus Enrol Disaggregation'!$O$5:$O$75,0),MATCH(F$1,'Campus Enrol Disaggregation'!$P$4:$AC$4,0))</f>
        <v>650</v>
      </c>
      <c r="G60" s="32">
        <f>INDEX('Campus Enrol Disaggregation'!$P$5:$AC$75,MATCH(Export_ControlTot!$A60,'Campus Enrol Disaggregation'!$O$5:$O$75,0),MATCH(G$1,'Campus Enrol Disaggregation'!$P$4:$AC$4,0))</f>
        <v>3950</v>
      </c>
      <c r="H60" s="32">
        <f>INDEX('Campus Enrol Disaggregation'!$P$5:$AC$75,MATCH(Export_ControlTot!$A60,'Campus Enrol Disaggregation'!$O$5:$O$75,0),MATCH(H$1,'Campus Enrol Disaggregation'!$P$4:$AC$4,0))</f>
        <v>42000</v>
      </c>
      <c r="I60" s="32">
        <f>INDEX('Campus Enrol Disaggregation'!$P$5:$AC$75,MATCH(Export_ControlTot!$A60,'Campus Enrol Disaggregation'!$O$5:$O$75,0),MATCH(I$1,'Campus Enrol Disaggregation'!$P$4:$AC$4,0))</f>
        <v>66150</v>
      </c>
      <c r="J60" s="32">
        <f>INDEX('Campus Enrol Disaggregation'!$P$5:$AC$75,MATCH(Export_ControlTot!$A60,'Campus Enrol Disaggregation'!$O$5:$O$75,0),MATCH(J$1,'Campus Enrol Disaggregation'!$P$4:$AC$4,0))</f>
        <v>2500</v>
      </c>
      <c r="K60" s="32">
        <f>INDEX('Campus Enrol Disaggregation'!$P$5:$AC$75,MATCH(Export_ControlTot!$A60,'Campus Enrol Disaggregation'!$O$5:$O$75,0),MATCH(K$1,'Campus Enrol Disaggregation'!$P$4:$AC$4,0))</f>
        <v>2800</v>
      </c>
      <c r="L60" s="32">
        <f>INDEX('Campus Enrol Disaggregation'!$P$5:$AC$75,MATCH(Export_ControlTot!$A60,'Campus Enrol Disaggregation'!$O$5:$O$75,0),MATCH(L$1,'Campus Enrol Disaggregation'!$P$4:$AC$4,0))</f>
        <v>3950</v>
      </c>
      <c r="M60" s="32">
        <f>INDEX('Campus Enrol Disaggregation'!$P$5:$AC$75,MATCH(Export_ControlTot!$A60,'Campus Enrol Disaggregation'!$O$5:$O$75,0),MATCH(M$1,'Campus Enrol Disaggregation'!$P$4:$AC$4,0))</f>
        <v>34400</v>
      </c>
      <c r="N60" s="32">
        <f>INDEX('Campus Enrol Disaggregation'!$P$5:$AC$75,MATCH(Export_ControlTot!$A60,'Campus Enrol Disaggregation'!$O$5:$O$75,0),MATCH(N$1,'Campus Enrol Disaggregation'!$P$4:$AC$4,0))</f>
        <v>6900</v>
      </c>
      <c r="O60" s="32">
        <f>INDEX('Campus Enrol Disaggregation'!$P$5:$AC$75,MATCH(Export_ControlTot!$A60,'Campus Enrol Disaggregation'!$O$5:$O$75,0),MATCH(O$1,'Campus Enrol Disaggregation'!$P$4:$AC$4,0))</f>
        <v>2750</v>
      </c>
    </row>
    <row r="61" spans="1:15">
      <c r="A61" s="3">
        <v>2049</v>
      </c>
      <c r="B61" s="32">
        <f>INDEX('Campus Enrol Disaggregation'!$P$5:$AC$75,MATCH(Export_ControlTot!$A61,'Campus Enrol Disaggregation'!$O$5:$O$75,0),MATCH(B$1,'Campus Enrol Disaggregation'!$P$4:$AC$4,0))</f>
        <v>39300</v>
      </c>
      <c r="C61" s="32">
        <f>INDEX('Campus Enrol Disaggregation'!$P$5:$AC$75,MATCH(Export_ControlTot!$A61,'Campus Enrol Disaggregation'!$O$5:$O$75,0),MATCH(C$1,'Campus Enrol Disaggregation'!$P$4:$AC$4,0))</f>
        <v>2800</v>
      </c>
      <c r="D61" s="32">
        <f>INDEX('Campus Enrol Disaggregation'!$P$5:$AC$75,MATCH(Export_ControlTot!$A61,'Campus Enrol Disaggregation'!$O$5:$O$75,0),MATCH(D$1,'Campus Enrol Disaggregation'!$P$4:$AC$4,0))</f>
        <v>26900</v>
      </c>
      <c r="E61" s="32">
        <f>INDEX('Campus Enrol Disaggregation'!$P$5:$AC$75,MATCH(Export_ControlTot!$A61,'Campus Enrol Disaggregation'!$O$5:$O$75,0),MATCH(E$1,'Campus Enrol Disaggregation'!$P$4:$AC$4,0))</f>
        <v>5250</v>
      </c>
      <c r="F61" s="32">
        <f>INDEX('Campus Enrol Disaggregation'!$P$5:$AC$75,MATCH(Export_ControlTot!$A61,'Campus Enrol Disaggregation'!$O$5:$O$75,0),MATCH(F$1,'Campus Enrol Disaggregation'!$P$4:$AC$4,0))</f>
        <v>650</v>
      </c>
      <c r="G61" s="32">
        <f>INDEX('Campus Enrol Disaggregation'!$P$5:$AC$75,MATCH(Export_ControlTot!$A61,'Campus Enrol Disaggregation'!$O$5:$O$75,0),MATCH(G$1,'Campus Enrol Disaggregation'!$P$4:$AC$4,0))</f>
        <v>4000</v>
      </c>
      <c r="H61" s="32">
        <f>INDEX('Campus Enrol Disaggregation'!$P$5:$AC$75,MATCH(Export_ControlTot!$A61,'Campus Enrol Disaggregation'!$O$5:$O$75,0),MATCH(H$1,'Campus Enrol Disaggregation'!$P$4:$AC$4,0))</f>
        <v>42300</v>
      </c>
      <c r="I61" s="32">
        <f>INDEX('Campus Enrol Disaggregation'!$P$5:$AC$75,MATCH(Export_ControlTot!$A61,'Campus Enrol Disaggregation'!$O$5:$O$75,0),MATCH(I$1,'Campus Enrol Disaggregation'!$P$4:$AC$4,0))</f>
        <v>67050</v>
      </c>
      <c r="J61" s="32">
        <f>INDEX('Campus Enrol Disaggregation'!$P$5:$AC$75,MATCH(Export_ControlTot!$A61,'Campus Enrol Disaggregation'!$O$5:$O$75,0),MATCH(J$1,'Campus Enrol Disaggregation'!$P$4:$AC$4,0))</f>
        <v>2550</v>
      </c>
      <c r="K61" s="32">
        <f>INDEX('Campus Enrol Disaggregation'!$P$5:$AC$75,MATCH(Export_ControlTot!$A61,'Campus Enrol Disaggregation'!$O$5:$O$75,0),MATCH(K$1,'Campus Enrol Disaggregation'!$P$4:$AC$4,0))</f>
        <v>2900</v>
      </c>
      <c r="L61" s="32">
        <f>INDEX('Campus Enrol Disaggregation'!$P$5:$AC$75,MATCH(Export_ControlTot!$A61,'Campus Enrol Disaggregation'!$O$5:$O$75,0),MATCH(L$1,'Campus Enrol Disaggregation'!$P$4:$AC$4,0))</f>
        <v>4100</v>
      </c>
      <c r="M61" s="32">
        <f>INDEX('Campus Enrol Disaggregation'!$P$5:$AC$75,MATCH(Export_ControlTot!$A61,'Campus Enrol Disaggregation'!$O$5:$O$75,0),MATCH(M$1,'Campus Enrol Disaggregation'!$P$4:$AC$4,0))</f>
        <v>34800</v>
      </c>
      <c r="N61" s="32">
        <f>INDEX('Campus Enrol Disaggregation'!$P$5:$AC$75,MATCH(Export_ControlTot!$A61,'Campus Enrol Disaggregation'!$O$5:$O$75,0),MATCH(N$1,'Campus Enrol Disaggregation'!$P$4:$AC$4,0))</f>
        <v>7000</v>
      </c>
      <c r="O61" s="32">
        <f>INDEX('Campus Enrol Disaggregation'!$P$5:$AC$75,MATCH(Export_ControlTot!$A61,'Campus Enrol Disaggregation'!$O$5:$O$75,0),MATCH(O$1,'Campus Enrol Disaggregation'!$P$4:$AC$4,0))</f>
        <v>2800</v>
      </c>
    </row>
    <row r="62" spans="1:15">
      <c r="A62" s="3">
        <v>2050</v>
      </c>
      <c r="B62" s="32">
        <f>INDEX('Campus Enrol Disaggregation'!$P$5:$AC$75,MATCH(Export_ControlTot!$A62,'Campus Enrol Disaggregation'!$O$5:$O$75,0),MATCH(B$1,'Campus Enrol Disaggregation'!$P$4:$AC$4,0))</f>
        <v>39300</v>
      </c>
      <c r="C62" s="32">
        <f>INDEX('Campus Enrol Disaggregation'!$P$5:$AC$75,MATCH(Export_ControlTot!$A62,'Campus Enrol Disaggregation'!$O$5:$O$75,0),MATCH(C$1,'Campus Enrol Disaggregation'!$P$4:$AC$4,0))</f>
        <v>2850</v>
      </c>
      <c r="D62" s="32">
        <f>INDEX('Campus Enrol Disaggregation'!$P$5:$AC$75,MATCH(Export_ControlTot!$A62,'Campus Enrol Disaggregation'!$O$5:$O$75,0),MATCH(D$1,'Campus Enrol Disaggregation'!$P$4:$AC$4,0))</f>
        <v>27100</v>
      </c>
      <c r="E62" s="32">
        <f>INDEX('Campus Enrol Disaggregation'!$P$5:$AC$75,MATCH(Export_ControlTot!$A62,'Campus Enrol Disaggregation'!$O$5:$O$75,0),MATCH(E$1,'Campus Enrol Disaggregation'!$P$4:$AC$4,0))</f>
        <v>5300</v>
      </c>
      <c r="F62" s="32">
        <f>INDEX('Campus Enrol Disaggregation'!$P$5:$AC$75,MATCH(Export_ControlTot!$A62,'Campus Enrol Disaggregation'!$O$5:$O$75,0),MATCH(F$1,'Campus Enrol Disaggregation'!$P$4:$AC$4,0))</f>
        <v>650</v>
      </c>
      <c r="G62" s="32">
        <f>INDEX('Campus Enrol Disaggregation'!$P$5:$AC$75,MATCH(Export_ControlTot!$A62,'Campus Enrol Disaggregation'!$O$5:$O$75,0),MATCH(G$1,'Campus Enrol Disaggregation'!$P$4:$AC$4,0))</f>
        <v>4050</v>
      </c>
      <c r="H62" s="32">
        <f>INDEX('Campus Enrol Disaggregation'!$P$5:$AC$75,MATCH(Export_ControlTot!$A62,'Campus Enrol Disaggregation'!$O$5:$O$75,0),MATCH(H$1,'Campus Enrol Disaggregation'!$P$4:$AC$4,0))</f>
        <v>42600</v>
      </c>
      <c r="I62" s="32">
        <f>INDEX('Campus Enrol Disaggregation'!$P$5:$AC$75,MATCH(Export_ControlTot!$A62,'Campus Enrol Disaggregation'!$O$5:$O$75,0),MATCH(I$1,'Campus Enrol Disaggregation'!$P$4:$AC$4,0))</f>
        <v>68000</v>
      </c>
      <c r="J62" s="32">
        <f>INDEX('Campus Enrol Disaggregation'!$P$5:$AC$75,MATCH(Export_ControlTot!$A62,'Campus Enrol Disaggregation'!$O$5:$O$75,0),MATCH(J$1,'Campus Enrol Disaggregation'!$P$4:$AC$4,0))</f>
        <v>2600</v>
      </c>
      <c r="K62" s="32">
        <f>INDEX('Campus Enrol Disaggregation'!$P$5:$AC$75,MATCH(Export_ControlTot!$A62,'Campus Enrol Disaggregation'!$O$5:$O$75,0),MATCH(K$1,'Campus Enrol Disaggregation'!$P$4:$AC$4,0))</f>
        <v>3000</v>
      </c>
      <c r="L62" s="32">
        <f>INDEX('Campus Enrol Disaggregation'!$P$5:$AC$75,MATCH(Export_ControlTot!$A62,'Campus Enrol Disaggregation'!$O$5:$O$75,0),MATCH(L$1,'Campus Enrol Disaggregation'!$P$4:$AC$4,0))</f>
        <v>4300</v>
      </c>
      <c r="M62" s="32">
        <f>INDEX('Campus Enrol Disaggregation'!$P$5:$AC$75,MATCH(Export_ControlTot!$A62,'Campus Enrol Disaggregation'!$O$5:$O$75,0),MATCH(M$1,'Campus Enrol Disaggregation'!$P$4:$AC$4,0))</f>
        <v>35150</v>
      </c>
      <c r="N62" s="32">
        <f>INDEX('Campus Enrol Disaggregation'!$P$5:$AC$75,MATCH(Export_ControlTot!$A62,'Campus Enrol Disaggregation'!$O$5:$O$75,0),MATCH(N$1,'Campus Enrol Disaggregation'!$P$4:$AC$4,0))</f>
        <v>7050</v>
      </c>
      <c r="O62" s="32">
        <f>INDEX('Campus Enrol Disaggregation'!$P$5:$AC$75,MATCH(Export_ControlTot!$A62,'Campus Enrol Disaggregation'!$O$5:$O$75,0),MATCH(O$1,'Campus Enrol Disaggregation'!$P$4:$AC$4,0))</f>
        <v>2900</v>
      </c>
    </row>
    <row r="63" spans="1:15">
      <c r="A63" s="3">
        <v>2051</v>
      </c>
      <c r="B63" s="32">
        <f>INDEX('Campus Enrol Disaggregation'!$P$5:$AC$75,MATCH(Export_ControlTot!$A63,'Campus Enrol Disaggregation'!$O$5:$O$75,0),MATCH(B$1,'Campus Enrol Disaggregation'!$P$4:$AC$4,0))</f>
        <v>39300</v>
      </c>
      <c r="C63" s="32">
        <f>INDEX('Campus Enrol Disaggregation'!$P$5:$AC$75,MATCH(Export_ControlTot!$A63,'Campus Enrol Disaggregation'!$O$5:$O$75,0),MATCH(C$1,'Campus Enrol Disaggregation'!$P$4:$AC$4,0))</f>
        <v>2900</v>
      </c>
      <c r="D63" s="32">
        <f>INDEX('Campus Enrol Disaggregation'!$P$5:$AC$75,MATCH(Export_ControlTot!$A63,'Campus Enrol Disaggregation'!$O$5:$O$75,0),MATCH(D$1,'Campus Enrol Disaggregation'!$P$4:$AC$4,0))</f>
        <v>27350</v>
      </c>
      <c r="E63" s="32">
        <f>INDEX('Campus Enrol Disaggregation'!$P$5:$AC$75,MATCH(Export_ControlTot!$A63,'Campus Enrol Disaggregation'!$O$5:$O$75,0),MATCH(E$1,'Campus Enrol Disaggregation'!$P$4:$AC$4,0))</f>
        <v>5350</v>
      </c>
      <c r="F63" s="32">
        <f>INDEX('Campus Enrol Disaggregation'!$P$5:$AC$75,MATCH(Export_ControlTot!$A63,'Campus Enrol Disaggregation'!$O$5:$O$75,0),MATCH(F$1,'Campus Enrol Disaggregation'!$P$4:$AC$4,0))</f>
        <v>650</v>
      </c>
      <c r="G63" s="32">
        <f>INDEX('Campus Enrol Disaggregation'!$P$5:$AC$75,MATCH(Export_ControlTot!$A63,'Campus Enrol Disaggregation'!$O$5:$O$75,0),MATCH(G$1,'Campus Enrol Disaggregation'!$P$4:$AC$4,0))</f>
        <v>4050</v>
      </c>
      <c r="H63" s="32">
        <f>INDEX('Campus Enrol Disaggregation'!$P$5:$AC$75,MATCH(Export_ControlTot!$A63,'Campus Enrol Disaggregation'!$O$5:$O$75,0),MATCH(H$1,'Campus Enrol Disaggregation'!$P$4:$AC$4,0))</f>
        <v>42850</v>
      </c>
      <c r="I63" s="32">
        <f>INDEX('Campus Enrol Disaggregation'!$P$5:$AC$75,MATCH(Export_ControlTot!$A63,'Campus Enrol Disaggregation'!$O$5:$O$75,0),MATCH(I$1,'Campus Enrol Disaggregation'!$P$4:$AC$4,0))</f>
        <v>68000</v>
      </c>
      <c r="J63" s="32">
        <f>INDEX('Campus Enrol Disaggregation'!$P$5:$AC$75,MATCH(Export_ControlTot!$A63,'Campus Enrol Disaggregation'!$O$5:$O$75,0),MATCH(J$1,'Campus Enrol Disaggregation'!$P$4:$AC$4,0))</f>
        <v>2600</v>
      </c>
      <c r="K63" s="32">
        <f>INDEX('Campus Enrol Disaggregation'!$P$5:$AC$75,MATCH(Export_ControlTot!$A63,'Campus Enrol Disaggregation'!$O$5:$O$75,0),MATCH(K$1,'Campus Enrol Disaggregation'!$P$4:$AC$4,0))</f>
        <v>3000</v>
      </c>
      <c r="L63" s="32">
        <f>INDEX('Campus Enrol Disaggregation'!$P$5:$AC$75,MATCH(Export_ControlTot!$A63,'Campus Enrol Disaggregation'!$O$5:$O$75,0),MATCH(L$1,'Campus Enrol Disaggregation'!$P$4:$AC$4,0))</f>
        <v>4300</v>
      </c>
      <c r="M63" s="32">
        <f>INDEX('Campus Enrol Disaggregation'!$P$5:$AC$75,MATCH(Export_ControlTot!$A63,'Campus Enrol Disaggregation'!$O$5:$O$75,0),MATCH(M$1,'Campus Enrol Disaggregation'!$P$4:$AC$4,0))</f>
        <v>35550</v>
      </c>
      <c r="N63" s="32">
        <f>INDEX('Campus Enrol Disaggregation'!$P$5:$AC$75,MATCH(Export_ControlTot!$A63,'Campus Enrol Disaggregation'!$O$5:$O$75,0),MATCH(N$1,'Campus Enrol Disaggregation'!$P$4:$AC$4,0))</f>
        <v>7150</v>
      </c>
      <c r="O63" s="32">
        <f>INDEX('Campus Enrol Disaggregation'!$P$5:$AC$75,MATCH(Export_ControlTot!$A63,'Campus Enrol Disaggregation'!$O$5:$O$75,0),MATCH(O$1,'Campus Enrol Disaggregation'!$P$4:$AC$4,0))</f>
        <v>2950</v>
      </c>
    </row>
    <row r="64" spans="1:15">
      <c r="A64" s="3">
        <v>2052</v>
      </c>
      <c r="B64" s="32">
        <f>INDEX('Campus Enrol Disaggregation'!$P$5:$AC$75,MATCH(Export_ControlTot!$A64,'Campus Enrol Disaggregation'!$O$5:$O$75,0),MATCH(B$1,'Campus Enrol Disaggregation'!$P$4:$AC$4,0))</f>
        <v>39300</v>
      </c>
      <c r="C64" s="32">
        <f>INDEX('Campus Enrol Disaggregation'!$P$5:$AC$75,MATCH(Export_ControlTot!$A64,'Campus Enrol Disaggregation'!$O$5:$O$75,0),MATCH(C$1,'Campus Enrol Disaggregation'!$P$4:$AC$4,0))</f>
        <v>2900</v>
      </c>
      <c r="D64" s="32">
        <f>INDEX('Campus Enrol Disaggregation'!$P$5:$AC$75,MATCH(Export_ControlTot!$A64,'Campus Enrol Disaggregation'!$O$5:$O$75,0),MATCH(D$1,'Campus Enrol Disaggregation'!$P$4:$AC$4,0))</f>
        <v>27550</v>
      </c>
      <c r="E64" s="32">
        <f>INDEX('Campus Enrol Disaggregation'!$P$5:$AC$75,MATCH(Export_ControlTot!$A64,'Campus Enrol Disaggregation'!$O$5:$O$75,0),MATCH(E$1,'Campus Enrol Disaggregation'!$P$4:$AC$4,0))</f>
        <v>5400</v>
      </c>
      <c r="F64" s="32">
        <f>INDEX('Campus Enrol Disaggregation'!$P$5:$AC$75,MATCH(Export_ControlTot!$A64,'Campus Enrol Disaggregation'!$O$5:$O$75,0),MATCH(F$1,'Campus Enrol Disaggregation'!$P$4:$AC$4,0))</f>
        <v>650</v>
      </c>
      <c r="G64" s="32">
        <f>INDEX('Campus Enrol Disaggregation'!$P$5:$AC$75,MATCH(Export_ControlTot!$A64,'Campus Enrol Disaggregation'!$O$5:$O$75,0),MATCH(G$1,'Campus Enrol Disaggregation'!$P$4:$AC$4,0))</f>
        <v>4100</v>
      </c>
      <c r="H64" s="32">
        <f>INDEX('Campus Enrol Disaggregation'!$P$5:$AC$75,MATCH(Export_ControlTot!$A64,'Campus Enrol Disaggregation'!$O$5:$O$75,0),MATCH(H$1,'Campus Enrol Disaggregation'!$P$4:$AC$4,0))</f>
        <v>43150</v>
      </c>
      <c r="I64" s="32">
        <f>INDEX('Campus Enrol Disaggregation'!$P$5:$AC$75,MATCH(Export_ControlTot!$A64,'Campus Enrol Disaggregation'!$O$5:$O$75,0),MATCH(I$1,'Campus Enrol Disaggregation'!$P$4:$AC$4,0))</f>
        <v>68000</v>
      </c>
      <c r="J64" s="32">
        <f>INDEX('Campus Enrol Disaggregation'!$P$5:$AC$75,MATCH(Export_ControlTot!$A64,'Campus Enrol Disaggregation'!$O$5:$O$75,0),MATCH(J$1,'Campus Enrol Disaggregation'!$P$4:$AC$4,0))</f>
        <v>2600</v>
      </c>
      <c r="K64" s="32">
        <f>INDEX('Campus Enrol Disaggregation'!$P$5:$AC$75,MATCH(Export_ControlTot!$A64,'Campus Enrol Disaggregation'!$O$5:$O$75,0),MATCH(K$1,'Campus Enrol Disaggregation'!$P$4:$AC$4,0))</f>
        <v>3000</v>
      </c>
      <c r="L64" s="32">
        <f>INDEX('Campus Enrol Disaggregation'!$P$5:$AC$75,MATCH(Export_ControlTot!$A64,'Campus Enrol Disaggregation'!$O$5:$O$75,0),MATCH(L$1,'Campus Enrol Disaggregation'!$P$4:$AC$4,0))</f>
        <v>4300</v>
      </c>
      <c r="M64" s="32">
        <f>INDEX('Campus Enrol Disaggregation'!$P$5:$AC$75,MATCH(Export_ControlTot!$A64,'Campus Enrol Disaggregation'!$O$5:$O$75,0),MATCH(M$1,'Campus Enrol Disaggregation'!$P$4:$AC$4,0))</f>
        <v>35900</v>
      </c>
      <c r="N64" s="32">
        <f>INDEX('Campus Enrol Disaggregation'!$P$5:$AC$75,MATCH(Export_ControlTot!$A64,'Campus Enrol Disaggregation'!$O$5:$O$75,0),MATCH(N$1,'Campus Enrol Disaggregation'!$P$4:$AC$4,0))</f>
        <v>7200</v>
      </c>
      <c r="O64" s="32">
        <f>INDEX('Campus Enrol Disaggregation'!$P$5:$AC$75,MATCH(Export_ControlTot!$A64,'Campus Enrol Disaggregation'!$O$5:$O$75,0),MATCH(O$1,'Campus Enrol Disaggregation'!$P$4:$AC$4,0))</f>
        <v>3000</v>
      </c>
    </row>
    <row r="65" spans="1:15">
      <c r="A65" s="3">
        <v>2053</v>
      </c>
      <c r="B65" s="32">
        <f>INDEX('Campus Enrol Disaggregation'!$P$5:$AC$75,MATCH(Export_ControlTot!$A65,'Campus Enrol Disaggregation'!$O$5:$O$75,0),MATCH(B$1,'Campus Enrol Disaggregation'!$P$4:$AC$4,0))</f>
        <v>39300</v>
      </c>
      <c r="C65" s="32">
        <f>INDEX('Campus Enrol Disaggregation'!$P$5:$AC$75,MATCH(Export_ControlTot!$A65,'Campus Enrol Disaggregation'!$O$5:$O$75,0),MATCH(C$1,'Campus Enrol Disaggregation'!$P$4:$AC$4,0))</f>
        <v>2950</v>
      </c>
      <c r="D65" s="32">
        <f>INDEX('Campus Enrol Disaggregation'!$P$5:$AC$75,MATCH(Export_ControlTot!$A65,'Campus Enrol Disaggregation'!$O$5:$O$75,0),MATCH(D$1,'Campus Enrol Disaggregation'!$P$4:$AC$4,0))</f>
        <v>27800</v>
      </c>
      <c r="E65" s="32">
        <f>INDEX('Campus Enrol Disaggregation'!$P$5:$AC$75,MATCH(Export_ControlTot!$A65,'Campus Enrol Disaggregation'!$O$5:$O$75,0),MATCH(E$1,'Campus Enrol Disaggregation'!$P$4:$AC$4,0))</f>
        <v>5400</v>
      </c>
      <c r="F65" s="32">
        <f>INDEX('Campus Enrol Disaggregation'!$P$5:$AC$75,MATCH(Export_ControlTot!$A65,'Campus Enrol Disaggregation'!$O$5:$O$75,0),MATCH(F$1,'Campus Enrol Disaggregation'!$P$4:$AC$4,0))</f>
        <v>650</v>
      </c>
      <c r="G65" s="32">
        <f>INDEX('Campus Enrol Disaggregation'!$P$5:$AC$75,MATCH(Export_ControlTot!$A65,'Campus Enrol Disaggregation'!$O$5:$O$75,0),MATCH(G$1,'Campus Enrol Disaggregation'!$P$4:$AC$4,0))</f>
        <v>4150</v>
      </c>
      <c r="H65" s="32">
        <f>INDEX('Campus Enrol Disaggregation'!$P$5:$AC$75,MATCH(Export_ControlTot!$A65,'Campus Enrol Disaggregation'!$O$5:$O$75,0),MATCH(H$1,'Campus Enrol Disaggregation'!$P$4:$AC$4,0))</f>
        <v>43450</v>
      </c>
      <c r="I65" s="32">
        <f>INDEX('Campus Enrol Disaggregation'!$P$5:$AC$75,MATCH(Export_ControlTot!$A65,'Campus Enrol Disaggregation'!$O$5:$O$75,0),MATCH(I$1,'Campus Enrol Disaggregation'!$P$4:$AC$4,0))</f>
        <v>68000</v>
      </c>
      <c r="J65" s="32">
        <f>INDEX('Campus Enrol Disaggregation'!$P$5:$AC$75,MATCH(Export_ControlTot!$A65,'Campus Enrol Disaggregation'!$O$5:$O$75,0),MATCH(J$1,'Campus Enrol Disaggregation'!$P$4:$AC$4,0))</f>
        <v>2600</v>
      </c>
      <c r="K65" s="32">
        <f>INDEX('Campus Enrol Disaggregation'!$P$5:$AC$75,MATCH(Export_ControlTot!$A65,'Campus Enrol Disaggregation'!$O$5:$O$75,0),MATCH(K$1,'Campus Enrol Disaggregation'!$P$4:$AC$4,0))</f>
        <v>3000</v>
      </c>
      <c r="L65" s="32">
        <f>INDEX('Campus Enrol Disaggregation'!$P$5:$AC$75,MATCH(Export_ControlTot!$A65,'Campus Enrol Disaggregation'!$O$5:$O$75,0),MATCH(L$1,'Campus Enrol Disaggregation'!$P$4:$AC$4,0))</f>
        <v>4300</v>
      </c>
      <c r="M65" s="32">
        <f>INDEX('Campus Enrol Disaggregation'!$P$5:$AC$75,MATCH(Export_ControlTot!$A65,'Campus Enrol Disaggregation'!$O$5:$O$75,0),MATCH(M$1,'Campus Enrol Disaggregation'!$P$4:$AC$4,0))</f>
        <v>36300</v>
      </c>
      <c r="N65" s="32">
        <f>INDEX('Campus Enrol Disaggregation'!$P$5:$AC$75,MATCH(Export_ControlTot!$A65,'Campus Enrol Disaggregation'!$O$5:$O$75,0),MATCH(N$1,'Campus Enrol Disaggregation'!$P$4:$AC$4,0))</f>
        <v>7300</v>
      </c>
      <c r="O65" s="32">
        <f>INDEX('Campus Enrol Disaggregation'!$P$5:$AC$75,MATCH(Export_ControlTot!$A65,'Campus Enrol Disaggregation'!$O$5:$O$75,0),MATCH(O$1,'Campus Enrol Disaggregation'!$P$4:$AC$4,0))</f>
        <v>3050</v>
      </c>
    </row>
    <row r="66" spans="1:15">
      <c r="A66" s="3">
        <v>2054</v>
      </c>
      <c r="B66" s="32">
        <f>INDEX('Campus Enrol Disaggregation'!$P$5:$AC$75,MATCH(Export_ControlTot!$A66,'Campus Enrol Disaggregation'!$O$5:$O$75,0),MATCH(B$1,'Campus Enrol Disaggregation'!$P$4:$AC$4,0))</f>
        <v>39300</v>
      </c>
      <c r="C66" s="32">
        <f>INDEX('Campus Enrol Disaggregation'!$P$5:$AC$75,MATCH(Export_ControlTot!$A66,'Campus Enrol Disaggregation'!$O$5:$O$75,0),MATCH(C$1,'Campus Enrol Disaggregation'!$P$4:$AC$4,0))</f>
        <v>3000</v>
      </c>
      <c r="D66" s="32">
        <f>INDEX('Campus Enrol Disaggregation'!$P$5:$AC$75,MATCH(Export_ControlTot!$A66,'Campus Enrol Disaggregation'!$O$5:$O$75,0),MATCH(D$1,'Campus Enrol Disaggregation'!$P$4:$AC$4,0))</f>
        <v>28050</v>
      </c>
      <c r="E66" s="32">
        <f>INDEX('Campus Enrol Disaggregation'!$P$5:$AC$75,MATCH(Export_ControlTot!$A66,'Campus Enrol Disaggregation'!$O$5:$O$75,0),MATCH(E$1,'Campus Enrol Disaggregation'!$P$4:$AC$4,0))</f>
        <v>5450</v>
      </c>
      <c r="F66" s="32">
        <f>INDEX('Campus Enrol Disaggregation'!$P$5:$AC$75,MATCH(Export_ControlTot!$A66,'Campus Enrol Disaggregation'!$O$5:$O$75,0),MATCH(F$1,'Campus Enrol Disaggregation'!$P$4:$AC$4,0))</f>
        <v>650</v>
      </c>
      <c r="G66" s="32">
        <f>INDEX('Campus Enrol Disaggregation'!$P$5:$AC$75,MATCH(Export_ControlTot!$A66,'Campus Enrol Disaggregation'!$O$5:$O$75,0),MATCH(G$1,'Campus Enrol Disaggregation'!$P$4:$AC$4,0))</f>
        <v>4150</v>
      </c>
      <c r="H66" s="32">
        <f>INDEX('Campus Enrol Disaggregation'!$P$5:$AC$75,MATCH(Export_ControlTot!$A66,'Campus Enrol Disaggregation'!$O$5:$O$75,0),MATCH(H$1,'Campus Enrol Disaggregation'!$P$4:$AC$4,0))</f>
        <v>43750</v>
      </c>
      <c r="I66" s="32">
        <f>INDEX('Campus Enrol Disaggregation'!$P$5:$AC$75,MATCH(Export_ControlTot!$A66,'Campus Enrol Disaggregation'!$O$5:$O$75,0),MATCH(I$1,'Campus Enrol Disaggregation'!$P$4:$AC$4,0))</f>
        <v>68000</v>
      </c>
      <c r="J66" s="32">
        <f>INDEX('Campus Enrol Disaggregation'!$P$5:$AC$75,MATCH(Export_ControlTot!$A66,'Campus Enrol Disaggregation'!$O$5:$O$75,0),MATCH(J$1,'Campus Enrol Disaggregation'!$P$4:$AC$4,0))</f>
        <v>2600</v>
      </c>
      <c r="K66" s="32">
        <f>INDEX('Campus Enrol Disaggregation'!$P$5:$AC$75,MATCH(Export_ControlTot!$A66,'Campus Enrol Disaggregation'!$O$5:$O$75,0),MATCH(K$1,'Campus Enrol Disaggregation'!$P$4:$AC$4,0))</f>
        <v>3000</v>
      </c>
      <c r="L66" s="32">
        <f>INDEX('Campus Enrol Disaggregation'!$P$5:$AC$75,MATCH(Export_ControlTot!$A66,'Campus Enrol Disaggregation'!$O$5:$O$75,0),MATCH(L$1,'Campus Enrol Disaggregation'!$P$4:$AC$4,0))</f>
        <v>4300</v>
      </c>
      <c r="M66" s="32">
        <f>INDEX('Campus Enrol Disaggregation'!$P$5:$AC$75,MATCH(Export_ControlTot!$A66,'Campus Enrol Disaggregation'!$O$5:$O$75,0),MATCH(M$1,'Campus Enrol Disaggregation'!$P$4:$AC$4,0))</f>
        <v>36700</v>
      </c>
      <c r="N66" s="32">
        <f>INDEX('Campus Enrol Disaggregation'!$P$5:$AC$75,MATCH(Export_ControlTot!$A66,'Campus Enrol Disaggregation'!$O$5:$O$75,0),MATCH(N$1,'Campus Enrol Disaggregation'!$P$4:$AC$4,0))</f>
        <v>7350</v>
      </c>
      <c r="O66" s="32">
        <f>INDEX('Campus Enrol Disaggregation'!$P$5:$AC$75,MATCH(Export_ControlTot!$A66,'Campus Enrol Disaggregation'!$O$5:$O$75,0),MATCH(O$1,'Campus Enrol Disaggregation'!$P$4:$AC$4,0))</f>
        <v>3150</v>
      </c>
    </row>
    <row r="67" spans="1:15">
      <c r="A67" s="3">
        <v>2055</v>
      </c>
      <c r="B67" s="32">
        <f>INDEX('Campus Enrol Disaggregation'!$P$5:$AC$75,MATCH(Export_ControlTot!$A67,'Campus Enrol Disaggregation'!$O$5:$O$75,0),MATCH(B$1,'Campus Enrol Disaggregation'!$P$4:$AC$4,0))</f>
        <v>39300</v>
      </c>
      <c r="C67" s="32">
        <f>INDEX('Campus Enrol Disaggregation'!$P$5:$AC$75,MATCH(Export_ControlTot!$A67,'Campus Enrol Disaggregation'!$O$5:$O$75,0),MATCH(C$1,'Campus Enrol Disaggregation'!$P$4:$AC$4,0))</f>
        <v>3000</v>
      </c>
      <c r="D67" s="32">
        <f>INDEX('Campus Enrol Disaggregation'!$P$5:$AC$75,MATCH(Export_ControlTot!$A67,'Campus Enrol Disaggregation'!$O$5:$O$75,0),MATCH(D$1,'Campus Enrol Disaggregation'!$P$4:$AC$4,0))</f>
        <v>28250</v>
      </c>
      <c r="E67" s="32">
        <f>INDEX('Campus Enrol Disaggregation'!$P$5:$AC$75,MATCH(Export_ControlTot!$A67,'Campus Enrol Disaggregation'!$O$5:$O$75,0),MATCH(E$1,'Campus Enrol Disaggregation'!$P$4:$AC$4,0))</f>
        <v>5500</v>
      </c>
      <c r="F67" s="32">
        <f>INDEX('Campus Enrol Disaggregation'!$P$5:$AC$75,MATCH(Export_ControlTot!$A67,'Campus Enrol Disaggregation'!$O$5:$O$75,0),MATCH(F$1,'Campus Enrol Disaggregation'!$P$4:$AC$4,0))</f>
        <v>650</v>
      </c>
      <c r="G67" s="32">
        <f>INDEX('Campus Enrol Disaggregation'!$P$5:$AC$75,MATCH(Export_ControlTot!$A67,'Campus Enrol Disaggregation'!$O$5:$O$75,0),MATCH(G$1,'Campus Enrol Disaggregation'!$P$4:$AC$4,0))</f>
        <v>4200</v>
      </c>
      <c r="H67" s="32">
        <f>INDEX('Campus Enrol Disaggregation'!$P$5:$AC$75,MATCH(Export_ControlTot!$A67,'Campus Enrol Disaggregation'!$O$5:$O$75,0),MATCH(H$1,'Campus Enrol Disaggregation'!$P$4:$AC$4,0))</f>
        <v>44050</v>
      </c>
      <c r="I67" s="32">
        <f>INDEX('Campus Enrol Disaggregation'!$P$5:$AC$75,MATCH(Export_ControlTot!$A67,'Campus Enrol Disaggregation'!$O$5:$O$75,0),MATCH(I$1,'Campus Enrol Disaggregation'!$P$4:$AC$4,0))</f>
        <v>68000</v>
      </c>
      <c r="J67" s="32">
        <f>INDEX('Campus Enrol Disaggregation'!$P$5:$AC$75,MATCH(Export_ControlTot!$A67,'Campus Enrol Disaggregation'!$O$5:$O$75,0),MATCH(J$1,'Campus Enrol Disaggregation'!$P$4:$AC$4,0))</f>
        <v>2600</v>
      </c>
      <c r="K67" s="32">
        <f>INDEX('Campus Enrol Disaggregation'!$P$5:$AC$75,MATCH(Export_ControlTot!$A67,'Campus Enrol Disaggregation'!$O$5:$O$75,0),MATCH(K$1,'Campus Enrol Disaggregation'!$P$4:$AC$4,0))</f>
        <v>3000</v>
      </c>
      <c r="L67" s="32">
        <f>INDEX('Campus Enrol Disaggregation'!$P$5:$AC$75,MATCH(Export_ControlTot!$A67,'Campus Enrol Disaggregation'!$O$5:$O$75,0),MATCH(L$1,'Campus Enrol Disaggregation'!$P$4:$AC$4,0))</f>
        <v>4300</v>
      </c>
      <c r="M67" s="32">
        <f>INDEX('Campus Enrol Disaggregation'!$P$5:$AC$75,MATCH(Export_ControlTot!$A67,'Campus Enrol Disaggregation'!$O$5:$O$75,0),MATCH(M$1,'Campus Enrol Disaggregation'!$P$4:$AC$4,0))</f>
        <v>37050</v>
      </c>
      <c r="N67" s="32">
        <f>INDEX('Campus Enrol Disaggregation'!$P$5:$AC$75,MATCH(Export_ControlTot!$A67,'Campus Enrol Disaggregation'!$O$5:$O$75,0),MATCH(N$1,'Campus Enrol Disaggregation'!$P$4:$AC$4,0))</f>
        <v>7450</v>
      </c>
      <c r="O67" s="32">
        <f>INDEX('Campus Enrol Disaggregation'!$P$5:$AC$75,MATCH(Export_ControlTot!$A67,'Campus Enrol Disaggregation'!$O$5:$O$75,0),MATCH(O$1,'Campus Enrol Disaggregation'!$P$4:$AC$4,0))</f>
        <v>3200</v>
      </c>
    </row>
    <row r="68" spans="1:15">
      <c r="A68" s="3">
        <v>2056</v>
      </c>
      <c r="B68" s="32">
        <f>INDEX('Campus Enrol Disaggregation'!$P$5:$AC$75,MATCH(Export_ControlTot!$A68,'Campus Enrol Disaggregation'!$O$5:$O$75,0),MATCH(B$1,'Campus Enrol Disaggregation'!$P$4:$AC$4,0))</f>
        <v>39300</v>
      </c>
      <c r="C68" s="32">
        <f>INDEX('Campus Enrol Disaggregation'!$P$5:$AC$75,MATCH(Export_ControlTot!$A68,'Campus Enrol Disaggregation'!$O$5:$O$75,0),MATCH(C$1,'Campus Enrol Disaggregation'!$P$4:$AC$4,0))</f>
        <v>3050</v>
      </c>
      <c r="D68" s="32">
        <f>INDEX('Campus Enrol Disaggregation'!$P$5:$AC$75,MATCH(Export_ControlTot!$A68,'Campus Enrol Disaggregation'!$O$5:$O$75,0),MATCH(D$1,'Campus Enrol Disaggregation'!$P$4:$AC$4,0))</f>
        <v>28500</v>
      </c>
      <c r="E68" s="32">
        <f>INDEX('Campus Enrol Disaggregation'!$P$5:$AC$75,MATCH(Export_ControlTot!$A68,'Campus Enrol Disaggregation'!$O$5:$O$75,0),MATCH(E$1,'Campus Enrol Disaggregation'!$P$4:$AC$4,0))</f>
        <v>5550</v>
      </c>
      <c r="F68" s="32">
        <f>INDEX('Campus Enrol Disaggregation'!$P$5:$AC$75,MATCH(Export_ControlTot!$A68,'Campus Enrol Disaggregation'!$O$5:$O$75,0),MATCH(F$1,'Campus Enrol Disaggregation'!$P$4:$AC$4,0))</f>
        <v>650</v>
      </c>
      <c r="G68" s="32">
        <f>INDEX('Campus Enrol Disaggregation'!$P$5:$AC$75,MATCH(Export_ControlTot!$A68,'Campus Enrol Disaggregation'!$O$5:$O$75,0),MATCH(G$1,'Campus Enrol Disaggregation'!$P$4:$AC$4,0))</f>
        <v>4250</v>
      </c>
      <c r="H68" s="32">
        <f>INDEX('Campus Enrol Disaggregation'!$P$5:$AC$75,MATCH(Export_ControlTot!$A68,'Campus Enrol Disaggregation'!$O$5:$O$75,0),MATCH(H$1,'Campus Enrol Disaggregation'!$P$4:$AC$4,0))</f>
        <v>44350</v>
      </c>
      <c r="I68" s="32">
        <f>INDEX('Campus Enrol Disaggregation'!$P$5:$AC$75,MATCH(Export_ControlTot!$A68,'Campus Enrol Disaggregation'!$O$5:$O$75,0),MATCH(I$1,'Campus Enrol Disaggregation'!$P$4:$AC$4,0))</f>
        <v>68000</v>
      </c>
      <c r="J68" s="32">
        <f>INDEX('Campus Enrol Disaggregation'!$P$5:$AC$75,MATCH(Export_ControlTot!$A68,'Campus Enrol Disaggregation'!$O$5:$O$75,0),MATCH(J$1,'Campus Enrol Disaggregation'!$P$4:$AC$4,0))</f>
        <v>2600</v>
      </c>
      <c r="K68" s="32">
        <f>INDEX('Campus Enrol Disaggregation'!$P$5:$AC$75,MATCH(Export_ControlTot!$A68,'Campus Enrol Disaggregation'!$O$5:$O$75,0),MATCH(K$1,'Campus Enrol Disaggregation'!$P$4:$AC$4,0))</f>
        <v>3000</v>
      </c>
      <c r="L68" s="32">
        <f>INDEX('Campus Enrol Disaggregation'!$P$5:$AC$75,MATCH(Export_ControlTot!$A68,'Campus Enrol Disaggregation'!$O$5:$O$75,0),MATCH(L$1,'Campus Enrol Disaggregation'!$P$4:$AC$4,0))</f>
        <v>4300</v>
      </c>
      <c r="M68" s="32">
        <f>INDEX('Campus Enrol Disaggregation'!$P$5:$AC$75,MATCH(Export_ControlTot!$A68,'Campus Enrol Disaggregation'!$O$5:$O$75,0),MATCH(M$1,'Campus Enrol Disaggregation'!$P$4:$AC$4,0))</f>
        <v>37450</v>
      </c>
      <c r="N68" s="32">
        <f>INDEX('Campus Enrol Disaggregation'!$P$5:$AC$75,MATCH(Export_ControlTot!$A68,'Campus Enrol Disaggregation'!$O$5:$O$75,0),MATCH(N$1,'Campus Enrol Disaggregation'!$P$4:$AC$4,0))</f>
        <v>7500</v>
      </c>
      <c r="O68" s="32">
        <f>INDEX('Campus Enrol Disaggregation'!$P$5:$AC$75,MATCH(Export_ControlTot!$A68,'Campus Enrol Disaggregation'!$O$5:$O$75,0),MATCH(O$1,'Campus Enrol Disaggregation'!$P$4:$AC$4,0))</f>
        <v>3250</v>
      </c>
    </row>
    <row r="69" spans="1:15">
      <c r="A69" s="3">
        <v>2057</v>
      </c>
      <c r="B69" s="32">
        <f>INDEX('Campus Enrol Disaggregation'!$P$5:$AC$75,MATCH(Export_ControlTot!$A69,'Campus Enrol Disaggregation'!$O$5:$O$75,0),MATCH(B$1,'Campus Enrol Disaggregation'!$P$4:$AC$4,0))</f>
        <v>39300</v>
      </c>
      <c r="C69" s="32">
        <f>INDEX('Campus Enrol Disaggregation'!$P$5:$AC$75,MATCH(Export_ControlTot!$A69,'Campus Enrol Disaggregation'!$O$5:$O$75,0),MATCH(C$1,'Campus Enrol Disaggregation'!$P$4:$AC$4,0))</f>
        <v>3100</v>
      </c>
      <c r="D69" s="32">
        <f>INDEX('Campus Enrol Disaggregation'!$P$5:$AC$75,MATCH(Export_ControlTot!$A69,'Campus Enrol Disaggregation'!$O$5:$O$75,0),MATCH(D$1,'Campus Enrol Disaggregation'!$P$4:$AC$4,0))</f>
        <v>28750</v>
      </c>
      <c r="E69" s="32">
        <f>INDEX('Campus Enrol Disaggregation'!$P$5:$AC$75,MATCH(Export_ControlTot!$A69,'Campus Enrol Disaggregation'!$O$5:$O$75,0),MATCH(E$1,'Campus Enrol Disaggregation'!$P$4:$AC$4,0))</f>
        <v>5600</v>
      </c>
      <c r="F69" s="32">
        <f>INDEX('Campus Enrol Disaggregation'!$P$5:$AC$75,MATCH(Export_ControlTot!$A69,'Campus Enrol Disaggregation'!$O$5:$O$75,0),MATCH(F$1,'Campus Enrol Disaggregation'!$P$4:$AC$4,0))</f>
        <v>700</v>
      </c>
      <c r="G69" s="32">
        <f>INDEX('Campus Enrol Disaggregation'!$P$5:$AC$75,MATCH(Export_ControlTot!$A69,'Campus Enrol Disaggregation'!$O$5:$O$75,0),MATCH(G$1,'Campus Enrol Disaggregation'!$P$4:$AC$4,0))</f>
        <v>4250</v>
      </c>
      <c r="H69" s="32">
        <f>INDEX('Campus Enrol Disaggregation'!$P$5:$AC$75,MATCH(Export_ControlTot!$A69,'Campus Enrol Disaggregation'!$O$5:$O$75,0),MATCH(H$1,'Campus Enrol Disaggregation'!$P$4:$AC$4,0))</f>
        <v>44650</v>
      </c>
      <c r="I69" s="32">
        <f>INDEX('Campus Enrol Disaggregation'!$P$5:$AC$75,MATCH(Export_ControlTot!$A69,'Campus Enrol Disaggregation'!$O$5:$O$75,0),MATCH(I$1,'Campus Enrol Disaggregation'!$P$4:$AC$4,0))</f>
        <v>68000</v>
      </c>
      <c r="J69" s="32">
        <f>INDEX('Campus Enrol Disaggregation'!$P$5:$AC$75,MATCH(Export_ControlTot!$A69,'Campus Enrol Disaggregation'!$O$5:$O$75,0),MATCH(J$1,'Campus Enrol Disaggregation'!$P$4:$AC$4,0))</f>
        <v>2600</v>
      </c>
      <c r="K69" s="32">
        <f>INDEX('Campus Enrol Disaggregation'!$P$5:$AC$75,MATCH(Export_ControlTot!$A69,'Campus Enrol Disaggregation'!$O$5:$O$75,0),MATCH(K$1,'Campus Enrol Disaggregation'!$P$4:$AC$4,0))</f>
        <v>3000</v>
      </c>
      <c r="L69" s="32">
        <f>INDEX('Campus Enrol Disaggregation'!$P$5:$AC$75,MATCH(Export_ControlTot!$A69,'Campus Enrol Disaggregation'!$O$5:$O$75,0),MATCH(L$1,'Campus Enrol Disaggregation'!$P$4:$AC$4,0))</f>
        <v>4300</v>
      </c>
      <c r="M69" s="32">
        <f>INDEX('Campus Enrol Disaggregation'!$P$5:$AC$75,MATCH(Export_ControlTot!$A69,'Campus Enrol Disaggregation'!$O$5:$O$75,0),MATCH(M$1,'Campus Enrol Disaggregation'!$P$4:$AC$4,0))</f>
        <v>37800</v>
      </c>
      <c r="N69" s="32">
        <f>INDEX('Campus Enrol Disaggregation'!$P$5:$AC$75,MATCH(Export_ControlTot!$A69,'Campus Enrol Disaggregation'!$O$5:$O$75,0),MATCH(N$1,'Campus Enrol Disaggregation'!$P$4:$AC$4,0))</f>
        <v>7600</v>
      </c>
      <c r="O69" s="32">
        <f>INDEX('Campus Enrol Disaggregation'!$P$5:$AC$75,MATCH(Export_ControlTot!$A69,'Campus Enrol Disaggregation'!$O$5:$O$75,0),MATCH(O$1,'Campus Enrol Disaggregation'!$P$4:$AC$4,0))</f>
        <v>3300</v>
      </c>
    </row>
    <row r="70" spans="1:15">
      <c r="A70" s="3">
        <v>2058</v>
      </c>
      <c r="B70" s="32">
        <f>INDEX('Campus Enrol Disaggregation'!$P$5:$AC$75,MATCH(Export_ControlTot!$A70,'Campus Enrol Disaggregation'!$O$5:$O$75,0),MATCH(B$1,'Campus Enrol Disaggregation'!$P$4:$AC$4,0))</f>
        <v>39300</v>
      </c>
      <c r="C70" s="32">
        <f>INDEX('Campus Enrol Disaggregation'!$P$5:$AC$75,MATCH(Export_ControlTot!$A70,'Campus Enrol Disaggregation'!$O$5:$O$75,0),MATCH(C$1,'Campus Enrol Disaggregation'!$P$4:$AC$4,0))</f>
        <v>3150</v>
      </c>
      <c r="D70" s="32">
        <f>INDEX('Campus Enrol Disaggregation'!$P$5:$AC$75,MATCH(Export_ControlTot!$A70,'Campus Enrol Disaggregation'!$O$5:$O$75,0),MATCH(D$1,'Campus Enrol Disaggregation'!$P$4:$AC$4,0))</f>
        <v>28950</v>
      </c>
      <c r="E70" s="32">
        <f>INDEX('Campus Enrol Disaggregation'!$P$5:$AC$75,MATCH(Export_ControlTot!$A70,'Campus Enrol Disaggregation'!$O$5:$O$75,0),MATCH(E$1,'Campus Enrol Disaggregation'!$P$4:$AC$4,0))</f>
        <v>5650</v>
      </c>
      <c r="F70" s="32">
        <f>INDEX('Campus Enrol Disaggregation'!$P$5:$AC$75,MATCH(Export_ControlTot!$A70,'Campus Enrol Disaggregation'!$O$5:$O$75,0),MATCH(F$1,'Campus Enrol Disaggregation'!$P$4:$AC$4,0))</f>
        <v>700</v>
      </c>
      <c r="G70" s="32">
        <f>INDEX('Campus Enrol Disaggregation'!$P$5:$AC$75,MATCH(Export_ControlTot!$A70,'Campus Enrol Disaggregation'!$O$5:$O$75,0),MATCH(G$1,'Campus Enrol Disaggregation'!$P$4:$AC$4,0))</f>
        <v>4300</v>
      </c>
      <c r="H70" s="32">
        <f>INDEX('Campus Enrol Disaggregation'!$P$5:$AC$75,MATCH(Export_ControlTot!$A70,'Campus Enrol Disaggregation'!$O$5:$O$75,0),MATCH(H$1,'Campus Enrol Disaggregation'!$P$4:$AC$4,0))</f>
        <v>44900</v>
      </c>
      <c r="I70" s="32">
        <f>INDEX('Campus Enrol Disaggregation'!$P$5:$AC$75,MATCH(Export_ControlTot!$A70,'Campus Enrol Disaggregation'!$O$5:$O$75,0),MATCH(I$1,'Campus Enrol Disaggregation'!$P$4:$AC$4,0))</f>
        <v>68000</v>
      </c>
      <c r="J70" s="32">
        <f>INDEX('Campus Enrol Disaggregation'!$P$5:$AC$75,MATCH(Export_ControlTot!$A70,'Campus Enrol Disaggregation'!$O$5:$O$75,0),MATCH(J$1,'Campus Enrol Disaggregation'!$P$4:$AC$4,0))</f>
        <v>2600</v>
      </c>
      <c r="K70" s="32">
        <f>INDEX('Campus Enrol Disaggregation'!$P$5:$AC$75,MATCH(Export_ControlTot!$A70,'Campus Enrol Disaggregation'!$O$5:$O$75,0),MATCH(K$1,'Campus Enrol Disaggregation'!$P$4:$AC$4,0))</f>
        <v>3000</v>
      </c>
      <c r="L70" s="32">
        <f>INDEX('Campus Enrol Disaggregation'!$P$5:$AC$75,MATCH(Export_ControlTot!$A70,'Campus Enrol Disaggregation'!$O$5:$O$75,0),MATCH(L$1,'Campus Enrol Disaggregation'!$P$4:$AC$4,0))</f>
        <v>4300</v>
      </c>
      <c r="M70" s="32">
        <f>INDEX('Campus Enrol Disaggregation'!$P$5:$AC$75,MATCH(Export_ControlTot!$A70,'Campus Enrol Disaggregation'!$O$5:$O$75,0),MATCH(M$1,'Campus Enrol Disaggregation'!$P$4:$AC$4,0))</f>
        <v>38200</v>
      </c>
      <c r="N70" s="32">
        <f>INDEX('Campus Enrol Disaggregation'!$P$5:$AC$75,MATCH(Export_ControlTot!$A70,'Campus Enrol Disaggregation'!$O$5:$O$75,0),MATCH(N$1,'Campus Enrol Disaggregation'!$P$4:$AC$4,0))</f>
        <v>7650</v>
      </c>
      <c r="O70" s="32">
        <f>INDEX('Campus Enrol Disaggregation'!$P$5:$AC$75,MATCH(Export_ControlTot!$A70,'Campus Enrol Disaggregation'!$O$5:$O$75,0),MATCH(O$1,'Campus Enrol Disaggregation'!$P$4:$AC$4,0))</f>
        <v>3400</v>
      </c>
    </row>
    <row r="71" spans="1:15">
      <c r="A71" s="3">
        <v>2059</v>
      </c>
      <c r="B71" s="32">
        <f>INDEX('Campus Enrol Disaggregation'!$P$5:$AC$75,MATCH(Export_ControlTot!$A71,'Campus Enrol Disaggregation'!$O$5:$O$75,0),MATCH(B$1,'Campus Enrol Disaggregation'!$P$4:$AC$4,0))</f>
        <v>39300</v>
      </c>
      <c r="C71" s="32">
        <f>INDEX('Campus Enrol Disaggregation'!$P$5:$AC$75,MATCH(Export_ControlTot!$A71,'Campus Enrol Disaggregation'!$O$5:$O$75,0),MATCH(C$1,'Campus Enrol Disaggregation'!$P$4:$AC$4,0))</f>
        <v>3150</v>
      </c>
      <c r="D71" s="32">
        <f>INDEX('Campus Enrol Disaggregation'!$P$5:$AC$75,MATCH(Export_ControlTot!$A71,'Campus Enrol Disaggregation'!$O$5:$O$75,0),MATCH(D$1,'Campus Enrol Disaggregation'!$P$4:$AC$4,0))</f>
        <v>29200</v>
      </c>
      <c r="E71" s="32">
        <f>INDEX('Campus Enrol Disaggregation'!$P$5:$AC$75,MATCH(Export_ControlTot!$A71,'Campus Enrol Disaggregation'!$O$5:$O$75,0),MATCH(E$1,'Campus Enrol Disaggregation'!$P$4:$AC$4,0))</f>
        <v>5700</v>
      </c>
      <c r="F71" s="32">
        <f>INDEX('Campus Enrol Disaggregation'!$P$5:$AC$75,MATCH(Export_ControlTot!$A71,'Campus Enrol Disaggregation'!$O$5:$O$75,0),MATCH(F$1,'Campus Enrol Disaggregation'!$P$4:$AC$4,0))</f>
        <v>700</v>
      </c>
      <c r="G71" s="32">
        <f>INDEX('Campus Enrol Disaggregation'!$P$5:$AC$75,MATCH(Export_ControlTot!$A71,'Campus Enrol Disaggregation'!$O$5:$O$75,0),MATCH(G$1,'Campus Enrol Disaggregation'!$P$4:$AC$4,0))</f>
        <v>4350</v>
      </c>
      <c r="H71" s="32">
        <f>INDEX('Campus Enrol Disaggregation'!$P$5:$AC$75,MATCH(Export_ControlTot!$A71,'Campus Enrol Disaggregation'!$O$5:$O$75,0),MATCH(H$1,'Campus Enrol Disaggregation'!$P$4:$AC$4,0))</f>
        <v>45200</v>
      </c>
      <c r="I71" s="32">
        <f>INDEX('Campus Enrol Disaggregation'!$P$5:$AC$75,MATCH(Export_ControlTot!$A71,'Campus Enrol Disaggregation'!$O$5:$O$75,0),MATCH(I$1,'Campus Enrol Disaggregation'!$P$4:$AC$4,0))</f>
        <v>68000</v>
      </c>
      <c r="J71" s="32">
        <f>INDEX('Campus Enrol Disaggregation'!$P$5:$AC$75,MATCH(Export_ControlTot!$A71,'Campus Enrol Disaggregation'!$O$5:$O$75,0),MATCH(J$1,'Campus Enrol Disaggregation'!$P$4:$AC$4,0))</f>
        <v>2600</v>
      </c>
      <c r="K71" s="32">
        <f>INDEX('Campus Enrol Disaggregation'!$P$5:$AC$75,MATCH(Export_ControlTot!$A71,'Campus Enrol Disaggregation'!$O$5:$O$75,0),MATCH(K$1,'Campus Enrol Disaggregation'!$P$4:$AC$4,0))</f>
        <v>3000</v>
      </c>
      <c r="L71" s="32">
        <f>INDEX('Campus Enrol Disaggregation'!$P$5:$AC$75,MATCH(Export_ControlTot!$A71,'Campus Enrol Disaggregation'!$O$5:$O$75,0),MATCH(L$1,'Campus Enrol Disaggregation'!$P$4:$AC$4,0))</f>
        <v>4300</v>
      </c>
      <c r="M71" s="32">
        <f>INDEX('Campus Enrol Disaggregation'!$P$5:$AC$75,MATCH(Export_ControlTot!$A71,'Campus Enrol Disaggregation'!$O$5:$O$75,0),MATCH(M$1,'Campus Enrol Disaggregation'!$P$4:$AC$4,0))</f>
        <v>38550</v>
      </c>
      <c r="N71" s="32">
        <f>INDEX('Campus Enrol Disaggregation'!$P$5:$AC$75,MATCH(Export_ControlTot!$A71,'Campus Enrol Disaggregation'!$O$5:$O$75,0),MATCH(N$1,'Campus Enrol Disaggregation'!$P$4:$AC$4,0))</f>
        <v>7750</v>
      </c>
      <c r="O71" s="32">
        <f>INDEX('Campus Enrol Disaggregation'!$P$5:$AC$75,MATCH(Export_ControlTot!$A71,'Campus Enrol Disaggregation'!$O$5:$O$75,0),MATCH(O$1,'Campus Enrol Disaggregation'!$P$4:$AC$4,0))</f>
        <v>3450</v>
      </c>
    </row>
    <row r="72" spans="1:15">
      <c r="A72" s="3">
        <v>2060</v>
      </c>
      <c r="B72" s="32">
        <f>INDEX('Campus Enrol Disaggregation'!$P$5:$AC$75,MATCH(Export_ControlTot!$A72,'Campus Enrol Disaggregation'!$O$5:$O$75,0),MATCH(B$1,'Campus Enrol Disaggregation'!$P$4:$AC$4,0))</f>
        <v>39300</v>
      </c>
      <c r="C72" s="32">
        <f>INDEX('Campus Enrol Disaggregation'!$P$5:$AC$75,MATCH(Export_ControlTot!$A72,'Campus Enrol Disaggregation'!$O$5:$O$75,0),MATCH(C$1,'Campus Enrol Disaggregation'!$P$4:$AC$4,0))</f>
        <v>3200</v>
      </c>
      <c r="D72" s="32">
        <f>INDEX('Campus Enrol Disaggregation'!$P$5:$AC$75,MATCH(Export_ControlTot!$A72,'Campus Enrol Disaggregation'!$O$5:$O$75,0),MATCH(D$1,'Campus Enrol Disaggregation'!$P$4:$AC$4,0))</f>
        <v>29400</v>
      </c>
      <c r="E72" s="32">
        <f>INDEX('Campus Enrol Disaggregation'!$P$5:$AC$75,MATCH(Export_ControlTot!$A72,'Campus Enrol Disaggregation'!$O$5:$O$75,0),MATCH(E$1,'Campus Enrol Disaggregation'!$P$4:$AC$4,0))</f>
        <v>5750</v>
      </c>
      <c r="F72" s="32">
        <f>INDEX('Campus Enrol Disaggregation'!$P$5:$AC$75,MATCH(Export_ControlTot!$A72,'Campus Enrol Disaggregation'!$O$5:$O$75,0),MATCH(F$1,'Campus Enrol Disaggregation'!$P$4:$AC$4,0))</f>
        <v>700</v>
      </c>
      <c r="G72" s="32">
        <f>INDEX('Campus Enrol Disaggregation'!$P$5:$AC$75,MATCH(Export_ControlTot!$A72,'Campus Enrol Disaggregation'!$O$5:$O$75,0),MATCH(G$1,'Campus Enrol Disaggregation'!$P$4:$AC$4,0))</f>
        <v>4400</v>
      </c>
      <c r="H72" s="32">
        <f>INDEX('Campus Enrol Disaggregation'!$P$5:$AC$75,MATCH(Export_ControlTot!$A72,'Campus Enrol Disaggregation'!$O$5:$O$75,0),MATCH(H$1,'Campus Enrol Disaggregation'!$P$4:$AC$4,0))</f>
        <v>45500</v>
      </c>
      <c r="I72" s="32">
        <f>INDEX('Campus Enrol Disaggregation'!$P$5:$AC$75,MATCH(Export_ControlTot!$A72,'Campus Enrol Disaggregation'!$O$5:$O$75,0),MATCH(I$1,'Campus Enrol Disaggregation'!$P$4:$AC$4,0))</f>
        <v>68000</v>
      </c>
      <c r="J72" s="32">
        <f>INDEX('Campus Enrol Disaggregation'!$P$5:$AC$75,MATCH(Export_ControlTot!$A72,'Campus Enrol Disaggregation'!$O$5:$O$75,0),MATCH(J$1,'Campus Enrol Disaggregation'!$P$4:$AC$4,0))</f>
        <v>2600</v>
      </c>
      <c r="K72" s="32">
        <f>INDEX('Campus Enrol Disaggregation'!$P$5:$AC$75,MATCH(Export_ControlTot!$A72,'Campus Enrol Disaggregation'!$O$5:$O$75,0),MATCH(K$1,'Campus Enrol Disaggregation'!$P$4:$AC$4,0))</f>
        <v>3000</v>
      </c>
      <c r="L72" s="32">
        <f>INDEX('Campus Enrol Disaggregation'!$P$5:$AC$75,MATCH(Export_ControlTot!$A72,'Campus Enrol Disaggregation'!$O$5:$O$75,0),MATCH(L$1,'Campus Enrol Disaggregation'!$P$4:$AC$4,0))</f>
        <v>4300</v>
      </c>
      <c r="M72" s="32">
        <f>INDEX('Campus Enrol Disaggregation'!$P$5:$AC$75,MATCH(Export_ControlTot!$A72,'Campus Enrol Disaggregation'!$O$5:$O$75,0),MATCH(M$1,'Campus Enrol Disaggregation'!$P$4:$AC$4,0))</f>
        <v>38950</v>
      </c>
      <c r="N72" s="32">
        <f>INDEX('Campus Enrol Disaggregation'!$P$5:$AC$75,MATCH(Export_ControlTot!$A72,'Campus Enrol Disaggregation'!$O$5:$O$75,0),MATCH(N$1,'Campus Enrol Disaggregation'!$P$4:$AC$4,0))</f>
        <v>7800</v>
      </c>
      <c r="O72" s="32">
        <f>INDEX('Campus Enrol Disaggregation'!$P$5:$AC$75,MATCH(Export_ControlTot!$A72,'Campus Enrol Disaggregation'!$O$5:$O$75,0),MATCH(O$1,'Campus Enrol Disaggregation'!$P$4:$AC$4,0))</f>
        <v>3500</v>
      </c>
    </row>
    <row r="73" spans="1:15">
      <c r="A73" s="101"/>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B2" sqref="B2"/>
    </sheetView>
  </sheetViews>
  <sheetFormatPr defaultColWidth="8.7109375" defaultRowHeight="15"/>
  <cols>
    <col min="1" max="1" width="12.140625" style="7" customWidth="1"/>
    <col min="2" max="24" width="10.7109375" style="7" customWidth="1"/>
    <col min="25" max="25" width="16.28515625" style="7" customWidth="1"/>
    <col min="26" max="16384" width="8.7109375" style="7"/>
  </cols>
  <sheetData>
    <row r="1" spans="1:25">
      <c r="A1" s="92" t="s">
        <v>172</v>
      </c>
      <c r="B1" s="92" t="s">
        <v>16</v>
      </c>
      <c r="C1" s="92" t="s">
        <v>17</v>
      </c>
      <c r="D1" s="92" t="s">
        <v>99</v>
      </c>
      <c r="E1" s="3" t="s">
        <v>150</v>
      </c>
      <c r="F1" s="92" t="s">
        <v>105</v>
      </c>
      <c r="G1" s="92" t="s">
        <v>104</v>
      </c>
      <c r="H1" s="3" t="s">
        <v>151</v>
      </c>
      <c r="I1" s="92" t="s">
        <v>52</v>
      </c>
      <c r="J1" s="92" t="s">
        <v>55</v>
      </c>
      <c r="K1" s="92" t="s">
        <v>53</v>
      </c>
      <c r="L1" s="3" t="s">
        <v>153</v>
      </c>
      <c r="M1" s="92" t="s">
        <v>54</v>
      </c>
      <c r="N1" s="3" t="s">
        <v>154</v>
      </c>
      <c r="O1" s="3" t="s">
        <v>155</v>
      </c>
      <c r="P1" s="3" t="s">
        <v>156</v>
      </c>
      <c r="Q1" s="3" t="s">
        <v>157</v>
      </c>
      <c r="R1" s="3" t="s">
        <v>158</v>
      </c>
      <c r="S1" s="92" t="s">
        <v>15</v>
      </c>
      <c r="T1" s="92" t="s">
        <v>100</v>
      </c>
      <c r="U1" s="3" t="s">
        <v>160</v>
      </c>
      <c r="V1" s="92" t="s">
        <v>119</v>
      </c>
      <c r="W1" s="92" t="s">
        <v>121</v>
      </c>
      <c r="X1" s="92" t="s">
        <v>120</v>
      </c>
      <c r="Y1" s="3" t="s">
        <v>164</v>
      </c>
    </row>
    <row r="2" spans="1:25" s="2" customFormat="1">
      <c r="A2" s="39">
        <v>1</v>
      </c>
      <c r="B2" s="52">
        <f>VLOOKUP(B1,'calc%concurrent'!$A$2:$B$15,2,FALSE)</f>
        <v>0.10050000000000003</v>
      </c>
      <c r="C2" s="52">
        <f>VLOOKUP(C1,'calc%concurrent'!$A$2:$B$15,2,FALSE)</f>
        <v>1.1562500000000031E-2</v>
      </c>
      <c r="D2" s="52">
        <f>VLOOKUP(D1,'calc%concurrent'!$A$2:$B$15,2,FALSE)</f>
        <v>2.6040514489776623E-2</v>
      </c>
      <c r="E2" s="95">
        <f>D2</f>
        <v>2.6040514489776623E-2</v>
      </c>
      <c r="F2" s="52">
        <f>VLOOKUP(F1,'calc%concurrent'!$A$2:$B$15,2,FALSE)</f>
        <v>0.21501653575857793</v>
      </c>
      <c r="G2" s="52">
        <f>VLOOKUP(G1,'calc%concurrent'!$A$2:$B$15,2,FALSE)</f>
        <v>0.30851477449455678</v>
      </c>
      <c r="H2" s="95">
        <f>G2</f>
        <v>0.30851477449455678</v>
      </c>
      <c r="I2" s="52">
        <f>VLOOKUP(I1,'calc%concurrent'!$A$2:$B$15,2,FALSE)</f>
        <v>0.34092450566077115</v>
      </c>
      <c r="J2" s="52">
        <f>VLOOKUP(J1,'calc%concurrent'!$A$2:$B$15,2,FALSE)</f>
        <v>0.34092450566077115</v>
      </c>
      <c r="K2" s="52">
        <f>VLOOKUP(K1,'calc%concurrent'!$A$2:$B$15,2,FALSE)</f>
        <v>0.34092450566077115</v>
      </c>
      <c r="L2" s="95">
        <f>K2</f>
        <v>0.34092450566077115</v>
      </c>
      <c r="M2" s="52">
        <f>VLOOKUP(M1,'calc%concurrent'!$A$2:$B$15,2,FALSE)</f>
        <v>0.34092450566077115</v>
      </c>
      <c r="N2" s="95">
        <f t="shared" ref="N2:R4" si="0">M2</f>
        <v>0.34092450566077115</v>
      </c>
      <c r="O2" s="95">
        <f t="shared" si="0"/>
        <v>0.34092450566077115</v>
      </c>
      <c r="P2" s="95">
        <f t="shared" si="0"/>
        <v>0.34092450566077115</v>
      </c>
      <c r="Q2" s="95">
        <f t="shared" si="0"/>
        <v>0.34092450566077115</v>
      </c>
      <c r="R2" s="95">
        <f t="shared" si="0"/>
        <v>0.34092450566077115</v>
      </c>
      <c r="S2" s="52">
        <f>VLOOKUP(S$1,'calc%concurrent'!$A$2:$B$15,2,FALSE)</f>
        <v>2.6040514489776623E-2</v>
      </c>
      <c r="T2" s="52">
        <f>VLOOKUP(T1,'calc%concurrent'!$A$2:$B$15,2,FALSE)</f>
        <v>0.26992028734364659</v>
      </c>
      <c r="U2" s="95">
        <f>T2</f>
        <v>0.26992028734364659</v>
      </c>
      <c r="V2" s="52">
        <f>VLOOKUP(V1,'calc%concurrent'!$A$2:$B$15,2,FALSE)</f>
        <v>0.26992028734364659</v>
      </c>
      <c r="W2" s="52">
        <f>VLOOKUP(W1,'calc%concurrent'!$A$2:$B$15,2,FALSE)</f>
        <v>0.26992028734364659</v>
      </c>
      <c r="X2" s="52">
        <f>VLOOKUP(X1,'calc%concurrent'!$A$2:$B$15,2,FALSE)</f>
        <v>0.26992028734364659</v>
      </c>
      <c r="Y2" s="51" t="s">
        <v>165</v>
      </c>
    </row>
    <row r="3" spans="1:25" s="2" customFormat="1">
      <c r="A3" s="39">
        <v>2</v>
      </c>
      <c r="B3" s="52">
        <f>VLOOKUP(B$1,'FTE Rate Calcs'!$A$2:$B$15,2,FALSE)</f>
        <v>1.4528829469810678</v>
      </c>
      <c r="C3" s="52">
        <f>VLOOKUP(C$1,'FTE Rate Calcs'!$A$2:$B$15,2,FALSE)</f>
        <v>1.2591684358269457</v>
      </c>
      <c r="D3" s="52">
        <f>VLOOKUP(D$1,'FTE Rate Calcs'!$A$2:$B$15,2,FALSE)</f>
        <v>1.3199787491847266</v>
      </c>
      <c r="E3" s="95">
        <f t="shared" ref="E3:E4" si="1">D3</f>
        <v>1.3199787491847266</v>
      </c>
      <c r="F3" s="52">
        <f>VLOOKUP(F$1,'FTE Rate Calcs'!$A$2:$B$15,2,FALSE)</f>
        <v>1.9089033842911585</v>
      </c>
      <c r="G3" s="52">
        <f>VLOOKUP(G$1,'FTE Rate Calcs'!$A$2:$B$15,2,FALSE)</f>
        <v>1.9089033842911585</v>
      </c>
      <c r="H3" s="95">
        <f t="shared" ref="H3:H4" si="2">G3</f>
        <v>1.9089033842911585</v>
      </c>
      <c r="I3" s="52">
        <f>VLOOKUP(I$1,'FTE Rate Calcs'!$A$2:$B$15,2,FALSE)</f>
        <v>2.4944485097171891</v>
      </c>
      <c r="J3" s="52">
        <f>VLOOKUP(J$1,'FTE Rate Calcs'!$A$2:$B$15,2,FALSE)</f>
        <v>2.4944485097171891</v>
      </c>
      <c r="K3" s="52">
        <f>VLOOKUP(K$1,'FTE Rate Calcs'!$A$2:$B$15,2,FALSE)</f>
        <v>2.4944485097171891</v>
      </c>
      <c r="L3" s="95">
        <f t="shared" ref="L3:L4" si="3">K3</f>
        <v>2.4944485097171891</v>
      </c>
      <c r="M3" s="52">
        <f>VLOOKUP(M$1,'FTE Rate Calcs'!$A$2:$B$15,2,FALSE)</f>
        <v>2.4944485097171891</v>
      </c>
      <c r="N3" s="95">
        <f t="shared" si="0"/>
        <v>2.4944485097171891</v>
      </c>
      <c r="O3" s="95">
        <f t="shared" si="0"/>
        <v>2.4944485097171891</v>
      </c>
      <c r="P3" s="95">
        <f t="shared" si="0"/>
        <v>2.4944485097171891</v>
      </c>
      <c r="Q3" s="95">
        <f t="shared" si="0"/>
        <v>2.4944485097171891</v>
      </c>
      <c r="R3" s="95">
        <f t="shared" si="0"/>
        <v>2.4944485097171891</v>
      </c>
      <c r="S3" s="52">
        <f>VLOOKUP(S$1,'FTE Rate Calcs'!$A$2:$B$15,2,FALSE)</f>
        <v>1.1631452329815202</v>
      </c>
      <c r="T3" s="52">
        <f>VLOOKUP(T$1,'FTE Rate Calcs'!$A$2:$B$15,2,FALSE)</f>
        <v>1.6817348527651581</v>
      </c>
      <c r="U3" s="95">
        <f t="shared" ref="U3:U4" si="4">T3</f>
        <v>1.6817348527651581</v>
      </c>
      <c r="V3" s="52">
        <f>VLOOKUP(V$1,'FTE Rate Calcs'!$A$2:$B$15,2,FALSE)</f>
        <v>1.6817348527651581</v>
      </c>
      <c r="W3" s="52">
        <f>VLOOKUP(W$1,'FTE Rate Calcs'!$A$2:$B$15,2,FALSE)</f>
        <v>1.6817348527651581</v>
      </c>
      <c r="X3" s="52">
        <f>VLOOKUP(X$1,'FTE Rate Calcs'!$A$2:$B$15,2,FALSE)</f>
        <v>1.6817348527651581</v>
      </c>
      <c r="Y3" s="51" t="s">
        <v>166</v>
      </c>
    </row>
    <row r="4" spans="1:25" s="2" customFormat="1">
      <c r="A4" s="39">
        <v>3</v>
      </c>
      <c r="B4" s="52">
        <f>VLOOKUP(B$1,'HBC Rates'!$A$2:$B$15,2,FALSE)</f>
        <v>0.93010000000000004</v>
      </c>
      <c r="C4" s="52">
        <f>VLOOKUP(C$1,'HBC Rates'!$A$2:$B$15,2,FALSE)</f>
        <v>0.93010000000000004</v>
      </c>
      <c r="D4" s="52">
        <f>VLOOKUP(D$1,'HBC Rates'!$A$2:$B$15,2,FALSE)</f>
        <v>0.93010000000000004</v>
      </c>
      <c r="E4" s="95">
        <f t="shared" si="1"/>
        <v>0.93010000000000004</v>
      </c>
      <c r="F4" s="52">
        <f>VLOOKUP(F$1,'HBC Rates'!$A$2:$B$15,2,FALSE)</f>
        <v>0.83</v>
      </c>
      <c r="G4" s="52">
        <f>VLOOKUP(G$1,'HBC Rates'!$A$2:$B$15,2,FALSE)</f>
        <v>0.67700000000000005</v>
      </c>
      <c r="H4" s="95">
        <f t="shared" si="2"/>
        <v>0.67700000000000005</v>
      </c>
      <c r="I4" s="52">
        <f>VLOOKUP(I$1,'HBC Rates'!$A$2:$B$15,2,FALSE)</f>
        <v>0.62190000000000001</v>
      </c>
      <c r="J4" s="52">
        <f>VLOOKUP(J$1,'HBC Rates'!$A$2:$B$15,2,FALSE)</f>
        <v>0.64219999999999999</v>
      </c>
      <c r="K4" s="52">
        <f>VLOOKUP(K$1,'HBC Rates'!$A$2:$B$15,2,FALSE)</f>
        <v>0.56869999999999998</v>
      </c>
      <c r="L4" s="95">
        <f t="shared" si="3"/>
        <v>0.56869999999999998</v>
      </c>
      <c r="M4" s="52">
        <f>VLOOKUP(M$1,'HBC Rates'!$A$2:$B$15,2,FALSE)</f>
        <v>0.61580000000000001</v>
      </c>
      <c r="N4" s="95">
        <f t="shared" si="0"/>
        <v>0.61580000000000001</v>
      </c>
      <c r="O4" s="95">
        <f t="shared" si="0"/>
        <v>0.61580000000000001</v>
      </c>
      <c r="P4" s="95">
        <f t="shared" si="0"/>
        <v>0.61580000000000001</v>
      </c>
      <c r="Q4" s="95">
        <f t="shared" si="0"/>
        <v>0.61580000000000001</v>
      </c>
      <c r="R4" s="95">
        <f t="shared" si="0"/>
        <v>0.61580000000000001</v>
      </c>
      <c r="S4" s="52">
        <f>VLOOKUP(S$1,'HBC Rates'!$A$2:$B$15,2,FALSE)</f>
        <v>0.93010000000000004</v>
      </c>
      <c r="T4" s="52">
        <f>VLOOKUP(T$1,'HBC Rates'!$A$2:$B$15,2,FALSE)</f>
        <v>0.94520000000000004</v>
      </c>
      <c r="U4" s="95">
        <f t="shared" si="4"/>
        <v>0.94520000000000004</v>
      </c>
      <c r="V4" s="52">
        <f>VLOOKUP(V$1,'HBC Rates'!$A$2:$B$15,2,FALSE)</f>
        <v>0.94520000000000004</v>
      </c>
      <c r="W4" s="52">
        <f>VLOOKUP(W$1,'HBC Rates'!$A$2:$B$15,2,FALSE)</f>
        <v>0.94520000000000004</v>
      </c>
      <c r="X4" s="52">
        <f>VLOOKUP(X$1,'HBC Rates'!$A$2:$B$15,2,FALSE)</f>
        <v>0.94520000000000004</v>
      </c>
      <c r="Y4" s="51" t="s">
        <v>167</v>
      </c>
    </row>
    <row r="6" spans="1:25">
      <c r="A6" s="93" t="s">
        <v>173</v>
      </c>
    </row>
    <row r="7" spans="1:25">
      <c r="A7" s="94" t="s">
        <v>174</v>
      </c>
    </row>
    <row r="8" spans="1:25">
      <c r="A8" s="94" t="s">
        <v>175</v>
      </c>
    </row>
    <row r="15" spans="1:25">
      <c r="C15" s="53"/>
      <c r="N15" s="53"/>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75"/>
  <sheetViews>
    <sheetView zoomScale="115" zoomScaleNormal="115" workbookViewId="0">
      <selection activeCell="N10" sqref="N10"/>
    </sheetView>
  </sheetViews>
  <sheetFormatPr defaultColWidth="9" defaultRowHeight="15"/>
  <cols>
    <col min="1" max="12" width="9" style="2"/>
    <col min="13" max="13" width="9" style="2" customWidth="1"/>
    <col min="14" max="14" width="9" style="2"/>
    <col min="15" max="29" width="12.140625" style="7" customWidth="1"/>
    <col min="30" max="30" width="12.28515625" style="2" bestFit="1" customWidth="1"/>
    <col min="31" max="35" width="9" style="2"/>
    <col min="36" max="43" width="9" style="7"/>
    <col min="44" max="16384" width="9" style="2"/>
  </cols>
  <sheetData>
    <row r="1" spans="15:30">
      <c r="O1" s="34" t="s">
        <v>109</v>
      </c>
    </row>
    <row r="2" spans="15:30">
      <c r="O2" s="7" t="s">
        <v>107</v>
      </c>
      <c r="P2" s="76" t="str">
        <f>IFERROR((FIND("_",P4)),P4)</f>
        <v>BYU</v>
      </c>
      <c r="Q2" s="76" t="str">
        <f>IFERROR((FIND("_",Q4)),Q4)</f>
        <v>ENSIGN</v>
      </c>
      <c r="R2" s="76" t="str">
        <f>IF(FIND("_",R4),LEFT(R4,FIND("_",R4)-1),R4)</f>
        <v>SLCC</v>
      </c>
      <c r="S2" s="76" t="str">
        <f>IF(FIND("_",S4),LEFT(S4,FIND("_",S4)-1),S4)</f>
        <v>SLCC</v>
      </c>
      <c r="T2" s="76" t="str">
        <f>IF(FIND("_",T4),LEFT(T4,FIND("_",T4)-1),T4)</f>
        <v>SLCC</v>
      </c>
      <c r="U2" s="76" t="str">
        <f>IF(FIND("_",U4),LEFT(U4,FIND("_",U4)-1),U4)</f>
        <v>SLCC</v>
      </c>
      <c r="V2" s="76" t="str">
        <f>IF(FIND("_",V4),LEFT(V4,FIND("_",V4)-1),V4)</f>
        <v>UOFU</v>
      </c>
      <c r="W2" s="36"/>
      <c r="X2" s="36"/>
      <c r="Y2" s="36"/>
      <c r="Z2" s="36"/>
      <c r="AA2" s="76" t="str">
        <f>IF(FIND("_",AA4),LEFT(AA4,FIND("_",AA4)-1),AA4)</f>
        <v>WSU</v>
      </c>
      <c r="AB2" s="76" t="str">
        <f>IF(FIND("_",AB4),LEFT(AB4,FIND("_",AB4)-1),AB4)</f>
        <v>WSU</v>
      </c>
      <c r="AC2" s="76" t="str">
        <f>IFERROR((FIND("_",AC4)),AC4)</f>
        <v>WESTMIN</v>
      </c>
      <c r="AD2" s="76"/>
    </row>
    <row r="3" spans="15:30">
      <c r="O3" s="7" t="s">
        <v>108</v>
      </c>
      <c r="P3" s="33">
        <v>1</v>
      </c>
      <c r="Q3" s="33">
        <v>1</v>
      </c>
      <c r="R3" s="77">
        <f>'USHE 2020 Campus Totals'!D3</f>
        <v>0.68409986859395533</v>
      </c>
      <c r="S3" s="77">
        <f>'USHE 2020 Campus Totals'!D6</f>
        <v>0.13337713534822601</v>
      </c>
      <c r="T3" s="77">
        <f>'USHE 2020 Campus Totals'!D7</f>
        <v>1.6162943495400789E-2</v>
      </c>
      <c r="U3" s="77">
        <f>'USHE 2020 Campus Totals'!D10</f>
        <v>0.10175208059570741</v>
      </c>
      <c r="V3" s="77">
        <f>'USHE 2020 Campus Totals'!D19</f>
        <v>0.96822824938358576</v>
      </c>
      <c r="W3" s="78"/>
      <c r="X3" s="78"/>
      <c r="Y3" s="78"/>
      <c r="Z3" s="78"/>
      <c r="AA3" s="77">
        <f>'USHE 2020 Campus Totals'!D23</f>
        <v>0.81142857142857139</v>
      </c>
      <c r="AB3" s="77">
        <f>'USHE 2020 Campus Totals'!D26</f>
        <v>0.16281800391389434</v>
      </c>
      <c r="AC3" s="33">
        <v>1</v>
      </c>
      <c r="AD3" s="77"/>
    </row>
    <row r="4" spans="15:30">
      <c r="O4" s="3" t="s">
        <v>5</v>
      </c>
      <c r="P4" s="3" t="s">
        <v>15</v>
      </c>
      <c r="Q4" s="3" t="s">
        <v>16</v>
      </c>
      <c r="R4" s="3" t="s">
        <v>52</v>
      </c>
      <c r="S4" s="3" t="s">
        <v>53</v>
      </c>
      <c r="T4" s="3" t="s">
        <v>54</v>
      </c>
      <c r="U4" s="3" t="s">
        <v>55</v>
      </c>
      <c r="V4" s="3" t="s">
        <v>99</v>
      </c>
      <c r="W4" s="3" t="s">
        <v>100</v>
      </c>
      <c r="X4" s="3" t="s">
        <v>119</v>
      </c>
      <c r="Y4" s="3" t="s">
        <v>120</v>
      </c>
      <c r="Z4" s="3" t="s">
        <v>121</v>
      </c>
      <c r="AA4" s="3" t="s">
        <v>105</v>
      </c>
      <c r="AB4" s="3" t="s">
        <v>104</v>
      </c>
      <c r="AC4" s="3" t="s">
        <v>17</v>
      </c>
      <c r="AD4" s="55" t="s">
        <v>92</v>
      </c>
    </row>
    <row r="5" spans="15:30">
      <c r="O5" s="3">
        <v>1990</v>
      </c>
      <c r="P5" s="114">
        <f>MROUND(P$3*INDEX('College Enrollment Projections'!$AJ$2:$AP$72,MATCH('Campus Enrol Disaggregation'!$O5,'College Enrollment Projections'!$AI$2:$AI$72,0),MATCH('Campus Enrol Disaggregation'!P$2,'College Enrollment Projections'!$AJ$1:$AP$1,0)),50)</f>
        <v>30450</v>
      </c>
      <c r="Q5" s="114">
        <f>MROUND(Q$3*INDEX('College Enrollment Projections'!$AJ$2:$AP$72,MATCH('Campus Enrol Disaggregation'!$O5,'College Enrollment Projections'!$AI$2:$AI$72,0),MATCH('Campus Enrol Disaggregation'!Q$2,'College Enrollment Projections'!$AJ$1:$AP$1,0)),50)</f>
        <v>0</v>
      </c>
      <c r="R5" s="114">
        <f>MROUND(R$3*INDEX('College Enrollment Projections'!$AJ$2:$AP$72,MATCH('Campus Enrol Disaggregation'!$O5,'College Enrollment Projections'!$AI$2:$AI$72,0),MATCH('Campus Enrol Disaggregation'!R$2,'College Enrollment Projections'!$AJ$1:$AP$1,0)),50)</f>
        <v>9150</v>
      </c>
      <c r="S5" s="114">
        <f>MROUND(S$3*INDEX('College Enrollment Projections'!$AJ$2:$AP$72,MATCH('Campus Enrol Disaggregation'!$O5,'College Enrollment Projections'!$AI$2:$AI$72,0),MATCH('Campus Enrol Disaggregation'!S$2,'College Enrollment Projections'!$AJ$1:$AP$1,0)),50)</f>
        <v>1800</v>
      </c>
      <c r="T5" s="114">
        <f>MROUND(T$3*INDEX('College Enrollment Projections'!$AJ$2:$AP$72,MATCH('Campus Enrol Disaggregation'!$O5,'College Enrollment Projections'!$AI$2:$AI$72,0),MATCH('Campus Enrol Disaggregation'!T$2,'College Enrollment Projections'!$AJ$1:$AP$1,0)),50)</f>
        <v>200</v>
      </c>
      <c r="U5" s="114">
        <f>MROUND(U$3*INDEX('College Enrollment Projections'!$AJ$2:$AP$72,MATCH('Campus Enrol Disaggregation'!$O5,'College Enrollment Projections'!$AI$2:$AI$72,0),MATCH('Campus Enrol Disaggregation'!U$2,'College Enrollment Projections'!$AJ$1:$AP$1,0)),50)</f>
        <v>1350</v>
      </c>
      <c r="V5" s="114">
        <f>MROUND(V$3*INDEX('College Enrollment Projections'!$AJ$2:$AP$72,MATCH('Campus Enrol Disaggregation'!$O5,'College Enrollment Projections'!$AI$2:$AI$72,0),MATCH('Campus Enrol Disaggregation'!V$2,'College Enrollment Projections'!$AJ$1:$AP$1,0)),50)</f>
        <v>23550</v>
      </c>
      <c r="W5" s="115">
        <f>MROUND(INDEX('MAG College Enrollment Forecast'!$B$4:$H$74,MATCH($O5,'MAG College Enrollment Forecast'!$A$4:$A$74,0),MATCH(W$4,'MAG College Enrollment Forecast'!$B$1:$H$1,0)),50)</f>
        <v>7900</v>
      </c>
      <c r="X5" s="115">
        <f>MROUND(INDEX('MAG College Enrollment Forecast'!$B$4:$H$74,MATCH($O5,'MAG College Enrollment Forecast'!$A$4:$A$74,0),MATCH(X$4,'MAG College Enrollment Forecast'!$B$1:$H$1,0)),50)</f>
        <v>0</v>
      </c>
      <c r="Y5" s="115">
        <f>MROUND(INDEX('MAG College Enrollment Forecast'!$B$4:$H$74,MATCH($O5,'MAG College Enrollment Forecast'!$A$4:$A$74,0),MATCH(Y$4,'MAG College Enrollment Forecast'!$B$1:$H$1,0)),50)</f>
        <v>0</v>
      </c>
      <c r="Z5" s="115">
        <f>MROUND(INDEX('MAG College Enrollment Forecast'!$B$4:$H$74,MATCH($O5,'MAG College Enrollment Forecast'!$A$4:$A$74,0),MATCH(Z$4,'MAG College Enrollment Forecast'!$B$1:$H$1,0)),50)</f>
        <v>0</v>
      </c>
      <c r="AA5" s="116">
        <f>MROUND(AA$3*INDEX('College Enrollment Projections'!$AJ$2:$AP$72,MATCH('Campus Enrol Disaggregation'!$O5,'College Enrollment Projections'!$AI$2:$AI$72,0),MATCH('Campus Enrol Disaggregation'!AA$2,'College Enrollment Projections'!$AJ$1:$AP$1,0)),50)</f>
        <v>10900</v>
      </c>
      <c r="AB5" s="116">
        <f>MROUND(AB$3*INDEX('College Enrollment Projections'!$AJ$2:$AP$72,MATCH('Campus Enrol Disaggregation'!$O5,'College Enrollment Projections'!$AI$2:$AI$72,0),MATCH('Campus Enrol Disaggregation'!AB$2,'College Enrollment Projections'!$AJ$1:$AP$1,0)),50)</f>
        <v>2200</v>
      </c>
      <c r="AC5" s="116">
        <f>MROUND(AC$3*INDEX('College Enrollment Projections'!$AJ$2:$AP$72,MATCH('Campus Enrol Disaggregation'!$O5,'College Enrollment Projections'!$AI$2:$AI$72,0),MATCH('Campus Enrol Disaggregation'!AC$2,'College Enrollment Projections'!$AJ$1:$AP$1,0)),50)</f>
        <v>0</v>
      </c>
      <c r="AD5" s="117">
        <f>SUM(P5:AC5)</f>
        <v>87500</v>
      </c>
    </row>
    <row r="6" spans="15:30">
      <c r="O6" s="3">
        <v>1991</v>
      </c>
      <c r="P6" s="114">
        <f>MROUND(P$3*INDEX('College Enrollment Projections'!$AJ$2:$AP$72,MATCH('Campus Enrol Disaggregation'!$O6,'College Enrollment Projections'!$AI$2:$AI$72,0),MATCH('Campus Enrol Disaggregation'!P$2,'College Enrollment Projections'!$AJ$1:$AP$1,0)),50)</f>
        <v>31100</v>
      </c>
      <c r="Q6" s="114">
        <f>MROUND(Q$3*INDEX('College Enrollment Projections'!$AJ$2:$AP$72,MATCH('Campus Enrol Disaggregation'!$O6,'College Enrollment Projections'!$AI$2:$AI$72,0),MATCH('Campus Enrol Disaggregation'!Q$2,'College Enrollment Projections'!$AJ$1:$AP$1,0)),50)</f>
        <v>0</v>
      </c>
      <c r="R6" s="114">
        <f>MROUND(R$3*INDEX('College Enrollment Projections'!$AJ$2:$AP$72,MATCH('Campus Enrol Disaggregation'!$O6,'College Enrollment Projections'!$AI$2:$AI$72,0),MATCH('Campus Enrol Disaggregation'!R$2,'College Enrollment Projections'!$AJ$1:$AP$1,0)),50)</f>
        <v>10950</v>
      </c>
      <c r="S6" s="114">
        <f>MROUND(S$3*INDEX('College Enrollment Projections'!$AJ$2:$AP$72,MATCH('Campus Enrol Disaggregation'!$O6,'College Enrollment Projections'!$AI$2:$AI$72,0),MATCH('Campus Enrol Disaggregation'!S$2,'College Enrollment Projections'!$AJ$1:$AP$1,0)),50)</f>
        <v>2150</v>
      </c>
      <c r="T6" s="114">
        <f>MROUND(T$3*INDEX('College Enrollment Projections'!$AJ$2:$AP$72,MATCH('Campus Enrol Disaggregation'!$O6,'College Enrollment Projections'!$AI$2:$AI$72,0),MATCH('Campus Enrol Disaggregation'!T$2,'College Enrollment Projections'!$AJ$1:$AP$1,0)),50)</f>
        <v>250</v>
      </c>
      <c r="U6" s="114">
        <f>MROUND(U$3*INDEX('College Enrollment Projections'!$AJ$2:$AP$72,MATCH('Campus Enrol Disaggregation'!$O6,'College Enrollment Projections'!$AI$2:$AI$72,0),MATCH('Campus Enrol Disaggregation'!U$2,'College Enrollment Projections'!$AJ$1:$AP$1,0)),50)</f>
        <v>1650</v>
      </c>
      <c r="V6" s="114">
        <f>MROUND(V$3*INDEX('College Enrollment Projections'!$AJ$2:$AP$72,MATCH('Campus Enrol Disaggregation'!$O6,'College Enrollment Projections'!$AI$2:$AI$72,0),MATCH('Campus Enrol Disaggregation'!V$2,'College Enrollment Projections'!$AJ$1:$AP$1,0)),50)</f>
        <v>24750</v>
      </c>
      <c r="W6" s="115">
        <f>MROUND(INDEX('MAG College Enrollment Forecast'!$B$4:$H$74,MATCH($O6,'MAG College Enrollment Forecast'!$A$4:$A$74,0),MATCH(W$4,'MAG College Enrollment Forecast'!$B$1:$H$1,0)),50)</f>
        <v>8800</v>
      </c>
      <c r="X6" s="115">
        <f>MROUND(INDEX('MAG College Enrollment Forecast'!$B$4:$H$74,MATCH($O6,'MAG College Enrollment Forecast'!$A$4:$A$74,0),MATCH(X$4,'MAG College Enrollment Forecast'!$B$1:$H$1,0)),50)</f>
        <v>0</v>
      </c>
      <c r="Y6" s="115">
        <f>MROUND(INDEX('MAG College Enrollment Forecast'!$B$4:$H$74,MATCH($O6,'MAG College Enrollment Forecast'!$A$4:$A$74,0),MATCH(Y$4,'MAG College Enrollment Forecast'!$B$1:$H$1,0)),50)</f>
        <v>0</v>
      </c>
      <c r="Z6" s="115">
        <f>MROUND(INDEX('MAG College Enrollment Forecast'!$B$4:$H$74,MATCH($O6,'MAG College Enrollment Forecast'!$A$4:$A$74,0),MATCH(Z$4,'MAG College Enrollment Forecast'!$B$1:$H$1,0)),50)</f>
        <v>0</v>
      </c>
      <c r="AA6" s="116">
        <f>MROUND(AA$3*INDEX('College Enrollment Projections'!$AJ$2:$AP$72,MATCH('Campus Enrol Disaggregation'!$O6,'College Enrollment Projections'!$AI$2:$AI$72,0),MATCH('Campus Enrol Disaggregation'!AA$2,'College Enrollment Projections'!$AJ$1:$AP$1,0)),50)</f>
        <v>11750</v>
      </c>
      <c r="AB6" s="116">
        <f>MROUND(AB$3*INDEX('College Enrollment Projections'!$AJ$2:$AP$72,MATCH('Campus Enrol Disaggregation'!$O6,'College Enrollment Projections'!$AI$2:$AI$72,0),MATCH('Campus Enrol Disaggregation'!AB$2,'College Enrollment Projections'!$AJ$1:$AP$1,0)),50)</f>
        <v>2350</v>
      </c>
      <c r="AC6" s="116">
        <f>MROUND(AC$3*INDEX('College Enrollment Projections'!$AJ$2:$AP$72,MATCH('Campus Enrol Disaggregation'!$O6,'College Enrollment Projections'!$AI$2:$AI$72,0),MATCH('Campus Enrol Disaggregation'!AC$2,'College Enrollment Projections'!$AJ$1:$AP$1,0)),50)</f>
        <v>0</v>
      </c>
      <c r="AD6" s="117">
        <f t="shared" ref="AD6:AD69" si="0">SUM(P6:AC6)</f>
        <v>93750</v>
      </c>
    </row>
    <row r="7" spans="15:30">
      <c r="O7" s="3">
        <v>1992</v>
      </c>
      <c r="P7" s="114">
        <f>MROUND(P$3*INDEX('College Enrollment Projections'!$AJ$2:$AP$72,MATCH('Campus Enrol Disaggregation'!$O7,'College Enrollment Projections'!$AI$2:$AI$72,0),MATCH('Campus Enrol Disaggregation'!P$2,'College Enrollment Projections'!$AJ$1:$AP$1,0)),50)</f>
        <v>31100</v>
      </c>
      <c r="Q7" s="114">
        <f>MROUND(Q$3*INDEX('College Enrollment Projections'!$AJ$2:$AP$72,MATCH('Campus Enrol Disaggregation'!$O7,'College Enrollment Projections'!$AI$2:$AI$72,0),MATCH('Campus Enrol Disaggregation'!Q$2,'College Enrollment Projections'!$AJ$1:$AP$1,0)),50)</f>
        <v>0</v>
      </c>
      <c r="R7" s="114">
        <f>MROUND(R$3*INDEX('College Enrollment Projections'!$AJ$2:$AP$72,MATCH('Campus Enrol Disaggregation'!$O7,'College Enrollment Projections'!$AI$2:$AI$72,0),MATCH('Campus Enrol Disaggregation'!R$2,'College Enrollment Projections'!$AJ$1:$AP$1,0)),50)</f>
        <v>12150</v>
      </c>
      <c r="S7" s="114">
        <f>MROUND(S$3*INDEX('College Enrollment Projections'!$AJ$2:$AP$72,MATCH('Campus Enrol Disaggregation'!$O7,'College Enrollment Projections'!$AI$2:$AI$72,0),MATCH('Campus Enrol Disaggregation'!S$2,'College Enrollment Projections'!$AJ$1:$AP$1,0)),50)</f>
        <v>2350</v>
      </c>
      <c r="T7" s="114">
        <f>MROUND(T$3*INDEX('College Enrollment Projections'!$AJ$2:$AP$72,MATCH('Campus Enrol Disaggregation'!$O7,'College Enrollment Projections'!$AI$2:$AI$72,0),MATCH('Campus Enrol Disaggregation'!T$2,'College Enrollment Projections'!$AJ$1:$AP$1,0)),50)</f>
        <v>300</v>
      </c>
      <c r="U7" s="114">
        <f>MROUND(U$3*INDEX('College Enrollment Projections'!$AJ$2:$AP$72,MATCH('Campus Enrol Disaggregation'!$O7,'College Enrollment Projections'!$AI$2:$AI$72,0),MATCH('Campus Enrol Disaggregation'!U$2,'College Enrollment Projections'!$AJ$1:$AP$1,0)),50)</f>
        <v>1800</v>
      </c>
      <c r="V7" s="114">
        <f>MROUND(V$3*INDEX('College Enrollment Projections'!$AJ$2:$AP$72,MATCH('Campus Enrol Disaggregation'!$O7,'College Enrollment Projections'!$AI$2:$AI$72,0),MATCH('Campus Enrol Disaggregation'!V$2,'College Enrollment Projections'!$AJ$1:$AP$1,0)),50)</f>
        <v>25050</v>
      </c>
      <c r="W7" s="115">
        <f>MROUND(INDEX('MAG College Enrollment Forecast'!$B$4:$H$74,MATCH($O7,'MAG College Enrollment Forecast'!$A$4:$A$74,0),MATCH(W$4,'MAG College Enrollment Forecast'!$B$1:$H$1,0)),50)</f>
        <v>9600</v>
      </c>
      <c r="X7" s="115">
        <f>MROUND(INDEX('MAG College Enrollment Forecast'!$B$4:$H$74,MATCH($O7,'MAG College Enrollment Forecast'!$A$4:$A$74,0),MATCH(X$4,'MAG College Enrollment Forecast'!$B$1:$H$1,0)),50)</f>
        <v>0</v>
      </c>
      <c r="Y7" s="115">
        <f>MROUND(INDEX('MAG College Enrollment Forecast'!$B$4:$H$74,MATCH($O7,'MAG College Enrollment Forecast'!$A$4:$A$74,0),MATCH(Y$4,'MAG College Enrollment Forecast'!$B$1:$H$1,0)),50)</f>
        <v>0</v>
      </c>
      <c r="Z7" s="115">
        <f>MROUND(INDEX('MAG College Enrollment Forecast'!$B$4:$H$74,MATCH($O7,'MAG College Enrollment Forecast'!$A$4:$A$74,0),MATCH(Z$4,'MAG College Enrollment Forecast'!$B$1:$H$1,0)),50)</f>
        <v>0</v>
      </c>
      <c r="AA7" s="116">
        <f>MROUND(AA$3*INDEX('College Enrollment Projections'!$AJ$2:$AP$72,MATCH('Campus Enrol Disaggregation'!$O7,'College Enrollment Projections'!$AI$2:$AI$72,0),MATCH('Campus Enrol Disaggregation'!AA$2,'College Enrollment Projections'!$AJ$1:$AP$1,0)),50)</f>
        <v>12150</v>
      </c>
      <c r="AB7" s="116">
        <f>MROUND(AB$3*INDEX('College Enrollment Projections'!$AJ$2:$AP$72,MATCH('Campus Enrol Disaggregation'!$O7,'College Enrollment Projections'!$AI$2:$AI$72,0),MATCH('Campus Enrol Disaggregation'!AB$2,'College Enrollment Projections'!$AJ$1:$AP$1,0)),50)</f>
        <v>2450</v>
      </c>
      <c r="AC7" s="116">
        <f>MROUND(AC$3*INDEX('College Enrollment Projections'!$AJ$2:$AP$72,MATCH('Campus Enrol Disaggregation'!$O7,'College Enrollment Projections'!$AI$2:$AI$72,0),MATCH('Campus Enrol Disaggregation'!AC$2,'College Enrollment Projections'!$AJ$1:$AP$1,0)),50)</f>
        <v>0</v>
      </c>
      <c r="AD7" s="117">
        <f t="shared" si="0"/>
        <v>96950</v>
      </c>
    </row>
    <row r="8" spans="15:30">
      <c r="O8" s="3">
        <v>1993</v>
      </c>
      <c r="P8" s="114">
        <f>MROUND(P$3*INDEX('College Enrollment Projections'!$AJ$2:$AP$72,MATCH('Campus Enrol Disaggregation'!$O8,'College Enrollment Projections'!$AI$2:$AI$72,0),MATCH('Campus Enrol Disaggregation'!P$2,'College Enrollment Projections'!$AJ$1:$AP$1,0)),50)</f>
        <v>30550</v>
      </c>
      <c r="Q8" s="114">
        <f>MROUND(Q$3*INDEX('College Enrollment Projections'!$AJ$2:$AP$72,MATCH('Campus Enrol Disaggregation'!$O8,'College Enrollment Projections'!$AI$2:$AI$72,0),MATCH('Campus Enrol Disaggregation'!Q$2,'College Enrollment Projections'!$AJ$1:$AP$1,0)),50)</f>
        <v>0</v>
      </c>
      <c r="R8" s="114">
        <f>MROUND(R$3*INDEX('College Enrollment Projections'!$AJ$2:$AP$72,MATCH('Campus Enrol Disaggregation'!$O8,'College Enrollment Projections'!$AI$2:$AI$72,0),MATCH('Campus Enrol Disaggregation'!R$2,'College Enrollment Projections'!$AJ$1:$AP$1,0)),50)</f>
        <v>12550</v>
      </c>
      <c r="S8" s="114">
        <f>MROUND(S$3*INDEX('College Enrollment Projections'!$AJ$2:$AP$72,MATCH('Campus Enrol Disaggregation'!$O8,'College Enrollment Projections'!$AI$2:$AI$72,0),MATCH('Campus Enrol Disaggregation'!S$2,'College Enrollment Projections'!$AJ$1:$AP$1,0)),50)</f>
        <v>2450</v>
      </c>
      <c r="T8" s="114">
        <f>MROUND(T$3*INDEX('College Enrollment Projections'!$AJ$2:$AP$72,MATCH('Campus Enrol Disaggregation'!$O8,'College Enrollment Projections'!$AI$2:$AI$72,0),MATCH('Campus Enrol Disaggregation'!T$2,'College Enrollment Projections'!$AJ$1:$AP$1,0)),50)</f>
        <v>300</v>
      </c>
      <c r="U8" s="114">
        <f>MROUND(U$3*INDEX('College Enrollment Projections'!$AJ$2:$AP$72,MATCH('Campus Enrol Disaggregation'!$O8,'College Enrollment Projections'!$AI$2:$AI$72,0),MATCH('Campus Enrol Disaggregation'!U$2,'College Enrollment Projections'!$AJ$1:$AP$1,0)),50)</f>
        <v>1850</v>
      </c>
      <c r="V8" s="114">
        <f>MROUND(V$3*INDEX('College Enrollment Projections'!$AJ$2:$AP$72,MATCH('Campus Enrol Disaggregation'!$O8,'College Enrollment Projections'!$AI$2:$AI$72,0),MATCH('Campus Enrol Disaggregation'!V$2,'College Enrollment Projections'!$AJ$1:$AP$1,0)),50)</f>
        <v>25150</v>
      </c>
      <c r="W8" s="115">
        <f>MROUND(INDEX('MAG College Enrollment Forecast'!$B$4:$H$74,MATCH($O8,'MAG College Enrollment Forecast'!$A$4:$A$74,0),MATCH(W$4,'MAG College Enrollment Forecast'!$B$1:$H$1,0)),50)</f>
        <v>10500</v>
      </c>
      <c r="X8" s="115">
        <f>MROUND(INDEX('MAG College Enrollment Forecast'!$B$4:$H$74,MATCH($O8,'MAG College Enrollment Forecast'!$A$4:$A$74,0),MATCH(X$4,'MAG College Enrollment Forecast'!$B$1:$H$1,0)),50)</f>
        <v>0</v>
      </c>
      <c r="Y8" s="115">
        <f>MROUND(INDEX('MAG College Enrollment Forecast'!$B$4:$H$74,MATCH($O8,'MAG College Enrollment Forecast'!$A$4:$A$74,0),MATCH(Y$4,'MAG College Enrollment Forecast'!$B$1:$H$1,0)),50)</f>
        <v>0</v>
      </c>
      <c r="Z8" s="115">
        <f>MROUND(INDEX('MAG College Enrollment Forecast'!$B$4:$H$74,MATCH($O8,'MAG College Enrollment Forecast'!$A$4:$A$74,0),MATCH(Z$4,'MAG College Enrollment Forecast'!$B$1:$H$1,0)),50)</f>
        <v>0</v>
      </c>
      <c r="AA8" s="116">
        <f>MROUND(AA$3*INDEX('College Enrollment Projections'!$AJ$2:$AP$72,MATCH('Campus Enrol Disaggregation'!$O8,'College Enrollment Projections'!$AI$2:$AI$72,0),MATCH('Campus Enrol Disaggregation'!AA$2,'College Enrollment Projections'!$AJ$1:$AP$1,0)),50)</f>
        <v>11700</v>
      </c>
      <c r="AB8" s="116">
        <f>MROUND(AB$3*INDEX('College Enrollment Projections'!$AJ$2:$AP$72,MATCH('Campus Enrol Disaggregation'!$O8,'College Enrollment Projections'!$AI$2:$AI$72,0),MATCH('Campus Enrol Disaggregation'!AB$2,'College Enrollment Projections'!$AJ$1:$AP$1,0)),50)</f>
        <v>2350</v>
      </c>
      <c r="AC8" s="116">
        <f>MROUND(AC$3*INDEX('College Enrollment Projections'!$AJ$2:$AP$72,MATCH('Campus Enrol Disaggregation'!$O8,'College Enrollment Projections'!$AI$2:$AI$72,0),MATCH('Campus Enrol Disaggregation'!AC$2,'College Enrollment Projections'!$AJ$1:$AP$1,0)),50)</f>
        <v>0</v>
      </c>
      <c r="AD8" s="117">
        <f t="shared" si="0"/>
        <v>97400</v>
      </c>
    </row>
    <row r="9" spans="15:30">
      <c r="O9" s="3">
        <v>1994</v>
      </c>
      <c r="P9" s="114">
        <f>MROUND(P$3*INDEX('College Enrollment Projections'!$AJ$2:$AP$72,MATCH('Campus Enrol Disaggregation'!$O9,'College Enrollment Projections'!$AI$2:$AI$72,0),MATCH('Campus Enrol Disaggregation'!P$2,'College Enrollment Projections'!$AJ$1:$AP$1,0)),50)</f>
        <v>30400</v>
      </c>
      <c r="Q9" s="114">
        <f>MROUND(Q$3*INDEX('College Enrollment Projections'!$AJ$2:$AP$72,MATCH('Campus Enrol Disaggregation'!$O9,'College Enrollment Projections'!$AI$2:$AI$72,0),MATCH('Campus Enrol Disaggregation'!Q$2,'College Enrollment Projections'!$AJ$1:$AP$1,0)),50)</f>
        <v>0</v>
      </c>
      <c r="R9" s="114">
        <f>MROUND(R$3*INDEX('College Enrollment Projections'!$AJ$2:$AP$72,MATCH('Campus Enrol Disaggregation'!$O9,'College Enrollment Projections'!$AI$2:$AI$72,0),MATCH('Campus Enrol Disaggregation'!R$2,'College Enrollment Projections'!$AJ$1:$AP$1,0)),50)</f>
        <v>13300</v>
      </c>
      <c r="S9" s="114">
        <f>MROUND(S$3*INDEX('College Enrollment Projections'!$AJ$2:$AP$72,MATCH('Campus Enrol Disaggregation'!$O9,'College Enrollment Projections'!$AI$2:$AI$72,0),MATCH('Campus Enrol Disaggregation'!S$2,'College Enrollment Projections'!$AJ$1:$AP$1,0)),50)</f>
        <v>2600</v>
      </c>
      <c r="T9" s="114">
        <f>MROUND(T$3*INDEX('College Enrollment Projections'!$AJ$2:$AP$72,MATCH('Campus Enrol Disaggregation'!$O9,'College Enrollment Projections'!$AI$2:$AI$72,0),MATCH('Campus Enrol Disaggregation'!T$2,'College Enrollment Projections'!$AJ$1:$AP$1,0)),50)</f>
        <v>300</v>
      </c>
      <c r="U9" s="114">
        <f>MROUND(U$3*INDEX('College Enrollment Projections'!$AJ$2:$AP$72,MATCH('Campus Enrol Disaggregation'!$O9,'College Enrollment Projections'!$AI$2:$AI$72,0),MATCH('Campus Enrol Disaggregation'!U$2,'College Enrollment Projections'!$AJ$1:$AP$1,0)),50)</f>
        <v>2000</v>
      </c>
      <c r="V9" s="114">
        <f>MROUND(V$3*INDEX('College Enrollment Projections'!$AJ$2:$AP$72,MATCH('Campus Enrol Disaggregation'!$O9,'College Enrollment Projections'!$AI$2:$AI$72,0),MATCH('Campus Enrol Disaggregation'!V$2,'College Enrollment Projections'!$AJ$1:$AP$1,0)),50)</f>
        <v>24850</v>
      </c>
      <c r="W9" s="115">
        <f>MROUND(INDEX('MAG College Enrollment Forecast'!$B$4:$H$74,MATCH($O9,'MAG College Enrollment Forecast'!$A$4:$A$74,0),MATCH(W$4,'MAG College Enrollment Forecast'!$B$1:$H$1,0)),50)</f>
        <v>13300</v>
      </c>
      <c r="X9" s="115">
        <f>MROUND(INDEX('MAG College Enrollment Forecast'!$B$4:$H$74,MATCH($O9,'MAG College Enrollment Forecast'!$A$4:$A$74,0),MATCH(X$4,'MAG College Enrollment Forecast'!$B$1:$H$1,0)),50)</f>
        <v>0</v>
      </c>
      <c r="Y9" s="115">
        <f>MROUND(INDEX('MAG College Enrollment Forecast'!$B$4:$H$74,MATCH($O9,'MAG College Enrollment Forecast'!$A$4:$A$74,0),MATCH(Y$4,'MAG College Enrollment Forecast'!$B$1:$H$1,0)),50)</f>
        <v>0</v>
      </c>
      <c r="Z9" s="115">
        <f>MROUND(INDEX('MAG College Enrollment Forecast'!$B$4:$H$74,MATCH($O9,'MAG College Enrollment Forecast'!$A$4:$A$74,0),MATCH(Z$4,'MAG College Enrollment Forecast'!$B$1:$H$1,0)),50)</f>
        <v>0</v>
      </c>
      <c r="AA9" s="116">
        <f>MROUND(AA$3*INDEX('College Enrollment Projections'!$AJ$2:$AP$72,MATCH('Campus Enrol Disaggregation'!$O9,'College Enrollment Projections'!$AI$2:$AI$72,0),MATCH('Campus Enrol Disaggregation'!AA$2,'College Enrollment Projections'!$AJ$1:$AP$1,0)),50)</f>
        <v>11550</v>
      </c>
      <c r="AB9" s="116">
        <f>MROUND(AB$3*INDEX('College Enrollment Projections'!$AJ$2:$AP$72,MATCH('Campus Enrol Disaggregation'!$O9,'College Enrollment Projections'!$AI$2:$AI$72,0),MATCH('Campus Enrol Disaggregation'!AB$2,'College Enrollment Projections'!$AJ$1:$AP$1,0)),50)</f>
        <v>2300</v>
      </c>
      <c r="AC9" s="116">
        <f>MROUND(AC$3*INDEX('College Enrollment Projections'!$AJ$2:$AP$72,MATCH('Campus Enrol Disaggregation'!$O9,'College Enrollment Projections'!$AI$2:$AI$72,0),MATCH('Campus Enrol Disaggregation'!AC$2,'College Enrollment Projections'!$AJ$1:$AP$1,0)),50)</f>
        <v>0</v>
      </c>
      <c r="AD9" s="117">
        <f t="shared" si="0"/>
        <v>100600</v>
      </c>
    </row>
    <row r="10" spans="15:30">
      <c r="O10" s="3">
        <v>1995</v>
      </c>
      <c r="P10" s="114">
        <f>MROUND(P$3*INDEX('College Enrollment Projections'!$AJ$2:$AP$72,MATCH('Campus Enrol Disaggregation'!$O10,'College Enrollment Projections'!$AI$2:$AI$72,0),MATCH('Campus Enrol Disaggregation'!P$2,'College Enrollment Projections'!$AJ$1:$AP$1,0)),50)</f>
        <v>30450</v>
      </c>
      <c r="Q10" s="114">
        <f>MROUND(Q$3*INDEX('College Enrollment Projections'!$AJ$2:$AP$72,MATCH('Campus Enrol Disaggregation'!$O10,'College Enrollment Projections'!$AI$2:$AI$72,0),MATCH('Campus Enrol Disaggregation'!Q$2,'College Enrollment Projections'!$AJ$1:$AP$1,0)),50)</f>
        <v>0</v>
      </c>
      <c r="R10" s="114">
        <f>MROUND(R$3*INDEX('College Enrollment Projections'!$AJ$2:$AP$72,MATCH('Campus Enrol Disaggregation'!$O10,'College Enrollment Projections'!$AI$2:$AI$72,0),MATCH('Campus Enrol Disaggregation'!R$2,'College Enrollment Projections'!$AJ$1:$AP$1,0)),50)</f>
        <v>14250</v>
      </c>
      <c r="S10" s="114">
        <f>MROUND(S$3*INDEX('College Enrollment Projections'!$AJ$2:$AP$72,MATCH('Campus Enrol Disaggregation'!$O10,'College Enrollment Projections'!$AI$2:$AI$72,0),MATCH('Campus Enrol Disaggregation'!S$2,'College Enrollment Projections'!$AJ$1:$AP$1,0)),50)</f>
        <v>2800</v>
      </c>
      <c r="T10" s="114">
        <f>MROUND(T$3*INDEX('College Enrollment Projections'!$AJ$2:$AP$72,MATCH('Campus Enrol Disaggregation'!$O10,'College Enrollment Projections'!$AI$2:$AI$72,0),MATCH('Campus Enrol Disaggregation'!T$2,'College Enrollment Projections'!$AJ$1:$AP$1,0)),50)</f>
        <v>350</v>
      </c>
      <c r="U10" s="114">
        <f>MROUND(U$3*INDEX('College Enrollment Projections'!$AJ$2:$AP$72,MATCH('Campus Enrol Disaggregation'!$O10,'College Enrollment Projections'!$AI$2:$AI$72,0),MATCH('Campus Enrol Disaggregation'!U$2,'College Enrollment Projections'!$AJ$1:$AP$1,0)),50)</f>
        <v>2100</v>
      </c>
      <c r="V10" s="114">
        <f>MROUND(V$3*INDEX('College Enrollment Projections'!$AJ$2:$AP$72,MATCH('Campus Enrol Disaggregation'!$O10,'College Enrollment Projections'!$AI$2:$AI$72,0),MATCH('Campus Enrol Disaggregation'!V$2,'College Enrollment Projections'!$AJ$1:$AP$1,0)),50)</f>
        <v>25950</v>
      </c>
      <c r="W10" s="115">
        <f>MROUND(INDEX('MAG College Enrollment Forecast'!$B$4:$H$74,MATCH($O10,'MAG College Enrollment Forecast'!$A$4:$A$74,0),MATCH(W$4,'MAG College Enrollment Forecast'!$B$1:$H$1,0)),50)</f>
        <v>14050</v>
      </c>
      <c r="X10" s="115">
        <f>MROUND(INDEX('MAG College Enrollment Forecast'!$B$4:$H$74,MATCH($O10,'MAG College Enrollment Forecast'!$A$4:$A$74,0),MATCH(X$4,'MAG College Enrollment Forecast'!$B$1:$H$1,0)),50)</f>
        <v>0</v>
      </c>
      <c r="Y10" s="115">
        <f>MROUND(INDEX('MAG College Enrollment Forecast'!$B$4:$H$74,MATCH($O10,'MAG College Enrollment Forecast'!$A$4:$A$74,0),MATCH(Y$4,'MAG College Enrollment Forecast'!$B$1:$H$1,0)),50)</f>
        <v>0</v>
      </c>
      <c r="Z10" s="115">
        <f>MROUND(INDEX('MAG College Enrollment Forecast'!$B$4:$H$74,MATCH($O10,'MAG College Enrollment Forecast'!$A$4:$A$74,0),MATCH(Z$4,'MAG College Enrollment Forecast'!$B$1:$H$1,0)),50)</f>
        <v>0</v>
      </c>
      <c r="AA10" s="116">
        <f>MROUND(AA$3*INDEX('College Enrollment Projections'!$AJ$2:$AP$72,MATCH('Campus Enrol Disaggregation'!$O10,'College Enrollment Projections'!$AI$2:$AI$72,0),MATCH('Campus Enrol Disaggregation'!AA$2,'College Enrollment Projections'!$AJ$1:$AP$1,0)),50)</f>
        <v>11350</v>
      </c>
      <c r="AB10" s="116">
        <f>MROUND(AB$3*INDEX('College Enrollment Projections'!$AJ$2:$AP$72,MATCH('Campus Enrol Disaggregation'!$O10,'College Enrollment Projections'!$AI$2:$AI$72,0),MATCH('Campus Enrol Disaggregation'!AB$2,'College Enrollment Projections'!$AJ$1:$AP$1,0)),50)</f>
        <v>2300</v>
      </c>
      <c r="AC10" s="116">
        <f>MROUND(AC$3*INDEX('College Enrollment Projections'!$AJ$2:$AP$72,MATCH('Campus Enrol Disaggregation'!$O10,'College Enrollment Projections'!$AI$2:$AI$72,0),MATCH('Campus Enrol Disaggregation'!AC$2,'College Enrollment Projections'!$AJ$1:$AP$1,0)),50)</f>
        <v>0</v>
      </c>
      <c r="AD10" s="117">
        <f t="shared" si="0"/>
        <v>103600</v>
      </c>
    </row>
    <row r="11" spans="15:30">
      <c r="O11" s="3">
        <v>1996</v>
      </c>
      <c r="P11" s="114">
        <f>MROUND(P$3*INDEX('College Enrollment Projections'!$AJ$2:$AP$72,MATCH('Campus Enrol Disaggregation'!$O11,'College Enrollment Projections'!$AI$2:$AI$72,0),MATCH('Campus Enrol Disaggregation'!P$2,'College Enrollment Projections'!$AJ$1:$AP$1,0)),50)</f>
        <v>30550</v>
      </c>
      <c r="Q11" s="114">
        <f>MROUND(Q$3*INDEX('College Enrollment Projections'!$AJ$2:$AP$72,MATCH('Campus Enrol Disaggregation'!$O11,'College Enrollment Projections'!$AI$2:$AI$72,0),MATCH('Campus Enrol Disaggregation'!Q$2,'College Enrollment Projections'!$AJ$1:$AP$1,0)),50)</f>
        <v>0</v>
      </c>
      <c r="R11" s="114">
        <f>MROUND(R$3*INDEX('College Enrollment Projections'!$AJ$2:$AP$72,MATCH('Campus Enrol Disaggregation'!$O11,'College Enrollment Projections'!$AI$2:$AI$72,0),MATCH('Campus Enrol Disaggregation'!R$2,'College Enrollment Projections'!$AJ$1:$AP$1,0)),50)</f>
        <v>15300</v>
      </c>
      <c r="S11" s="114">
        <f>MROUND(S$3*INDEX('College Enrollment Projections'!$AJ$2:$AP$72,MATCH('Campus Enrol Disaggregation'!$O11,'College Enrollment Projections'!$AI$2:$AI$72,0),MATCH('Campus Enrol Disaggregation'!S$2,'College Enrollment Projections'!$AJ$1:$AP$1,0)),50)</f>
        <v>3000</v>
      </c>
      <c r="T11" s="114">
        <f>MROUND(T$3*INDEX('College Enrollment Projections'!$AJ$2:$AP$72,MATCH('Campus Enrol Disaggregation'!$O11,'College Enrollment Projections'!$AI$2:$AI$72,0),MATCH('Campus Enrol Disaggregation'!T$2,'College Enrollment Projections'!$AJ$1:$AP$1,0)),50)</f>
        <v>350</v>
      </c>
      <c r="U11" s="114">
        <f>MROUND(U$3*INDEX('College Enrollment Projections'!$AJ$2:$AP$72,MATCH('Campus Enrol Disaggregation'!$O11,'College Enrollment Projections'!$AI$2:$AI$72,0),MATCH('Campus Enrol Disaggregation'!U$2,'College Enrollment Projections'!$AJ$1:$AP$1,0)),50)</f>
        <v>2300</v>
      </c>
      <c r="V11" s="114">
        <f>MROUND(V$3*INDEX('College Enrollment Projections'!$AJ$2:$AP$72,MATCH('Campus Enrol Disaggregation'!$O11,'College Enrollment Projections'!$AI$2:$AI$72,0),MATCH('Campus Enrol Disaggregation'!V$2,'College Enrollment Projections'!$AJ$1:$AP$1,0)),50)</f>
        <v>25250</v>
      </c>
      <c r="W11" s="115">
        <f>MROUND(INDEX('MAG College Enrollment Forecast'!$B$4:$H$74,MATCH($O11,'MAG College Enrollment Forecast'!$A$4:$A$74,0),MATCH(W$4,'MAG College Enrollment Forecast'!$B$1:$H$1,0)),50)</f>
        <v>14750</v>
      </c>
      <c r="X11" s="115">
        <f>MROUND(INDEX('MAG College Enrollment Forecast'!$B$4:$H$74,MATCH($O11,'MAG College Enrollment Forecast'!$A$4:$A$74,0),MATCH(X$4,'MAG College Enrollment Forecast'!$B$1:$H$1,0)),50)</f>
        <v>0</v>
      </c>
      <c r="Y11" s="115">
        <f>MROUND(INDEX('MAG College Enrollment Forecast'!$B$4:$H$74,MATCH($O11,'MAG College Enrollment Forecast'!$A$4:$A$74,0),MATCH(Y$4,'MAG College Enrollment Forecast'!$B$1:$H$1,0)),50)</f>
        <v>0</v>
      </c>
      <c r="Z11" s="115">
        <f>MROUND(INDEX('MAG College Enrollment Forecast'!$B$4:$H$74,MATCH($O11,'MAG College Enrollment Forecast'!$A$4:$A$74,0),MATCH(Z$4,'MAG College Enrollment Forecast'!$B$1:$H$1,0)),50)</f>
        <v>0</v>
      </c>
      <c r="AA11" s="116">
        <f>MROUND(AA$3*INDEX('College Enrollment Projections'!$AJ$2:$AP$72,MATCH('Campus Enrol Disaggregation'!$O11,'College Enrollment Projections'!$AI$2:$AI$72,0),MATCH('Campus Enrol Disaggregation'!AA$2,'College Enrollment Projections'!$AJ$1:$AP$1,0)),50)</f>
        <v>11300</v>
      </c>
      <c r="AB11" s="116">
        <f>MROUND(AB$3*INDEX('College Enrollment Projections'!$AJ$2:$AP$72,MATCH('Campus Enrol Disaggregation'!$O11,'College Enrollment Projections'!$AI$2:$AI$72,0),MATCH('Campus Enrol Disaggregation'!AB$2,'College Enrollment Projections'!$AJ$1:$AP$1,0)),50)</f>
        <v>2250</v>
      </c>
      <c r="AC11" s="116">
        <f>MROUND(AC$3*INDEX('College Enrollment Projections'!$AJ$2:$AP$72,MATCH('Campus Enrol Disaggregation'!$O11,'College Enrollment Projections'!$AI$2:$AI$72,0),MATCH('Campus Enrol Disaggregation'!AC$2,'College Enrollment Projections'!$AJ$1:$AP$1,0)),50)</f>
        <v>0</v>
      </c>
      <c r="AD11" s="117">
        <f t="shared" si="0"/>
        <v>105050</v>
      </c>
    </row>
    <row r="12" spans="15:30">
      <c r="O12" s="3">
        <v>1997</v>
      </c>
      <c r="P12" s="114">
        <f>MROUND(P$3*INDEX('College Enrollment Projections'!$AJ$2:$AP$72,MATCH('Campus Enrol Disaggregation'!$O12,'College Enrollment Projections'!$AI$2:$AI$72,0),MATCH('Campus Enrol Disaggregation'!P$2,'College Enrollment Projections'!$AJ$1:$AP$1,0)),50)</f>
        <v>31250</v>
      </c>
      <c r="Q12" s="114">
        <f>MROUND(Q$3*INDEX('College Enrollment Projections'!$AJ$2:$AP$72,MATCH('Campus Enrol Disaggregation'!$O12,'College Enrollment Projections'!$AI$2:$AI$72,0),MATCH('Campus Enrol Disaggregation'!Q$2,'College Enrollment Projections'!$AJ$1:$AP$1,0)),50)</f>
        <v>0</v>
      </c>
      <c r="R12" s="114">
        <f>MROUND(R$3*INDEX('College Enrollment Projections'!$AJ$2:$AP$72,MATCH('Campus Enrol Disaggregation'!$O12,'College Enrollment Projections'!$AI$2:$AI$72,0),MATCH('Campus Enrol Disaggregation'!R$2,'College Enrollment Projections'!$AJ$1:$AP$1,0)),50)</f>
        <v>16650</v>
      </c>
      <c r="S12" s="114">
        <f>MROUND(S$3*INDEX('College Enrollment Projections'!$AJ$2:$AP$72,MATCH('Campus Enrol Disaggregation'!$O12,'College Enrollment Projections'!$AI$2:$AI$72,0),MATCH('Campus Enrol Disaggregation'!S$2,'College Enrollment Projections'!$AJ$1:$AP$1,0)),50)</f>
        <v>3250</v>
      </c>
      <c r="T12" s="114">
        <f>MROUND(T$3*INDEX('College Enrollment Projections'!$AJ$2:$AP$72,MATCH('Campus Enrol Disaggregation'!$O12,'College Enrollment Projections'!$AI$2:$AI$72,0),MATCH('Campus Enrol Disaggregation'!T$2,'College Enrollment Projections'!$AJ$1:$AP$1,0)),50)</f>
        <v>400</v>
      </c>
      <c r="U12" s="114">
        <f>MROUND(U$3*INDEX('College Enrollment Projections'!$AJ$2:$AP$72,MATCH('Campus Enrol Disaggregation'!$O12,'College Enrollment Projections'!$AI$2:$AI$72,0),MATCH('Campus Enrol Disaggregation'!U$2,'College Enrollment Projections'!$AJ$1:$AP$1,0)),50)</f>
        <v>2450</v>
      </c>
      <c r="V12" s="114">
        <f>MROUND(V$3*INDEX('College Enrollment Projections'!$AJ$2:$AP$72,MATCH('Campus Enrol Disaggregation'!$O12,'College Enrollment Projections'!$AI$2:$AI$72,0),MATCH('Campus Enrol Disaggregation'!V$2,'College Enrollment Projections'!$AJ$1:$AP$1,0)),50)</f>
        <v>25050</v>
      </c>
      <c r="W12" s="115">
        <f>MROUND(INDEX('MAG College Enrollment Forecast'!$B$4:$H$74,MATCH($O12,'MAG College Enrollment Forecast'!$A$4:$A$74,0),MATCH(W$4,'MAG College Enrollment Forecast'!$B$1:$H$1,0)),50)</f>
        <v>16000</v>
      </c>
      <c r="X12" s="115">
        <f>MROUND(INDEX('MAG College Enrollment Forecast'!$B$4:$H$74,MATCH($O12,'MAG College Enrollment Forecast'!$A$4:$A$74,0),MATCH(X$4,'MAG College Enrollment Forecast'!$B$1:$H$1,0)),50)</f>
        <v>0</v>
      </c>
      <c r="Y12" s="115">
        <f>MROUND(INDEX('MAG College Enrollment Forecast'!$B$4:$H$74,MATCH($O12,'MAG College Enrollment Forecast'!$A$4:$A$74,0),MATCH(Y$4,'MAG College Enrollment Forecast'!$B$1:$H$1,0)),50)</f>
        <v>0</v>
      </c>
      <c r="Z12" s="115">
        <f>MROUND(INDEX('MAG College Enrollment Forecast'!$B$4:$H$74,MATCH($O12,'MAG College Enrollment Forecast'!$A$4:$A$74,0),MATCH(Z$4,'MAG College Enrollment Forecast'!$B$1:$H$1,0)),50)</f>
        <v>0</v>
      </c>
      <c r="AA12" s="116">
        <f>MROUND(AA$3*INDEX('College Enrollment Projections'!$AJ$2:$AP$72,MATCH('Campus Enrol Disaggregation'!$O12,'College Enrollment Projections'!$AI$2:$AI$72,0),MATCH('Campus Enrol Disaggregation'!AA$2,'College Enrollment Projections'!$AJ$1:$AP$1,0)),50)</f>
        <v>11850</v>
      </c>
      <c r="AB12" s="116">
        <f>MROUND(AB$3*INDEX('College Enrollment Projections'!$AJ$2:$AP$72,MATCH('Campus Enrol Disaggregation'!$O12,'College Enrollment Projections'!$AI$2:$AI$72,0),MATCH('Campus Enrol Disaggregation'!AB$2,'College Enrollment Projections'!$AJ$1:$AP$1,0)),50)</f>
        <v>2400</v>
      </c>
      <c r="AC12" s="116">
        <f>MROUND(AC$3*INDEX('College Enrollment Projections'!$AJ$2:$AP$72,MATCH('Campus Enrol Disaggregation'!$O12,'College Enrollment Projections'!$AI$2:$AI$72,0),MATCH('Campus Enrol Disaggregation'!AC$2,'College Enrollment Projections'!$AJ$1:$AP$1,0)),50)</f>
        <v>0</v>
      </c>
      <c r="AD12" s="117">
        <f t="shared" si="0"/>
        <v>109300</v>
      </c>
    </row>
    <row r="13" spans="15:30">
      <c r="O13" s="3">
        <v>1998</v>
      </c>
      <c r="P13" s="114">
        <f>MROUND(P$3*INDEX('College Enrollment Projections'!$AJ$2:$AP$72,MATCH('Campus Enrol Disaggregation'!$O13,'College Enrollment Projections'!$AI$2:$AI$72,0),MATCH('Campus Enrol Disaggregation'!P$2,'College Enrollment Projections'!$AJ$1:$AP$1,0)),50)</f>
        <v>32200</v>
      </c>
      <c r="Q13" s="114">
        <f>MROUND(Q$3*INDEX('College Enrollment Projections'!$AJ$2:$AP$72,MATCH('Campus Enrol Disaggregation'!$O13,'College Enrollment Projections'!$AI$2:$AI$72,0),MATCH('Campus Enrol Disaggregation'!Q$2,'College Enrollment Projections'!$AJ$1:$AP$1,0)),50)</f>
        <v>0</v>
      </c>
      <c r="R13" s="114">
        <f>MROUND(R$3*INDEX('College Enrollment Projections'!$AJ$2:$AP$72,MATCH('Campus Enrol Disaggregation'!$O13,'College Enrollment Projections'!$AI$2:$AI$72,0),MATCH('Campus Enrol Disaggregation'!R$2,'College Enrollment Projections'!$AJ$1:$AP$1,0)),50)</f>
        <v>13500</v>
      </c>
      <c r="S13" s="114">
        <f>MROUND(S$3*INDEX('College Enrollment Projections'!$AJ$2:$AP$72,MATCH('Campus Enrol Disaggregation'!$O13,'College Enrollment Projections'!$AI$2:$AI$72,0),MATCH('Campus Enrol Disaggregation'!S$2,'College Enrollment Projections'!$AJ$1:$AP$1,0)),50)</f>
        <v>2650</v>
      </c>
      <c r="T13" s="114">
        <f>MROUND(T$3*INDEX('College Enrollment Projections'!$AJ$2:$AP$72,MATCH('Campus Enrol Disaggregation'!$O13,'College Enrollment Projections'!$AI$2:$AI$72,0),MATCH('Campus Enrol Disaggregation'!T$2,'College Enrollment Projections'!$AJ$1:$AP$1,0)),50)</f>
        <v>300</v>
      </c>
      <c r="U13" s="114">
        <f>MROUND(U$3*INDEX('College Enrollment Projections'!$AJ$2:$AP$72,MATCH('Campus Enrol Disaggregation'!$O13,'College Enrollment Projections'!$AI$2:$AI$72,0),MATCH('Campus Enrol Disaggregation'!U$2,'College Enrollment Projections'!$AJ$1:$AP$1,0)),50)</f>
        <v>2000</v>
      </c>
      <c r="V13" s="114">
        <f>MROUND(V$3*INDEX('College Enrollment Projections'!$AJ$2:$AP$72,MATCH('Campus Enrol Disaggregation'!$O13,'College Enrollment Projections'!$AI$2:$AI$72,0),MATCH('Campus Enrol Disaggregation'!V$2,'College Enrollment Projections'!$AJ$1:$AP$1,0)),50)</f>
        <v>24200</v>
      </c>
      <c r="W13" s="115">
        <f>MROUND(INDEX('MAG College Enrollment Forecast'!$B$4:$H$74,MATCH($O13,'MAG College Enrollment Forecast'!$A$4:$A$74,0),MATCH(W$4,'MAG College Enrollment Forecast'!$B$1:$H$1,0)),50)</f>
        <v>18150</v>
      </c>
      <c r="X13" s="115">
        <f>MROUND(INDEX('MAG College Enrollment Forecast'!$B$4:$H$74,MATCH($O13,'MAG College Enrollment Forecast'!$A$4:$A$74,0),MATCH(X$4,'MAG College Enrollment Forecast'!$B$1:$H$1,0)),50)</f>
        <v>0</v>
      </c>
      <c r="Y13" s="115">
        <f>MROUND(INDEX('MAG College Enrollment Forecast'!$B$4:$H$74,MATCH($O13,'MAG College Enrollment Forecast'!$A$4:$A$74,0),MATCH(Y$4,'MAG College Enrollment Forecast'!$B$1:$H$1,0)),50)</f>
        <v>0</v>
      </c>
      <c r="Z13" s="115">
        <f>MROUND(INDEX('MAG College Enrollment Forecast'!$B$4:$H$74,MATCH($O13,'MAG College Enrollment Forecast'!$A$4:$A$74,0),MATCH(Z$4,'MAG College Enrollment Forecast'!$B$1:$H$1,0)),50)</f>
        <v>0</v>
      </c>
      <c r="AA13" s="116">
        <f>MROUND(AA$3*INDEX('College Enrollment Projections'!$AJ$2:$AP$72,MATCH('Campus Enrol Disaggregation'!$O13,'College Enrollment Projections'!$AI$2:$AI$72,0),MATCH('Campus Enrol Disaggregation'!AA$2,'College Enrollment Projections'!$AJ$1:$AP$1,0)),50)</f>
        <v>11300</v>
      </c>
      <c r="AB13" s="116">
        <f>MROUND(AB$3*INDEX('College Enrollment Projections'!$AJ$2:$AP$72,MATCH('Campus Enrol Disaggregation'!$O13,'College Enrollment Projections'!$AI$2:$AI$72,0),MATCH('Campus Enrol Disaggregation'!AB$2,'College Enrollment Projections'!$AJ$1:$AP$1,0)),50)</f>
        <v>2250</v>
      </c>
      <c r="AC13" s="116">
        <f>MROUND(AC$3*INDEX('College Enrollment Projections'!$AJ$2:$AP$72,MATCH('Campus Enrol Disaggregation'!$O13,'College Enrollment Projections'!$AI$2:$AI$72,0),MATCH('Campus Enrol Disaggregation'!AC$2,'College Enrollment Projections'!$AJ$1:$AP$1,0)),50)</f>
        <v>0</v>
      </c>
      <c r="AD13" s="117">
        <f t="shared" si="0"/>
        <v>106550</v>
      </c>
    </row>
    <row r="14" spans="15:30">
      <c r="O14" s="3">
        <v>1999</v>
      </c>
      <c r="P14" s="114">
        <f>MROUND(P$3*INDEX('College Enrollment Projections'!$AJ$2:$AP$72,MATCH('Campus Enrol Disaggregation'!$O14,'College Enrollment Projections'!$AI$2:$AI$72,0),MATCH('Campus Enrol Disaggregation'!P$2,'College Enrollment Projections'!$AJ$1:$AP$1,0)),50)</f>
        <v>32750</v>
      </c>
      <c r="Q14" s="114">
        <f>MROUND(Q$3*INDEX('College Enrollment Projections'!$AJ$2:$AP$72,MATCH('Campus Enrol Disaggregation'!$O14,'College Enrollment Projections'!$AI$2:$AI$72,0),MATCH('Campus Enrol Disaggregation'!Q$2,'College Enrollment Projections'!$AJ$1:$AP$1,0)),50)</f>
        <v>0</v>
      </c>
      <c r="R14" s="114">
        <f>MROUND(R$3*INDEX('College Enrollment Projections'!$AJ$2:$AP$72,MATCH('Campus Enrol Disaggregation'!$O14,'College Enrollment Projections'!$AI$2:$AI$72,0),MATCH('Campus Enrol Disaggregation'!R$2,'College Enrollment Projections'!$AJ$1:$AP$1,0)),50)</f>
        <v>14550</v>
      </c>
      <c r="S14" s="114">
        <f>MROUND(S$3*INDEX('College Enrollment Projections'!$AJ$2:$AP$72,MATCH('Campus Enrol Disaggregation'!$O14,'College Enrollment Projections'!$AI$2:$AI$72,0),MATCH('Campus Enrol Disaggregation'!S$2,'College Enrollment Projections'!$AJ$1:$AP$1,0)),50)</f>
        <v>2850</v>
      </c>
      <c r="T14" s="114">
        <f>MROUND(T$3*INDEX('College Enrollment Projections'!$AJ$2:$AP$72,MATCH('Campus Enrol Disaggregation'!$O14,'College Enrollment Projections'!$AI$2:$AI$72,0),MATCH('Campus Enrol Disaggregation'!T$2,'College Enrollment Projections'!$AJ$1:$AP$1,0)),50)</f>
        <v>350</v>
      </c>
      <c r="U14" s="114">
        <f>MROUND(U$3*INDEX('College Enrollment Projections'!$AJ$2:$AP$72,MATCH('Campus Enrol Disaggregation'!$O14,'College Enrollment Projections'!$AI$2:$AI$72,0),MATCH('Campus Enrol Disaggregation'!U$2,'College Enrollment Projections'!$AJ$1:$AP$1,0)),50)</f>
        <v>2150</v>
      </c>
      <c r="V14" s="114">
        <f>MROUND(V$3*INDEX('College Enrollment Projections'!$AJ$2:$AP$72,MATCH('Campus Enrol Disaggregation'!$O14,'College Enrollment Projections'!$AI$2:$AI$72,0),MATCH('Campus Enrol Disaggregation'!V$2,'College Enrollment Projections'!$AJ$1:$AP$1,0)),50)</f>
        <v>24950</v>
      </c>
      <c r="W14" s="115">
        <f>MROUND(INDEX('MAG College Enrollment Forecast'!$B$4:$H$74,MATCH($O14,'MAG College Enrollment Forecast'!$A$4:$A$74,0),MATCH(W$4,'MAG College Enrollment Forecast'!$B$1:$H$1,0)),50)</f>
        <v>20050</v>
      </c>
      <c r="X14" s="115">
        <f>MROUND(INDEX('MAG College Enrollment Forecast'!$B$4:$H$74,MATCH($O14,'MAG College Enrollment Forecast'!$A$4:$A$74,0),MATCH(X$4,'MAG College Enrollment Forecast'!$B$1:$H$1,0)),50)</f>
        <v>0</v>
      </c>
      <c r="Y14" s="115">
        <f>MROUND(INDEX('MAG College Enrollment Forecast'!$B$4:$H$74,MATCH($O14,'MAG College Enrollment Forecast'!$A$4:$A$74,0),MATCH(Y$4,'MAG College Enrollment Forecast'!$B$1:$H$1,0)),50)</f>
        <v>0</v>
      </c>
      <c r="Z14" s="115">
        <f>MROUND(INDEX('MAG College Enrollment Forecast'!$B$4:$H$74,MATCH($O14,'MAG College Enrollment Forecast'!$A$4:$A$74,0),MATCH(Z$4,'MAG College Enrollment Forecast'!$B$1:$H$1,0)),50)</f>
        <v>0</v>
      </c>
      <c r="AA14" s="116">
        <f>MROUND(AA$3*INDEX('College Enrollment Projections'!$AJ$2:$AP$72,MATCH('Campus Enrol Disaggregation'!$O14,'College Enrollment Projections'!$AI$2:$AI$72,0),MATCH('Campus Enrol Disaggregation'!AA$2,'College Enrollment Projections'!$AJ$1:$AP$1,0)),50)</f>
        <v>12150</v>
      </c>
      <c r="AB14" s="116">
        <f>MROUND(AB$3*INDEX('College Enrollment Projections'!$AJ$2:$AP$72,MATCH('Campus Enrol Disaggregation'!$O14,'College Enrollment Projections'!$AI$2:$AI$72,0),MATCH('Campus Enrol Disaggregation'!AB$2,'College Enrollment Projections'!$AJ$1:$AP$1,0)),50)</f>
        <v>2450</v>
      </c>
      <c r="AC14" s="116">
        <f>MROUND(AC$3*INDEX('College Enrollment Projections'!$AJ$2:$AP$72,MATCH('Campus Enrol Disaggregation'!$O14,'College Enrollment Projections'!$AI$2:$AI$72,0),MATCH('Campus Enrol Disaggregation'!AC$2,'College Enrollment Projections'!$AJ$1:$AP$1,0)),50)</f>
        <v>0</v>
      </c>
      <c r="AD14" s="117">
        <f t="shared" si="0"/>
        <v>112250</v>
      </c>
    </row>
    <row r="15" spans="15:30">
      <c r="O15" s="3">
        <v>2000</v>
      </c>
      <c r="P15" s="114">
        <f>MROUND(P$3*INDEX('College Enrollment Projections'!$AJ$2:$AP$72,MATCH('Campus Enrol Disaggregation'!$O15,'College Enrollment Projections'!$AI$2:$AI$72,0),MATCH('Campus Enrol Disaggregation'!P$2,'College Enrollment Projections'!$AJ$1:$AP$1,0)),50)</f>
        <v>32550</v>
      </c>
      <c r="Q15" s="114">
        <f>MROUND(Q$3*INDEX('College Enrollment Projections'!$AJ$2:$AP$72,MATCH('Campus Enrol Disaggregation'!$O15,'College Enrollment Projections'!$AI$2:$AI$72,0),MATCH('Campus Enrol Disaggregation'!Q$2,'College Enrollment Projections'!$AJ$1:$AP$1,0)),50)</f>
        <v>800</v>
      </c>
      <c r="R15" s="114">
        <f>MROUND(R$3*INDEX('College Enrollment Projections'!$AJ$2:$AP$72,MATCH('Campus Enrol Disaggregation'!$O15,'College Enrollment Projections'!$AI$2:$AI$72,0),MATCH('Campus Enrol Disaggregation'!R$2,'College Enrollment Projections'!$AJ$1:$AP$1,0)),50)</f>
        <v>14750</v>
      </c>
      <c r="S15" s="114">
        <f>MROUND(S$3*INDEX('College Enrollment Projections'!$AJ$2:$AP$72,MATCH('Campus Enrol Disaggregation'!$O15,'College Enrollment Projections'!$AI$2:$AI$72,0),MATCH('Campus Enrol Disaggregation'!S$2,'College Enrollment Projections'!$AJ$1:$AP$1,0)),50)</f>
        <v>2900</v>
      </c>
      <c r="T15" s="114">
        <f>MROUND(T$3*INDEX('College Enrollment Projections'!$AJ$2:$AP$72,MATCH('Campus Enrol Disaggregation'!$O15,'College Enrollment Projections'!$AI$2:$AI$72,0),MATCH('Campus Enrol Disaggregation'!T$2,'College Enrollment Projections'!$AJ$1:$AP$1,0)),50)</f>
        <v>350</v>
      </c>
      <c r="U15" s="114">
        <f>MROUND(U$3*INDEX('College Enrollment Projections'!$AJ$2:$AP$72,MATCH('Campus Enrol Disaggregation'!$O15,'College Enrollment Projections'!$AI$2:$AI$72,0),MATCH('Campus Enrol Disaggregation'!U$2,'College Enrollment Projections'!$AJ$1:$AP$1,0)),50)</f>
        <v>2200</v>
      </c>
      <c r="V15" s="114">
        <f>MROUND(V$3*INDEX('College Enrollment Projections'!$AJ$2:$AP$72,MATCH('Campus Enrol Disaggregation'!$O15,'College Enrollment Projections'!$AI$2:$AI$72,0),MATCH('Campus Enrol Disaggregation'!V$2,'College Enrollment Projections'!$AJ$1:$AP$1,0)),50)</f>
        <v>24150</v>
      </c>
      <c r="W15" s="115">
        <f>MROUND(INDEX('MAG College Enrollment Forecast'!$B$4:$H$74,MATCH($O15,'MAG College Enrollment Forecast'!$A$4:$A$74,0),MATCH(W$4,'MAG College Enrollment Forecast'!$B$1:$H$1,0)),50)</f>
        <v>20950</v>
      </c>
      <c r="X15" s="115">
        <f>MROUND(INDEX('MAG College Enrollment Forecast'!$B$4:$H$74,MATCH($O15,'MAG College Enrollment Forecast'!$A$4:$A$74,0),MATCH(X$4,'MAG College Enrollment Forecast'!$B$1:$H$1,0)),50)</f>
        <v>0</v>
      </c>
      <c r="Y15" s="115">
        <f>MROUND(INDEX('MAG College Enrollment Forecast'!$B$4:$H$74,MATCH($O15,'MAG College Enrollment Forecast'!$A$4:$A$74,0),MATCH(Y$4,'MAG College Enrollment Forecast'!$B$1:$H$1,0)),50)</f>
        <v>0</v>
      </c>
      <c r="Z15" s="115">
        <f>MROUND(INDEX('MAG College Enrollment Forecast'!$B$4:$H$74,MATCH($O15,'MAG College Enrollment Forecast'!$A$4:$A$74,0),MATCH(Z$4,'MAG College Enrollment Forecast'!$B$1:$H$1,0)),50)</f>
        <v>0</v>
      </c>
      <c r="AA15" s="116">
        <f>MROUND(AA$3*INDEX('College Enrollment Projections'!$AJ$2:$AP$72,MATCH('Campus Enrol Disaggregation'!$O15,'College Enrollment Projections'!$AI$2:$AI$72,0),MATCH('Campus Enrol Disaggregation'!AA$2,'College Enrollment Projections'!$AJ$1:$AP$1,0)),50)</f>
        <v>13000</v>
      </c>
      <c r="AB15" s="116">
        <f>MROUND(AB$3*INDEX('College Enrollment Projections'!$AJ$2:$AP$72,MATCH('Campus Enrol Disaggregation'!$O15,'College Enrollment Projections'!$AI$2:$AI$72,0),MATCH('Campus Enrol Disaggregation'!AB$2,'College Enrollment Projections'!$AJ$1:$AP$1,0)),50)</f>
        <v>2600</v>
      </c>
      <c r="AC15" s="116">
        <f>MROUND(AC$3*INDEX('College Enrollment Projections'!$AJ$2:$AP$72,MATCH('Campus Enrol Disaggregation'!$O15,'College Enrollment Projections'!$AI$2:$AI$72,0),MATCH('Campus Enrol Disaggregation'!AC$2,'College Enrollment Projections'!$AJ$1:$AP$1,0)),50)</f>
        <v>2400</v>
      </c>
      <c r="AD15" s="117">
        <f t="shared" si="0"/>
        <v>116650</v>
      </c>
    </row>
    <row r="16" spans="15:30">
      <c r="O16" s="3">
        <v>2001</v>
      </c>
      <c r="P16" s="114">
        <f>MROUND(P$3*INDEX('College Enrollment Projections'!$AJ$2:$AP$72,MATCH('Campus Enrol Disaggregation'!$O16,'College Enrollment Projections'!$AI$2:$AI$72,0),MATCH('Campus Enrol Disaggregation'!P$2,'College Enrollment Projections'!$AJ$1:$AP$1,0)),50)</f>
        <v>32750</v>
      </c>
      <c r="Q16" s="114">
        <f>MROUND(Q$3*INDEX('College Enrollment Projections'!$AJ$2:$AP$72,MATCH('Campus Enrol Disaggregation'!$O16,'College Enrollment Projections'!$AI$2:$AI$72,0),MATCH('Campus Enrol Disaggregation'!Q$2,'College Enrollment Projections'!$AJ$1:$AP$1,0)),50)</f>
        <v>1050</v>
      </c>
      <c r="R16" s="114">
        <f>MROUND(R$3*INDEX('College Enrollment Projections'!$AJ$2:$AP$72,MATCH('Campus Enrol Disaggregation'!$O16,'College Enrollment Projections'!$AI$2:$AI$72,0),MATCH('Campus Enrol Disaggregation'!R$2,'College Enrollment Projections'!$AJ$1:$AP$1,0)),50)</f>
        <v>16200</v>
      </c>
      <c r="S16" s="114">
        <f>MROUND(S$3*INDEX('College Enrollment Projections'!$AJ$2:$AP$72,MATCH('Campus Enrol Disaggregation'!$O16,'College Enrollment Projections'!$AI$2:$AI$72,0),MATCH('Campus Enrol Disaggregation'!S$2,'College Enrollment Projections'!$AJ$1:$AP$1,0)),50)</f>
        <v>3150</v>
      </c>
      <c r="T16" s="114">
        <f>MROUND(T$3*INDEX('College Enrollment Projections'!$AJ$2:$AP$72,MATCH('Campus Enrol Disaggregation'!$O16,'College Enrollment Projections'!$AI$2:$AI$72,0),MATCH('Campus Enrol Disaggregation'!T$2,'College Enrollment Projections'!$AJ$1:$AP$1,0)),50)</f>
        <v>400</v>
      </c>
      <c r="U16" s="114">
        <f>MROUND(U$3*INDEX('College Enrollment Projections'!$AJ$2:$AP$72,MATCH('Campus Enrol Disaggregation'!$O16,'College Enrollment Projections'!$AI$2:$AI$72,0),MATCH('Campus Enrol Disaggregation'!U$2,'College Enrollment Projections'!$AJ$1:$AP$1,0)),50)</f>
        <v>2400</v>
      </c>
      <c r="V16" s="114">
        <f>MROUND(V$3*INDEX('College Enrollment Projections'!$AJ$2:$AP$72,MATCH('Campus Enrol Disaggregation'!$O16,'College Enrollment Projections'!$AI$2:$AI$72,0),MATCH('Campus Enrol Disaggregation'!V$2,'College Enrollment Projections'!$AJ$1:$AP$1,0)),50)</f>
        <v>26800</v>
      </c>
      <c r="W16" s="115">
        <f>MROUND(INDEX('MAG College Enrollment Forecast'!$B$4:$H$74,MATCH($O16,'MAG College Enrollment Forecast'!$A$4:$A$74,0),MATCH(W$4,'MAG College Enrollment Forecast'!$B$1:$H$1,0)),50)</f>
        <v>22600</v>
      </c>
      <c r="X16" s="115">
        <f>MROUND(INDEX('MAG College Enrollment Forecast'!$B$4:$H$74,MATCH($O16,'MAG College Enrollment Forecast'!$A$4:$A$74,0),MATCH(X$4,'MAG College Enrollment Forecast'!$B$1:$H$1,0)),50)</f>
        <v>0</v>
      </c>
      <c r="Y16" s="115">
        <f>MROUND(INDEX('MAG College Enrollment Forecast'!$B$4:$H$74,MATCH($O16,'MAG College Enrollment Forecast'!$A$4:$A$74,0),MATCH(Y$4,'MAG College Enrollment Forecast'!$B$1:$H$1,0)),50)</f>
        <v>0</v>
      </c>
      <c r="Z16" s="115">
        <f>MROUND(INDEX('MAG College Enrollment Forecast'!$B$4:$H$74,MATCH($O16,'MAG College Enrollment Forecast'!$A$4:$A$74,0),MATCH(Z$4,'MAG College Enrollment Forecast'!$B$1:$H$1,0)),50)</f>
        <v>0</v>
      </c>
      <c r="AA16" s="116">
        <f>MROUND(AA$3*INDEX('College Enrollment Projections'!$AJ$2:$AP$72,MATCH('Campus Enrol Disaggregation'!$O16,'College Enrollment Projections'!$AI$2:$AI$72,0),MATCH('Campus Enrol Disaggregation'!AA$2,'College Enrollment Projections'!$AJ$1:$AP$1,0)),50)</f>
        <v>13700</v>
      </c>
      <c r="AB16" s="116">
        <f>MROUND(AB$3*INDEX('College Enrollment Projections'!$AJ$2:$AP$72,MATCH('Campus Enrol Disaggregation'!$O16,'College Enrollment Projections'!$AI$2:$AI$72,0),MATCH('Campus Enrol Disaggregation'!AB$2,'College Enrollment Projections'!$AJ$1:$AP$1,0)),50)</f>
        <v>2750</v>
      </c>
      <c r="AC16" s="116">
        <f>MROUND(AC$3*INDEX('College Enrollment Projections'!$AJ$2:$AP$72,MATCH('Campus Enrol Disaggregation'!$O16,'College Enrollment Projections'!$AI$2:$AI$72,0),MATCH('Campus Enrol Disaggregation'!AC$2,'College Enrollment Projections'!$AJ$1:$AP$1,0)),50)</f>
        <v>2450</v>
      </c>
      <c r="AD16" s="117">
        <f t="shared" si="0"/>
        <v>124250</v>
      </c>
    </row>
    <row r="17" spans="15:30">
      <c r="O17" s="3">
        <v>2002</v>
      </c>
      <c r="P17" s="114">
        <f>MROUND(P$3*INDEX('College Enrollment Projections'!$AJ$2:$AP$72,MATCH('Campus Enrol Disaggregation'!$O17,'College Enrollment Projections'!$AI$2:$AI$72,0),MATCH('Campus Enrol Disaggregation'!P$2,'College Enrollment Projections'!$AJ$1:$AP$1,0)),50)</f>
        <v>32400</v>
      </c>
      <c r="Q17" s="114">
        <f>MROUND(Q$3*INDEX('College Enrollment Projections'!$AJ$2:$AP$72,MATCH('Campus Enrol Disaggregation'!$O17,'College Enrollment Projections'!$AI$2:$AI$72,0),MATCH('Campus Enrol Disaggregation'!Q$2,'College Enrollment Projections'!$AJ$1:$AP$1,0)),50)</f>
        <v>1100</v>
      </c>
      <c r="R17" s="114">
        <f>MROUND(R$3*INDEX('College Enrollment Projections'!$AJ$2:$AP$72,MATCH('Campus Enrol Disaggregation'!$O17,'College Enrollment Projections'!$AI$2:$AI$72,0),MATCH('Campus Enrol Disaggregation'!R$2,'College Enrollment Projections'!$AJ$1:$AP$1,0)),50)</f>
        <v>15950</v>
      </c>
      <c r="S17" s="114">
        <f>MROUND(S$3*INDEX('College Enrollment Projections'!$AJ$2:$AP$72,MATCH('Campus Enrol Disaggregation'!$O17,'College Enrollment Projections'!$AI$2:$AI$72,0),MATCH('Campus Enrol Disaggregation'!S$2,'College Enrollment Projections'!$AJ$1:$AP$1,0)),50)</f>
        <v>3100</v>
      </c>
      <c r="T17" s="114">
        <f>MROUND(T$3*INDEX('College Enrollment Projections'!$AJ$2:$AP$72,MATCH('Campus Enrol Disaggregation'!$O17,'College Enrollment Projections'!$AI$2:$AI$72,0),MATCH('Campus Enrol Disaggregation'!T$2,'College Enrollment Projections'!$AJ$1:$AP$1,0)),50)</f>
        <v>400</v>
      </c>
      <c r="U17" s="114">
        <f>MROUND(U$3*INDEX('College Enrollment Projections'!$AJ$2:$AP$72,MATCH('Campus Enrol Disaggregation'!$O17,'College Enrollment Projections'!$AI$2:$AI$72,0),MATCH('Campus Enrol Disaggregation'!U$2,'College Enrollment Projections'!$AJ$1:$AP$1,0)),50)</f>
        <v>2400</v>
      </c>
      <c r="V17" s="114">
        <f>MROUND(V$3*INDEX('College Enrollment Projections'!$AJ$2:$AP$72,MATCH('Campus Enrol Disaggregation'!$O17,'College Enrollment Projections'!$AI$2:$AI$72,0),MATCH('Campus Enrol Disaggregation'!V$2,'College Enrollment Projections'!$AJ$1:$AP$1,0)),50)</f>
        <v>27450</v>
      </c>
      <c r="W17" s="115">
        <f>MROUND(INDEX('MAG College Enrollment Forecast'!$B$4:$H$74,MATCH($O17,'MAG College Enrollment Forecast'!$A$4:$A$74,0),MATCH(W$4,'MAG College Enrollment Forecast'!$B$1:$H$1,0)),50)</f>
        <v>23600</v>
      </c>
      <c r="X17" s="115">
        <f>MROUND(INDEX('MAG College Enrollment Forecast'!$B$4:$H$74,MATCH($O17,'MAG College Enrollment Forecast'!$A$4:$A$74,0),MATCH(X$4,'MAG College Enrollment Forecast'!$B$1:$H$1,0)),50)</f>
        <v>0</v>
      </c>
      <c r="Y17" s="115">
        <f>MROUND(INDEX('MAG College Enrollment Forecast'!$B$4:$H$74,MATCH($O17,'MAG College Enrollment Forecast'!$A$4:$A$74,0),MATCH(Y$4,'MAG College Enrollment Forecast'!$B$1:$H$1,0)),50)</f>
        <v>0</v>
      </c>
      <c r="Z17" s="115">
        <f>MROUND(INDEX('MAG College Enrollment Forecast'!$B$4:$H$74,MATCH($O17,'MAG College Enrollment Forecast'!$A$4:$A$74,0),MATCH(Z$4,'MAG College Enrollment Forecast'!$B$1:$H$1,0)),50)</f>
        <v>0</v>
      </c>
      <c r="AA17" s="116">
        <f>MROUND(AA$3*INDEX('College Enrollment Projections'!$AJ$2:$AP$72,MATCH('Campus Enrol Disaggregation'!$O17,'College Enrollment Projections'!$AI$2:$AI$72,0),MATCH('Campus Enrol Disaggregation'!AA$2,'College Enrollment Projections'!$AJ$1:$AP$1,0)),50)</f>
        <v>14650</v>
      </c>
      <c r="AB17" s="116">
        <f>MROUND(AB$3*INDEX('College Enrollment Projections'!$AJ$2:$AP$72,MATCH('Campus Enrol Disaggregation'!$O17,'College Enrollment Projections'!$AI$2:$AI$72,0),MATCH('Campus Enrol Disaggregation'!AB$2,'College Enrollment Projections'!$AJ$1:$AP$1,0)),50)</f>
        <v>2950</v>
      </c>
      <c r="AC17" s="116">
        <f>MROUND(AC$3*INDEX('College Enrollment Projections'!$AJ$2:$AP$72,MATCH('Campus Enrol Disaggregation'!$O17,'College Enrollment Projections'!$AI$2:$AI$72,0),MATCH('Campus Enrol Disaggregation'!AC$2,'College Enrollment Projections'!$AJ$1:$AP$1,0)),50)</f>
        <v>2350</v>
      </c>
      <c r="AD17" s="117">
        <f t="shared" si="0"/>
        <v>126350</v>
      </c>
    </row>
    <row r="18" spans="15:30">
      <c r="O18" s="3">
        <v>2003</v>
      </c>
      <c r="P18" s="114">
        <f>MROUND(P$3*INDEX('College Enrollment Projections'!$AJ$2:$AP$72,MATCH('Campus Enrol Disaggregation'!$O18,'College Enrollment Projections'!$AI$2:$AI$72,0),MATCH('Campus Enrol Disaggregation'!P$2,'College Enrollment Projections'!$AJ$1:$AP$1,0)),50)</f>
        <v>33000</v>
      </c>
      <c r="Q18" s="114">
        <f>MROUND(Q$3*INDEX('College Enrollment Projections'!$AJ$2:$AP$72,MATCH('Campus Enrol Disaggregation'!$O18,'College Enrollment Projections'!$AI$2:$AI$72,0),MATCH('Campus Enrol Disaggregation'!Q$2,'College Enrollment Projections'!$AJ$1:$AP$1,0)),50)</f>
        <v>1250</v>
      </c>
      <c r="R18" s="114">
        <f>MROUND(R$3*INDEX('College Enrollment Projections'!$AJ$2:$AP$72,MATCH('Campus Enrol Disaggregation'!$O18,'College Enrollment Projections'!$AI$2:$AI$72,0),MATCH('Campus Enrol Disaggregation'!R$2,'College Enrollment Projections'!$AJ$1:$AP$1,0)),50)</f>
        <v>16450</v>
      </c>
      <c r="S18" s="114">
        <f>MROUND(S$3*INDEX('College Enrollment Projections'!$AJ$2:$AP$72,MATCH('Campus Enrol Disaggregation'!$O18,'College Enrollment Projections'!$AI$2:$AI$72,0),MATCH('Campus Enrol Disaggregation'!S$2,'College Enrollment Projections'!$AJ$1:$AP$1,0)),50)</f>
        <v>3200</v>
      </c>
      <c r="T18" s="114">
        <f>MROUND(T$3*INDEX('College Enrollment Projections'!$AJ$2:$AP$72,MATCH('Campus Enrol Disaggregation'!$O18,'College Enrollment Projections'!$AI$2:$AI$72,0),MATCH('Campus Enrol Disaggregation'!T$2,'College Enrollment Projections'!$AJ$1:$AP$1,0)),50)</f>
        <v>400</v>
      </c>
      <c r="U18" s="114">
        <f>MROUND(U$3*INDEX('College Enrollment Projections'!$AJ$2:$AP$72,MATCH('Campus Enrol Disaggregation'!$O18,'College Enrollment Projections'!$AI$2:$AI$72,0),MATCH('Campus Enrol Disaggregation'!U$2,'College Enrollment Projections'!$AJ$1:$AP$1,0)),50)</f>
        <v>2450</v>
      </c>
      <c r="V18" s="114">
        <f>MROUND(V$3*INDEX('College Enrollment Projections'!$AJ$2:$AP$72,MATCH('Campus Enrol Disaggregation'!$O18,'College Enrollment Projections'!$AI$2:$AI$72,0),MATCH('Campus Enrol Disaggregation'!V$2,'College Enrollment Projections'!$AJ$1:$AP$1,0)),50)</f>
        <v>27550</v>
      </c>
      <c r="W18" s="115">
        <f>MROUND(INDEX('MAG College Enrollment Forecast'!$B$4:$H$74,MATCH($O18,'MAG College Enrollment Forecast'!$A$4:$A$74,0),MATCH(W$4,'MAG College Enrollment Forecast'!$B$1:$H$1,0)),50)</f>
        <v>23800</v>
      </c>
      <c r="X18" s="115">
        <f>MROUND(INDEX('MAG College Enrollment Forecast'!$B$4:$H$74,MATCH($O18,'MAG College Enrollment Forecast'!$A$4:$A$74,0),MATCH(X$4,'MAG College Enrollment Forecast'!$B$1:$H$1,0)),50)</f>
        <v>0</v>
      </c>
      <c r="Y18" s="115">
        <f>MROUND(INDEX('MAG College Enrollment Forecast'!$B$4:$H$74,MATCH($O18,'MAG College Enrollment Forecast'!$A$4:$A$74,0),MATCH(Y$4,'MAG College Enrollment Forecast'!$B$1:$H$1,0)),50)</f>
        <v>0</v>
      </c>
      <c r="Z18" s="115">
        <f>MROUND(INDEX('MAG College Enrollment Forecast'!$B$4:$H$74,MATCH($O18,'MAG College Enrollment Forecast'!$A$4:$A$74,0),MATCH(Z$4,'MAG College Enrollment Forecast'!$B$1:$H$1,0)),50)</f>
        <v>0</v>
      </c>
      <c r="AA18" s="116">
        <f>MROUND(AA$3*INDEX('College Enrollment Projections'!$AJ$2:$AP$72,MATCH('Campus Enrol Disaggregation'!$O18,'College Enrollment Projections'!$AI$2:$AI$72,0),MATCH('Campus Enrol Disaggregation'!AA$2,'College Enrollment Projections'!$AJ$1:$AP$1,0)),50)</f>
        <v>15250</v>
      </c>
      <c r="AB18" s="116">
        <f>MROUND(AB$3*INDEX('College Enrollment Projections'!$AJ$2:$AP$72,MATCH('Campus Enrol Disaggregation'!$O18,'College Enrollment Projections'!$AI$2:$AI$72,0),MATCH('Campus Enrol Disaggregation'!AB$2,'College Enrollment Projections'!$AJ$1:$AP$1,0)),50)</f>
        <v>3050</v>
      </c>
      <c r="AC18" s="116">
        <f>MROUND(AC$3*INDEX('College Enrollment Projections'!$AJ$2:$AP$72,MATCH('Campus Enrol Disaggregation'!$O18,'College Enrollment Projections'!$AI$2:$AI$72,0),MATCH('Campus Enrol Disaggregation'!AC$2,'College Enrollment Projections'!$AJ$1:$AP$1,0)),50)</f>
        <v>2450</v>
      </c>
      <c r="AD18" s="117">
        <f t="shared" si="0"/>
        <v>128850</v>
      </c>
    </row>
    <row r="19" spans="15:30">
      <c r="O19" s="3">
        <v>2004</v>
      </c>
      <c r="P19" s="114">
        <f>MROUND(P$3*INDEX('College Enrollment Projections'!$AJ$2:$AP$72,MATCH('Campus Enrol Disaggregation'!$O19,'College Enrollment Projections'!$AI$2:$AI$72,0),MATCH('Campus Enrol Disaggregation'!P$2,'College Enrollment Projections'!$AJ$1:$AP$1,0)),50)</f>
        <v>34350</v>
      </c>
      <c r="Q19" s="114">
        <f>MROUND(Q$3*INDEX('College Enrollment Projections'!$AJ$2:$AP$72,MATCH('Campus Enrol Disaggregation'!$O19,'College Enrollment Projections'!$AI$2:$AI$72,0),MATCH('Campus Enrol Disaggregation'!Q$2,'College Enrollment Projections'!$AJ$1:$AP$1,0)),50)</f>
        <v>1250</v>
      </c>
      <c r="R19" s="114">
        <f>MROUND(R$3*INDEX('College Enrollment Projections'!$AJ$2:$AP$72,MATCH('Campus Enrol Disaggregation'!$O19,'College Enrollment Projections'!$AI$2:$AI$72,0),MATCH('Campus Enrol Disaggregation'!R$2,'College Enrollment Projections'!$AJ$1:$AP$1,0)),50)</f>
        <v>16900</v>
      </c>
      <c r="S19" s="114">
        <f>MROUND(S$3*INDEX('College Enrollment Projections'!$AJ$2:$AP$72,MATCH('Campus Enrol Disaggregation'!$O19,'College Enrollment Projections'!$AI$2:$AI$72,0),MATCH('Campus Enrol Disaggregation'!S$2,'College Enrollment Projections'!$AJ$1:$AP$1,0)),50)</f>
        <v>3300</v>
      </c>
      <c r="T19" s="114">
        <f>MROUND(T$3*INDEX('College Enrollment Projections'!$AJ$2:$AP$72,MATCH('Campus Enrol Disaggregation'!$O19,'College Enrollment Projections'!$AI$2:$AI$72,0),MATCH('Campus Enrol Disaggregation'!T$2,'College Enrollment Projections'!$AJ$1:$AP$1,0)),50)</f>
        <v>400</v>
      </c>
      <c r="U19" s="114">
        <f>MROUND(U$3*INDEX('College Enrollment Projections'!$AJ$2:$AP$72,MATCH('Campus Enrol Disaggregation'!$O19,'College Enrollment Projections'!$AI$2:$AI$72,0),MATCH('Campus Enrol Disaggregation'!U$2,'College Enrollment Projections'!$AJ$1:$AP$1,0)),50)</f>
        <v>2500</v>
      </c>
      <c r="V19" s="114">
        <f>MROUND(V$3*INDEX('College Enrollment Projections'!$AJ$2:$AP$72,MATCH('Campus Enrol Disaggregation'!$O19,'College Enrollment Projections'!$AI$2:$AI$72,0),MATCH('Campus Enrol Disaggregation'!V$2,'College Enrollment Projections'!$AJ$1:$AP$1,0)),50)</f>
        <v>28000</v>
      </c>
      <c r="W19" s="115">
        <f>MROUND(INDEX('MAG College Enrollment Forecast'!$B$4:$H$74,MATCH($O19,'MAG College Enrollment Forecast'!$A$4:$A$74,0),MATCH(W$4,'MAG College Enrollment Forecast'!$B$1:$H$1,0)),50)</f>
        <v>24150</v>
      </c>
      <c r="X19" s="115">
        <f>MROUND(INDEX('MAG College Enrollment Forecast'!$B$4:$H$74,MATCH($O19,'MAG College Enrollment Forecast'!$A$4:$A$74,0),MATCH(X$4,'MAG College Enrollment Forecast'!$B$1:$H$1,0)),50)</f>
        <v>0</v>
      </c>
      <c r="Y19" s="115">
        <f>MROUND(INDEX('MAG College Enrollment Forecast'!$B$4:$H$74,MATCH($O19,'MAG College Enrollment Forecast'!$A$4:$A$74,0),MATCH(Y$4,'MAG College Enrollment Forecast'!$B$1:$H$1,0)),50)</f>
        <v>0</v>
      </c>
      <c r="Z19" s="115">
        <f>MROUND(INDEX('MAG College Enrollment Forecast'!$B$4:$H$74,MATCH($O19,'MAG College Enrollment Forecast'!$A$4:$A$74,0),MATCH(Z$4,'MAG College Enrollment Forecast'!$B$1:$H$1,0)),50)</f>
        <v>0</v>
      </c>
      <c r="AA19" s="116">
        <f>MROUND(AA$3*INDEX('College Enrollment Projections'!$AJ$2:$AP$72,MATCH('Campus Enrol Disaggregation'!$O19,'College Enrollment Projections'!$AI$2:$AI$72,0),MATCH('Campus Enrol Disaggregation'!AA$2,'College Enrollment Projections'!$AJ$1:$AP$1,0)),50)</f>
        <v>15000</v>
      </c>
      <c r="AB19" s="116">
        <f>MROUND(AB$3*INDEX('College Enrollment Projections'!$AJ$2:$AP$72,MATCH('Campus Enrol Disaggregation'!$O19,'College Enrollment Projections'!$AI$2:$AI$72,0),MATCH('Campus Enrol Disaggregation'!AB$2,'College Enrollment Projections'!$AJ$1:$AP$1,0)),50)</f>
        <v>3000</v>
      </c>
      <c r="AC19" s="116">
        <f>MROUND(AC$3*INDEX('College Enrollment Projections'!$AJ$2:$AP$72,MATCH('Campus Enrol Disaggregation'!$O19,'College Enrollment Projections'!$AI$2:$AI$72,0),MATCH('Campus Enrol Disaggregation'!AC$2,'College Enrollment Projections'!$AJ$1:$AP$1,0)),50)</f>
        <v>2400</v>
      </c>
      <c r="AD19" s="117">
        <f t="shared" si="0"/>
        <v>131250</v>
      </c>
    </row>
    <row r="20" spans="15:30">
      <c r="O20" s="3">
        <v>2005</v>
      </c>
      <c r="P20" s="114">
        <f>MROUND(P$3*INDEX('College Enrollment Projections'!$AJ$2:$AP$72,MATCH('Campus Enrol Disaggregation'!$O20,'College Enrollment Projections'!$AI$2:$AI$72,0),MATCH('Campus Enrol Disaggregation'!P$2,'College Enrollment Projections'!$AJ$1:$AP$1,0)),50)</f>
        <v>34050</v>
      </c>
      <c r="Q20" s="114">
        <f>MROUND(Q$3*INDEX('College Enrollment Projections'!$AJ$2:$AP$72,MATCH('Campus Enrol Disaggregation'!$O20,'College Enrollment Projections'!$AI$2:$AI$72,0),MATCH('Campus Enrol Disaggregation'!Q$2,'College Enrollment Projections'!$AJ$1:$AP$1,0)),50)</f>
        <v>1250</v>
      </c>
      <c r="R20" s="114">
        <f>MROUND(R$3*INDEX('College Enrollment Projections'!$AJ$2:$AP$72,MATCH('Campus Enrol Disaggregation'!$O20,'College Enrollment Projections'!$AI$2:$AI$72,0),MATCH('Campus Enrol Disaggregation'!R$2,'College Enrollment Projections'!$AJ$1:$AP$1,0)),50)</f>
        <v>16500</v>
      </c>
      <c r="S20" s="114">
        <f>MROUND(S$3*INDEX('College Enrollment Projections'!$AJ$2:$AP$72,MATCH('Campus Enrol Disaggregation'!$O20,'College Enrollment Projections'!$AI$2:$AI$72,0),MATCH('Campus Enrol Disaggregation'!S$2,'College Enrollment Projections'!$AJ$1:$AP$1,0)),50)</f>
        <v>3200</v>
      </c>
      <c r="T20" s="114">
        <f>MROUND(T$3*INDEX('College Enrollment Projections'!$AJ$2:$AP$72,MATCH('Campus Enrol Disaggregation'!$O20,'College Enrollment Projections'!$AI$2:$AI$72,0),MATCH('Campus Enrol Disaggregation'!T$2,'College Enrollment Projections'!$AJ$1:$AP$1,0)),50)</f>
        <v>400</v>
      </c>
      <c r="U20" s="114">
        <f>MROUND(U$3*INDEX('College Enrollment Projections'!$AJ$2:$AP$72,MATCH('Campus Enrol Disaggregation'!$O20,'College Enrollment Projections'!$AI$2:$AI$72,0),MATCH('Campus Enrol Disaggregation'!U$2,'College Enrollment Projections'!$AJ$1:$AP$1,0)),50)</f>
        <v>2450</v>
      </c>
      <c r="V20" s="114">
        <f>MROUND(V$3*INDEX('College Enrollment Projections'!$AJ$2:$AP$72,MATCH('Campus Enrol Disaggregation'!$O20,'College Enrollment Projections'!$AI$2:$AI$72,0),MATCH('Campus Enrol Disaggregation'!V$2,'College Enrollment Projections'!$AJ$1:$AP$1,0)),50)</f>
        <v>29600</v>
      </c>
      <c r="W20" s="115">
        <f>MROUND(INDEX('MAG College Enrollment Forecast'!$B$4:$H$74,MATCH($O20,'MAG College Enrollment Forecast'!$A$4:$A$74,0),MATCH(W$4,'MAG College Enrollment Forecast'!$B$1:$H$1,0)),50)</f>
        <v>24500</v>
      </c>
      <c r="X20" s="115">
        <f>MROUND(INDEX('MAG College Enrollment Forecast'!$B$4:$H$74,MATCH($O20,'MAG College Enrollment Forecast'!$A$4:$A$74,0),MATCH(X$4,'MAG College Enrollment Forecast'!$B$1:$H$1,0)),50)</f>
        <v>0</v>
      </c>
      <c r="Y20" s="115">
        <f>MROUND(INDEX('MAG College Enrollment Forecast'!$B$4:$H$74,MATCH($O20,'MAG College Enrollment Forecast'!$A$4:$A$74,0),MATCH(Y$4,'MAG College Enrollment Forecast'!$B$1:$H$1,0)),50)</f>
        <v>0</v>
      </c>
      <c r="Z20" s="115">
        <f>MROUND(INDEX('MAG College Enrollment Forecast'!$B$4:$H$74,MATCH($O20,'MAG College Enrollment Forecast'!$A$4:$A$74,0),MATCH(Z$4,'MAG College Enrollment Forecast'!$B$1:$H$1,0)),50)</f>
        <v>0</v>
      </c>
      <c r="AA20" s="116">
        <f>MROUND(AA$3*INDEX('College Enrollment Projections'!$AJ$2:$AP$72,MATCH('Campus Enrol Disaggregation'!$O20,'College Enrollment Projections'!$AI$2:$AI$72,0),MATCH('Campus Enrol Disaggregation'!AA$2,'College Enrollment Projections'!$AJ$1:$AP$1,0)),50)</f>
        <v>14700</v>
      </c>
      <c r="AB20" s="116">
        <f>MROUND(AB$3*INDEX('College Enrollment Projections'!$AJ$2:$AP$72,MATCH('Campus Enrol Disaggregation'!$O20,'College Enrollment Projections'!$AI$2:$AI$72,0),MATCH('Campus Enrol Disaggregation'!AB$2,'College Enrollment Projections'!$AJ$1:$AP$1,0)),50)</f>
        <v>2950</v>
      </c>
      <c r="AC20" s="116">
        <f>MROUND(AC$3*INDEX('College Enrollment Projections'!$AJ$2:$AP$72,MATCH('Campus Enrol Disaggregation'!$O20,'College Enrollment Projections'!$AI$2:$AI$72,0),MATCH('Campus Enrol Disaggregation'!AC$2,'College Enrollment Projections'!$AJ$1:$AP$1,0)),50)</f>
        <v>2450</v>
      </c>
      <c r="AD20" s="117">
        <f t="shared" si="0"/>
        <v>132050</v>
      </c>
    </row>
    <row r="21" spans="15:30">
      <c r="O21" s="3">
        <v>2006</v>
      </c>
      <c r="P21" s="114">
        <f>MROUND(P$3*INDEX('College Enrollment Projections'!$AJ$2:$AP$72,MATCH('Campus Enrol Disaggregation'!$O21,'College Enrollment Projections'!$AI$2:$AI$72,0),MATCH('Campus Enrol Disaggregation'!P$2,'College Enrollment Projections'!$AJ$1:$AP$1,0)),50)</f>
        <v>34200</v>
      </c>
      <c r="Q21" s="114">
        <f>MROUND(Q$3*INDEX('College Enrollment Projections'!$AJ$2:$AP$72,MATCH('Campus Enrol Disaggregation'!$O21,'College Enrollment Projections'!$AI$2:$AI$72,0),MATCH('Campus Enrol Disaggregation'!Q$2,'College Enrollment Projections'!$AJ$1:$AP$1,0)),50)</f>
        <v>1300</v>
      </c>
      <c r="R21" s="114">
        <f>MROUND(R$3*INDEX('College Enrollment Projections'!$AJ$2:$AP$72,MATCH('Campus Enrol Disaggregation'!$O21,'College Enrollment Projections'!$AI$2:$AI$72,0),MATCH('Campus Enrol Disaggregation'!R$2,'College Enrollment Projections'!$AJ$1:$AP$1,0)),50)</f>
        <v>16600</v>
      </c>
      <c r="S21" s="114">
        <f>MROUND(S$3*INDEX('College Enrollment Projections'!$AJ$2:$AP$72,MATCH('Campus Enrol Disaggregation'!$O21,'College Enrollment Projections'!$AI$2:$AI$72,0),MATCH('Campus Enrol Disaggregation'!S$2,'College Enrollment Projections'!$AJ$1:$AP$1,0)),50)</f>
        <v>3250</v>
      </c>
      <c r="T21" s="114">
        <f>MROUND(T$3*INDEX('College Enrollment Projections'!$AJ$2:$AP$72,MATCH('Campus Enrol Disaggregation'!$O21,'College Enrollment Projections'!$AI$2:$AI$72,0),MATCH('Campus Enrol Disaggregation'!T$2,'College Enrollment Projections'!$AJ$1:$AP$1,0)),50)</f>
        <v>400</v>
      </c>
      <c r="U21" s="114">
        <f>MROUND(U$3*INDEX('College Enrollment Projections'!$AJ$2:$AP$72,MATCH('Campus Enrol Disaggregation'!$O21,'College Enrollment Projections'!$AI$2:$AI$72,0),MATCH('Campus Enrol Disaggregation'!U$2,'College Enrollment Projections'!$AJ$1:$AP$1,0)),50)</f>
        <v>2450</v>
      </c>
      <c r="V21" s="114">
        <f>MROUND(V$3*INDEX('College Enrollment Projections'!$AJ$2:$AP$72,MATCH('Campus Enrol Disaggregation'!$O21,'College Enrollment Projections'!$AI$2:$AI$72,0),MATCH('Campus Enrol Disaggregation'!V$2,'College Enrollment Projections'!$AJ$1:$AP$1,0)),50)</f>
        <v>29550</v>
      </c>
      <c r="W21" s="115">
        <f>MROUND(INDEX('MAG College Enrollment Forecast'!$B$4:$H$74,MATCH($O21,'MAG College Enrollment Forecast'!$A$4:$A$74,0),MATCH(W$4,'MAG College Enrollment Forecast'!$B$1:$H$1,0)),50)</f>
        <v>23300</v>
      </c>
      <c r="X21" s="115">
        <f>MROUND(INDEX('MAG College Enrollment Forecast'!$B$4:$H$74,MATCH($O21,'MAG College Enrollment Forecast'!$A$4:$A$74,0),MATCH(X$4,'MAG College Enrollment Forecast'!$B$1:$H$1,0)),50)</f>
        <v>0</v>
      </c>
      <c r="Y21" s="115">
        <f>MROUND(INDEX('MAG College Enrollment Forecast'!$B$4:$H$74,MATCH($O21,'MAG College Enrollment Forecast'!$A$4:$A$74,0),MATCH(Y$4,'MAG College Enrollment Forecast'!$B$1:$H$1,0)),50)</f>
        <v>0</v>
      </c>
      <c r="Z21" s="115">
        <f>MROUND(INDEX('MAG College Enrollment Forecast'!$B$4:$H$74,MATCH($O21,'MAG College Enrollment Forecast'!$A$4:$A$74,0),MATCH(Z$4,'MAG College Enrollment Forecast'!$B$1:$H$1,0)),50)</f>
        <v>0</v>
      </c>
      <c r="AA21" s="116">
        <f>MROUND(AA$3*INDEX('College Enrollment Projections'!$AJ$2:$AP$72,MATCH('Campus Enrol Disaggregation'!$O21,'College Enrollment Projections'!$AI$2:$AI$72,0),MATCH('Campus Enrol Disaggregation'!AA$2,'College Enrollment Projections'!$AJ$1:$AP$1,0)),50)</f>
        <v>14850</v>
      </c>
      <c r="AB21" s="116">
        <f>MROUND(AB$3*INDEX('College Enrollment Projections'!$AJ$2:$AP$72,MATCH('Campus Enrol Disaggregation'!$O21,'College Enrollment Projections'!$AI$2:$AI$72,0),MATCH('Campus Enrol Disaggregation'!AB$2,'College Enrollment Projections'!$AJ$1:$AP$1,0)),50)</f>
        <v>3000</v>
      </c>
      <c r="AC21" s="116">
        <f>MROUND(AC$3*INDEX('College Enrollment Projections'!$AJ$2:$AP$72,MATCH('Campus Enrol Disaggregation'!$O21,'College Enrollment Projections'!$AI$2:$AI$72,0),MATCH('Campus Enrol Disaggregation'!AC$2,'College Enrollment Projections'!$AJ$1:$AP$1,0)),50)</f>
        <v>2500</v>
      </c>
      <c r="AD21" s="117">
        <f t="shared" si="0"/>
        <v>131400</v>
      </c>
    </row>
    <row r="22" spans="15:30">
      <c r="O22" s="3">
        <v>2007</v>
      </c>
      <c r="P22" s="114">
        <f>MROUND(P$3*INDEX('College Enrollment Projections'!$AJ$2:$AP$72,MATCH('Campus Enrol Disaggregation'!$O22,'College Enrollment Projections'!$AI$2:$AI$72,0),MATCH('Campus Enrol Disaggregation'!P$2,'College Enrollment Projections'!$AJ$1:$AP$1,0)),50)</f>
        <v>34150</v>
      </c>
      <c r="Q22" s="114">
        <f>MROUND(Q$3*INDEX('College Enrollment Projections'!$AJ$2:$AP$72,MATCH('Campus Enrol Disaggregation'!$O22,'College Enrollment Projections'!$AI$2:$AI$72,0),MATCH('Campus Enrol Disaggregation'!Q$2,'College Enrollment Projections'!$AJ$1:$AP$1,0)),50)</f>
        <v>1300</v>
      </c>
      <c r="R22" s="114">
        <f>MROUND(R$3*INDEX('College Enrollment Projections'!$AJ$2:$AP$72,MATCH('Campus Enrol Disaggregation'!$O22,'College Enrollment Projections'!$AI$2:$AI$72,0),MATCH('Campus Enrol Disaggregation'!R$2,'College Enrollment Projections'!$AJ$1:$AP$1,0)),50)</f>
        <v>17250</v>
      </c>
      <c r="S22" s="114">
        <f>MROUND(S$3*INDEX('College Enrollment Projections'!$AJ$2:$AP$72,MATCH('Campus Enrol Disaggregation'!$O22,'College Enrollment Projections'!$AI$2:$AI$72,0),MATCH('Campus Enrol Disaggregation'!S$2,'College Enrollment Projections'!$AJ$1:$AP$1,0)),50)</f>
        <v>3350</v>
      </c>
      <c r="T22" s="114">
        <f>MROUND(T$3*INDEX('College Enrollment Projections'!$AJ$2:$AP$72,MATCH('Campus Enrol Disaggregation'!$O22,'College Enrollment Projections'!$AI$2:$AI$72,0),MATCH('Campus Enrol Disaggregation'!T$2,'College Enrollment Projections'!$AJ$1:$AP$1,0)),50)</f>
        <v>400</v>
      </c>
      <c r="U22" s="114">
        <f>MROUND(U$3*INDEX('College Enrollment Projections'!$AJ$2:$AP$72,MATCH('Campus Enrol Disaggregation'!$O22,'College Enrollment Projections'!$AI$2:$AI$72,0),MATCH('Campus Enrol Disaggregation'!U$2,'College Enrollment Projections'!$AJ$1:$AP$1,0)),50)</f>
        <v>2550</v>
      </c>
      <c r="V22" s="114">
        <f>MROUND(V$3*INDEX('College Enrollment Projections'!$AJ$2:$AP$72,MATCH('Campus Enrol Disaggregation'!$O22,'College Enrollment Projections'!$AI$2:$AI$72,0),MATCH('Campus Enrol Disaggregation'!V$2,'College Enrollment Projections'!$AJ$1:$AP$1,0)),50)</f>
        <v>27150</v>
      </c>
      <c r="W22" s="115">
        <f>MROUND(INDEX('MAG College Enrollment Forecast'!$B$4:$H$74,MATCH($O22,'MAG College Enrollment Forecast'!$A$4:$A$74,0),MATCH(W$4,'MAG College Enrollment Forecast'!$B$1:$H$1,0)),50)</f>
        <v>23850</v>
      </c>
      <c r="X22" s="115">
        <f>MROUND(INDEX('MAG College Enrollment Forecast'!$B$4:$H$74,MATCH($O22,'MAG College Enrollment Forecast'!$A$4:$A$74,0),MATCH(X$4,'MAG College Enrollment Forecast'!$B$1:$H$1,0)),50)</f>
        <v>0</v>
      </c>
      <c r="Y22" s="115">
        <f>MROUND(INDEX('MAG College Enrollment Forecast'!$B$4:$H$74,MATCH($O22,'MAG College Enrollment Forecast'!$A$4:$A$74,0),MATCH(Y$4,'MAG College Enrollment Forecast'!$B$1:$H$1,0)),50)</f>
        <v>0</v>
      </c>
      <c r="Z22" s="115">
        <f>MROUND(INDEX('MAG College Enrollment Forecast'!$B$4:$H$74,MATCH($O22,'MAG College Enrollment Forecast'!$A$4:$A$74,0),MATCH(Z$4,'MAG College Enrollment Forecast'!$B$1:$H$1,0)),50)</f>
        <v>0</v>
      </c>
      <c r="AA22" s="116">
        <f>MROUND(AA$3*INDEX('College Enrollment Projections'!$AJ$2:$AP$72,MATCH('Campus Enrol Disaggregation'!$O22,'College Enrollment Projections'!$AI$2:$AI$72,0),MATCH('Campus Enrol Disaggregation'!AA$2,'College Enrollment Projections'!$AJ$1:$AP$1,0)),50)</f>
        <v>14650</v>
      </c>
      <c r="AB22" s="116">
        <f>MROUND(AB$3*INDEX('College Enrollment Projections'!$AJ$2:$AP$72,MATCH('Campus Enrol Disaggregation'!$O22,'College Enrollment Projections'!$AI$2:$AI$72,0),MATCH('Campus Enrol Disaggregation'!AB$2,'College Enrollment Projections'!$AJ$1:$AP$1,0)),50)</f>
        <v>2950</v>
      </c>
      <c r="AC22" s="116">
        <f>MROUND(AC$3*INDEX('College Enrollment Projections'!$AJ$2:$AP$72,MATCH('Campus Enrol Disaggregation'!$O22,'College Enrollment Projections'!$AI$2:$AI$72,0),MATCH('Campus Enrol Disaggregation'!AC$2,'College Enrollment Projections'!$AJ$1:$AP$1,0)),50)</f>
        <v>2650</v>
      </c>
      <c r="AD22" s="117">
        <f t="shared" si="0"/>
        <v>130250</v>
      </c>
    </row>
    <row r="23" spans="15:30">
      <c r="O23" s="3">
        <v>2008</v>
      </c>
      <c r="P23" s="114">
        <f>MROUND(P$3*INDEX('College Enrollment Projections'!$AJ$2:$AP$72,MATCH('Campus Enrol Disaggregation'!$O23,'College Enrollment Projections'!$AI$2:$AI$72,0),MATCH('Campus Enrol Disaggregation'!P$2,'College Enrollment Projections'!$AJ$1:$AP$1,0)),50)</f>
        <v>34250</v>
      </c>
      <c r="Q23" s="114">
        <f>MROUND(Q$3*INDEX('College Enrollment Projections'!$AJ$2:$AP$72,MATCH('Campus Enrol Disaggregation'!$O23,'College Enrollment Projections'!$AI$2:$AI$72,0),MATCH('Campus Enrol Disaggregation'!Q$2,'College Enrollment Projections'!$AJ$1:$AP$1,0)),50)</f>
        <v>1400</v>
      </c>
      <c r="R23" s="114">
        <f>MROUND(R$3*INDEX('College Enrollment Projections'!$AJ$2:$AP$72,MATCH('Campus Enrol Disaggregation'!$O23,'College Enrollment Projections'!$AI$2:$AI$72,0),MATCH('Campus Enrol Disaggregation'!R$2,'College Enrollment Projections'!$AJ$1:$AP$1,0)),50)</f>
        <v>20100</v>
      </c>
      <c r="S23" s="114">
        <f>MROUND(S$3*INDEX('College Enrollment Projections'!$AJ$2:$AP$72,MATCH('Campus Enrol Disaggregation'!$O23,'College Enrollment Projections'!$AI$2:$AI$72,0),MATCH('Campus Enrol Disaggregation'!S$2,'College Enrollment Projections'!$AJ$1:$AP$1,0)),50)</f>
        <v>3900</v>
      </c>
      <c r="T23" s="114">
        <f>MROUND(T$3*INDEX('College Enrollment Projections'!$AJ$2:$AP$72,MATCH('Campus Enrol Disaggregation'!$O23,'College Enrollment Projections'!$AI$2:$AI$72,0),MATCH('Campus Enrol Disaggregation'!T$2,'College Enrollment Projections'!$AJ$1:$AP$1,0)),50)</f>
        <v>500</v>
      </c>
      <c r="U23" s="114">
        <f>MROUND(U$3*INDEX('College Enrollment Projections'!$AJ$2:$AP$72,MATCH('Campus Enrol Disaggregation'!$O23,'College Enrollment Projections'!$AI$2:$AI$72,0),MATCH('Campus Enrol Disaggregation'!U$2,'College Enrollment Projections'!$AJ$1:$AP$1,0)),50)</f>
        <v>3000</v>
      </c>
      <c r="V23" s="114">
        <f>MROUND(V$3*INDEX('College Enrollment Projections'!$AJ$2:$AP$72,MATCH('Campus Enrol Disaggregation'!$O23,'College Enrollment Projections'!$AI$2:$AI$72,0),MATCH('Campus Enrol Disaggregation'!V$2,'College Enrollment Projections'!$AJ$1:$AP$1,0)),50)</f>
        <v>27300</v>
      </c>
      <c r="W23" s="115">
        <f>MROUND(INDEX('MAG College Enrollment Forecast'!$B$4:$H$74,MATCH($O23,'MAG College Enrollment Forecast'!$A$4:$A$74,0),MATCH(W$4,'MAG College Enrollment Forecast'!$B$1:$H$1,0)),50)</f>
        <v>27050</v>
      </c>
      <c r="X23" s="115">
        <f>MROUND(INDEX('MAG College Enrollment Forecast'!$B$4:$H$74,MATCH($O23,'MAG College Enrollment Forecast'!$A$4:$A$74,0),MATCH(X$4,'MAG College Enrollment Forecast'!$B$1:$H$1,0)),50)</f>
        <v>0</v>
      </c>
      <c r="Y23" s="115">
        <f>MROUND(INDEX('MAG College Enrollment Forecast'!$B$4:$H$74,MATCH($O23,'MAG College Enrollment Forecast'!$A$4:$A$74,0),MATCH(Y$4,'MAG College Enrollment Forecast'!$B$1:$H$1,0)),50)</f>
        <v>0</v>
      </c>
      <c r="Z23" s="115">
        <f>MROUND(INDEX('MAG College Enrollment Forecast'!$B$4:$H$74,MATCH($O23,'MAG College Enrollment Forecast'!$A$4:$A$74,0),MATCH(Z$4,'MAG College Enrollment Forecast'!$B$1:$H$1,0)),50)</f>
        <v>0</v>
      </c>
      <c r="AA23" s="116">
        <f>MROUND(AA$3*INDEX('College Enrollment Projections'!$AJ$2:$AP$72,MATCH('Campus Enrol Disaggregation'!$O23,'College Enrollment Projections'!$AI$2:$AI$72,0),MATCH('Campus Enrol Disaggregation'!AA$2,'College Enrollment Projections'!$AJ$1:$AP$1,0)),50)</f>
        <v>17350</v>
      </c>
      <c r="AB23" s="116">
        <f>MROUND(AB$3*INDEX('College Enrollment Projections'!$AJ$2:$AP$72,MATCH('Campus Enrol Disaggregation'!$O23,'College Enrollment Projections'!$AI$2:$AI$72,0),MATCH('Campus Enrol Disaggregation'!AB$2,'College Enrollment Projections'!$AJ$1:$AP$1,0)),50)</f>
        <v>3500</v>
      </c>
      <c r="AC23" s="116">
        <f>MROUND(AC$3*INDEX('College Enrollment Projections'!$AJ$2:$AP$72,MATCH('Campus Enrol Disaggregation'!$O23,'College Enrollment Projections'!$AI$2:$AI$72,0),MATCH('Campus Enrol Disaggregation'!AC$2,'College Enrollment Projections'!$AJ$1:$AP$1,0)),50)</f>
        <v>2850</v>
      </c>
      <c r="AD23" s="117">
        <f t="shared" si="0"/>
        <v>141200</v>
      </c>
    </row>
    <row r="24" spans="15:30">
      <c r="O24" s="3">
        <v>2009</v>
      </c>
      <c r="P24" s="114">
        <f>MROUND(P$3*INDEX('College Enrollment Projections'!$AJ$2:$AP$72,MATCH('Campus Enrol Disaggregation'!$O24,'College Enrollment Projections'!$AI$2:$AI$72,0),MATCH('Campus Enrol Disaggregation'!P$2,'College Enrollment Projections'!$AJ$1:$AP$1,0)),50)</f>
        <v>34150</v>
      </c>
      <c r="Q24" s="114">
        <f>MROUND(Q$3*INDEX('College Enrollment Projections'!$AJ$2:$AP$72,MATCH('Campus Enrol Disaggregation'!$O24,'College Enrollment Projections'!$AI$2:$AI$72,0),MATCH('Campus Enrol Disaggregation'!Q$2,'College Enrollment Projections'!$AJ$1:$AP$1,0)),50)</f>
        <v>1600</v>
      </c>
      <c r="R24" s="114">
        <f>MROUND(R$3*INDEX('College Enrollment Projections'!$AJ$2:$AP$72,MATCH('Campus Enrol Disaggregation'!$O24,'College Enrollment Projections'!$AI$2:$AI$72,0),MATCH('Campus Enrol Disaggregation'!R$2,'College Enrollment Projections'!$AJ$1:$AP$1,0)),50)</f>
        <v>23900</v>
      </c>
      <c r="S24" s="114">
        <f>MROUND(S$3*INDEX('College Enrollment Projections'!$AJ$2:$AP$72,MATCH('Campus Enrol Disaggregation'!$O24,'College Enrollment Projections'!$AI$2:$AI$72,0),MATCH('Campus Enrol Disaggregation'!S$2,'College Enrollment Projections'!$AJ$1:$AP$1,0)),50)</f>
        <v>4650</v>
      </c>
      <c r="T24" s="114">
        <f>MROUND(T$3*INDEX('College Enrollment Projections'!$AJ$2:$AP$72,MATCH('Campus Enrol Disaggregation'!$O24,'College Enrollment Projections'!$AI$2:$AI$72,0),MATCH('Campus Enrol Disaggregation'!T$2,'College Enrollment Projections'!$AJ$1:$AP$1,0)),50)</f>
        <v>550</v>
      </c>
      <c r="U24" s="114">
        <f>MROUND(U$3*INDEX('College Enrollment Projections'!$AJ$2:$AP$72,MATCH('Campus Enrol Disaggregation'!$O24,'College Enrollment Projections'!$AI$2:$AI$72,0),MATCH('Campus Enrol Disaggregation'!U$2,'College Enrollment Projections'!$AJ$1:$AP$1,0)),50)</f>
        <v>3550</v>
      </c>
      <c r="V24" s="114">
        <f>MROUND(V$3*INDEX('College Enrollment Projections'!$AJ$2:$AP$72,MATCH('Campus Enrol Disaggregation'!$O24,'College Enrollment Projections'!$AI$2:$AI$72,0),MATCH('Campus Enrol Disaggregation'!V$2,'College Enrollment Projections'!$AJ$1:$AP$1,0)),50)</f>
        <v>28350</v>
      </c>
      <c r="W24" s="115">
        <f>MROUND(INDEX('MAG College Enrollment Forecast'!$B$4:$H$74,MATCH($O24,'MAG College Enrollment Forecast'!$A$4:$A$74,0),MATCH(W$4,'MAG College Enrollment Forecast'!$B$1:$H$1,0)),50)</f>
        <v>29050</v>
      </c>
      <c r="X24" s="115">
        <f>MROUND(INDEX('MAG College Enrollment Forecast'!$B$4:$H$74,MATCH($O24,'MAG College Enrollment Forecast'!$A$4:$A$74,0),MATCH(X$4,'MAG College Enrollment Forecast'!$B$1:$H$1,0)),50)</f>
        <v>0</v>
      </c>
      <c r="Y24" s="115">
        <f>MROUND(INDEX('MAG College Enrollment Forecast'!$B$4:$H$74,MATCH($O24,'MAG College Enrollment Forecast'!$A$4:$A$74,0),MATCH(Y$4,'MAG College Enrollment Forecast'!$B$1:$H$1,0)),50)</f>
        <v>0</v>
      </c>
      <c r="Z24" s="115">
        <f>MROUND(INDEX('MAG College Enrollment Forecast'!$B$4:$H$74,MATCH($O24,'MAG College Enrollment Forecast'!$A$4:$A$74,0),MATCH(Z$4,'MAG College Enrollment Forecast'!$B$1:$H$1,0)),50)</f>
        <v>0</v>
      </c>
      <c r="AA24" s="116">
        <f>MROUND(AA$3*INDEX('College Enrollment Projections'!$AJ$2:$AP$72,MATCH('Campus Enrol Disaggregation'!$O24,'College Enrollment Projections'!$AI$2:$AI$72,0),MATCH('Campus Enrol Disaggregation'!AA$2,'College Enrollment Projections'!$AJ$1:$AP$1,0)),50)</f>
        <v>18650</v>
      </c>
      <c r="AB24" s="116">
        <f>MROUND(AB$3*INDEX('College Enrollment Projections'!$AJ$2:$AP$72,MATCH('Campus Enrol Disaggregation'!$O24,'College Enrollment Projections'!$AI$2:$AI$72,0),MATCH('Campus Enrol Disaggregation'!AB$2,'College Enrollment Projections'!$AJ$1:$AP$1,0)),50)</f>
        <v>3750</v>
      </c>
      <c r="AC24" s="116">
        <f>MROUND(AC$3*INDEX('College Enrollment Projections'!$AJ$2:$AP$72,MATCH('Campus Enrol Disaggregation'!$O24,'College Enrollment Projections'!$AI$2:$AI$72,0),MATCH('Campus Enrol Disaggregation'!AC$2,'College Enrollment Projections'!$AJ$1:$AP$1,0)),50)</f>
        <v>3050</v>
      </c>
      <c r="AD24" s="117">
        <f t="shared" si="0"/>
        <v>151250</v>
      </c>
    </row>
    <row r="25" spans="15:30">
      <c r="O25" s="3">
        <v>2010</v>
      </c>
      <c r="P25" s="114">
        <f>MROUND(P$3*INDEX('College Enrollment Projections'!$AJ$2:$AP$72,MATCH('Campus Enrol Disaggregation'!$O25,'College Enrollment Projections'!$AI$2:$AI$72,0),MATCH('Campus Enrol Disaggregation'!P$2,'College Enrollment Projections'!$AJ$1:$AP$1,0)),50)</f>
        <v>33850</v>
      </c>
      <c r="Q25" s="114">
        <f>MROUND(Q$3*INDEX('College Enrollment Projections'!$AJ$2:$AP$72,MATCH('Campus Enrol Disaggregation'!$O25,'College Enrollment Projections'!$AI$2:$AI$72,0),MATCH('Campus Enrol Disaggregation'!Q$2,'College Enrollment Projections'!$AJ$1:$AP$1,0)),50)</f>
        <v>1800</v>
      </c>
      <c r="R25" s="114">
        <f>MROUND(R$3*INDEX('College Enrollment Projections'!$AJ$2:$AP$72,MATCH('Campus Enrol Disaggregation'!$O25,'College Enrollment Projections'!$AI$2:$AI$72,0),MATCH('Campus Enrol Disaggregation'!R$2,'College Enrollment Projections'!$AJ$1:$AP$1,0)),50)</f>
        <v>23700</v>
      </c>
      <c r="S25" s="114">
        <f>MROUND(S$3*INDEX('College Enrollment Projections'!$AJ$2:$AP$72,MATCH('Campus Enrol Disaggregation'!$O25,'College Enrollment Projections'!$AI$2:$AI$72,0),MATCH('Campus Enrol Disaggregation'!S$2,'College Enrollment Projections'!$AJ$1:$AP$1,0)),50)</f>
        <v>4600</v>
      </c>
      <c r="T25" s="114">
        <f>MROUND(T$3*INDEX('College Enrollment Projections'!$AJ$2:$AP$72,MATCH('Campus Enrol Disaggregation'!$O25,'College Enrollment Projections'!$AI$2:$AI$72,0),MATCH('Campus Enrol Disaggregation'!T$2,'College Enrollment Projections'!$AJ$1:$AP$1,0)),50)</f>
        <v>550</v>
      </c>
      <c r="U25" s="114">
        <f>MROUND(U$3*INDEX('College Enrollment Projections'!$AJ$2:$AP$72,MATCH('Campus Enrol Disaggregation'!$O25,'College Enrollment Projections'!$AI$2:$AI$72,0),MATCH('Campus Enrol Disaggregation'!U$2,'College Enrollment Projections'!$AJ$1:$AP$1,0)),50)</f>
        <v>3550</v>
      </c>
      <c r="V25" s="114">
        <f>MROUND(V$3*INDEX('College Enrollment Projections'!$AJ$2:$AP$72,MATCH('Campus Enrol Disaggregation'!$O25,'College Enrollment Projections'!$AI$2:$AI$72,0),MATCH('Campus Enrol Disaggregation'!V$2,'College Enrollment Projections'!$AJ$1:$AP$1,0)),50)</f>
        <v>29850</v>
      </c>
      <c r="W25" s="115">
        <f>MROUND(INDEX('MAG College Enrollment Forecast'!$B$4:$H$74,MATCH($O25,'MAG College Enrollment Forecast'!$A$4:$A$74,0),MATCH(W$4,'MAG College Enrollment Forecast'!$B$1:$H$1,0)),50)</f>
        <v>31750</v>
      </c>
      <c r="X25" s="115">
        <f>MROUND(INDEX('MAG College Enrollment Forecast'!$B$4:$H$74,MATCH($O25,'MAG College Enrollment Forecast'!$A$4:$A$74,0),MATCH(X$4,'MAG College Enrollment Forecast'!$B$1:$H$1,0)),50)</f>
        <v>0</v>
      </c>
      <c r="Y25" s="115">
        <f>MROUND(INDEX('MAG College Enrollment Forecast'!$B$4:$H$74,MATCH($O25,'MAG College Enrollment Forecast'!$A$4:$A$74,0),MATCH(Y$4,'MAG College Enrollment Forecast'!$B$1:$H$1,0)),50)</f>
        <v>0</v>
      </c>
      <c r="Z25" s="115">
        <f>MROUND(INDEX('MAG College Enrollment Forecast'!$B$4:$H$74,MATCH($O25,'MAG College Enrollment Forecast'!$A$4:$A$74,0),MATCH(Z$4,'MAG College Enrollment Forecast'!$B$1:$H$1,0)),50)</f>
        <v>0</v>
      </c>
      <c r="AA25" s="116">
        <f>MROUND(AA$3*INDEX('College Enrollment Projections'!$AJ$2:$AP$72,MATCH('Campus Enrol Disaggregation'!$O25,'College Enrollment Projections'!$AI$2:$AI$72,0),MATCH('Campus Enrol Disaggregation'!AA$2,'College Enrollment Projections'!$AJ$1:$AP$1,0)),50)</f>
        <v>19500</v>
      </c>
      <c r="AB25" s="116">
        <f>MROUND(AB$3*INDEX('College Enrollment Projections'!$AJ$2:$AP$72,MATCH('Campus Enrol Disaggregation'!$O25,'College Enrollment Projections'!$AI$2:$AI$72,0),MATCH('Campus Enrol Disaggregation'!AB$2,'College Enrollment Projections'!$AJ$1:$AP$1,0)),50)</f>
        <v>3900</v>
      </c>
      <c r="AC25" s="116">
        <f>MROUND(AC$3*INDEX('College Enrollment Projections'!$AJ$2:$AP$72,MATCH('Campus Enrol Disaggregation'!$O25,'College Enrollment Projections'!$AI$2:$AI$72,0),MATCH('Campus Enrol Disaggregation'!AC$2,'College Enrollment Projections'!$AJ$1:$AP$1,0)),50)</f>
        <v>3150</v>
      </c>
      <c r="AD25" s="117">
        <f t="shared" si="0"/>
        <v>156200</v>
      </c>
    </row>
    <row r="26" spans="15:30">
      <c r="O26" s="3">
        <v>2011</v>
      </c>
      <c r="P26" s="114">
        <f>MROUND(P$3*INDEX('College Enrollment Projections'!$AJ$2:$AP$72,MATCH('Campus Enrol Disaggregation'!$O26,'College Enrollment Projections'!$AI$2:$AI$72,0),MATCH('Campus Enrol Disaggregation'!P$2,'College Enrollment Projections'!$AJ$1:$AP$1,0)),50)</f>
        <v>34100</v>
      </c>
      <c r="Q26" s="114">
        <f>MROUND(Q$3*INDEX('College Enrollment Projections'!$AJ$2:$AP$72,MATCH('Campus Enrol Disaggregation'!$O26,'College Enrollment Projections'!$AI$2:$AI$72,0),MATCH('Campus Enrol Disaggregation'!Q$2,'College Enrollment Projections'!$AJ$1:$AP$1,0)),50)</f>
        <v>2000</v>
      </c>
      <c r="R26" s="114">
        <f>MROUND(R$3*INDEX('College Enrollment Projections'!$AJ$2:$AP$72,MATCH('Campus Enrol Disaggregation'!$O26,'College Enrollment Projections'!$AI$2:$AI$72,0),MATCH('Campus Enrol Disaggregation'!R$2,'College Enrollment Projections'!$AJ$1:$AP$1,0)),50)</f>
        <v>22850</v>
      </c>
      <c r="S26" s="114">
        <f>MROUND(S$3*INDEX('College Enrollment Projections'!$AJ$2:$AP$72,MATCH('Campus Enrol Disaggregation'!$O26,'College Enrollment Projections'!$AI$2:$AI$72,0),MATCH('Campus Enrol Disaggregation'!S$2,'College Enrollment Projections'!$AJ$1:$AP$1,0)),50)</f>
        <v>4450</v>
      </c>
      <c r="T26" s="114">
        <f>MROUND(T$3*INDEX('College Enrollment Projections'!$AJ$2:$AP$72,MATCH('Campus Enrol Disaggregation'!$O26,'College Enrollment Projections'!$AI$2:$AI$72,0),MATCH('Campus Enrol Disaggregation'!T$2,'College Enrollment Projections'!$AJ$1:$AP$1,0)),50)</f>
        <v>550</v>
      </c>
      <c r="U26" s="114">
        <f>MROUND(U$3*INDEX('College Enrollment Projections'!$AJ$2:$AP$72,MATCH('Campus Enrol Disaggregation'!$O26,'College Enrollment Projections'!$AI$2:$AI$72,0),MATCH('Campus Enrol Disaggregation'!U$2,'College Enrollment Projections'!$AJ$1:$AP$1,0)),50)</f>
        <v>3400</v>
      </c>
      <c r="V26" s="114">
        <f>MROUND(V$3*INDEX('College Enrollment Projections'!$AJ$2:$AP$72,MATCH('Campus Enrol Disaggregation'!$O26,'College Enrollment Projections'!$AI$2:$AI$72,0),MATCH('Campus Enrol Disaggregation'!V$2,'College Enrollment Projections'!$AJ$1:$AP$1,0)),50)</f>
        <v>30650</v>
      </c>
      <c r="W26" s="115">
        <f>MROUND(INDEX('MAG College Enrollment Forecast'!$B$4:$H$74,MATCH($O26,'MAG College Enrollment Forecast'!$A$4:$A$74,0),MATCH(W$4,'MAG College Enrollment Forecast'!$B$1:$H$1,0)),50)</f>
        <v>32750</v>
      </c>
      <c r="X26" s="115">
        <f>MROUND(INDEX('MAG College Enrollment Forecast'!$B$4:$H$74,MATCH($O26,'MAG College Enrollment Forecast'!$A$4:$A$74,0),MATCH(X$4,'MAG College Enrollment Forecast'!$B$1:$H$1,0)),50)</f>
        <v>0</v>
      </c>
      <c r="Y26" s="115">
        <f>MROUND(INDEX('MAG College Enrollment Forecast'!$B$4:$H$74,MATCH($O26,'MAG College Enrollment Forecast'!$A$4:$A$74,0),MATCH(Y$4,'MAG College Enrollment Forecast'!$B$1:$H$1,0)),50)</f>
        <v>0</v>
      </c>
      <c r="Z26" s="115">
        <f>MROUND(INDEX('MAG College Enrollment Forecast'!$B$4:$H$74,MATCH($O26,'MAG College Enrollment Forecast'!$A$4:$A$74,0),MATCH(Z$4,'MAG College Enrollment Forecast'!$B$1:$H$1,0)),50)</f>
        <v>0</v>
      </c>
      <c r="AA26" s="116">
        <f>MROUND(AA$3*INDEX('College Enrollment Projections'!$AJ$2:$AP$72,MATCH('Campus Enrol Disaggregation'!$O26,'College Enrollment Projections'!$AI$2:$AI$72,0),MATCH('Campus Enrol Disaggregation'!AA$2,'College Enrollment Projections'!$AJ$1:$AP$1,0)),50)</f>
        <v>20550</v>
      </c>
      <c r="AB26" s="116">
        <f>MROUND(AB$3*INDEX('College Enrollment Projections'!$AJ$2:$AP$72,MATCH('Campus Enrol Disaggregation'!$O26,'College Enrollment Projections'!$AI$2:$AI$72,0),MATCH('Campus Enrol Disaggregation'!AB$2,'College Enrollment Projections'!$AJ$1:$AP$1,0)),50)</f>
        <v>4100</v>
      </c>
      <c r="AC26" s="116">
        <f>MROUND(AC$3*INDEX('College Enrollment Projections'!$AJ$2:$AP$72,MATCH('Campus Enrol Disaggregation'!$O26,'College Enrollment Projections'!$AI$2:$AI$72,0),MATCH('Campus Enrol Disaggregation'!AC$2,'College Enrollment Projections'!$AJ$1:$AP$1,0)),50)</f>
        <v>3350</v>
      </c>
      <c r="AD26" s="117">
        <f t="shared" si="0"/>
        <v>158750</v>
      </c>
    </row>
    <row r="27" spans="15:30">
      <c r="O27" s="3">
        <v>2012</v>
      </c>
      <c r="P27" s="114">
        <f>MROUND(P$3*INDEX('College Enrollment Projections'!$AJ$2:$AP$72,MATCH('Campus Enrol Disaggregation'!$O27,'College Enrollment Projections'!$AI$2:$AI$72,0),MATCH('Campus Enrol Disaggregation'!P$2,'College Enrollment Projections'!$AJ$1:$AP$1,0)),50)</f>
        <v>34400</v>
      </c>
      <c r="Q27" s="114">
        <f>MROUND(Q$3*INDEX('College Enrollment Projections'!$AJ$2:$AP$72,MATCH('Campus Enrol Disaggregation'!$O27,'College Enrollment Projections'!$AI$2:$AI$72,0),MATCH('Campus Enrol Disaggregation'!Q$2,'College Enrollment Projections'!$AJ$1:$AP$1,0)),50)</f>
        <v>2200</v>
      </c>
      <c r="R27" s="114">
        <f>MROUND(R$3*INDEX('College Enrollment Projections'!$AJ$2:$AP$72,MATCH('Campus Enrol Disaggregation'!$O27,'College Enrollment Projections'!$AI$2:$AI$72,0),MATCH('Campus Enrol Disaggregation'!R$2,'College Enrollment Projections'!$AJ$1:$AP$1,0)),50)</f>
        <v>20500</v>
      </c>
      <c r="S27" s="114">
        <f>MROUND(S$3*INDEX('College Enrollment Projections'!$AJ$2:$AP$72,MATCH('Campus Enrol Disaggregation'!$O27,'College Enrollment Projections'!$AI$2:$AI$72,0),MATCH('Campus Enrol Disaggregation'!S$2,'College Enrollment Projections'!$AJ$1:$AP$1,0)),50)</f>
        <v>4000</v>
      </c>
      <c r="T27" s="114">
        <f>MROUND(T$3*INDEX('College Enrollment Projections'!$AJ$2:$AP$72,MATCH('Campus Enrol Disaggregation'!$O27,'College Enrollment Projections'!$AI$2:$AI$72,0),MATCH('Campus Enrol Disaggregation'!T$2,'College Enrollment Projections'!$AJ$1:$AP$1,0)),50)</f>
        <v>500</v>
      </c>
      <c r="U27" s="114">
        <f>MROUND(U$3*INDEX('College Enrollment Projections'!$AJ$2:$AP$72,MATCH('Campus Enrol Disaggregation'!$O27,'College Enrollment Projections'!$AI$2:$AI$72,0),MATCH('Campus Enrol Disaggregation'!U$2,'College Enrollment Projections'!$AJ$1:$AP$1,0)),50)</f>
        <v>3050</v>
      </c>
      <c r="V27" s="114">
        <f>MROUND(V$3*INDEX('College Enrollment Projections'!$AJ$2:$AP$72,MATCH('Campus Enrol Disaggregation'!$O27,'College Enrollment Projections'!$AI$2:$AI$72,0),MATCH('Campus Enrol Disaggregation'!V$2,'College Enrollment Projections'!$AJ$1:$AP$1,0)),50)</f>
        <v>31350</v>
      </c>
      <c r="W27" s="115">
        <f>MROUND(INDEX('MAG College Enrollment Forecast'!$B$4:$H$74,MATCH($O27,'MAG College Enrollment Forecast'!$A$4:$A$74,0),MATCH(W$4,'MAG College Enrollment Forecast'!$B$1:$H$1,0)),50)</f>
        <v>31800</v>
      </c>
      <c r="X27" s="115">
        <f>MROUND(INDEX('MAG College Enrollment Forecast'!$B$4:$H$74,MATCH($O27,'MAG College Enrollment Forecast'!$A$4:$A$74,0),MATCH(X$4,'MAG College Enrollment Forecast'!$B$1:$H$1,0)),50)</f>
        <v>0</v>
      </c>
      <c r="Y27" s="115">
        <f>MROUND(INDEX('MAG College Enrollment Forecast'!$B$4:$H$74,MATCH($O27,'MAG College Enrollment Forecast'!$A$4:$A$74,0),MATCH(Y$4,'MAG College Enrollment Forecast'!$B$1:$H$1,0)),50)</f>
        <v>0</v>
      </c>
      <c r="Z27" s="115">
        <f>MROUND(INDEX('MAG College Enrollment Forecast'!$B$4:$H$74,MATCH($O27,'MAG College Enrollment Forecast'!$A$4:$A$74,0),MATCH(Z$4,'MAG College Enrollment Forecast'!$B$1:$H$1,0)),50)</f>
        <v>0</v>
      </c>
      <c r="AA27" s="116">
        <f>MROUND(AA$3*INDEX('College Enrollment Projections'!$AJ$2:$AP$72,MATCH('Campus Enrol Disaggregation'!$O27,'College Enrollment Projections'!$AI$2:$AI$72,0),MATCH('Campus Enrol Disaggregation'!AA$2,'College Enrollment Projections'!$AJ$1:$AP$1,0)),50)</f>
        <v>21550</v>
      </c>
      <c r="AB27" s="116">
        <f>MROUND(AB$3*INDEX('College Enrollment Projections'!$AJ$2:$AP$72,MATCH('Campus Enrol Disaggregation'!$O27,'College Enrollment Projections'!$AI$2:$AI$72,0),MATCH('Campus Enrol Disaggregation'!AB$2,'College Enrollment Projections'!$AJ$1:$AP$1,0)),50)</f>
        <v>4300</v>
      </c>
      <c r="AC27" s="116">
        <f>MROUND(AC$3*INDEX('College Enrollment Projections'!$AJ$2:$AP$72,MATCH('Campus Enrol Disaggregation'!$O27,'College Enrollment Projections'!$AI$2:$AI$72,0),MATCH('Campus Enrol Disaggregation'!AC$2,'College Enrollment Projections'!$AJ$1:$AP$1,0)),50)</f>
        <v>3300</v>
      </c>
      <c r="AD27" s="117">
        <f t="shared" si="0"/>
        <v>156950</v>
      </c>
    </row>
    <row r="28" spans="15:30">
      <c r="O28" s="3">
        <v>2013</v>
      </c>
      <c r="P28" s="114">
        <f>MROUND(P$3*INDEX('College Enrollment Projections'!$AJ$2:$AP$72,MATCH('Campus Enrol Disaggregation'!$O28,'College Enrollment Projections'!$AI$2:$AI$72,0),MATCH('Campus Enrol Disaggregation'!P$2,'College Enrollment Projections'!$AJ$1:$AP$1,0)),50)</f>
        <v>31100</v>
      </c>
      <c r="Q28" s="114">
        <f>MROUND(Q$3*INDEX('College Enrollment Projections'!$AJ$2:$AP$72,MATCH('Campus Enrol Disaggregation'!$O28,'College Enrollment Projections'!$AI$2:$AI$72,0),MATCH('Campus Enrol Disaggregation'!Q$2,'College Enrollment Projections'!$AJ$1:$AP$1,0)),50)</f>
        <v>2050</v>
      </c>
      <c r="R28" s="114">
        <f>MROUND(R$3*INDEX('College Enrollment Projections'!$AJ$2:$AP$72,MATCH('Campus Enrol Disaggregation'!$O28,'College Enrollment Projections'!$AI$2:$AI$72,0),MATCH('Campus Enrol Disaggregation'!R$2,'College Enrollment Projections'!$AJ$1:$AP$1,0)),50)</f>
        <v>21900</v>
      </c>
      <c r="S28" s="114">
        <f>MROUND(S$3*INDEX('College Enrollment Projections'!$AJ$2:$AP$72,MATCH('Campus Enrol Disaggregation'!$O28,'College Enrollment Projections'!$AI$2:$AI$72,0),MATCH('Campus Enrol Disaggregation'!S$2,'College Enrollment Projections'!$AJ$1:$AP$1,0)),50)</f>
        <v>4250</v>
      </c>
      <c r="T28" s="114">
        <f>MROUND(T$3*INDEX('College Enrollment Projections'!$AJ$2:$AP$72,MATCH('Campus Enrol Disaggregation'!$O28,'College Enrollment Projections'!$AI$2:$AI$72,0),MATCH('Campus Enrol Disaggregation'!T$2,'College Enrollment Projections'!$AJ$1:$AP$1,0)),50)</f>
        <v>500</v>
      </c>
      <c r="U28" s="114">
        <f>MROUND(U$3*INDEX('College Enrollment Projections'!$AJ$2:$AP$72,MATCH('Campus Enrol Disaggregation'!$O28,'College Enrollment Projections'!$AI$2:$AI$72,0),MATCH('Campus Enrol Disaggregation'!U$2,'College Enrollment Projections'!$AJ$1:$AP$1,0)),50)</f>
        <v>3250</v>
      </c>
      <c r="V28" s="114">
        <f>MROUND(V$3*INDEX('College Enrollment Projections'!$AJ$2:$AP$72,MATCH('Campus Enrol Disaggregation'!$O28,'College Enrollment Projections'!$AI$2:$AI$72,0),MATCH('Campus Enrol Disaggregation'!V$2,'College Enrollment Projections'!$AJ$1:$AP$1,0)),50)</f>
        <v>31050</v>
      </c>
      <c r="W28" s="115">
        <f>MROUND(INDEX('MAG College Enrollment Forecast'!$B$4:$H$74,MATCH($O28,'MAG College Enrollment Forecast'!$A$4:$A$74,0),MATCH(W$4,'MAG College Enrollment Forecast'!$B$1:$H$1,0)),50)</f>
        <v>30900</v>
      </c>
      <c r="X28" s="115">
        <f>MROUND(INDEX('MAG College Enrollment Forecast'!$B$4:$H$74,MATCH($O28,'MAG College Enrollment Forecast'!$A$4:$A$74,0),MATCH(X$4,'MAG College Enrollment Forecast'!$B$1:$H$1,0)),50)</f>
        <v>0</v>
      </c>
      <c r="Y28" s="115">
        <f>MROUND(INDEX('MAG College Enrollment Forecast'!$B$4:$H$74,MATCH($O28,'MAG College Enrollment Forecast'!$A$4:$A$74,0),MATCH(Y$4,'MAG College Enrollment Forecast'!$B$1:$H$1,0)),50)</f>
        <v>0</v>
      </c>
      <c r="Z28" s="115">
        <f>MROUND(INDEX('MAG College Enrollment Forecast'!$B$4:$H$74,MATCH($O28,'MAG College Enrollment Forecast'!$A$4:$A$74,0),MATCH(Z$4,'MAG College Enrollment Forecast'!$B$1:$H$1,0)),50)</f>
        <v>0</v>
      </c>
      <c r="AA28" s="116">
        <f>MROUND(AA$3*INDEX('College Enrollment Projections'!$AJ$2:$AP$72,MATCH('Campus Enrol Disaggregation'!$O28,'College Enrollment Projections'!$AI$2:$AI$72,0),MATCH('Campus Enrol Disaggregation'!AA$2,'College Enrollment Projections'!$AJ$1:$AP$1,0)),50)</f>
        <v>20400</v>
      </c>
      <c r="AB28" s="116">
        <f>MROUND(AB$3*INDEX('College Enrollment Projections'!$AJ$2:$AP$72,MATCH('Campus Enrol Disaggregation'!$O28,'College Enrollment Projections'!$AI$2:$AI$72,0),MATCH('Campus Enrol Disaggregation'!AB$2,'College Enrollment Projections'!$AJ$1:$AP$1,0)),50)</f>
        <v>4100</v>
      </c>
      <c r="AC28" s="116">
        <f>MROUND(AC$3*INDEX('College Enrollment Projections'!$AJ$2:$AP$72,MATCH('Campus Enrol Disaggregation'!$O28,'College Enrollment Projections'!$AI$2:$AI$72,0),MATCH('Campus Enrol Disaggregation'!AC$2,'College Enrollment Projections'!$AJ$1:$AP$1,0)),50)</f>
        <v>3100</v>
      </c>
      <c r="AD28" s="117">
        <f t="shared" si="0"/>
        <v>152600</v>
      </c>
    </row>
    <row r="29" spans="15:30">
      <c r="O29" s="3">
        <v>2014</v>
      </c>
      <c r="P29" s="114">
        <f>MROUND(P$3*INDEX('College Enrollment Projections'!$AJ$2:$AP$72,MATCH('Campus Enrol Disaggregation'!$O29,'College Enrollment Projections'!$AI$2:$AI$72,0),MATCH('Campus Enrol Disaggregation'!P$2,'College Enrollment Projections'!$AJ$1:$AP$1,0)),50)</f>
        <v>30500</v>
      </c>
      <c r="Q29" s="114">
        <f>MROUND(Q$3*INDEX('College Enrollment Projections'!$AJ$2:$AP$72,MATCH('Campus Enrol Disaggregation'!$O29,'College Enrollment Projections'!$AI$2:$AI$72,0),MATCH('Campus Enrol Disaggregation'!Q$2,'College Enrollment Projections'!$AJ$1:$AP$1,0)),50)</f>
        <v>2000</v>
      </c>
      <c r="R29" s="114">
        <f>MROUND(R$3*INDEX('College Enrollment Projections'!$AJ$2:$AP$72,MATCH('Campus Enrol Disaggregation'!$O29,'College Enrollment Projections'!$AI$2:$AI$72,0),MATCH('Campus Enrol Disaggregation'!R$2,'College Enrollment Projections'!$AJ$1:$AP$1,0)),50)</f>
        <v>20700</v>
      </c>
      <c r="S29" s="114">
        <f>MROUND(S$3*INDEX('College Enrollment Projections'!$AJ$2:$AP$72,MATCH('Campus Enrol Disaggregation'!$O29,'College Enrollment Projections'!$AI$2:$AI$72,0),MATCH('Campus Enrol Disaggregation'!S$2,'College Enrollment Projections'!$AJ$1:$AP$1,0)),50)</f>
        <v>4050</v>
      </c>
      <c r="T29" s="114">
        <f>MROUND(T$3*INDEX('College Enrollment Projections'!$AJ$2:$AP$72,MATCH('Campus Enrol Disaggregation'!$O29,'College Enrollment Projections'!$AI$2:$AI$72,0),MATCH('Campus Enrol Disaggregation'!T$2,'College Enrollment Projections'!$AJ$1:$AP$1,0)),50)</f>
        <v>500</v>
      </c>
      <c r="U29" s="114">
        <f>MROUND(U$3*INDEX('College Enrollment Projections'!$AJ$2:$AP$72,MATCH('Campus Enrol Disaggregation'!$O29,'College Enrollment Projections'!$AI$2:$AI$72,0),MATCH('Campus Enrol Disaggregation'!U$2,'College Enrollment Projections'!$AJ$1:$AP$1,0)),50)</f>
        <v>3100</v>
      </c>
      <c r="V29" s="114">
        <f>MROUND(V$3*INDEX('College Enrollment Projections'!$AJ$2:$AP$72,MATCH('Campus Enrol Disaggregation'!$O29,'College Enrollment Projections'!$AI$2:$AI$72,0),MATCH('Campus Enrol Disaggregation'!V$2,'College Enrollment Projections'!$AJ$1:$AP$1,0)),50)</f>
        <v>30500</v>
      </c>
      <c r="W29" s="115">
        <f>MROUND(INDEX('MAG College Enrollment Forecast'!$B$4:$H$74,MATCH($O29,'MAG College Enrollment Forecast'!$A$4:$A$74,0),MATCH(W$4,'MAG College Enrollment Forecast'!$B$1:$H$1,0)),50)</f>
        <v>31600</v>
      </c>
      <c r="X29" s="115">
        <f>MROUND(INDEX('MAG College Enrollment Forecast'!$B$4:$H$74,MATCH($O29,'MAG College Enrollment Forecast'!$A$4:$A$74,0),MATCH(X$4,'MAG College Enrollment Forecast'!$B$1:$H$1,0)),50)</f>
        <v>0</v>
      </c>
      <c r="Y29" s="115">
        <f>MROUND(INDEX('MAG College Enrollment Forecast'!$B$4:$H$74,MATCH($O29,'MAG College Enrollment Forecast'!$A$4:$A$74,0),MATCH(Y$4,'MAG College Enrollment Forecast'!$B$1:$H$1,0)),50)</f>
        <v>0</v>
      </c>
      <c r="Z29" s="115">
        <f>MROUND(INDEX('MAG College Enrollment Forecast'!$B$4:$H$74,MATCH($O29,'MAG College Enrollment Forecast'!$A$4:$A$74,0),MATCH(Z$4,'MAG College Enrollment Forecast'!$B$1:$H$1,0)),50)</f>
        <v>0</v>
      </c>
      <c r="AA29" s="116">
        <f>MROUND(AA$3*INDEX('College Enrollment Projections'!$AJ$2:$AP$72,MATCH('Campus Enrol Disaggregation'!$O29,'College Enrollment Projections'!$AI$2:$AI$72,0),MATCH('Campus Enrol Disaggregation'!AA$2,'College Enrollment Projections'!$AJ$1:$AP$1,0)),50)</f>
        <v>21050</v>
      </c>
      <c r="AB29" s="116">
        <f>MROUND(AB$3*INDEX('College Enrollment Projections'!$AJ$2:$AP$72,MATCH('Campus Enrol Disaggregation'!$O29,'College Enrollment Projections'!$AI$2:$AI$72,0),MATCH('Campus Enrol Disaggregation'!AB$2,'College Enrollment Projections'!$AJ$1:$AP$1,0)),50)</f>
        <v>4250</v>
      </c>
      <c r="AC29" s="116">
        <f>MROUND(AC$3*INDEX('College Enrollment Projections'!$AJ$2:$AP$72,MATCH('Campus Enrol Disaggregation'!$O29,'College Enrollment Projections'!$AI$2:$AI$72,0),MATCH('Campus Enrol Disaggregation'!AC$2,'College Enrollment Projections'!$AJ$1:$AP$1,0)),50)</f>
        <v>3000</v>
      </c>
      <c r="AD29" s="117">
        <f t="shared" si="0"/>
        <v>151250</v>
      </c>
    </row>
    <row r="30" spans="15:30">
      <c r="O30" s="3">
        <v>2015</v>
      </c>
      <c r="P30" s="114">
        <f>MROUND(P$3*INDEX('College Enrollment Projections'!$AJ$2:$AP$72,MATCH('Campus Enrol Disaggregation'!$O30,'College Enrollment Projections'!$AI$2:$AI$72,0),MATCH('Campus Enrol Disaggregation'!P$2,'College Enrollment Projections'!$AJ$1:$AP$1,0)),50)</f>
        <v>33450</v>
      </c>
      <c r="Q30" s="114">
        <f>MROUND(Q$3*INDEX('College Enrollment Projections'!$AJ$2:$AP$72,MATCH('Campus Enrol Disaggregation'!$O30,'College Enrollment Projections'!$AI$2:$AI$72,0),MATCH('Campus Enrol Disaggregation'!Q$2,'College Enrollment Projections'!$AJ$1:$AP$1,0)),50)</f>
        <v>2150</v>
      </c>
      <c r="R30" s="114">
        <f>MROUND(R$3*INDEX('College Enrollment Projections'!$AJ$2:$AP$72,MATCH('Campus Enrol Disaggregation'!$O30,'College Enrollment Projections'!$AI$2:$AI$72,0),MATCH('Campus Enrol Disaggregation'!R$2,'College Enrollment Projections'!$AJ$1:$AP$1,0)),50)</f>
        <v>20100</v>
      </c>
      <c r="S30" s="114">
        <f>MROUND(S$3*INDEX('College Enrollment Projections'!$AJ$2:$AP$72,MATCH('Campus Enrol Disaggregation'!$O30,'College Enrollment Projections'!$AI$2:$AI$72,0),MATCH('Campus Enrol Disaggregation'!S$2,'College Enrollment Projections'!$AJ$1:$AP$1,0)),50)</f>
        <v>3900</v>
      </c>
      <c r="T30" s="114">
        <f>MROUND(T$3*INDEX('College Enrollment Projections'!$AJ$2:$AP$72,MATCH('Campus Enrol Disaggregation'!$O30,'College Enrollment Projections'!$AI$2:$AI$72,0),MATCH('Campus Enrol Disaggregation'!T$2,'College Enrollment Projections'!$AJ$1:$AP$1,0)),50)</f>
        <v>450</v>
      </c>
      <c r="U30" s="114">
        <f>MROUND(U$3*INDEX('College Enrollment Projections'!$AJ$2:$AP$72,MATCH('Campus Enrol Disaggregation'!$O30,'College Enrollment Projections'!$AI$2:$AI$72,0),MATCH('Campus Enrol Disaggregation'!U$2,'College Enrollment Projections'!$AJ$1:$AP$1,0)),50)</f>
        <v>3000</v>
      </c>
      <c r="V30" s="114">
        <f>MROUND(V$3*INDEX('College Enrollment Projections'!$AJ$2:$AP$72,MATCH('Campus Enrol Disaggregation'!$O30,'College Enrollment Projections'!$AI$2:$AI$72,0),MATCH('Campus Enrol Disaggregation'!V$2,'College Enrollment Projections'!$AJ$1:$AP$1,0)),50)</f>
        <v>30600</v>
      </c>
      <c r="W30" s="115">
        <f>MROUND(INDEX('MAG College Enrollment Forecast'!$B$4:$H$74,MATCH($O30,'MAG College Enrollment Forecast'!$A$4:$A$74,0),MATCH(W$4,'MAG College Enrollment Forecast'!$B$1:$H$1,0)),50)</f>
        <v>33550</v>
      </c>
      <c r="X30" s="115">
        <f>MROUND(INDEX('MAG College Enrollment Forecast'!$B$4:$H$74,MATCH($O30,'MAG College Enrollment Forecast'!$A$4:$A$74,0),MATCH(X$4,'MAG College Enrollment Forecast'!$B$1:$H$1,0)),50)</f>
        <v>0</v>
      </c>
      <c r="Y30" s="115">
        <f>MROUND(INDEX('MAG College Enrollment Forecast'!$B$4:$H$74,MATCH($O30,'MAG College Enrollment Forecast'!$A$4:$A$74,0),MATCH(Y$4,'MAG College Enrollment Forecast'!$B$1:$H$1,0)),50)</f>
        <v>0</v>
      </c>
      <c r="Z30" s="115">
        <f>MROUND(INDEX('MAG College Enrollment Forecast'!$B$4:$H$74,MATCH($O30,'MAG College Enrollment Forecast'!$A$4:$A$74,0),MATCH(Z$4,'MAG College Enrollment Forecast'!$B$1:$H$1,0)),50)</f>
        <v>0</v>
      </c>
      <c r="AA30" s="116">
        <f>MROUND(AA$3*INDEX('College Enrollment Projections'!$AJ$2:$AP$72,MATCH('Campus Enrol Disaggregation'!$O30,'College Enrollment Projections'!$AI$2:$AI$72,0),MATCH('Campus Enrol Disaggregation'!AA$2,'College Enrollment Projections'!$AJ$1:$AP$1,0)),50)</f>
        <v>21050</v>
      </c>
      <c r="AB30" s="116">
        <f>MROUND(AB$3*INDEX('College Enrollment Projections'!$AJ$2:$AP$72,MATCH('Campus Enrol Disaggregation'!$O30,'College Enrollment Projections'!$AI$2:$AI$72,0),MATCH('Campus Enrol Disaggregation'!AB$2,'College Enrollment Projections'!$AJ$1:$AP$1,0)),50)</f>
        <v>4250</v>
      </c>
      <c r="AC30" s="116">
        <f>MROUND(AC$3*INDEX('College Enrollment Projections'!$AJ$2:$AP$72,MATCH('Campus Enrol Disaggregation'!$O30,'College Enrollment Projections'!$AI$2:$AI$72,0),MATCH('Campus Enrol Disaggregation'!AC$2,'College Enrollment Projections'!$AJ$1:$AP$1,0)),50)</f>
        <v>2800</v>
      </c>
      <c r="AD30" s="117">
        <f t="shared" si="0"/>
        <v>155300</v>
      </c>
    </row>
    <row r="31" spans="15:30">
      <c r="O31" s="3">
        <v>2016</v>
      </c>
      <c r="P31" s="114">
        <f>MROUND(P$3*INDEX('College Enrollment Projections'!$AJ$2:$AP$72,MATCH('Campus Enrol Disaggregation'!$O31,'College Enrollment Projections'!$AI$2:$AI$72,0),MATCH('Campus Enrol Disaggregation'!P$2,'College Enrollment Projections'!$AJ$1:$AP$1,0)),50)</f>
        <v>34250</v>
      </c>
      <c r="Q31" s="114">
        <f>MROUND(Q$3*INDEX('College Enrollment Projections'!$AJ$2:$AP$72,MATCH('Campus Enrol Disaggregation'!$O31,'College Enrollment Projections'!$AI$2:$AI$72,0),MATCH('Campus Enrol Disaggregation'!Q$2,'College Enrollment Projections'!$AJ$1:$AP$1,0)),50)</f>
        <v>2100</v>
      </c>
      <c r="R31" s="114">
        <f>MROUND(R$3*INDEX('College Enrollment Projections'!$AJ$2:$AP$72,MATCH('Campus Enrol Disaggregation'!$O31,'College Enrollment Projections'!$AI$2:$AI$72,0),MATCH('Campus Enrol Disaggregation'!R$2,'College Enrollment Projections'!$AJ$1:$AP$1,0)),50)</f>
        <v>20450</v>
      </c>
      <c r="S31" s="114">
        <f>MROUND(S$3*INDEX('College Enrollment Projections'!$AJ$2:$AP$72,MATCH('Campus Enrol Disaggregation'!$O31,'College Enrollment Projections'!$AI$2:$AI$72,0),MATCH('Campus Enrol Disaggregation'!S$2,'College Enrollment Projections'!$AJ$1:$AP$1,0)),50)</f>
        <v>4000</v>
      </c>
      <c r="T31" s="114">
        <f>MROUND(T$3*INDEX('College Enrollment Projections'!$AJ$2:$AP$72,MATCH('Campus Enrol Disaggregation'!$O31,'College Enrollment Projections'!$AI$2:$AI$72,0),MATCH('Campus Enrol Disaggregation'!T$2,'College Enrollment Projections'!$AJ$1:$AP$1,0)),50)</f>
        <v>500</v>
      </c>
      <c r="U31" s="114">
        <f>MROUND(U$3*INDEX('College Enrollment Projections'!$AJ$2:$AP$72,MATCH('Campus Enrol Disaggregation'!$O31,'College Enrollment Projections'!$AI$2:$AI$72,0),MATCH('Campus Enrol Disaggregation'!U$2,'College Enrollment Projections'!$AJ$1:$AP$1,0)),50)</f>
        <v>3050</v>
      </c>
      <c r="V31" s="114">
        <f>MROUND(V$3*INDEX('College Enrollment Projections'!$AJ$2:$AP$72,MATCH('Campus Enrol Disaggregation'!$O31,'College Enrollment Projections'!$AI$2:$AI$72,0),MATCH('Campus Enrol Disaggregation'!V$2,'College Enrollment Projections'!$AJ$1:$AP$1,0)),50)</f>
        <v>30850</v>
      </c>
      <c r="W31" s="115">
        <f>MROUND(INDEX('MAG College Enrollment Forecast'!$B$4:$H$74,MATCH($O31,'MAG College Enrollment Forecast'!$A$4:$A$74,0),MATCH(W$4,'MAG College Enrollment Forecast'!$B$1:$H$1,0)),50)</f>
        <v>35150</v>
      </c>
      <c r="X31" s="115">
        <f>MROUND(INDEX('MAG College Enrollment Forecast'!$B$4:$H$74,MATCH($O31,'MAG College Enrollment Forecast'!$A$4:$A$74,0),MATCH(X$4,'MAG College Enrollment Forecast'!$B$1:$H$1,0)),50)</f>
        <v>0</v>
      </c>
      <c r="Y31" s="115">
        <f>MROUND(INDEX('MAG College Enrollment Forecast'!$B$4:$H$74,MATCH($O31,'MAG College Enrollment Forecast'!$A$4:$A$74,0),MATCH(Y$4,'MAG College Enrollment Forecast'!$B$1:$H$1,0)),50)</f>
        <v>0</v>
      </c>
      <c r="Z31" s="115">
        <f>MROUND(INDEX('MAG College Enrollment Forecast'!$B$4:$H$74,MATCH($O31,'MAG College Enrollment Forecast'!$A$4:$A$74,0),MATCH(Z$4,'MAG College Enrollment Forecast'!$B$1:$H$1,0)),50)</f>
        <v>0</v>
      </c>
      <c r="AA31" s="116">
        <f>MROUND(AA$3*INDEX('College Enrollment Projections'!$AJ$2:$AP$72,MATCH('Campus Enrol Disaggregation'!$O31,'College Enrollment Projections'!$AI$2:$AI$72,0),MATCH('Campus Enrol Disaggregation'!AA$2,'College Enrollment Projections'!$AJ$1:$AP$1,0)),50)</f>
        <v>21750</v>
      </c>
      <c r="AB31" s="116">
        <f>MROUND(AB$3*INDEX('College Enrollment Projections'!$AJ$2:$AP$72,MATCH('Campus Enrol Disaggregation'!$O31,'College Enrollment Projections'!$AI$2:$AI$72,0),MATCH('Campus Enrol Disaggregation'!AB$2,'College Enrollment Projections'!$AJ$1:$AP$1,0)),50)</f>
        <v>4350</v>
      </c>
      <c r="AC31" s="116">
        <f>MROUND(AC$3*INDEX('College Enrollment Projections'!$AJ$2:$AP$72,MATCH('Campus Enrol Disaggregation'!$O31,'College Enrollment Projections'!$AI$2:$AI$72,0),MATCH('Campus Enrol Disaggregation'!AC$2,'College Enrollment Projections'!$AJ$1:$AP$1,0)),50)</f>
        <v>2700</v>
      </c>
      <c r="AD31" s="117">
        <f t="shared" si="0"/>
        <v>159150</v>
      </c>
    </row>
    <row r="32" spans="15:30">
      <c r="O32" s="3">
        <v>2017</v>
      </c>
      <c r="P32" s="114">
        <f>MROUND(P$3*INDEX('College Enrollment Projections'!$AJ$2:$AP$72,MATCH('Campus Enrol Disaggregation'!$O32,'College Enrollment Projections'!$AI$2:$AI$72,0),MATCH('Campus Enrol Disaggregation'!P$2,'College Enrollment Projections'!$AJ$1:$AP$1,0)),50)</f>
        <v>34350</v>
      </c>
      <c r="Q32" s="114">
        <f>MROUND(Q$3*INDEX('College Enrollment Projections'!$AJ$2:$AP$72,MATCH('Campus Enrol Disaggregation'!$O32,'College Enrollment Projections'!$AI$2:$AI$72,0),MATCH('Campus Enrol Disaggregation'!Q$2,'College Enrollment Projections'!$AJ$1:$AP$1,0)),50)</f>
        <v>2050</v>
      </c>
      <c r="R32" s="114">
        <f>MROUND(R$3*INDEX('College Enrollment Projections'!$AJ$2:$AP$72,MATCH('Campus Enrol Disaggregation'!$O32,'College Enrollment Projections'!$AI$2:$AI$72,0),MATCH('Campus Enrol Disaggregation'!R$2,'College Enrollment Projections'!$AJ$1:$AP$1,0)),50)</f>
        <v>20250</v>
      </c>
      <c r="S32" s="114">
        <f>MROUND(S$3*INDEX('College Enrollment Projections'!$AJ$2:$AP$72,MATCH('Campus Enrol Disaggregation'!$O32,'College Enrollment Projections'!$AI$2:$AI$72,0),MATCH('Campus Enrol Disaggregation'!S$2,'College Enrollment Projections'!$AJ$1:$AP$1,0)),50)</f>
        <v>3950</v>
      </c>
      <c r="T32" s="114">
        <f>MROUND(T$3*INDEX('College Enrollment Projections'!$AJ$2:$AP$72,MATCH('Campus Enrol Disaggregation'!$O32,'College Enrollment Projections'!$AI$2:$AI$72,0),MATCH('Campus Enrol Disaggregation'!T$2,'College Enrollment Projections'!$AJ$1:$AP$1,0)),50)</f>
        <v>500</v>
      </c>
      <c r="U32" s="114">
        <f>MROUND(U$3*INDEX('College Enrollment Projections'!$AJ$2:$AP$72,MATCH('Campus Enrol Disaggregation'!$O32,'College Enrollment Projections'!$AI$2:$AI$72,0),MATCH('Campus Enrol Disaggregation'!U$2,'College Enrollment Projections'!$AJ$1:$AP$1,0)),50)</f>
        <v>3000</v>
      </c>
      <c r="V32" s="114">
        <f>MROUND(V$3*INDEX('College Enrollment Projections'!$AJ$2:$AP$72,MATCH('Campus Enrol Disaggregation'!$O32,'College Enrollment Projections'!$AI$2:$AI$72,0),MATCH('Campus Enrol Disaggregation'!V$2,'College Enrollment Projections'!$AJ$1:$AP$1,0)),50)</f>
        <v>31750</v>
      </c>
      <c r="W32" s="115">
        <f>MROUND(INDEX('MAG College Enrollment Forecast'!$B$4:$H$74,MATCH($O32,'MAG College Enrollment Forecast'!$A$4:$A$74,0),MATCH(W$4,'MAG College Enrollment Forecast'!$B$1:$H$1,0)),50)</f>
        <v>37800</v>
      </c>
      <c r="X32" s="115">
        <f>MROUND(INDEX('MAG College Enrollment Forecast'!$B$4:$H$74,MATCH($O32,'MAG College Enrollment Forecast'!$A$4:$A$74,0),MATCH(X$4,'MAG College Enrollment Forecast'!$B$1:$H$1,0)),50)</f>
        <v>0</v>
      </c>
      <c r="Y32" s="115">
        <f>MROUND(INDEX('MAG College Enrollment Forecast'!$B$4:$H$74,MATCH($O32,'MAG College Enrollment Forecast'!$A$4:$A$74,0),MATCH(Y$4,'MAG College Enrollment Forecast'!$B$1:$H$1,0)),50)</f>
        <v>0</v>
      </c>
      <c r="Z32" s="115">
        <f>MROUND(INDEX('MAG College Enrollment Forecast'!$B$4:$H$74,MATCH($O32,'MAG College Enrollment Forecast'!$A$4:$A$74,0),MATCH(Z$4,'MAG College Enrollment Forecast'!$B$1:$H$1,0)),50)</f>
        <v>0</v>
      </c>
      <c r="AA32" s="116">
        <f>MROUND(AA$3*INDEX('College Enrollment Projections'!$AJ$2:$AP$72,MATCH('Campus Enrol Disaggregation'!$O32,'College Enrollment Projections'!$AI$2:$AI$72,0),MATCH('Campus Enrol Disaggregation'!AA$2,'College Enrollment Projections'!$AJ$1:$AP$1,0)),50)</f>
        <v>22700</v>
      </c>
      <c r="AB32" s="116">
        <f>MROUND(AB$3*INDEX('College Enrollment Projections'!$AJ$2:$AP$72,MATCH('Campus Enrol Disaggregation'!$O32,'College Enrollment Projections'!$AI$2:$AI$72,0),MATCH('Campus Enrol Disaggregation'!AB$2,'College Enrollment Projections'!$AJ$1:$AP$1,0)),50)</f>
        <v>4550</v>
      </c>
      <c r="AC32" s="116">
        <f>MROUND(AC$3*INDEX('College Enrollment Projections'!$AJ$2:$AP$72,MATCH('Campus Enrol Disaggregation'!$O32,'College Enrollment Projections'!$AI$2:$AI$72,0),MATCH('Campus Enrol Disaggregation'!AC$2,'College Enrollment Projections'!$AJ$1:$AP$1,0)),50)</f>
        <v>2550</v>
      </c>
      <c r="AD32" s="117">
        <f t="shared" si="0"/>
        <v>163450</v>
      </c>
    </row>
    <row r="33" spans="15:30">
      <c r="O33" s="3">
        <v>2018</v>
      </c>
      <c r="P33" s="114">
        <f>MROUND(P$3*INDEX('College Enrollment Projections'!$AJ$2:$AP$72,MATCH('Campus Enrol Disaggregation'!$O33,'College Enrollment Projections'!$AI$2:$AI$72,0),MATCH('Campus Enrol Disaggregation'!P$2,'College Enrollment Projections'!$AJ$1:$AP$1,0)),50)</f>
        <v>34500</v>
      </c>
      <c r="Q33" s="114">
        <f>MROUND(Q$3*INDEX('College Enrollment Projections'!$AJ$2:$AP$72,MATCH('Campus Enrol Disaggregation'!$O33,'College Enrollment Projections'!$AI$2:$AI$72,0),MATCH('Campus Enrol Disaggregation'!Q$2,'College Enrollment Projections'!$AJ$1:$AP$1,0)),50)</f>
        <v>2000</v>
      </c>
      <c r="R33" s="114">
        <f>MROUND(R$3*INDEX('College Enrollment Projections'!$AJ$2:$AP$72,MATCH('Campus Enrol Disaggregation'!$O33,'College Enrollment Projections'!$AI$2:$AI$72,0),MATCH('Campus Enrol Disaggregation'!R$2,'College Enrollment Projections'!$AJ$1:$AP$1,0)),50)</f>
        <v>19950</v>
      </c>
      <c r="S33" s="114">
        <f>MROUND(S$3*INDEX('College Enrollment Projections'!$AJ$2:$AP$72,MATCH('Campus Enrol Disaggregation'!$O33,'College Enrollment Projections'!$AI$2:$AI$72,0),MATCH('Campus Enrol Disaggregation'!S$2,'College Enrollment Projections'!$AJ$1:$AP$1,0)),50)</f>
        <v>3900</v>
      </c>
      <c r="T33" s="114">
        <f>MROUND(T$3*INDEX('College Enrollment Projections'!$AJ$2:$AP$72,MATCH('Campus Enrol Disaggregation'!$O33,'College Enrollment Projections'!$AI$2:$AI$72,0),MATCH('Campus Enrol Disaggregation'!T$2,'College Enrollment Projections'!$AJ$1:$AP$1,0)),50)</f>
        <v>450</v>
      </c>
      <c r="U33" s="114">
        <f>MROUND(U$3*INDEX('College Enrollment Projections'!$AJ$2:$AP$72,MATCH('Campus Enrol Disaggregation'!$O33,'College Enrollment Projections'!$AI$2:$AI$72,0),MATCH('Campus Enrol Disaggregation'!U$2,'College Enrollment Projections'!$AJ$1:$AP$1,0)),50)</f>
        <v>2950</v>
      </c>
      <c r="V33" s="114">
        <f>MROUND(V$3*INDEX('College Enrollment Projections'!$AJ$2:$AP$72,MATCH('Campus Enrol Disaggregation'!$O33,'College Enrollment Projections'!$AI$2:$AI$72,0),MATCH('Campus Enrol Disaggregation'!V$2,'College Enrollment Projections'!$AJ$1:$AP$1,0)),50)</f>
        <v>31950</v>
      </c>
      <c r="W33" s="115">
        <f>MROUND(INDEX('MAG College Enrollment Forecast'!$B$4:$H$74,MATCH($O33,'MAG College Enrollment Forecast'!$A$4:$A$74,0),MATCH(W$4,'MAG College Enrollment Forecast'!$B$1:$H$1,0)),50)</f>
        <v>39950</v>
      </c>
      <c r="X33" s="115">
        <f>MROUND(INDEX('MAG College Enrollment Forecast'!$B$4:$H$74,MATCH($O33,'MAG College Enrollment Forecast'!$A$4:$A$74,0),MATCH(X$4,'MAG College Enrollment Forecast'!$B$1:$H$1,0)),50)</f>
        <v>0</v>
      </c>
      <c r="Y33" s="115">
        <f>MROUND(INDEX('MAG College Enrollment Forecast'!$B$4:$H$74,MATCH($O33,'MAG College Enrollment Forecast'!$A$4:$A$74,0),MATCH(Y$4,'MAG College Enrollment Forecast'!$B$1:$H$1,0)),50)</f>
        <v>0</v>
      </c>
      <c r="Z33" s="115">
        <f>MROUND(INDEX('MAG College Enrollment Forecast'!$B$4:$H$74,MATCH($O33,'MAG College Enrollment Forecast'!$A$4:$A$74,0),MATCH(Z$4,'MAG College Enrollment Forecast'!$B$1:$H$1,0)),50)</f>
        <v>0</v>
      </c>
      <c r="AA33" s="116">
        <f>MROUND(AA$3*INDEX('College Enrollment Projections'!$AJ$2:$AP$72,MATCH('Campus Enrol Disaggregation'!$O33,'College Enrollment Projections'!$AI$2:$AI$72,0),MATCH('Campus Enrol Disaggregation'!AA$2,'College Enrollment Projections'!$AJ$1:$AP$1,0)),50)</f>
        <v>22900</v>
      </c>
      <c r="AB33" s="116">
        <f>MROUND(AB$3*INDEX('College Enrollment Projections'!$AJ$2:$AP$72,MATCH('Campus Enrol Disaggregation'!$O33,'College Enrollment Projections'!$AI$2:$AI$72,0),MATCH('Campus Enrol Disaggregation'!AB$2,'College Enrollment Projections'!$AJ$1:$AP$1,0)),50)</f>
        <v>4600</v>
      </c>
      <c r="AC33" s="116">
        <f>MROUND(AC$3*INDEX('College Enrollment Projections'!$AJ$2:$AP$72,MATCH('Campus Enrol Disaggregation'!$O33,'College Enrollment Projections'!$AI$2:$AI$72,0),MATCH('Campus Enrol Disaggregation'!AC$2,'College Enrollment Projections'!$AJ$1:$AP$1,0)),50)</f>
        <v>2500</v>
      </c>
      <c r="AD33" s="117">
        <f t="shared" si="0"/>
        <v>165650</v>
      </c>
    </row>
    <row r="34" spans="15:30">
      <c r="O34" s="3">
        <v>2019</v>
      </c>
      <c r="P34" s="114">
        <f>MROUND(P$3*INDEX('College Enrollment Projections'!$AJ$2:$AP$72,MATCH('Campus Enrol Disaggregation'!$O34,'College Enrollment Projections'!$AI$2:$AI$72,0),MATCH('Campus Enrol Disaggregation'!P$2,'College Enrollment Projections'!$AJ$1:$AP$1,0)),50)</f>
        <v>34300</v>
      </c>
      <c r="Q34" s="114">
        <f>MROUND(Q$3*INDEX('College Enrollment Projections'!$AJ$2:$AP$72,MATCH('Campus Enrol Disaggregation'!$O34,'College Enrollment Projections'!$AI$2:$AI$72,0),MATCH('Campus Enrol Disaggregation'!Q$2,'College Enrollment Projections'!$AJ$1:$AP$1,0)),50)</f>
        <v>1950</v>
      </c>
      <c r="R34" s="114">
        <f>MROUND(R$3*INDEX('College Enrollment Projections'!$AJ$2:$AP$72,MATCH('Campus Enrol Disaggregation'!$O34,'College Enrollment Projections'!$AI$2:$AI$72,0),MATCH('Campus Enrol Disaggregation'!R$2,'College Enrollment Projections'!$AJ$1:$AP$1,0)),50)</f>
        <v>20200</v>
      </c>
      <c r="S34" s="114">
        <f>MROUND(S$3*INDEX('College Enrollment Projections'!$AJ$2:$AP$72,MATCH('Campus Enrol Disaggregation'!$O34,'College Enrollment Projections'!$AI$2:$AI$72,0),MATCH('Campus Enrol Disaggregation'!S$2,'College Enrollment Projections'!$AJ$1:$AP$1,0)),50)</f>
        <v>3950</v>
      </c>
      <c r="T34" s="114">
        <f>MROUND(T$3*INDEX('College Enrollment Projections'!$AJ$2:$AP$72,MATCH('Campus Enrol Disaggregation'!$O34,'College Enrollment Projections'!$AI$2:$AI$72,0),MATCH('Campus Enrol Disaggregation'!T$2,'College Enrollment Projections'!$AJ$1:$AP$1,0)),50)</f>
        <v>500</v>
      </c>
      <c r="U34" s="114">
        <f>MROUND(U$3*INDEX('College Enrollment Projections'!$AJ$2:$AP$72,MATCH('Campus Enrol Disaggregation'!$O34,'College Enrollment Projections'!$AI$2:$AI$72,0),MATCH('Campus Enrol Disaggregation'!U$2,'College Enrollment Projections'!$AJ$1:$AP$1,0)),50)</f>
        <v>3000</v>
      </c>
      <c r="V34" s="114">
        <f>MROUND(V$3*INDEX('College Enrollment Projections'!$AJ$2:$AP$72,MATCH('Campus Enrol Disaggregation'!$O34,'College Enrollment Projections'!$AI$2:$AI$72,0),MATCH('Campus Enrol Disaggregation'!V$2,'College Enrollment Projections'!$AJ$1:$AP$1,0)),50)</f>
        <v>31800</v>
      </c>
      <c r="W34" s="115">
        <f>MROUND(INDEX('MAG College Enrollment Forecast'!$B$4:$H$74,MATCH($O34,'MAG College Enrollment Forecast'!$A$4:$A$74,0),MATCH(W$4,'MAG College Enrollment Forecast'!$B$1:$H$1,0)),50)</f>
        <v>40300</v>
      </c>
      <c r="X34" s="115">
        <f>MROUND(INDEX('MAG College Enrollment Forecast'!$B$4:$H$74,MATCH($O34,'MAG College Enrollment Forecast'!$A$4:$A$74,0),MATCH(X$4,'MAG College Enrollment Forecast'!$B$1:$H$1,0)),50)</f>
        <v>1300</v>
      </c>
      <c r="Y34" s="115">
        <f>MROUND(INDEX('MAG College Enrollment Forecast'!$B$4:$H$74,MATCH($O34,'MAG College Enrollment Forecast'!$A$4:$A$74,0),MATCH(Y$4,'MAG College Enrollment Forecast'!$B$1:$H$1,0)),50)</f>
        <v>0</v>
      </c>
      <c r="Z34" s="115">
        <f>MROUND(INDEX('MAG College Enrollment Forecast'!$B$4:$H$74,MATCH($O34,'MAG College Enrollment Forecast'!$A$4:$A$74,0),MATCH(Z$4,'MAG College Enrollment Forecast'!$B$1:$H$1,0)),50)</f>
        <v>0</v>
      </c>
      <c r="AA34" s="116">
        <f>MROUND(AA$3*INDEX('College Enrollment Projections'!$AJ$2:$AP$72,MATCH('Campus Enrol Disaggregation'!$O34,'College Enrollment Projections'!$AI$2:$AI$72,0),MATCH('Campus Enrol Disaggregation'!AA$2,'College Enrollment Projections'!$AJ$1:$AP$1,0)),50)</f>
        <v>24050</v>
      </c>
      <c r="AB34" s="116">
        <f>MROUND(AB$3*INDEX('College Enrollment Projections'!$AJ$2:$AP$72,MATCH('Campus Enrol Disaggregation'!$O34,'College Enrollment Projections'!$AI$2:$AI$72,0),MATCH('Campus Enrol Disaggregation'!AB$2,'College Enrollment Projections'!$AJ$1:$AP$1,0)),50)</f>
        <v>4850</v>
      </c>
      <c r="AC34" s="116">
        <f>MROUND(AC$3*INDEX('College Enrollment Projections'!$AJ$2:$AP$72,MATCH('Campus Enrol Disaggregation'!$O34,'College Enrollment Projections'!$AI$2:$AI$72,0),MATCH('Campus Enrol Disaggregation'!AC$2,'College Enrollment Projections'!$AJ$1:$AP$1,0)),50)</f>
        <v>2200</v>
      </c>
      <c r="AD34" s="117">
        <f t="shared" si="0"/>
        <v>168400</v>
      </c>
    </row>
    <row r="35" spans="15:30">
      <c r="O35" s="3">
        <v>2020</v>
      </c>
      <c r="P35" s="114">
        <f>MROUND(P$3*INDEX('College Enrollment Projections'!$AJ$2:$AP$72,MATCH('Campus Enrol Disaggregation'!$O35,'College Enrollment Projections'!$AI$2:$AI$72,0),MATCH('Campus Enrol Disaggregation'!P$2,'College Enrollment Projections'!$AJ$1:$AP$1,0)),50)</f>
        <v>36450</v>
      </c>
      <c r="Q35" s="114">
        <f>MROUND(Q$3*INDEX('College Enrollment Projections'!$AJ$2:$AP$72,MATCH('Campus Enrol Disaggregation'!$O35,'College Enrollment Projections'!$AI$2:$AI$72,0),MATCH('Campus Enrol Disaggregation'!Q$2,'College Enrollment Projections'!$AJ$1:$AP$1,0)),50)</f>
        <v>1850</v>
      </c>
      <c r="R35" s="114">
        <f>MROUND(R$3*INDEX('College Enrollment Projections'!$AJ$2:$AP$72,MATCH('Campus Enrol Disaggregation'!$O35,'College Enrollment Projections'!$AI$2:$AI$72,0),MATCH('Campus Enrol Disaggregation'!R$2,'College Enrollment Projections'!$AJ$1:$AP$1,0)),50)</f>
        <v>18650</v>
      </c>
      <c r="S35" s="114">
        <f>MROUND(S$3*INDEX('College Enrollment Projections'!$AJ$2:$AP$72,MATCH('Campus Enrol Disaggregation'!$O35,'College Enrollment Projections'!$AI$2:$AI$72,0),MATCH('Campus Enrol Disaggregation'!S$2,'College Enrollment Projections'!$AJ$1:$AP$1,0)),50)</f>
        <v>3650</v>
      </c>
      <c r="T35" s="114">
        <f>MROUND(T$3*INDEX('College Enrollment Projections'!$AJ$2:$AP$72,MATCH('Campus Enrol Disaggregation'!$O35,'College Enrollment Projections'!$AI$2:$AI$72,0),MATCH('Campus Enrol Disaggregation'!T$2,'College Enrollment Projections'!$AJ$1:$AP$1,0)),50)</f>
        <v>450</v>
      </c>
      <c r="U35" s="114">
        <f>MROUND(U$3*INDEX('College Enrollment Projections'!$AJ$2:$AP$72,MATCH('Campus Enrol Disaggregation'!$O35,'College Enrollment Projections'!$AI$2:$AI$72,0),MATCH('Campus Enrol Disaggregation'!U$2,'College Enrollment Projections'!$AJ$1:$AP$1,0)),50)</f>
        <v>2800</v>
      </c>
      <c r="V35" s="114">
        <f>MROUND(V$3*INDEX('College Enrollment Projections'!$AJ$2:$AP$72,MATCH('Campus Enrol Disaggregation'!$O35,'College Enrollment Projections'!$AI$2:$AI$72,0),MATCH('Campus Enrol Disaggregation'!V$2,'College Enrollment Projections'!$AJ$1:$AP$1,0)),50)</f>
        <v>32050</v>
      </c>
      <c r="W35" s="115">
        <f>MROUND(INDEX('MAG College Enrollment Forecast'!$B$4:$H$74,MATCH($O35,'MAG College Enrollment Forecast'!$A$4:$A$74,0),MATCH(W$4,'MAG College Enrollment Forecast'!$B$1:$H$1,0)),50)</f>
        <v>39450</v>
      </c>
      <c r="X35" s="115">
        <f>MROUND(INDEX('MAG College Enrollment Forecast'!$B$4:$H$74,MATCH($O35,'MAG College Enrollment Forecast'!$A$4:$A$74,0),MATCH(X$4,'MAG College Enrollment Forecast'!$B$1:$H$1,0)),50)</f>
        <v>1350</v>
      </c>
      <c r="Y35" s="115">
        <f>MROUND(INDEX('MAG College Enrollment Forecast'!$B$4:$H$74,MATCH($O35,'MAG College Enrollment Forecast'!$A$4:$A$74,0),MATCH(Y$4,'MAG College Enrollment Forecast'!$B$1:$H$1,0)),50)</f>
        <v>0</v>
      </c>
      <c r="Z35" s="115">
        <f>MROUND(INDEX('MAG College Enrollment Forecast'!$B$4:$H$74,MATCH($O35,'MAG College Enrollment Forecast'!$A$4:$A$74,0),MATCH(Z$4,'MAG College Enrollment Forecast'!$B$1:$H$1,0)),50)</f>
        <v>0</v>
      </c>
      <c r="AA35" s="116">
        <f>MROUND(AA$3*INDEX('College Enrollment Projections'!$AJ$2:$AP$72,MATCH('Campus Enrol Disaggregation'!$O35,'College Enrollment Projections'!$AI$2:$AI$72,0),MATCH('Campus Enrol Disaggregation'!AA$2,'College Enrollment Projections'!$AJ$1:$AP$1,0)),50)</f>
        <v>24000</v>
      </c>
      <c r="AB35" s="116">
        <f>MROUND(AB$3*INDEX('College Enrollment Projections'!$AJ$2:$AP$72,MATCH('Campus Enrol Disaggregation'!$O35,'College Enrollment Projections'!$AI$2:$AI$72,0),MATCH('Campus Enrol Disaggregation'!AB$2,'College Enrollment Projections'!$AJ$1:$AP$1,0)),50)</f>
        <v>4800</v>
      </c>
      <c r="AC35" s="116">
        <f>MROUND(AC$3*INDEX('College Enrollment Projections'!$AJ$2:$AP$72,MATCH('Campus Enrol Disaggregation'!$O35,'College Enrollment Projections'!$AI$2:$AI$72,0),MATCH('Campus Enrol Disaggregation'!AC$2,'College Enrollment Projections'!$AJ$1:$AP$1,0)),50)</f>
        <v>1850</v>
      </c>
      <c r="AD35" s="117">
        <f t="shared" si="0"/>
        <v>167350</v>
      </c>
    </row>
    <row r="36" spans="15:30">
      <c r="O36" s="3">
        <v>2021</v>
      </c>
      <c r="P36" s="114">
        <f>MROUND(P$3*INDEX('College Enrollment Projections'!$AJ$2:$AP$72,MATCH('Campus Enrol Disaggregation'!$O36,'College Enrollment Projections'!$AI$2:$AI$72,0),MATCH('Campus Enrol Disaggregation'!P$2,'College Enrollment Projections'!$AJ$1:$AP$1,0)),50)</f>
        <v>34800</v>
      </c>
      <c r="Q36" s="114">
        <f>MROUND(Q$3*INDEX('College Enrollment Projections'!$AJ$2:$AP$72,MATCH('Campus Enrol Disaggregation'!$O36,'College Enrollment Projections'!$AI$2:$AI$72,0),MATCH('Campus Enrol Disaggregation'!Q$2,'College Enrollment Projections'!$AJ$1:$AP$1,0)),50)</f>
        <v>1750</v>
      </c>
      <c r="R36" s="114">
        <f>MROUND(R$3*INDEX('College Enrollment Projections'!$AJ$2:$AP$72,MATCH('Campus Enrol Disaggregation'!$O36,'College Enrollment Projections'!$AI$2:$AI$72,0),MATCH('Campus Enrol Disaggregation'!R$2,'College Enrollment Projections'!$AJ$1:$AP$1,0)),50)</f>
        <v>18600</v>
      </c>
      <c r="S36" s="114">
        <f>MROUND(S$3*INDEX('College Enrollment Projections'!$AJ$2:$AP$72,MATCH('Campus Enrol Disaggregation'!$O36,'College Enrollment Projections'!$AI$2:$AI$72,0),MATCH('Campus Enrol Disaggregation'!S$2,'College Enrollment Projections'!$AJ$1:$AP$1,0)),50)</f>
        <v>3650</v>
      </c>
      <c r="T36" s="114">
        <f>MROUND(T$3*INDEX('College Enrollment Projections'!$AJ$2:$AP$72,MATCH('Campus Enrol Disaggregation'!$O36,'College Enrollment Projections'!$AI$2:$AI$72,0),MATCH('Campus Enrol Disaggregation'!T$2,'College Enrollment Projections'!$AJ$1:$AP$1,0)),50)</f>
        <v>450</v>
      </c>
      <c r="U36" s="114">
        <f>MROUND(U$3*INDEX('College Enrollment Projections'!$AJ$2:$AP$72,MATCH('Campus Enrol Disaggregation'!$O36,'College Enrollment Projections'!$AI$2:$AI$72,0),MATCH('Campus Enrol Disaggregation'!U$2,'College Enrollment Projections'!$AJ$1:$AP$1,0)),50)</f>
        <v>2750</v>
      </c>
      <c r="V36" s="114">
        <f>MROUND(V$3*INDEX('College Enrollment Projections'!$AJ$2:$AP$72,MATCH('Campus Enrol Disaggregation'!$O36,'College Enrollment Projections'!$AI$2:$AI$72,0),MATCH('Campus Enrol Disaggregation'!V$2,'College Enrollment Projections'!$AJ$1:$AP$1,0)),50)</f>
        <v>33350</v>
      </c>
      <c r="W36" s="115">
        <f>MROUND(INDEX('MAG College Enrollment Forecast'!$B$4:$H$74,MATCH($O36,'MAG College Enrollment Forecast'!$A$4:$A$74,0),MATCH(W$4,'MAG College Enrollment Forecast'!$B$1:$H$1,0)),50)</f>
        <v>39700</v>
      </c>
      <c r="X36" s="115">
        <f>MROUND(INDEX('MAG College Enrollment Forecast'!$B$4:$H$74,MATCH($O36,'MAG College Enrollment Forecast'!$A$4:$A$74,0),MATCH(X$4,'MAG College Enrollment Forecast'!$B$1:$H$1,0)),50)</f>
        <v>1400</v>
      </c>
      <c r="Y36" s="115">
        <f>MROUND(INDEX('MAG College Enrollment Forecast'!$B$4:$H$74,MATCH($O36,'MAG College Enrollment Forecast'!$A$4:$A$74,0),MATCH(Y$4,'MAG College Enrollment Forecast'!$B$1:$H$1,0)),50)</f>
        <v>0</v>
      </c>
      <c r="Z36" s="115">
        <f>MROUND(INDEX('MAG College Enrollment Forecast'!$B$4:$H$74,MATCH($O36,'MAG College Enrollment Forecast'!$A$4:$A$74,0),MATCH(Z$4,'MAG College Enrollment Forecast'!$B$1:$H$1,0)),50)</f>
        <v>0</v>
      </c>
      <c r="AA36" s="116">
        <f>MROUND(AA$3*INDEX('College Enrollment Projections'!$AJ$2:$AP$72,MATCH('Campus Enrol Disaggregation'!$O36,'College Enrollment Projections'!$AI$2:$AI$72,0),MATCH('Campus Enrol Disaggregation'!AA$2,'College Enrollment Projections'!$AJ$1:$AP$1,0)),50)</f>
        <v>24150</v>
      </c>
      <c r="AB36" s="116">
        <f>MROUND(AB$3*INDEX('College Enrollment Projections'!$AJ$2:$AP$72,MATCH('Campus Enrol Disaggregation'!$O36,'College Enrollment Projections'!$AI$2:$AI$72,0),MATCH('Campus Enrol Disaggregation'!AB$2,'College Enrollment Projections'!$AJ$1:$AP$1,0)),50)</f>
        <v>4850</v>
      </c>
      <c r="AC36" s="116">
        <f>MROUND(AC$3*INDEX('College Enrollment Projections'!$AJ$2:$AP$72,MATCH('Campus Enrol Disaggregation'!$O36,'College Enrollment Projections'!$AI$2:$AI$72,0),MATCH('Campus Enrol Disaggregation'!AC$2,'College Enrollment Projections'!$AJ$1:$AP$1,0)),50)</f>
        <v>1550</v>
      </c>
      <c r="AD36" s="117">
        <f t="shared" si="0"/>
        <v>167000</v>
      </c>
    </row>
    <row r="37" spans="15:30">
      <c r="O37" s="3">
        <v>2022</v>
      </c>
      <c r="P37" s="114">
        <f>MROUND(P$3*INDEX('College Enrollment Projections'!$AJ$2:$AP$72,MATCH('Campus Enrol Disaggregation'!$O37,'College Enrollment Projections'!$AI$2:$AI$72,0),MATCH('Campus Enrol Disaggregation'!P$2,'College Enrollment Projections'!$AJ$1:$AP$1,0)),50)</f>
        <v>34450</v>
      </c>
      <c r="Q37" s="114">
        <f>MROUND(Q$3*INDEX('College Enrollment Projections'!$AJ$2:$AP$72,MATCH('Campus Enrol Disaggregation'!$O37,'College Enrollment Projections'!$AI$2:$AI$72,0),MATCH('Campus Enrol Disaggregation'!Q$2,'College Enrollment Projections'!$AJ$1:$AP$1,0)),50)</f>
        <v>1600</v>
      </c>
      <c r="R37" s="114">
        <f>MROUND(R$3*INDEX('College Enrollment Projections'!$AJ$2:$AP$72,MATCH('Campus Enrol Disaggregation'!$O37,'College Enrollment Projections'!$AI$2:$AI$72,0),MATCH('Campus Enrol Disaggregation'!R$2,'College Enrollment Projections'!$AJ$1:$AP$1,0)),50)</f>
        <v>18000</v>
      </c>
      <c r="S37" s="114">
        <f>MROUND(S$3*INDEX('College Enrollment Projections'!$AJ$2:$AP$72,MATCH('Campus Enrol Disaggregation'!$O37,'College Enrollment Projections'!$AI$2:$AI$72,0),MATCH('Campus Enrol Disaggregation'!S$2,'College Enrollment Projections'!$AJ$1:$AP$1,0)),50)</f>
        <v>3500</v>
      </c>
      <c r="T37" s="114">
        <f>MROUND(T$3*INDEX('College Enrollment Projections'!$AJ$2:$AP$72,MATCH('Campus Enrol Disaggregation'!$O37,'College Enrollment Projections'!$AI$2:$AI$72,0),MATCH('Campus Enrol Disaggregation'!T$2,'College Enrollment Projections'!$AJ$1:$AP$1,0)),50)</f>
        <v>450</v>
      </c>
      <c r="U37" s="114">
        <f>MROUND(U$3*INDEX('College Enrollment Projections'!$AJ$2:$AP$72,MATCH('Campus Enrol Disaggregation'!$O37,'College Enrollment Projections'!$AI$2:$AI$72,0),MATCH('Campus Enrol Disaggregation'!U$2,'College Enrollment Projections'!$AJ$1:$AP$1,0)),50)</f>
        <v>2700</v>
      </c>
      <c r="V37" s="114">
        <f>MROUND(V$3*INDEX('College Enrollment Projections'!$AJ$2:$AP$72,MATCH('Campus Enrol Disaggregation'!$O37,'College Enrollment Projections'!$AI$2:$AI$72,0),MATCH('Campus Enrol Disaggregation'!V$2,'College Enrollment Projections'!$AJ$1:$AP$1,0)),50)</f>
        <v>33650</v>
      </c>
      <c r="W37" s="115">
        <f>MROUND(INDEX('MAG College Enrollment Forecast'!$B$4:$H$74,MATCH($O37,'MAG College Enrollment Forecast'!$A$4:$A$74,0),MATCH(W$4,'MAG College Enrollment Forecast'!$B$1:$H$1,0)),50)</f>
        <v>41500</v>
      </c>
      <c r="X37" s="115">
        <f>MROUND(INDEX('MAG College Enrollment Forecast'!$B$4:$H$74,MATCH($O37,'MAG College Enrollment Forecast'!$A$4:$A$74,0),MATCH(X$4,'MAG College Enrollment Forecast'!$B$1:$H$1,0)),50)</f>
        <v>1450</v>
      </c>
      <c r="Y37" s="115">
        <f>MROUND(INDEX('MAG College Enrollment Forecast'!$B$4:$H$74,MATCH($O37,'MAG College Enrollment Forecast'!$A$4:$A$74,0),MATCH(Y$4,'MAG College Enrollment Forecast'!$B$1:$H$1,0)),50)</f>
        <v>0</v>
      </c>
      <c r="Z37" s="115">
        <f>MROUND(INDEX('MAG College Enrollment Forecast'!$B$4:$H$74,MATCH($O37,'MAG College Enrollment Forecast'!$A$4:$A$74,0),MATCH(Z$4,'MAG College Enrollment Forecast'!$B$1:$H$1,0)),50)</f>
        <v>0</v>
      </c>
      <c r="AA37" s="116">
        <f>MROUND(AA$3*INDEX('College Enrollment Projections'!$AJ$2:$AP$72,MATCH('Campus Enrol Disaggregation'!$O37,'College Enrollment Projections'!$AI$2:$AI$72,0),MATCH('Campus Enrol Disaggregation'!AA$2,'College Enrollment Projections'!$AJ$1:$AP$1,0)),50)</f>
        <v>24250</v>
      </c>
      <c r="AB37" s="116">
        <f>MROUND(AB$3*INDEX('College Enrollment Projections'!$AJ$2:$AP$72,MATCH('Campus Enrol Disaggregation'!$O37,'College Enrollment Projections'!$AI$2:$AI$72,0),MATCH('Campus Enrol Disaggregation'!AB$2,'College Enrollment Projections'!$AJ$1:$AP$1,0)),50)</f>
        <v>4850</v>
      </c>
      <c r="AC37" s="116">
        <f>MROUND(AC$3*INDEX('College Enrollment Projections'!$AJ$2:$AP$72,MATCH('Campus Enrol Disaggregation'!$O37,'College Enrollment Projections'!$AI$2:$AI$72,0),MATCH('Campus Enrol Disaggregation'!AC$2,'College Enrollment Projections'!$AJ$1:$AP$1,0)),50)</f>
        <v>1300</v>
      </c>
      <c r="AD37" s="117">
        <f t="shared" si="0"/>
        <v>167700</v>
      </c>
    </row>
    <row r="38" spans="15:30">
      <c r="O38" s="3">
        <v>2023</v>
      </c>
      <c r="P38" s="114">
        <f>MROUND(P$3*INDEX('College Enrollment Projections'!$AJ$2:$AP$72,MATCH('Campus Enrol Disaggregation'!$O38,'College Enrollment Projections'!$AI$2:$AI$72,0),MATCH('Campus Enrol Disaggregation'!P$2,'College Enrollment Projections'!$AJ$1:$AP$1,0)),50)</f>
        <v>35050</v>
      </c>
      <c r="Q38" s="114">
        <f>MROUND(Q$3*INDEX('College Enrollment Projections'!$AJ$2:$AP$72,MATCH('Campus Enrol Disaggregation'!$O38,'College Enrollment Projections'!$AI$2:$AI$72,0),MATCH('Campus Enrol Disaggregation'!Q$2,'College Enrollment Projections'!$AJ$1:$AP$1,0)),50)</f>
        <v>1850</v>
      </c>
      <c r="R38" s="114">
        <f>MROUND(R$3*INDEX('College Enrollment Projections'!$AJ$2:$AP$72,MATCH('Campus Enrol Disaggregation'!$O38,'College Enrollment Projections'!$AI$2:$AI$72,0),MATCH('Campus Enrol Disaggregation'!R$2,'College Enrollment Projections'!$AJ$1:$AP$1,0)),50)</f>
        <v>18300</v>
      </c>
      <c r="S38" s="114">
        <f>MROUND(S$3*INDEX('College Enrollment Projections'!$AJ$2:$AP$72,MATCH('Campus Enrol Disaggregation'!$O38,'College Enrollment Projections'!$AI$2:$AI$72,0),MATCH('Campus Enrol Disaggregation'!S$2,'College Enrollment Projections'!$AJ$1:$AP$1,0)),50)</f>
        <v>3550</v>
      </c>
      <c r="T38" s="114">
        <f>MROUND(T$3*INDEX('College Enrollment Projections'!$AJ$2:$AP$72,MATCH('Campus Enrol Disaggregation'!$O38,'College Enrollment Projections'!$AI$2:$AI$72,0),MATCH('Campus Enrol Disaggregation'!T$2,'College Enrollment Projections'!$AJ$1:$AP$1,0)),50)</f>
        <v>450</v>
      </c>
      <c r="U38" s="114">
        <f>MROUND(U$3*INDEX('College Enrollment Projections'!$AJ$2:$AP$72,MATCH('Campus Enrol Disaggregation'!$O38,'College Enrollment Projections'!$AI$2:$AI$72,0),MATCH('Campus Enrol Disaggregation'!U$2,'College Enrollment Projections'!$AJ$1:$AP$1,0)),50)</f>
        <v>2700</v>
      </c>
      <c r="V38" s="114">
        <f>MROUND(V$3*INDEX('College Enrollment Projections'!$AJ$2:$AP$72,MATCH('Campus Enrol Disaggregation'!$O38,'College Enrollment Projections'!$AI$2:$AI$72,0),MATCH('Campus Enrol Disaggregation'!V$2,'College Enrollment Projections'!$AJ$1:$AP$1,0)),50)</f>
        <v>34150</v>
      </c>
      <c r="W38" s="115">
        <f>MROUND(INDEX('MAG College Enrollment Forecast'!$B$4:$H$74,MATCH($O38,'MAG College Enrollment Forecast'!$A$4:$A$74,0),MATCH(W$4,'MAG College Enrollment Forecast'!$B$1:$H$1,0)),50)</f>
        <v>43100</v>
      </c>
      <c r="X38" s="115">
        <f>MROUND(INDEX('MAG College Enrollment Forecast'!$B$4:$H$74,MATCH($O38,'MAG College Enrollment Forecast'!$A$4:$A$74,0),MATCH(X$4,'MAG College Enrollment Forecast'!$B$1:$H$1,0)),50)</f>
        <v>1450</v>
      </c>
      <c r="Y38" s="115">
        <f>MROUND(INDEX('MAG College Enrollment Forecast'!$B$4:$H$74,MATCH($O38,'MAG College Enrollment Forecast'!$A$4:$A$74,0),MATCH(Y$4,'MAG College Enrollment Forecast'!$B$1:$H$1,0)),50)</f>
        <v>0</v>
      </c>
      <c r="Z38" s="115">
        <f>MROUND(INDEX('MAG College Enrollment Forecast'!$B$4:$H$74,MATCH($O38,'MAG College Enrollment Forecast'!$A$4:$A$74,0),MATCH(Z$4,'MAG College Enrollment Forecast'!$B$1:$H$1,0)),50)</f>
        <v>0</v>
      </c>
      <c r="AA38" s="116">
        <f>MROUND(AA$3*INDEX('College Enrollment Projections'!$AJ$2:$AP$72,MATCH('Campus Enrol Disaggregation'!$O38,'College Enrollment Projections'!$AI$2:$AI$72,0),MATCH('Campus Enrol Disaggregation'!AA$2,'College Enrollment Projections'!$AJ$1:$AP$1,0)),50)</f>
        <v>24800</v>
      </c>
      <c r="AB38" s="116">
        <f>MROUND(AB$3*INDEX('College Enrollment Projections'!$AJ$2:$AP$72,MATCH('Campus Enrol Disaggregation'!$O38,'College Enrollment Projections'!$AI$2:$AI$72,0),MATCH('Campus Enrol Disaggregation'!AB$2,'College Enrollment Projections'!$AJ$1:$AP$1,0)),50)</f>
        <v>4950</v>
      </c>
      <c r="AC38" s="116">
        <f>MROUND(AC$3*INDEX('College Enrollment Projections'!$AJ$2:$AP$72,MATCH('Campus Enrol Disaggregation'!$O38,'College Enrollment Projections'!$AI$2:$AI$72,0),MATCH('Campus Enrol Disaggregation'!AC$2,'College Enrollment Projections'!$AJ$1:$AP$1,0)),50)</f>
        <v>1200</v>
      </c>
      <c r="AD38" s="117">
        <f t="shared" si="0"/>
        <v>171550</v>
      </c>
    </row>
    <row r="39" spans="15:30">
      <c r="O39" s="3">
        <v>2024</v>
      </c>
      <c r="P39" s="114">
        <f>MROUND(P$3*INDEX('College Enrollment Projections'!$AJ$2:$AP$72,MATCH('Campus Enrol Disaggregation'!$O39,'College Enrollment Projections'!$AI$2:$AI$72,0),MATCH('Campus Enrol Disaggregation'!P$2,'College Enrollment Projections'!$AJ$1:$AP$1,0)),50)</f>
        <v>36900</v>
      </c>
      <c r="Q39" s="114">
        <f>MROUND(Q$3*INDEX('College Enrollment Projections'!$AJ$2:$AP$72,MATCH('Campus Enrol Disaggregation'!$O39,'College Enrollment Projections'!$AI$2:$AI$72,0),MATCH('Campus Enrol Disaggregation'!Q$2,'College Enrollment Projections'!$AJ$1:$AP$1,0)),50)</f>
        <v>1950</v>
      </c>
      <c r="R39" s="114">
        <f>MROUND(R$3*INDEX('College Enrollment Projections'!$AJ$2:$AP$72,MATCH('Campus Enrol Disaggregation'!$O39,'College Enrollment Projections'!$AI$2:$AI$72,0),MATCH('Campus Enrol Disaggregation'!R$2,'College Enrollment Projections'!$AJ$1:$AP$1,0)),50)</f>
        <v>22250</v>
      </c>
      <c r="S39" s="114">
        <f>MROUND(S$3*INDEX('College Enrollment Projections'!$AJ$2:$AP$72,MATCH('Campus Enrol Disaggregation'!$O39,'College Enrollment Projections'!$AI$2:$AI$72,0),MATCH('Campus Enrol Disaggregation'!S$2,'College Enrollment Projections'!$AJ$1:$AP$1,0)),50)</f>
        <v>4350</v>
      </c>
      <c r="T39" s="114">
        <f>MROUND(T$3*INDEX('College Enrollment Projections'!$AJ$2:$AP$72,MATCH('Campus Enrol Disaggregation'!$O39,'College Enrollment Projections'!$AI$2:$AI$72,0),MATCH('Campus Enrol Disaggregation'!T$2,'College Enrollment Projections'!$AJ$1:$AP$1,0)),50)</f>
        <v>550</v>
      </c>
      <c r="U39" s="114">
        <f>MROUND(U$3*INDEX('College Enrollment Projections'!$AJ$2:$AP$72,MATCH('Campus Enrol Disaggregation'!$O39,'College Enrollment Projections'!$AI$2:$AI$72,0),MATCH('Campus Enrol Disaggregation'!U$2,'College Enrollment Projections'!$AJ$1:$AP$1,0)),50)</f>
        <v>3300</v>
      </c>
      <c r="V39" s="114">
        <f>MROUND(V$3*INDEX('College Enrollment Projections'!$AJ$2:$AP$72,MATCH('Campus Enrol Disaggregation'!$O39,'College Enrollment Projections'!$AI$2:$AI$72,0),MATCH('Campus Enrol Disaggregation'!V$2,'College Enrollment Projections'!$AJ$1:$AP$1,0)),50)</f>
        <v>35400</v>
      </c>
      <c r="W39" s="115">
        <f>MROUND(INDEX('MAG College Enrollment Forecast'!$B$4:$H$74,MATCH($O39,'MAG College Enrollment Forecast'!$A$4:$A$74,0),MATCH(W$4,'MAG College Enrollment Forecast'!$B$1:$H$1,0)),50)</f>
        <v>44700</v>
      </c>
      <c r="X39" s="115">
        <f>MROUND(INDEX('MAG College Enrollment Forecast'!$B$4:$H$74,MATCH($O39,'MAG College Enrollment Forecast'!$A$4:$A$74,0),MATCH(X$4,'MAG College Enrollment Forecast'!$B$1:$H$1,0)),50)</f>
        <v>1500</v>
      </c>
      <c r="Y39" s="115">
        <f>MROUND(INDEX('MAG College Enrollment Forecast'!$B$4:$H$74,MATCH($O39,'MAG College Enrollment Forecast'!$A$4:$A$74,0),MATCH(Y$4,'MAG College Enrollment Forecast'!$B$1:$H$1,0)),50)</f>
        <v>0</v>
      </c>
      <c r="Z39" s="115">
        <f>MROUND(INDEX('MAG College Enrollment Forecast'!$B$4:$H$74,MATCH($O39,'MAG College Enrollment Forecast'!$A$4:$A$74,0),MATCH(Z$4,'MAG College Enrollment Forecast'!$B$1:$H$1,0)),50)</f>
        <v>0</v>
      </c>
      <c r="AA39" s="116">
        <f>MROUND(AA$3*INDEX('College Enrollment Projections'!$AJ$2:$AP$72,MATCH('Campus Enrol Disaggregation'!$O39,'College Enrollment Projections'!$AI$2:$AI$72,0),MATCH('Campus Enrol Disaggregation'!AA$2,'College Enrollment Projections'!$AJ$1:$AP$1,0)),50)</f>
        <v>25800</v>
      </c>
      <c r="AB39" s="116">
        <f>MROUND(AB$3*INDEX('College Enrollment Projections'!$AJ$2:$AP$72,MATCH('Campus Enrol Disaggregation'!$O39,'College Enrollment Projections'!$AI$2:$AI$72,0),MATCH('Campus Enrol Disaggregation'!AB$2,'College Enrollment Projections'!$AJ$1:$AP$1,0)),50)</f>
        <v>5200</v>
      </c>
      <c r="AC39" s="116">
        <f>MROUND(AC$3*INDEX('College Enrollment Projections'!$AJ$2:$AP$72,MATCH('Campus Enrol Disaggregation'!$O39,'College Enrollment Projections'!$AI$2:$AI$72,0),MATCH('Campus Enrol Disaggregation'!AC$2,'College Enrollment Projections'!$AJ$1:$AP$1,0)),50)</f>
        <v>1300</v>
      </c>
      <c r="AD39" s="117">
        <f t="shared" si="0"/>
        <v>183200</v>
      </c>
    </row>
    <row r="40" spans="15:30">
      <c r="O40" s="3">
        <v>2025</v>
      </c>
      <c r="P40" s="114">
        <f>MROUND(P$3*INDEX('College Enrollment Projections'!$AJ$2:$AP$72,MATCH('Campus Enrol Disaggregation'!$O40,'College Enrollment Projections'!$AI$2:$AI$72,0),MATCH('Campus Enrol Disaggregation'!P$2,'College Enrollment Projections'!$AJ$1:$AP$1,0)),50)</f>
        <v>37500</v>
      </c>
      <c r="Q40" s="114">
        <f>MROUND(Q$3*INDEX('College Enrollment Projections'!$AJ$2:$AP$72,MATCH('Campus Enrol Disaggregation'!$O40,'College Enrollment Projections'!$AI$2:$AI$72,0),MATCH('Campus Enrol Disaggregation'!Q$2,'College Enrollment Projections'!$AJ$1:$AP$1,0)),50)</f>
        <v>1950</v>
      </c>
      <c r="R40" s="114">
        <f>MROUND(R$3*INDEX('College Enrollment Projections'!$AJ$2:$AP$72,MATCH('Campus Enrol Disaggregation'!$O40,'College Enrollment Projections'!$AI$2:$AI$72,0),MATCH('Campus Enrol Disaggregation'!R$2,'College Enrollment Projections'!$AJ$1:$AP$1,0)),50)</f>
        <v>22250</v>
      </c>
      <c r="S40" s="114">
        <f>MROUND(S$3*INDEX('College Enrollment Projections'!$AJ$2:$AP$72,MATCH('Campus Enrol Disaggregation'!$O40,'College Enrollment Projections'!$AI$2:$AI$72,0),MATCH('Campus Enrol Disaggregation'!S$2,'College Enrollment Projections'!$AJ$1:$AP$1,0)),50)</f>
        <v>4350</v>
      </c>
      <c r="T40" s="114">
        <f>MROUND(T$3*INDEX('College Enrollment Projections'!$AJ$2:$AP$72,MATCH('Campus Enrol Disaggregation'!$O40,'College Enrollment Projections'!$AI$2:$AI$72,0),MATCH('Campus Enrol Disaggregation'!T$2,'College Enrollment Projections'!$AJ$1:$AP$1,0)),50)</f>
        <v>550</v>
      </c>
      <c r="U40" s="114">
        <f>MROUND(U$3*INDEX('College Enrollment Projections'!$AJ$2:$AP$72,MATCH('Campus Enrol Disaggregation'!$O40,'College Enrollment Projections'!$AI$2:$AI$72,0),MATCH('Campus Enrol Disaggregation'!U$2,'College Enrollment Projections'!$AJ$1:$AP$1,0)),50)</f>
        <v>3300</v>
      </c>
      <c r="V40" s="114">
        <f>MROUND(V$3*INDEX('College Enrollment Projections'!$AJ$2:$AP$72,MATCH('Campus Enrol Disaggregation'!$O40,'College Enrollment Projections'!$AI$2:$AI$72,0),MATCH('Campus Enrol Disaggregation'!V$2,'College Enrollment Projections'!$AJ$1:$AP$1,0)),50)</f>
        <v>35700</v>
      </c>
      <c r="W40" s="115">
        <f>MROUND(INDEX('MAG College Enrollment Forecast'!$B$4:$H$74,MATCH($O40,'MAG College Enrollment Forecast'!$A$4:$A$74,0),MATCH(W$4,'MAG College Enrollment Forecast'!$B$1:$H$1,0)),50)</f>
        <v>46400</v>
      </c>
      <c r="X40" s="115">
        <f>MROUND(INDEX('MAG College Enrollment Forecast'!$B$4:$H$74,MATCH($O40,'MAG College Enrollment Forecast'!$A$4:$A$74,0),MATCH(X$4,'MAG College Enrollment Forecast'!$B$1:$H$1,0)),50)</f>
        <v>1550</v>
      </c>
      <c r="Y40" s="115">
        <f>MROUND(INDEX('MAG College Enrollment Forecast'!$B$4:$H$74,MATCH($O40,'MAG College Enrollment Forecast'!$A$4:$A$74,0),MATCH(Y$4,'MAG College Enrollment Forecast'!$B$1:$H$1,0)),50)</f>
        <v>0</v>
      </c>
      <c r="Z40" s="115">
        <f>MROUND(INDEX('MAG College Enrollment Forecast'!$B$4:$H$74,MATCH($O40,'MAG College Enrollment Forecast'!$A$4:$A$74,0),MATCH(Z$4,'MAG College Enrollment Forecast'!$B$1:$H$1,0)),50)</f>
        <v>0</v>
      </c>
      <c r="AA40" s="116">
        <f>MROUND(AA$3*INDEX('College Enrollment Projections'!$AJ$2:$AP$72,MATCH('Campus Enrol Disaggregation'!$O40,'College Enrollment Projections'!$AI$2:$AI$72,0),MATCH('Campus Enrol Disaggregation'!AA$2,'College Enrollment Projections'!$AJ$1:$AP$1,0)),50)</f>
        <v>26000</v>
      </c>
      <c r="AB40" s="116">
        <f>MROUND(AB$3*INDEX('College Enrollment Projections'!$AJ$2:$AP$72,MATCH('Campus Enrol Disaggregation'!$O40,'College Enrollment Projections'!$AI$2:$AI$72,0),MATCH('Campus Enrol Disaggregation'!AB$2,'College Enrollment Projections'!$AJ$1:$AP$1,0)),50)</f>
        <v>5200</v>
      </c>
      <c r="AC40" s="116">
        <f>MROUND(AC$3*INDEX('College Enrollment Projections'!$AJ$2:$AP$72,MATCH('Campus Enrol Disaggregation'!$O40,'College Enrollment Projections'!$AI$2:$AI$72,0),MATCH('Campus Enrol Disaggregation'!AC$2,'College Enrollment Projections'!$AJ$1:$AP$1,0)),50)</f>
        <v>1350</v>
      </c>
      <c r="AD40" s="117">
        <f t="shared" si="0"/>
        <v>186100</v>
      </c>
    </row>
    <row r="41" spans="15:30">
      <c r="O41" s="3">
        <v>2026</v>
      </c>
      <c r="P41" s="114">
        <f>MROUND(P$3*INDEX('College Enrollment Projections'!$AJ$2:$AP$72,MATCH('Campus Enrol Disaggregation'!$O41,'College Enrollment Projections'!$AI$2:$AI$72,0),MATCH('Campus Enrol Disaggregation'!P$2,'College Enrollment Projections'!$AJ$1:$AP$1,0)),50)</f>
        <v>37500</v>
      </c>
      <c r="Q41" s="114">
        <f>MROUND(Q$3*INDEX('College Enrollment Projections'!$AJ$2:$AP$72,MATCH('Campus Enrol Disaggregation'!$O41,'College Enrollment Projections'!$AI$2:$AI$72,0),MATCH('Campus Enrol Disaggregation'!Q$2,'College Enrollment Projections'!$AJ$1:$AP$1,0)),50)</f>
        <v>2000</v>
      </c>
      <c r="R41" s="114">
        <f>MROUND(R$3*INDEX('College Enrollment Projections'!$AJ$2:$AP$72,MATCH('Campus Enrol Disaggregation'!$O41,'College Enrollment Projections'!$AI$2:$AI$72,0),MATCH('Campus Enrol Disaggregation'!R$2,'College Enrollment Projections'!$AJ$1:$AP$1,0)),50)</f>
        <v>22250</v>
      </c>
      <c r="S41" s="114">
        <f>MROUND(S$3*INDEX('College Enrollment Projections'!$AJ$2:$AP$72,MATCH('Campus Enrol Disaggregation'!$O41,'College Enrollment Projections'!$AI$2:$AI$72,0),MATCH('Campus Enrol Disaggregation'!S$2,'College Enrollment Projections'!$AJ$1:$AP$1,0)),50)</f>
        <v>4350</v>
      </c>
      <c r="T41" s="114">
        <f>MROUND(T$3*INDEX('College Enrollment Projections'!$AJ$2:$AP$72,MATCH('Campus Enrol Disaggregation'!$O41,'College Enrollment Projections'!$AI$2:$AI$72,0),MATCH('Campus Enrol Disaggregation'!T$2,'College Enrollment Projections'!$AJ$1:$AP$1,0)),50)</f>
        <v>550</v>
      </c>
      <c r="U41" s="114">
        <f>MROUND(U$3*INDEX('College Enrollment Projections'!$AJ$2:$AP$72,MATCH('Campus Enrol Disaggregation'!$O41,'College Enrollment Projections'!$AI$2:$AI$72,0),MATCH('Campus Enrol Disaggregation'!U$2,'College Enrollment Projections'!$AJ$1:$AP$1,0)),50)</f>
        <v>3300</v>
      </c>
      <c r="V41" s="114">
        <f>MROUND(V$3*INDEX('College Enrollment Projections'!$AJ$2:$AP$72,MATCH('Campus Enrol Disaggregation'!$O41,'College Enrollment Projections'!$AI$2:$AI$72,0),MATCH('Campus Enrol Disaggregation'!V$2,'College Enrollment Projections'!$AJ$1:$AP$1,0)),50)</f>
        <v>35900</v>
      </c>
      <c r="W41" s="115">
        <f>MROUND(INDEX('MAG College Enrollment Forecast'!$B$4:$H$74,MATCH($O41,'MAG College Enrollment Forecast'!$A$4:$A$74,0),MATCH(W$4,'MAG College Enrollment Forecast'!$B$1:$H$1,0)),50)</f>
        <v>47150</v>
      </c>
      <c r="X41" s="115">
        <f>MROUND(INDEX('MAG College Enrollment Forecast'!$B$4:$H$74,MATCH($O41,'MAG College Enrollment Forecast'!$A$4:$A$74,0),MATCH(X$4,'MAG College Enrollment Forecast'!$B$1:$H$1,0)),50)</f>
        <v>1600</v>
      </c>
      <c r="Y41" s="115">
        <f>MROUND(INDEX('MAG College Enrollment Forecast'!$B$4:$H$74,MATCH($O41,'MAG College Enrollment Forecast'!$A$4:$A$74,0),MATCH(Y$4,'MAG College Enrollment Forecast'!$B$1:$H$1,0)),50)</f>
        <v>0</v>
      </c>
      <c r="Z41" s="115">
        <f>MROUND(INDEX('MAG College Enrollment Forecast'!$B$4:$H$74,MATCH($O41,'MAG College Enrollment Forecast'!$A$4:$A$74,0),MATCH(Z$4,'MAG College Enrollment Forecast'!$B$1:$H$1,0)),50)</f>
        <v>550</v>
      </c>
      <c r="AA41" s="116">
        <f>MROUND(AA$3*INDEX('College Enrollment Projections'!$AJ$2:$AP$72,MATCH('Campus Enrol Disaggregation'!$O41,'College Enrollment Projections'!$AI$2:$AI$72,0),MATCH('Campus Enrol Disaggregation'!AA$2,'College Enrollment Projections'!$AJ$1:$AP$1,0)),50)</f>
        <v>26250</v>
      </c>
      <c r="AB41" s="116">
        <f>MROUND(AB$3*INDEX('College Enrollment Projections'!$AJ$2:$AP$72,MATCH('Campus Enrol Disaggregation'!$O41,'College Enrollment Projections'!$AI$2:$AI$72,0),MATCH('Campus Enrol Disaggregation'!AB$2,'College Enrollment Projections'!$AJ$1:$AP$1,0)),50)</f>
        <v>5250</v>
      </c>
      <c r="AC41" s="116">
        <f>MROUND(AC$3*INDEX('College Enrollment Projections'!$AJ$2:$AP$72,MATCH('Campus Enrol Disaggregation'!$O41,'College Enrollment Projections'!$AI$2:$AI$72,0),MATCH('Campus Enrol Disaggregation'!AC$2,'College Enrollment Projections'!$AJ$1:$AP$1,0)),50)</f>
        <v>1400</v>
      </c>
      <c r="AD41" s="117">
        <f t="shared" si="0"/>
        <v>188050</v>
      </c>
    </row>
    <row r="42" spans="15:30">
      <c r="O42" s="3">
        <v>2027</v>
      </c>
      <c r="P42" s="114">
        <f>MROUND(P$3*INDEX('College Enrollment Projections'!$AJ$2:$AP$72,MATCH('Campus Enrol Disaggregation'!$O42,'College Enrollment Projections'!$AI$2:$AI$72,0),MATCH('Campus Enrol Disaggregation'!P$2,'College Enrollment Projections'!$AJ$1:$AP$1,0)),50)</f>
        <v>37550</v>
      </c>
      <c r="Q42" s="114">
        <f>MROUND(Q$3*INDEX('College Enrollment Projections'!$AJ$2:$AP$72,MATCH('Campus Enrol Disaggregation'!$O42,'College Enrollment Projections'!$AI$2:$AI$72,0),MATCH('Campus Enrol Disaggregation'!Q$2,'College Enrollment Projections'!$AJ$1:$AP$1,0)),50)</f>
        <v>2050</v>
      </c>
      <c r="R42" s="114">
        <f>MROUND(R$3*INDEX('College Enrollment Projections'!$AJ$2:$AP$72,MATCH('Campus Enrol Disaggregation'!$O42,'College Enrollment Projections'!$AI$2:$AI$72,0),MATCH('Campus Enrol Disaggregation'!R$2,'College Enrollment Projections'!$AJ$1:$AP$1,0)),50)</f>
        <v>22150</v>
      </c>
      <c r="S42" s="114">
        <f>MROUND(S$3*INDEX('College Enrollment Projections'!$AJ$2:$AP$72,MATCH('Campus Enrol Disaggregation'!$O42,'College Enrollment Projections'!$AI$2:$AI$72,0),MATCH('Campus Enrol Disaggregation'!S$2,'College Enrollment Projections'!$AJ$1:$AP$1,0)),50)</f>
        <v>4300</v>
      </c>
      <c r="T42" s="114">
        <f>MROUND(T$3*INDEX('College Enrollment Projections'!$AJ$2:$AP$72,MATCH('Campus Enrol Disaggregation'!$O42,'College Enrollment Projections'!$AI$2:$AI$72,0),MATCH('Campus Enrol Disaggregation'!T$2,'College Enrollment Projections'!$AJ$1:$AP$1,0)),50)</f>
        <v>500</v>
      </c>
      <c r="U42" s="114">
        <f>MROUND(U$3*INDEX('College Enrollment Projections'!$AJ$2:$AP$72,MATCH('Campus Enrol Disaggregation'!$O42,'College Enrollment Projections'!$AI$2:$AI$72,0),MATCH('Campus Enrol Disaggregation'!U$2,'College Enrollment Projections'!$AJ$1:$AP$1,0)),50)</f>
        <v>3300</v>
      </c>
      <c r="V42" s="114">
        <f>MROUND(V$3*INDEX('College Enrollment Projections'!$AJ$2:$AP$72,MATCH('Campus Enrol Disaggregation'!$O42,'College Enrollment Projections'!$AI$2:$AI$72,0),MATCH('Campus Enrol Disaggregation'!V$2,'College Enrollment Projections'!$AJ$1:$AP$1,0)),50)</f>
        <v>36100</v>
      </c>
      <c r="W42" s="115">
        <f>MROUND(INDEX('MAG College Enrollment Forecast'!$B$4:$H$74,MATCH($O42,'MAG College Enrollment Forecast'!$A$4:$A$74,0),MATCH(W$4,'MAG College Enrollment Forecast'!$B$1:$H$1,0)),50)</f>
        <v>48100</v>
      </c>
      <c r="X42" s="115">
        <f>MROUND(INDEX('MAG College Enrollment Forecast'!$B$4:$H$74,MATCH($O42,'MAG College Enrollment Forecast'!$A$4:$A$74,0),MATCH(X$4,'MAG College Enrollment Forecast'!$B$1:$H$1,0)),50)</f>
        <v>1650</v>
      </c>
      <c r="Y42" s="115">
        <f>MROUND(INDEX('MAG College Enrollment Forecast'!$B$4:$H$74,MATCH($O42,'MAG College Enrollment Forecast'!$A$4:$A$74,0),MATCH(Y$4,'MAG College Enrollment Forecast'!$B$1:$H$1,0)),50)</f>
        <v>0</v>
      </c>
      <c r="Z42" s="115">
        <f>MROUND(INDEX('MAG College Enrollment Forecast'!$B$4:$H$74,MATCH($O42,'MAG College Enrollment Forecast'!$A$4:$A$74,0),MATCH(Z$4,'MAG College Enrollment Forecast'!$B$1:$H$1,0)),50)</f>
        <v>750</v>
      </c>
      <c r="AA42" s="116">
        <f>MROUND(AA$3*INDEX('College Enrollment Projections'!$AJ$2:$AP$72,MATCH('Campus Enrol Disaggregation'!$O42,'College Enrollment Projections'!$AI$2:$AI$72,0),MATCH('Campus Enrol Disaggregation'!AA$2,'College Enrollment Projections'!$AJ$1:$AP$1,0)),50)</f>
        <v>26550</v>
      </c>
      <c r="AB42" s="116">
        <f>MROUND(AB$3*INDEX('College Enrollment Projections'!$AJ$2:$AP$72,MATCH('Campus Enrol Disaggregation'!$O42,'College Enrollment Projections'!$AI$2:$AI$72,0),MATCH('Campus Enrol Disaggregation'!AB$2,'College Enrollment Projections'!$AJ$1:$AP$1,0)),50)</f>
        <v>5350</v>
      </c>
      <c r="AC42" s="116">
        <f>MROUND(AC$3*INDEX('College Enrollment Projections'!$AJ$2:$AP$72,MATCH('Campus Enrol Disaggregation'!$O42,'College Enrollment Projections'!$AI$2:$AI$72,0),MATCH('Campus Enrol Disaggregation'!AC$2,'College Enrollment Projections'!$AJ$1:$AP$1,0)),50)</f>
        <v>1450</v>
      </c>
      <c r="AD42" s="117">
        <f t="shared" si="0"/>
        <v>189800</v>
      </c>
    </row>
    <row r="43" spans="15:30">
      <c r="O43" s="3">
        <v>2028</v>
      </c>
      <c r="P43" s="114">
        <f>MROUND(P$3*INDEX('College Enrollment Projections'!$AJ$2:$AP$72,MATCH('Campus Enrol Disaggregation'!$O43,'College Enrollment Projections'!$AI$2:$AI$72,0),MATCH('Campus Enrol Disaggregation'!P$2,'College Enrollment Projections'!$AJ$1:$AP$1,0)),50)</f>
        <v>37600</v>
      </c>
      <c r="Q43" s="114">
        <f>MROUND(Q$3*INDEX('College Enrollment Projections'!$AJ$2:$AP$72,MATCH('Campus Enrol Disaggregation'!$O43,'College Enrollment Projections'!$AI$2:$AI$72,0),MATCH('Campus Enrol Disaggregation'!Q$2,'College Enrollment Projections'!$AJ$1:$AP$1,0)),50)</f>
        <v>2100</v>
      </c>
      <c r="R43" s="114">
        <f>MROUND(R$3*INDEX('College Enrollment Projections'!$AJ$2:$AP$72,MATCH('Campus Enrol Disaggregation'!$O43,'College Enrollment Projections'!$AI$2:$AI$72,0),MATCH('Campus Enrol Disaggregation'!R$2,'College Enrollment Projections'!$AJ$1:$AP$1,0)),50)</f>
        <v>22050</v>
      </c>
      <c r="S43" s="114">
        <f>MROUND(S$3*INDEX('College Enrollment Projections'!$AJ$2:$AP$72,MATCH('Campus Enrol Disaggregation'!$O43,'College Enrollment Projections'!$AI$2:$AI$72,0),MATCH('Campus Enrol Disaggregation'!S$2,'College Enrollment Projections'!$AJ$1:$AP$1,0)),50)</f>
        <v>4300</v>
      </c>
      <c r="T43" s="114">
        <f>MROUND(T$3*INDEX('College Enrollment Projections'!$AJ$2:$AP$72,MATCH('Campus Enrol Disaggregation'!$O43,'College Enrollment Projections'!$AI$2:$AI$72,0),MATCH('Campus Enrol Disaggregation'!T$2,'College Enrollment Projections'!$AJ$1:$AP$1,0)),50)</f>
        <v>500</v>
      </c>
      <c r="U43" s="114">
        <f>MROUND(U$3*INDEX('College Enrollment Projections'!$AJ$2:$AP$72,MATCH('Campus Enrol Disaggregation'!$O43,'College Enrollment Projections'!$AI$2:$AI$72,0),MATCH('Campus Enrol Disaggregation'!U$2,'College Enrollment Projections'!$AJ$1:$AP$1,0)),50)</f>
        <v>3300</v>
      </c>
      <c r="V43" s="114">
        <f>MROUND(V$3*INDEX('College Enrollment Projections'!$AJ$2:$AP$72,MATCH('Campus Enrol Disaggregation'!$O43,'College Enrollment Projections'!$AI$2:$AI$72,0),MATCH('Campus Enrol Disaggregation'!V$2,'College Enrollment Projections'!$AJ$1:$AP$1,0)),50)</f>
        <v>36150</v>
      </c>
      <c r="W43" s="115">
        <f>MROUND(INDEX('MAG College Enrollment Forecast'!$B$4:$H$74,MATCH($O43,'MAG College Enrollment Forecast'!$A$4:$A$74,0),MATCH(W$4,'MAG College Enrollment Forecast'!$B$1:$H$1,0)),50)</f>
        <v>48850</v>
      </c>
      <c r="X43" s="115">
        <f>MROUND(INDEX('MAG College Enrollment Forecast'!$B$4:$H$74,MATCH($O43,'MAG College Enrollment Forecast'!$A$4:$A$74,0),MATCH(X$4,'MAG College Enrollment Forecast'!$B$1:$H$1,0)),50)</f>
        <v>1700</v>
      </c>
      <c r="Y43" s="115">
        <f>MROUND(INDEX('MAG College Enrollment Forecast'!$B$4:$H$74,MATCH($O43,'MAG College Enrollment Forecast'!$A$4:$A$74,0),MATCH(Y$4,'MAG College Enrollment Forecast'!$B$1:$H$1,0)),50)</f>
        <v>0</v>
      </c>
      <c r="Z43" s="115">
        <f>MROUND(INDEX('MAG College Enrollment Forecast'!$B$4:$H$74,MATCH($O43,'MAG College Enrollment Forecast'!$A$4:$A$74,0),MATCH(Z$4,'MAG College Enrollment Forecast'!$B$1:$H$1,0)),50)</f>
        <v>900</v>
      </c>
      <c r="AA43" s="116">
        <f>MROUND(AA$3*INDEX('College Enrollment Projections'!$AJ$2:$AP$72,MATCH('Campus Enrol Disaggregation'!$O43,'College Enrollment Projections'!$AI$2:$AI$72,0),MATCH('Campus Enrol Disaggregation'!AA$2,'College Enrollment Projections'!$AJ$1:$AP$1,0)),50)</f>
        <v>26850</v>
      </c>
      <c r="AB43" s="116">
        <f>MROUND(AB$3*INDEX('College Enrollment Projections'!$AJ$2:$AP$72,MATCH('Campus Enrol Disaggregation'!$O43,'College Enrollment Projections'!$AI$2:$AI$72,0),MATCH('Campus Enrol Disaggregation'!AB$2,'College Enrollment Projections'!$AJ$1:$AP$1,0)),50)</f>
        <v>5400</v>
      </c>
      <c r="AC43" s="116">
        <f>MROUND(AC$3*INDEX('College Enrollment Projections'!$AJ$2:$AP$72,MATCH('Campus Enrol Disaggregation'!$O43,'College Enrollment Projections'!$AI$2:$AI$72,0),MATCH('Campus Enrol Disaggregation'!AC$2,'College Enrollment Projections'!$AJ$1:$AP$1,0)),50)</f>
        <v>1500</v>
      </c>
      <c r="AD43" s="117">
        <f t="shared" si="0"/>
        <v>191200</v>
      </c>
    </row>
    <row r="44" spans="15:30">
      <c r="O44" s="3">
        <v>2029</v>
      </c>
      <c r="P44" s="114">
        <f>MROUND(P$3*INDEX('College Enrollment Projections'!$AJ$2:$AP$72,MATCH('Campus Enrol Disaggregation'!$O44,'College Enrollment Projections'!$AI$2:$AI$72,0),MATCH('Campus Enrol Disaggregation'!P$2,'College Enrollment Projections'!$AJ$1:$AP$1,0)),50)</f>
        <v>37650</v>
      </c>
      <c r="Q44" s="114">
        <f>MROUND(Q$3*INDEX('College Enrollment Projections'!$AJ$2:$AP$72,MATCH('Campus Enrol Disaggregation'!$O44,'College Enrollment Projections'!$AI$2:$AI$72,0),MATCH('Campus Enrol Disaggregation'!Q$2,'College Enrollment Projections'!$AJ$1:$AP$1,0)),50)</f>
        <v>2100</v>
      </c>
      <c r="R44" s="114">
        <f>MROUND(R$3*INDEX('College Enrollment Projections'!$AJ$2:$AP$72,MATCH('Campus Enrol Disaggregation'!$O44,'College Enrollment Projections'!$AI$2:$AI$72,0),MATCH('Campus Enrol Disaggregation'!R$2,'College Enrollment Projections'!$AJ$1:$AP$1,0)),50)</f>
        <v>22250</v>
      </c>
      <c r="S44" s="114">
        <f>MROUND(S$3*INDEX('College Enrollment Projections'!$AJ$2:$AP$72,MATCH('Campus Enrol Disaggregation'!$O44,'College Enrollment Projections'!$AI$2:$AI$72,0),MATCH('Campus Enrol Disaggregation'!S$2,'College Enrollment Projections'!$AJ$1:$AP$1,0)),50)</f>
        <v>4350</v>
      </c>
      <c r="T44" s="114">
        <f>MROUND(T$3*INDEX('College Enrollment Projections'!$AJ$2:$AP$72,MATCH('Campus Enrol Disaggregation'!$O44,'College Enrollment Projections'!$AI$2:$AI$72,0),MATCH('Campus Enrol Disaggregation'!T$2,'College Enrollment Projections'!$AJ$1:$AP$1,0)),50)</f>
        <v>550</v>
      </c>
      <c r="U44" s="114">
        <f>MROUND(U$3*INDEX('College Enrollment Projections'!$AJ$2:$AP$72,MATCH('Campus Enrol Disaggregation'!$O44,'College Enrollment Projections'!$AI$2:$AI$72,0),MATCH('Campus Enrol Disaggregation'!U$2,'College Enrollment Projections'!$AJ$1:$AP$1,0)),50)</f>
        <v>3300</v>
      </c>
      <c r="V44" s="114">
        <f>MROUND(V$3*INDEX('College Enrollment Projections'!$AJ$2:$AP$72,MATCH('Campus Enrol Disaggregation'!$O44,'College Enrollment Projections'!$AI$2:$AI$72,0),MATCH('Campus Enrol Disaggregation'!V$2,'College Enrollment Projections'!$AJ$1:$AP$1,0)),50)</f>
        <v>36450</v>
      </c>
      <c r="W44" s="115">
        <f>MROUND(INDEX('MAG College Enrollment Forecast'!$B$4:$H$74,MATCH($O44,'MAG College Enrollment Forecast'!$A$4:$A$74,0),MATCH(W$4,'MAG College Enrollment Forecast'!$B$1:$H$1,0)),50)</f>
        <v>48850</v>
      </c>
      <c r="X44" s="115">
        <f>MROUND(INDEX('MAG College Enrollment Forecast'!$B$4:$H$74,MATCH($O44,'MAG College Enrollment Forecast'!$A$4:$A$74,0),MATCH(X$4,'MAG College Enrollment Forecast'!$B$1:$H$1,0)),50)</f>
        <v>1700</v>
      </c>
      <c r="Y44" s="115">
        <f>MROUND(INDEX('MAG College Enrollment Forecast'!$B$4:$H$74,MATCH($O44,'MAG College Enrollment Forecast'!$A$4:$A$74,0),MATCH(Y$4,'MAG College Enrollment Forecast'!$B$1:$H$1,0)),50)</f>
        <v>650</v>
      </c>
      <c r="Z44" s="115">
        <f>MROUND(INDEX('MAG College Enrollment Forecast'!$B$4:$H$74,MATCH($O44,'MAG College Enrollment Forecast'!$A$4:$A$74,0),MATCH(Z$4,'MAG College Enrollment Forecast'!$B$1:$H$1,0)),50)</f>
        <v>1050</v>
      </c>
      <c r="AA44" s="116">
        <f>MROUND(AA$3*INDEX('College Enrollment Projections'!$AJ$2:$AP$72,MATCH('Campus Enrol Disaggregation'!$O44,'College Enrollment Projections'!$AI$2:$AI$72,0),MATCH('Campus Enrol Disaggregation'!AA$2,'College Enrollment Projections'!$AJ$1:$AP$1,0)),50)</f>
        <v>27200</v>
      </c>
      <c r="AB44" s="116">
        <f>MROUND(AB$3*INDEX('College Enrollment Projections'!$AJ$2:$AP$72,MATCH('Campus Enrol Disaggregation'!$O44,'College Enrollment Projections'!$AI$2:$AI$72,0),MATCH('Campus Enrol Disaggregation'!AB$2,'College Enrollment Projections'!$AJ$1:$AP$1,0)),50)</f>
        <v>5450</v>
      </c>
      <c r="AC44" s="116">
        <f>MROUND(AC$3*INDEX('College Enrollment Projections'!$AJ$2:$AP$72,MATCH('Campus Enrol Disaggregation'!$O44,'College Enrollment Projections'!$AI$2:$AI$72,0),MATCH('Campus Enrol Disaggregation'!AC$2,'College Enrollment Projections'!$AJ$1:$AP$1,0)),50)</f>
        <v>1600</v>
      </c>
      <c r="AD44" s="117">
        <f t="shared" si="0"/>
        <v>193150</v>
      </c>
    </row>
    <row r="45" spans="15:30">
      <c r="O45" s="3">
        <v>2030</v>
      </c>
      <c r="P45" s="114">
        <f>MROUND(P$3*INDEX('College Enrollment Projections'!$AJ$2:$AP$72,MATCH('Campus Enrol Disaggregation'!$O45,'College Enrollment Projections'!$AI$2:$AI$72,0),MATCH('Campus Enrol Disaggregation'!P$2,'College Enrollment Projections'!$AJ$1:$AP$1,0)),50)</f>
        <v>37650</v>
      </c>
      <c r="Q45" s="114">
        <f>MROUND(Q$3*INDEX('College Enrollment Projections'!$AJ$2:$AP$72,MATCH('Campus Enrol Disaggregation'!$O45,'College Enrollment Projections'!$AI$2:$AI$72,0),MATCH('Campus Enrol Disaggregation'!Q$2,'College Enrollment Projections'!$AJ$1:$AP$1,0)),50)</f>
        <v>2150</v>
      </c>
      <c r="R45" s="114">
        <f>MROUND(R$3*INDEX('College Enrollment Projections'!$AJ$2:$AP$72,MATCH('Campus Enrol Disaggregation'!$O45,'College Enrollment Projections'!$AI$2:$AI$72,0),MATCH('Campus Enrol Disaggregation'!R$2,'College Enrollment Projections'!$AJ$1:$AP$1,0)),50)</f>
        <v>22500</v>
      </c>
      <c r="S45" s="114">
        <f>MROUND(S$3*INDEX('College Enrollment Projections'!$AJ$2:$AP$72,MATCH('Campus Enrol Disaggregation'!$O45,'College Enrollment Projections'!$AI$2:$AI$72,0),MATCH('Campus Enrol Disaggregation'!S$2,'College Enrollment Projections'!$AJ$1:$AP$1,0)),50)</f>
        <v>4400</v>
      </c>
      <c r="T45" s="114">
        <f>MROUND(T$3*INDEX('College Enrollment Projections'!$AJ$2:$AP$72,MATCH('Campus Enrol Disaggregation'!$O45,'College Enrollment Projections'!$AI$2:$AI$72,0),MATCH('Campus Enrol Disaggregation'!T$2,'College Enrollment Projections'!$AJ$1:$AP$1,0)),50)</f>
        <v>550</v>
      </c>
      <c r="U45" s="114">
        <f>MROUND(U$3*INDEX('College Enrollment Projections'!$AJ$2:$AP$72,MATCH('Campus Enrol Disaggregation'!$O45,'College Enrollment Projections'!$AI$2:$AI$72,0),MATCH('Campus Enrol Disaggregation'!U$2,'College Enrollment Projections'!$AJ$1:$AP$1,0)),50)</f>
        <v>3350</v>
      </c>
      <c r="V45" s="114">
        <f>MROUND(V$3*INDEX('College Enrollment Projections'!$AJ$2:$AP$72,MATCH('Campus Enrol Disaggregation'!$O45,'College Enrollment Projections'!$AI$2:$AI$72,0),MATCH('Campus Enrol Disaggregation'!V$2,'College Enrollment Projections'!$AJ$1:$AP$1,0)),50)</f>
        <v>36700</v>
      </c>
      <c r="W45" s="115">
        <f>MROUND(INDEX('MAG College Enrollment Forecast'!$B$4:$H$74,MATCH($O45,'MAG College Enrollment Forecast'!$A$4:$A$74,0),MATCH(W$4,'MAG College Enrollment Forecast'!$B$1:$H$1,0)),50)</f>
        <v>49750</v>
      </c>
      <c r="X45" s="115">
        <f>MROUND(INDEX('MAG College Enrollment Forecast'!$B$4:$H$74,MATCH($O45,'MAG College Enrollment Forecast'!$A$4:$A$74,0),MATCH(X$4,'MAG College Enrollment Forecast'!$B$1:$H$1,0)),50)</f>
        <v>1750</v>
      </c>
      <c r="Y45" s="115">
        <f>MROUND(INDEX('MAG College Enrollment Forecast'!$B$4:$H$74,MATCH($O45,'MAG College Enrollment Forecast'!$A$4:$A$74,0),MATCH(Y$4,'MAG College Enrollment Forecast'!$B$1:$H$1,0)),50)</f>
        <v>750</v>
      </c>
      <c r="Z45" s="115">
        <f>MROUND(INDEX('MAG College Enrollment Forecast'!$B$4:$H$74,MATCH($O45,'MAG College Enrollment Forecast'!$A$4:$A$74,0),MATCH(Z$4,'MAG College Enrollment Forecast'!$B$1:$H$1,0)),50)</f>
        <v>1200</v>
      </c>
      <c r="AA45" s="116">
        <f>MROUND(AA$3*INDEX('College Enrollment Projections'!$AJ$2:$AP$72,MATCH('Campus Enrol Disaggregation'!$O45,'College Enrollment Projections'!$AI$2:$AI$72,0),MATCH('Campus Enrol Disaggregation'!AA$2,'College Enrollment Projections'!$AJ$1:$AP$1,0)),50)</f>
        <v>27600</v>
      </c>
      <c r="AB45" s="116">
        <f>MROUND(AB$3*INDEX('College Enrollment Projections'!$AJ$2:$AP$72,MATCH('Campus Enrol Disaggregation'!$O45,'College Enrollment Projections'!$AI$2:$AI$72,0),MATCH('Campus Enrol Disaggregation'!AB$2,'College Enrollment Projections'!$AJ$1:$AP$1,0)),50)</f>
        <v>5550</v>
      </c>
      <c r="AC45" s="116">
        <f>MROUND(AC$3*INDEX('College Enrollment Projections'!$AJ$2:$AP$72,MATCH('Campus Enrol Disaggregation'!$O45,'College Enrollment Projections'!$AI$2:$AI$72,0),MATCH('Campus Enrol Disaggregation'!AC$2,'College Enrollment Projections'!$AJ$1:$AP$1,0)),50)</f>
        <v>1650</v>
      </c>
      <c r="AD45" s="117">
        <f t="shared" si="0"/>
        <v>195550</v>
      </c>
    </row>
    <row r="46" spans="15:30">
      <c r="O46" s="3">
        <v>2031</v>
      </c>
      <c r="P46" s="114">
        <f>MROUND(P$3*INDEX('College Enrollment Projections'!$AJ$2:$AP$72,MATCH('Campus Enrol Disaggregation'!$O46,'College Enrollment Projections'!$AI$2:$AI$72,0),MATCH('Campus Enrol Disaggregation'!P$2,'College Enrollment Projections'!$AJ$1:$AP$1,0)),50)</f>
        <v>37700</v>
      </c>
      <c r="Q46" s="114">
        <f>MROUND(Q$3*INDEX('College Enrollment Projections'!$AJ$2:$AP$72,MATCH('Campus Enrol Disaggregation'!$O46,'College Enrollment Projections'!$AI$2:$AI$72,0),MATCH('Campus Enrol Disaggregation'!Q$2,'College Enrollment Projections'!$AJ$1:$AP$1,0)),50)</f>
        <v>2200</v>
      </c>
      <c r="R46" s="114">
        <f>MROUND(R$3*INDEX('College Enrollment Projections'!$AJ$2:$AP$72,MATCH('Campus Enrol Disaggregation'!$O46,'College Enrollment Projections'!$AI$2:$AI$72,0),MATCH('Campus Enrol Disaggregation'!R$2,'College Enrollment Projections'!$AJ$1:$AP$1,0)),50)</f>
        <v>22750</v>
      </c>
      <c r="S46" s="114">
        <f>MROUND(S$3*INDEX('College Enrollment Projections'!$AJ$2:$AP$72,MATCH('Campus Enrol Disaggregation'!$O46,'College Enrollment Projections'!$AI$2:$AI$72,0),MATCH('Campus Enrol Disaggregation'!S$2,'College Enrollment Projections'!$AJ$1:$AP$1,0)),50)</f>
        <v>4450</v>
      </c>
      <c r="T46" s="114">
        <f>MROUND(T$3*INDEX('College Enrollment Projections'!$AJ$2:$AP$72,MATCH('Campus Enrol Disaggregation'!$O46,'College Enrollment Projections'!$AI$2:$AI$72,0),MATCH('Campus Enrol Disaggregation'!T$2,'College Enrollment Projections'!$AJ$1:$AP$1,0)),50)</f>
        <v>550</v>
      </c>
      <c r="U46" s="114">
        <f>MROUND(U$3*INDEX('College Enrollment Projections'!$AJ$2:$AP$72,MATCH('Campus Enrol Disaggregation'!$O46,'College Enrollment Projections'!$AI$2:$AI$72,0),MATCH('Campus Enrol Disaggregation'!U$2,'College Enrollment Projections'!$AJ$1:$AP$1,0)),50)</f>
        <v>3400</v>
      </c>
      <c r="V46" s="114">
        <f>MROUND(V$3*INDEX('College Enrollment Projections'!$AJ$2:$AP$72,MATCH('Campus Enrol Disaggregation'!$O46,'College Enrollment Projections'!$AI$2:$AI$72,0),MATCH('Campus Enrol Disaggregation'!V$2,'College Enrollment Projections'!$AJ$1:$AP$1,0)),50)</f>
        <v>37000</v>
      </c>
      <c r="W46" s="115">
        <f>MROUND(INDEX('MAG College Enrollment Forecast'!$B$4:$H$74,MATCH($O46,'MAG College Enrollment Forecast'!$A$4:$A$74,0),MATCH(W$4,'MAG College Enrollment Forecast'!$B$1:$H$1,0)),50)</f>
        <v>50650</v>
      </c>
      <c r="X46" s="115">
        <f>MROUND(INDEX('MAG College Enrollment Forecast'!$B$4:$H$74,MATCH($O46,'MAG College Enrollment Forecast'!$A$4:$A$74,0),MATCH(X$4,'MAG College Enrollment Forecast'!$B$1:$H$1,0)),50)</f>
        <v>1800</v>
      </c>
      <c r="Y46" s="115">
        <f>MROUND(INDEX('MAG College Enrollment Forecast'!$B$4:$H$74,MATCH($O46,'MAG College Enrollment Forecast'!$A$4:$A$74,0),MATCH(Y$4,'MAG College Enrollment Forecast'!$B$1:$H$1,0)),50)</f>
        <v>850</v>
      </c>
      <c r="Z46" s="115">
        <f>MROUND(INDEX('MAG College Enrollment Forecast'!$B$4:$H$74,MATCH($O46,'MAG College Enrollment Forecast'!$A$4:$A$74,0),MATCH(Z$4,'MAG College Enrollment Forecast'!$B$1:$H$1,0)),50)</f>
        <v>1350</v>
      </c>
      <c r="AA46" s="116">
        <f>MROUND(AA$3*INDEX('College Enrollment Projections'!$AJ$2:$AP$72,MATCH('Campus Enrol Disaggregation'!$O46,'College Enrollment Projections'!$AI$2:$AI$72,0),MATCH('Campus Enrol Disaggregation'!AA$2,'College Enrollment Projections'!$AJ$1:$AP$1,0)),50)</f>
        <v>27950</v>
      </c>
      <c r="AB46" s="116">
        <f>MROUND(AB$3*INDEX('College Enrollment Projections'!$AJ$2:$AP$72,MATCH('Campus Enrol Disaggregation'!$O46,'College Enrollment Projections'!$AI$2:$AI$72,0),MATCH('Campus Enrol Disaggregation'!AB$2,'College Enrollment Projections'!$AJ$1:$AP$1,0)),50)</f>
        <v>5600</v>
      </c>
      <c r="AC46" s="116">
        <f>MROUND(AC$3*INDEX('College Enrollment Projections'!$AJ$2:$AP$72,MATCH('Campus Enrol Disaggregation'!$O46,'College Enrollment Projections'!$AI$2:$AI$72,0),MATCH('Campus Enrol Disaggregation'!AC$2,'College Enrollment Projections'!$AJ$1:$AP$1,0)),50)</f>
        <v>1700</v>
      </c>
      <c r="AD46" s="117">
        <f t="shared" si="0"/>
        <v>197950</v>
      </c>
    </row>
    <row r="47" spans="15:30">
      <c r="O47" s="3">
        <v>2032</v>
      </c>
      <c r="P47" s="114">
        <f>MROUND(P$3*INDEX('College Enrollment Projections'!$AJ$2:$AP$72,MATCH('Campus Enrol Disaggregation'!$O47,'College Enrollment Projections'!$AI$2:$AI$72,0),MATCH('Campus Enrol Disaggregation'!P$2,'College Enrollment Projections'!$AJ$1:$AP$1,0)),50)</f>
        <v>37750</v>
      </c>
      <c r="Q47" s="114">
        <f>MROUND(Q$3*INDEX('College Enrollment Projections'!$AJ$2:$AP$72,MATCH('Campus Enrol Disaggregation'!$O47,'College Enrollment Projections'!$AI$2:$AI$72,0),MATCH('Campus Enrol Disaggregation'!Q$2,'College Enrollment Projections'!$AJ$1:$AP$1,0)),50)</f>
        <v>2200</v>
      </c>
      <c r="R47" s="114">
        <f>MROUND(R$3*INDEX('College Enrollment Projections'!$AJ$2:$AP$72,MATCH('Campus Enrol Disaggregation'!$O47,'College Enrollment Projections'!$AI$2:$AI$72,0),MATCH('Campus Enrol Disaggregation'!R$2,'College Enrollment Projections'!$AJ$1:$AP$1,0)),50)</f>
        <v>22950</v>
      </c>
      <c r="S47" s="114">
        <f>MROUND(S$3*INDEX('College Enrollment Projections'!$AJ$2:$AP$72,MATCH('Campus Enrol Disaggregation'!$O47,'College Enrollment Projections'!$AI$2:$AI$72,0),MATCH('Campus Enrol Disaggregation'!S$2,'College Enrollment Projections'!$AJ$1:$AP$1,0)),50)</f>
        <v>4500</v>
      </c>
      <c r="T47" s="114">
        <f>MROUND(T$3*INDEX('College Enrollment Projections'!$AJ$2:$AP$72,MATCH('Campus Enrol Disaggregation'!$O47,'College Enrollment Projections'!$AI$2:$AI$72,0),MATCH('Campus Enrol Disaggregation'!T$2,'College Enrollment Projections'!$AJ$1:$AP$1,0)),50)</f>
        <v>550</v>
      </c>
      <c r="U47" s="114">
        <f>MROUND(U$3*INDEX('College Enrollment Projections'!$AJ$2:$AP$72,MATCH('Campus Enrol Disaggregation'!$O47,'College Enrollment Projections'!$AI$2:$AI$72,0),MATCH('Campus Enrol Disaggregation'!U$2,'College Enrollment Projections'!$AJ$1:$AP$1,0)),50)</f>
        <v>3400</v>
      </c>
      <c r="V47" s="114">
        <f>MROUND(V$3*INDEX('College Enrollment Projections'!$AJ$2:$AP$72,MATCH('Campus Enrol Disaggregation'!$O47,'College Enrollment Projections'!$AI$2:$AI$72,0),MATCH('Campus Enrol Disaggregation'!V$2,'College Enrollment Projections'!$AJ$1:$AP$1,0)),50)</f>
        <v>37300</v>
      </c>
      <c r="W47" s="115">
        <f>MROUND(INDEX('MAG College Enrollment Forecast'!$B$4:$H$74,MATCH($O47,'MAG College Enrollment Forecast'!$A$4:$A$74,0),MATCH(W$4,'MAG College Enrollment Forecast'!$B$1:$H$1,0)),50)</f>
        <v>51600</v>
      </c>
      <c r="X47" s="115">
        <f>MROUND(INDEX('MAG College Enrollment Forecast'!$B$4:$H$74,MATCH($O47,'MAG College Enrollment Forecast'!$A$4:$A$74,0),MATCH(X$4,'MAG College Enrollment Forecast'!$B$1:$H$1,0)),50)</f>
        <v>1850</v>
      </c>
      <c r="Y47" s="115">
        <f>MROUND(INDEX('MAG College Enrollment Forecast'!$B$4:$H$74,MATCH($O47,'MAG College Enrollment Forecast'!$A$4:$A$74,0),MATCH(Y$4,'MAG College Enrollment Forecast'!$B$1:$H$1,0)),50)</f>
        <v>1000</v>
      </c>
      <c r="Z47" s="115">
        <f>MROUND(INDEX('MAG College Enrollment Forecast'!$B$4:$H$74,MATCH($O47,'MAG College Enrollment Forecast'!$A$4:$A$74,0),MATCH(Z$4,'MAG College Enrollment Forecast'!$B$1:$H$1,0)),50)</f>
        <v>1500</v>
      </c>
      <c r="AA47" s="116">
        <f>MROUND(AA$3*INDEX('College Enrollment Projections'!$AJ$2:$AP$72,MATCH('Campus Enrol Disaggregation'!$O47,'College Enrollment Projections'!$AI$2:$AI$72,0),MATCH('Campus Enrol Disaggregation'!AA$2,'College Enrollment Projections'!$AJ$1:$AP$1,0)),50)</f>
        <v>28350</v>
      </c>
      <c r="AB47" s="116">
        <f>MROUND(AB$3*INDEX('College Enrollment Projections'!$AJ$2:$AP$72,MATCH('Campus Enrol Disaggregation'!$O47,'College Enrollment Projections'!$AI$2:$AI$72,0),MATCH('Campus Enrol Disaggregation'!AB$2,'College Enrollment Projections'!$AJ$1:$AP$1,0)),50)</f>
        <v>5700</v>
      </c>
      <c r="AC47" s="116">
        <f>MROUND(AC$3*INDEX('College Enrollment Projections'!$AJ$2:$AP$72,MATCH('Campus Enrol Disaggregation'!$O47,'College Enrollment Projections'!$AI$2:$AI$72,0),MATCH('Campus Enrol Disaggregation'!AC$2,'College Enrollment Projections'!$AJ$1:$AP$1,0)),50)</f>
        <v>1750</v>
      </c>
      <c r="AD47" s="117">
        <f t="shared" si="0"/>
        <v>200400</v>
      </c>
    </row>
    <row r="48" spans="15:30">
      <c r="O48" s="3">
        <v>2033</v>
      </c>
      <c r="P48" s="114">
        <f>MROUND(P$3*INDEX('College Enrollment Projections'!$AJ$2:$AP$72,MATCH('Campus Enrol Disaggregation'!$O48,'College Enrollment Projections'!$AI$2:$AI$72,0),MATCH('Campus Enrol Disaggregation'!P$2,'College Enrollment Projections'!$AJ$1:$AP$1,0)),50)</f>
        <v>37750</v>
      </c>
      <c r="Q48" s="114">
        <f>MROUND(Q$3*INDEX('College Enrollment Projections'!$AJ$2:$AP$72,MATCH('Campus Enrol Disaggregation'!$O48,'College Enrollment Projections'!$AI$2:$AI$72,0),MATCH('Campus Enrol Disaggregation'!Q$2,'College Enrollment Projections'!$AJ$1:$AP$1,0)),50)</f>
        <v>2250</v>
      </c>
      <c r="R48" s="114">
        <f>MROUND(R$3*INDEX('College Enrollment Projections'!$AJ$2:$AP$72,MATCH('Campus Enrol Disaggregation'!$O48,'College Enrollment Projections'!$AI$2:$AI$72,0),MATCH('Campus Enrol Disaggregation'!R$2,'College Enrollment Projections'!$AJ$1:$AP$1,0)),50)</f>
        <v>23200</v>
      </c>
      <c r="S48" s="114">
        <f>MROUND(S$3*INDEX('College Enrollment Projections'!$AJ$2:$AP$72,MATCH('Campus Enrol Disaggregation'!$O48,'College Enrollment Projections'!$AI$2:$AI$72,0),MATCH('Campus Enrol Disaggregation'!S$2,'College Enrollment Projections'!$AJ$1:$AP$1,0)),50)</f>
        <v>4500</v>
      </c>
      <c r="T48" s="114">
        <f>MROUND(T$3*INDEX('College Enrollment Projections'!$AJ$2:$AP$72,MATCH('Campus Enrol Disaggregation'!$O48,'College Enrollment Projections'!$AI$2:$AI$72,0),MATCH('Campus Enrol Disaggregation'!T$2,'College Enrollment Projections'!$AJ$1:$AP$1,0)),50)</f>
        <v>550</v>
      </c>
      <c r="U48" s="114">
        <f>MROUND(U$3*INDEX('College Enrollment Projections'!$AJ$2:$AP$72,MATCH('Campus Enrol Disaggregation'!$O48,'College Enrollment Projections'!$AI$2:$AI$72,0),MATCH('Campus Enrol Disaggregation'!U$2,'College Enrollment Projections'!$AJ$1:$AP$1,0)),50)</f>
        <v>3450</v>
      </c>
      <c r="V48" s="114">
        <f>MROUND(V$3*INDEX('College Enrollment Projections'!$AJ$2:$AP$72,MATCH('Campus Enrol Disaggregation'!$O48,'College Enrollment Projections'!$AI$2:$AI$72,0),MATCH('Campus Enrol Disaggregation'!V$2,'College Enrollment Projections'!$AJ$1:$AP$1,0)),50)</f>
        <v>37600</v>
      </c>
      <c r="W48" s="115">
        <f>MROUND(INDEX('MAG College Enrollment Forecast'!$B$4:$H$74,MATCH($O48,'MAG College Enrollment Forecast'!$A$4:$A$74,0),MATCH(W$4,'MAG College Enrollment Forecast'!$B$1:$H$1,0)),50)</f>
        <v>52500</v>
      </c>
      <c r="X48" s="115">
        <f>MROUND(INDEX('MAG College Enrollment Forecast'!$B$4:$H$74,MATCH($O48,'MAG College Enrollment Forecast'!$A$4:$A$74,0),MATCH(X$4,'MAG College Enrollment Forecast'!$B$1:$H$1,0)),50)</f>
        <v>1900</v>
      </c>
      <c r="Y48" s="115">
        <f>MROUND(INDEX('MAG College Enrollment Forecast'!$B$4:$H$74,MATCH($O48,'MAG College Enrollment Forecast'!$A$4:$A$74,0),MATCH(Y$4,'MAG College Enrollment Forecast'!$B$1:$H$1,0)),50)</f>
        <v>1100</v>
      </c>
      <c r="Z48" s="115">
        <f>MROUND(INDEX('MAG College Enrollment Forecast'!$B$4:$H$74,MATCH($O48,'MAG College Enrollment Forecast'!$A$4:$A$74,0),MATCH(Z$4,'MAG College Enrollment Forecast'!$B$1:$H$1,0)),50)</f>
        <v>1650</v>
      </c>
      <c r="AA48" s="116">
        <f>MROUND(AA$3*INDEX('College Enrollment Projections'!$AJ$2:$AP$72,MATCH('Campus Enrol Disaggregation'!$O48,'College Enrollment Projections'!$AI$2:$AI$72,0),MATCH('Campus Enrol Disaggregation'!AA$2,'College Enrollment Projections'!$AJ$1:$AP$1,0)),50)</f>
        <v>28750</v>
      </c>
      <c r="AB48" s="116">
        <f>MROUND(AB$3*INDEX('College Enrollment Projections'!$AJ$2:$AP$72,MATCH('Campus Enrol Disaggregation'!$O48,'College Enrollment Projections'!$AI$2:$AI$72,0),MATCH('Campus Enrol Disaggregation'!AB$2,'College Enrollment Projections'!$AJ$1:$AP$1,0)),50)</f>
        <v>5750</v>
      </c>
      <c r="AC48" s="116">
        <f>MROUND(AC$3*INDEX('College Enrollment Projections'!$AJ$2:$AP$72,MATCH('Campus Enrol Disaggregation'!$O48,'College Enrollment Projections'!$AI$2:$AI$72,0),MATCH('Campus Enrol Disaggregation'!AC$2,'College Enrollment Projections'!$AJ$1:$AP$1,0)),50)</f>
        <v>1850</v>
      </c>
      <c r="AD48" s="117">
        <f t="shared" si="0"/>
        <v>202800</v>
      </c>
    </row>
    <row r="49" spans="15:30">
      <c r="O49" s="3">
        <v>2034</v>
      </c>
      <c r="P49" s="114">
        <f>MROUND(P$3*INDEX('College Enrollment Projections'!$AJ$2:$AP$72,MATCH('Campus Enrol Disaggregation'!$O49,'College Enrollment Projections'!$AI$2:$AI$72,0),MATCH('Campus Enrol Disaggregation'!P$2,'College Enrollment Projections'!$AJ$1:$AP$1,0)),50)</f>
        <v>37800</v>
      </c>
      <c r="Q49" s="114">
        <f>MROUND(Q$3*INDEX('College Enrollment Projections'!$AJ$2:$AP$72,MATCH('Campus Enrol Disaggregation'!$O49,'College Enrollment Projections'!$AI$2:$AI$72,0),MATCH('Campus Enrol Disaggregation'!Q$2,'College Enrollment Projections'!$AJ$1:$AP$1,0)),50)</f>
        <v>2300</v>
      </c>
      <c r="R49" s="114">
        <f>MROUND(R$3*INDEX('College Enrollment Projections'!$AJ$2:$AP$72,MATCH('Campus Enrol Disaggregation'!$O49,'College Enrollment Projections'!$AI$2:$AI$72,0),MATCH('Campus Enrol Disaggregation'!R$2,'College Enrollment Projections'!$AJ$1:$AP$1,0)),50)</f>
        <v>23400</v>
      </c>
      <c r="S49" s="114">
        <f>MROUND(S$3*INDEX('College Enrollment Projections'!$AJ$2:$AP$72,MATCH('Campus Enrol Disaggregation'!$O49,'College Enrollment Projections'!$AI$2:$AI$72,0),MATCH('Campus Enrol Disaggregation'!S$2,'College Enrollment Projections'!$AJ$1:$AP$1,0)),50)</f>
        <v>4550</v>
      </c>
      <c r="T49" s="114">
        <f>MROUND(T$3*INDEX('College Enrollment Projections'!$AJ$2:$AP$72,MATCH('Campus Enrol Disaggregation'!$O49,'College Enrollment Projections'!$AI$2:$AI$72,0),MATCH('Campus Enrol Disaggregation'!T$2,'College Enrollment Projections'!$AJ$1:$AP$1,0)),50)</f>
        <v>550</v>
      </c>
      <c r="U49" s="114">
        <f>MROUND(U$3*INDEX('College Enrollment Projections'!$AJ$2:$AP$72,MATCH('Campus Enrol Disaggregation'!$O49,'College Enrollment Projections'!$AI$2:$AI$72,0),MATCH('Campus Enrol Disaggregation'!U$2,'College Enrollment Projections'!$AJ$1:$AP$1,0)),50)</f>
        <v>3500</v>
      </c>
      <c r="V49" s="114">
        <f>MROUND(V$3*INDEX('College Enrollment Projections'!$AJ$2:$AP$72,MATCH('Campus Enrol Disaggregation'!$O49,'College Enrollment Projections'!$AI$2:$AI$72,0),MATCH('Campus Enrol Disaggregation'!V$2,'College Enrollment Projections'!$AJ$1:$AP$1,0)),50)</f>
        <v>37900</v>
      </c>
      <c r="W49" s="115">
        <f>MROUND(INDEX('MAG College Enrollment Forecast'!$B$4:$H$74,MATCH($O49,'MAG College Enrollment Forecast'!$A$4:$A$74,0),MATCH(W$4,'MAG College Enrollment Forecast'!$B$1:$H$1,0)),50)</f>
        <v>53400</v>
      </c>
      <c r="X49" s="115">
        <f>MROUND(INDEX('MAG College Enrollment Forecast'!$B$4:$H$74,MATCH($O49,'MAG College Enrollment Forecast'!$A$4:$A$74,0),MATCH(X$4,'MAG College Enrollment Forecast'!$B$1:$H$1,0)),50)</f>
        <v>1950</v>
      </c>
      <c r="Y49" s="115">
        <f>MROUND(INDEX('MAG College Enrollment Forecast'!$B$4:$H$74,MATCH($O49,'MAG College Enrollment Forecast'!$A$4:$A$74,0),MATCH(Y$4,'MAG College Enrollment Forecast'!$B$1:$H$1,0)),50)</f>
        <v>1200</v>
      </c>
      <c r="Z49" s="115">
        <f>MROUND(INDEX('MAG College Enrollment Forecast'!$B$4:$H$74,MATCH($O49,'MAG College Enrollment Forecast'!$A$4:$A$74,0),MATCH(Z$4,'MAG College Enrollment Forecast'!$B$1:$H$1,0)),50)</f>
        <v>1800</v>
      </c>
      <c r="AA49" s="116">
        <f>MROUND(AA$3*INDEX('College Enrollment Projections'!$AJ$2:$AP$72,MATCH('Campus Enrol Disaggregation'!$O49,'College Enrollment Projections'!$AI$2:$AI$72,0),MATCH('Campus Enrol Disaggregation'!AA$2,'College Enrollment Projections'!$AJ$1:$AP$1,0)),50)</f>
        <v>29100</v>
      </c>
      <c r="AB49" s="116">
        <f>MROUND(AB$3*INDEX('College Enrollment Projections'!$AJ$2:$AP$72,MATCH('Campus Enrol Disaggregation'!$O49,'College Enrollment Projections'!$AI$2:$AI$72,0),MATCH('Campus Enrol Disaggregation'!AB$2,'College Enrollment Projections'!$AJ$1:$AP$1,0)),50)</f>
        <v>5850</v>
      </c>
      <c r="AC49" s="116">
        <f>MROUND(AC$3*INDEX('College Enrollment Projections'!$AJ$2:$AP$72,MATCH('Campus Enrol Disaggregation'!$O49,'College Enrollment Projections'!$AI$2:$AI$72,0),MATCH('Campus Enrol Disaggregation'!AC$2,'College Enrollment Projections'!$AJ$1:$AP$1,0)),50)</f>
        <v>1900</v>
      </c>
      <c r="AD49" s="117">
        <f t="shared" si="0"/>
        <v>205200</v>
      </c>
    </row>
    <row r="50" spans="15:30">
      <c r="O50" s="3">
        <v>2035</v>
      </c>
      <c r="P50" s="114">
        <f>MROUND(P$3*INDEX('College Enrollment Projections'!$AJ$2:$AP$72,MATCH('Campus Enrol Disaggregation'!$O50,'College Enrollment Projections'!$AI$2:$AI$72,0),MATCH('Campus Enrol Disaggregation'!P$2,'College Enrollment Projections'!$AJ$1:$AP$1,0)),50)</f>
        <v>37850</v>
      </c>
      <c r="Q50" s="114">
        <f>MROUND(Q$3*INDEX('College Enrollment Projections'!$AJ$2:$AP$72,MATCH('Campus Enrol Disaggregation'!$O50,'College Enrollment Projections'!$AI$2:$AI$72,0),MATCH('Campus Enrol Disaggregation'!Q$2,'College Enrollment Projections'!$AJ$1:$AP$1,0)),50)</f>
        <v>2300</v>
      </c>
      <c r="R50" s="114">
        <f>MROUND(R$3*INDEX('College Enrollment Projections'!$AJ$2:$AP$72,MATCH('Campus Enrol Disaggregation'!$O50,'College Enrollment Projections'!$AI$2:$AI$72,0),MATCH('Campus Enrol Disaggregation'!R$2,'College Enrollment Projections'!$AJ$1:$AP$1,0)),50)</f>
        <v>23650</v>
      </c>
      <c r="S50" s="114">
        <f>MROUND(S$3*INDEX('College Enrollment Projections'!$AJ$2:$AP$72,MATCH('Campus Enrol Disaggregation'!$O50,'College Enrollment Projections'!$AI$2:$AI$72,0),MATCH('Campus Enrol Disaggregation'!S$2,'College Enrollment Projections'!$AJ$1:$AP$1,0)),50)</f>
        <v>4600</v>
      </c>
      <c r="T50" s="114">
        <f>MROUND(T$3*INDEX('College Enrollment Projections'!$AJ$2:$AP$72,MATCH('Campus Enrol Disaggregation'!$O50,'College Enrollment Projections'!$AI$2:$AI$72,0),MATCH('Campus Enrol Disaggregation'!T$2,'College Enrollment Projections'!$AJ$1:$AP$1,0)),50)</f>
        <v>550</v>
      </c>
      <c r="U50" s="114">
        <f>MROUND(U$3*INDEX('College Enrollment Projections'!$AJ$2:$AP$72,MATCH('Campus Enrol Disaggregation'!$O50,'College Enrollment Projections'!$AI$2:$AI$72,0),MATCH('Campus Enrol Disaggregation'!U$2,'College Enrollment Projections'!$AJ$1:$AP$1,0)),50)</f>
        <v>3500</v>
      </c>
      <c r="V50" s="114">
        <f>MROUND(V$3*INDEX('College Enrollment Projections'!$AJ$2:$AP$72,MATCH('Campus Enrol Disaggregation'!$O50,'College Enrollment Projections'!$AI$2:$AI$72,0),MATCH('Campus Enrol Disaggregation'!V$2,'College Enrollment Projections'!$AJ$1:$AP$1,0)),50)</f>
        <v>38200</v>
      </c>
      <c r="W50" s="115">
        <f>MROUND(INDEX('MAG College Enrollment Forecast'!$B$4:$H$74,MATCH($O50,'MAG College Enrollment Forecast'!$A$4:$A$74,0),MATCH(W$4,'MAG College Enrollment Forecast'!$B$1:$H$1,0)),50)</f>
        <v>54300</v>
      </c>
      <c r="X50" s="115">
        <f>MROUND(INDEX('MAG College Enrollment Forecast'!$B$4:$H$74,MATCH($O50,'MAG College Enrollment Forecast'!$A$4:$A$74,0),MATCH(X$4,'MAG College Enrollment Forecast'!$B$1:$H$1,0)),50)</f>
        <v>1950</v>
      </c>
      <c r="Y50" s="115">
        <f>MROUND(INDEX('MAG College Enrollment Forecast'!$B$4:$H$74,MATCH($O50,'MAG College Enrollment Forecast'!$A$4:$A$74,0),MATCH(Y$4,'MAG College Enrollment Forecast'!$B$1:$H$1,0)),50)</f>
        <v>1300</v>
      </c>
      <c r="Z50" s="115">
        <f>MROUND(INDEX('MAG College Enrollment Forecast'!$B$4:$H$74,MATCH($O50,'MAG College Enrollment Forecast'!$A$4:$A$74,0),MATCH(Z$4,'MAG College Enrollment Forecast'!$B$1:$H$1,0)),50)</f>
        <v>1950</v>
      </c>
      <c r="AA50" s="116">
        <f>MROUND(AA$3*INDEX('College Enrollment Projections'!$AJ$2:$AP$72,MATCH('Campus Enrol Disaggregation'!$O50,'College Enrollment Projections'!$AI$2:$AI$72,0),MATCH('Campus Enrol Disaggregation'!AA$2,'College Enrollment Projections'!$AJ$1:$AP$1,0)),50)</f>
        <v>29500</v>
      </c>
      <c r="AB50" s="116">
        <f>MROUND(AB$3*INDEX('College Enrollment Projections'!$AJ$2:$AP$72,MATCH('Campus Enrol Disaggregation'!$O50,'College Enrollment Projections'!$AI$2:$AI$72,0),MATCH('Campus Enrol Disaggregation'!AB$2,'College Enrollment Projections'!$AJ$1:$AP$1,0)),50)</f>
        <v>5900</v>
      </c>
      <c r="AC50" s="116">
        <f>MROUND(AC$3*INDEX('College Enrollment Projections'!$AJ$2:$AP$72,MATCH('Campus Enrol Disaggregation'!$O50,'College Enrollment Projections'!$AI$2:$AI$72,0),MATCH('Campus Enrol Disaggregation'!AC$2,'College Enrollment Projections'!$AJ$1:$AP$1,0)),50)</f>
        <v>1950</v>
      </c>
      <c r="AD50" s="117">
        <f t="shared" si="0"/>
        <v>207500</v>
      </c>
    </row>
    <row r="51" spans="15:30">
      <c r="O51" s="3">
        <v>2036</v>
      </c>
      <c r="P51" s="114">
        <f>MROUND(P$3*INDEX('College Enrollment Projections'!$AJ$2:$AP$72,MATCH('Campus Enrol Disaggregation'!$O51,'College Enrollment Projections'!$AI$2:$AI$72,0),MATCH('Campus Enrol Disaggregation'!P$2,'College Enrollment Projections'!$AJ$1:$AP$1,0)),50)</f>
        <v>37900</v>
      </c>
      <c r="Q51" s="114">
        <f>MROUND(Q$3*INDEX('College Enrollment Projections'!$AJ$2:$AP$72,MATCH('Campus Enrol Disaggregation'!$O51,'College Enrollment Projections'!$AI$2:$AI$72,0),MATCH('Campus Enrol Disaggregation'!Q$2,'College Enrollment Projections'!$AJ$1:$AP$1,0)),50)</f>
        <v>2350</v>
      </c>
      <c r="R51" s="114">
        <f>MROUND(R$3*INDEX('College Enrollment Projections'!$AJ$2:$AP$72,MATCH('Campus Enrol Disaggregation'!$O51,'College Enrollment Projections'!$AI$2:$AI$72,0),MATCH('Campus Enrol Disaggregation'!R$2,'College Enrollment Projections'!$AJ$1:$AP$1,0)),50)</f>
        <v>23900</v>
      </c>
      <c r="S51" s="114">
        <f>MROUND(S$3*INDEX('College Enrollment Projections'!$AJ$2:$AP$72,MATCH('Campus Enrol Disaggregation'!$O51,'College Enrollment Projections'!$AI$2:$AI$72,0),MATCH('Campus Enrol Disaggregation'!S$2,'College Enrollment Projections'!$AJ$1:$AP$1,0)),50)</f>
        <v>4650</v>
      </c>
      <c r="T51" s="114">
        <f>MROUND(T$3*INDEX('College Enrollment Projections'!$AJ$2:$AP$72,MATCH('Campus Enrol Disaggregation'!$O51,'College Enrollment Projections'!$AI$2:$AI$72,0),MATCH('Campus Enrol Disaggregation'!T$2,'College Enrollment Projections'!$AJ$1:$AP$1,0)),50)</f>
        <v>550</v>
      </c>
      <c r="U51" s="114">
        <f>MROUND(U$3*INDEX('College Enrollment Projections'!$AJ$2:$AP$72,MATCH('Campus Enrol Disaggregation'!$O51,'College Enrollment Projections'!$AI$2:$AI$72,0),MATCH('Campus Enrol Disaggregation'!U$2,'College Enrollment Projections'!$AJ$1:$AP$1,0)),50)</f>
        <v>3550</v>
      </c>
      <c r="V51" s="114">
        <f>MROUND(V$3*INDEX('College Enrollment Projections'!$AJ$2:$AP$72,MATCH('Campus Enrol Disaggregation'!$O51,'College Enrollment Projections'!$AI$2:$AI$72,0),MATCH('Campus Enrol Disaggregation'!V$2,'College Enrollment Projections'!$AJ$1:$AP$1,0)),50)</f>
        <v>38500</v>
      </c>
      <c r="W51" s="115">
        <f>MROUND(INDEX('MAG College Enrollment Forecast'!$B$4:$H$74,MATCH($O51,'MAG College Enrollment Forecast'!$A$4:$A$74,0),MATCH(W$4,'MAG College Enrollment Forecast'!$B$1:$H$1,0)),50)</f>
        <v>55250</v>
      </c>
      <c r="X51" s="115">
        <f>MROUND(INDEX('MAG College Enrollment Forecast'!$B$4:$H$74,MATCH($O51,'MAG College Enrollment Forecast'!$A$4:$A$74,0),MATCH(X$4,'MAG College Enrollment Forecast'!$B$1:$H$1,0)),50)</f>
        <v>2000</v>
      </c>
      <c r="Y51" s="115">
        <f>MROUND(INDEX('MAG College Enrollment Forecast'!$B$4:$H$74,MATCH($O51,'MAG College Enrollment Forecast'!$A$4:$A$74,0),MATCH(Y$4,'MAG College Enrollment Forecast'!$B$1:$H$1,0)),50)</f>
        <v>1450</v>
      </c>
      <c r="Z51" s="115">
        <f>MROUND(INDEX('MAG College Enrollment Forecast'!$B$4:$H$74,MATCH($O51,'MAG College Enrollment Forecast'!$A$4:$A$74,0),MATCH(Z$4,'MAG College Enrollment Forecast'!$B$1:$H$1,0)),50)</f>
        <v>2100</v>
      </c>
      <c r="AA51" s="116">
        <f>MROUND(AA$3*INDEX('College Enrollment Projections'!$AJ$2:$AP$72,MATCH('Campus Enrol Disaggregation'!$O51,'College Enrollment Projections'!$AI$2:$AI$72,0),MATCH('Campus Enrol Disaggregation'!AA$2,'College Enrollment Projections'!$AJ$1:$AP$1,0)),50)</f>
        <v>29850</v>
      </c>
      <c r="AB51" s="116">
        <f>MROUND(AB$3*INDEX('College Enrollment Projections'!$AJ$2:$AP$72,MATCH('Campus Enrol Disaggregation'!$O51,'College Enrollment Projections'!$AI$2:$AI$72,0),MATCH('Campus Enrol Disaggregation'!AB$2,'College Enrollment Projections'!$AJ$1:$AP$1,0)),50)</f>
        <v>6000</v>
      </c>
      <c r="AC51" s="116">
        <f>MROUND(AC$3*INDEX('College Enrollment Projections'!$AJ$2:$AP$72,MATCH('Campus Enrol Disaggregation'!$O51,'College Enrollment Projections'!$AI$2:$AI$72,0),MATCH('Campus Enrol Disaggregation'!AC$2,'College Enrollment Projections'!$AJ$1:$AP$1,0)),50)</f>
        <v>2000</v>
      </c>
      <c r="AD51" s="117">
        <f t="shared" si="0"/>
        <v>210050</v>
      </c>
    </row>
    <row r="52" spans="15:30">
      <c r="O52" s="3">
        <v>2037</v>
      </c>
      <c r="P52" s="114">
        <f>MROUND(P$3*INDEX('College Enrollment Projections'!$AJ$2:$AP$72,MATCH('Campus Enrol Disaggregation'!$O52,'College Enrollment Projections'!$AI$2:$AI$72,0),MATCH('Campus Enrol Disaggregation'!P$2,'College Enrollment Projections'!$AJ$1:$AP$1,0)),50)</f>
        <v>37900</v>
      </c>
      <c r="Q52" s="114">
        <f>MROUND(Q$3*INDEX('College Enrollment Projections'!$AJ$2:$AP$72,MATCH('Campus Enrol Disaggregation'!$O52,'College Enrollment Projections'!$AI$2:$AI$72,0),MATCH('Campus Enrol Disaggregation'!Q$2,'College Enrollment Projections'!$AJ$1:$AP$1,0)),50)</f>
        <v>2400</v>
      </c>
      <c r="R52" s="114">
        <f>MROUND(R$3*INDEX('College Enrollment Projections'!$AJ$2:$AP$72,MATCH('Campus Enrol Disaggregation'!$O52,'College Enrollment Projections'!$AI$2:$AI$72,0),MATCH('Campus Enrol Disaggregation'!R$2,'College Enrollment Projections'!$AJ$1:$AP$1,0)),50)</f>
        <v>24100</v>
      </c>
      <c r="S52" s="114">
        <f>MROUND(S$3*INDEX('College Enrollment Projections'!$AJ$2:$AP$72,MATCH('Campus Enrol Disaggregation'!$O52,'College Enrollment Projections'!$AI$2:$AI$72,0),MATCH('Campus Enrol Disaggregation'!S$2,'College Enrollment Projections'!$AJ$1:$AP$1,0)),50)</f>
        <v>4700</v>
      </c>
      <c r="T52" s="114">
        <f>MROUND(T$3*INDEX('College Enrollment Projections'!$AJ$2:$AP$72,MATCH('Campus Enrol Disaggregation'!$O52,'College Enrollment Projections'!$AI$2:$AI$72,0),MATCH('Campus Enrol Disaggregation'!T$2,'College Enrollment Projections'!$AJ$1:$AP$1,0)),50)</f>
        <v>550</v>
      </c>
      <c r="U52" s="114">
        <f>MROUND(U$3*INDEX('College Enrollment Projections'!$AJ$2:$AP$72,MATCH('Campus Enrol Disaggregation'!$O52,'College Enrollment Projections'!$AI$2:$AI$72,0),MATCH('Campus Enrol Disaggregation'!U$2,'College Enrollment Projections'!$AJ$1:$AP$1,0)),50)</f>
        <v>3600</v>
      </c>
      <c r="V52" s="114">
        <f>MROUND(V$3*INDEX('College Enrollment Projections'!$AJ$2:$AP$72,MATCH('Campus Enrol Disaggregation'!$O52,'College Enrollment Projections'!$AI$2:$AI$72,0),MATCH('Campus Enrol Disaggregation'!V$2,'College Enrollment Projections'!$AJ$1:$AP$1,0)),50)</f>
        <v>38750</v>
      </c>
      <c r="W52" s="115">
        <f>MROUND(INDEX('MAG College Enrollment Forecast'!$B$4:$H$74,MATCH($O52,'MAG College Enrollment Forecast'!$A$4:$A$74,0),MATCH(W$4,'MAG College Enrollment Forecast'!$B$1:$H$1,0)),50)</f>
        <v>56150</v>
      </c>
      <c r="X52" s="115">
        <f>MROUND(INDEX('MAG College Enrollment Forecast'!$B$4:$H$74,MATCH($O52,'MAG College Enrollment Forecast'!$A$4:$A$74,0),MATCH(X$4,'MAG College Enrollment Forecast'!$B$1:$H$1,0)),50)</f>
        <v>2050</v>
      </c>
      <c r="Y52" s="115">
        <f>MROUND(INDEX('MAG College Enrollment Forecast'!$B$4:$H$74,MATCH($O52,'MAG College Enrollment Forecast'!$A$4:$A$74,0),MATCH(Y$4,'MAG College Enrollment Forecast'!$B$1:$H$1,0)),50)</f>
        <v>1550</v>
      </c>
      <c r="Z52" s="115">
        <f>MROUND(INDEX('MAG College Enrollment Forecast'!$B$4:$H$74,MATCH($O52,'MAG College Enrollment Forecast'!$A$4:$A$74,0),MATCH(Z$4,'MAG College Enrollment Forecast'!$B$1:$H$1,0)),50)</f>
        <v>2250</v>
      </c>
      <c r="AA52" s="116">
        <f>MROUND(AA$3*INDEX('College Enrollment Projections'!$AJ$2:$AP$72,MATCH('Campus Enrol Disaggregation'!$O52,'College Enrollment Projections'!$AI$2:$AI$72,0),MATCH('Campus Enrol Disaggregation'!AA$2,'College Enrollment Projections'!$AJ$1:$AP$1,0)),50)</f>
        <v>30250</v>
      </c>
      <c r="AB52" s="116">
        <f>MROUND(AB$3*INDEX('College Enrollment Projections'!$AJ$2:$AP$72,MATCH('Campus Enrol Disaggregation'!$O52,'College Enrollment Projections'!$AI$2:$AI$72,0),MATCH('Campus Enrol Disaggregation'!AB$2,'College Enrollment Projections'!$AJ$1:$AP$1,0)),50)</f>
        <v>6050</v>
      </c>
      <c r="AC52" s="116">
        <f>MROUND(AC$3*INDEX('College Enrollment Projections'!$AJ$2:$AP$72,MATCH('Campus Enrol Disaggregation'!$O52,'College Enrollment Projections'!$AI$2:$AI$72,0),MATCH('Campus Enrol Disaggregation'!AC$2,'College Enrollment Projections'!$AJ$1:$AP$1,0)),50)</f>
        <v>2100</v>
      </c>
      <c r="AD52" s="117">
        <f t="shared" si="0"/>
        <v>212400</v>
      </c>
    </row>
    <row r="53" spans="15:30">
      <c r="O53" s="3">
        <v>2038</v>
      </c>
      <c r="P53" s="114">
        <f>MROUND(P$3*INDEX('College Enrollment Projections'!$AJ$2:$AP$72,MATCH('Campus Enrol Disaggregation'!$O53,'College Enrollment Projections'!$AI$2:$AI$72,0),MATCH('Campus Enrol Disaggregation'!P$2,'College Enrollment Projections'!$AJ$1:$AP$1,0)),50)</f>
        <v>37950</v>
      </c>
      <c r="Q53" s="114">
        <f>MROUND(Q$3*INDEX('College Enrollment Projections'!$AJ$2:$AP$72,MATCH('Campus Enrol Disaggregation'!$O53,'College Enrollment Projections'!$AI$2:$AI$72,0),MATCH('Campus Enrol Disaggregation'!Q$2,'College Enrollment Projections'!$AJ$1:$AP$1,0)),50)</f>
        <v>2450</v>
      </c>
      <c r="R53" s="114">
        <f>MROUND(R$3*INDEX('College Enrollment Projections'!$AJ$2:$AP$72,MATCH('Campus Enrol Disaggregation'!$O53,'College Enrollment Projections'!$AI$2:$AI$72,0),MATCH('Campus Enrol Disaggregation'!R$2,'College Enrollment Projections'!$AJ$1:$AP$1,0)),50)</f>
        <v>24350</v>
      </c>
      <c r="S53" s="114">
        <f>MROUND(S$3*INDEX('College Enrollment Projections'!$AJ$2:$AP$72,MATCH('Campus Enrol Disaggregation'!$O53,'College Enrollment Projections'!$AI$2:$AI$72,0),MATCH('Campus Enrol Disaggregation'!S$2,'College Enrollment Projections'!$AJ$1:$AP$1,0)),50)</f>
        <v>4750</v>
      </c>
      <c r="T53" s="114">
        <f>MROUND(T$3*INDEX('College Enrollment Projections'!$AJ$2:$AP$72,MATCH('Campus Enrol Disaggregation'!$O53,'College Enrollment Projections'!$AI$2:$AI$72,0),MATCH('Campus Enrol Disaggregation'!T$2,'College Enrollment Projections'!$AJ$1:$AP$1,0)),50)</f>
        <v>600</v>
      </c>
      <c r="U53" s="114">
        <f>MROUND(U$3*INDEX('College Enrollment Projections'!$AJ$2:$AP$72,MATCH('Campus Enrol Disaggregation'!$O53,'College Enrollment Projections'!$AI$2:$AI$72,0),MATCH('Campus Enrol Disaggregation'!U$2,'College Enrollment Projections'!$AJ$1:$AP$1,0)),50)</f>
        <v>3600</v>
      </c>
      <c r="V53" s="114">
        <f>MROUND(V$3*INDEX('College Enrollment Projections'!$AJ$2:$AP$72,MATCH('Campus Enrol Disaggregation'!$O53,'College Enrollment Projections'!$AI$2:$AI$72,0),MATCH('Campus Enrol Disaggregation'!V$2,'College Enrollment Projections'!$AJ$1:$AP$1,0)),50)</f>
        <v>39050</v>
      </c>
      <c r="W53" s="115">
        <f>MROUND(INDEX('MAG College Enrollment Forecast'!$B$4:$H$74,MATCH($O53,'MAG College Enrollment Forecast'!$A$4:$A$74,0),MATCH(W$4,'MAG College Enrollment Forecast'!$B$1:$H$1,0)),50)</f>
        <v>57050</v>
      </c>
      <c r="X53" s="115">
        <f>MROUND(INDEX('MAG College Enrollment Forecast'!$B$4:$H$74,MATCH($O53,'MAG College Enrollment Forecast'!$A$4:$A$74,0),MATCH(X$4,'MAG College Enrollment Forecast'!$B$1:$H$1,0)),50)</f>
        <v>2100</v>
      </c>
      <c r="Y53" s="115">
        <f>MROUND(INDEX('MAG College Enrollment Forecast'!$B$4:$H$74,MATCH($O53,'MAG College Enrollment Forecast'!$A$4:$A$74,0),MATCH(Y$4,'MAG College Enrollment Forecast'!$B$1:$H$1,0)),50)</f>
        <v>1650</v>
      </c>
      <c r="Z53" s="115">
        <f>MROUND(INDEX('MAG College Enrollment Forecast'!$B$4:$H$74,MATCH($O53,'MAG College Enrollment Forecast'!$A$4:$A$74,0),MATCH(Z$4,'MAG College Enrollment Forecast'!$B$1:$H$1,0)),50)</f>
        <v>2400</v>
      </c>
      <c r="AA53" s="116">
        <f>MROUND(AA$3*INDEX('College Enrollment Projections'!$AJ$2:$AP$72,MATCH('Campus Enrol Disaggregation'!$O53,'College Enrollment Projections'!$AI$2:$AI$72,0),MATCH('Campus Enrol Disaggregation'!AA$2,'College Enrollment Projections'!$AJ$1:$AP$1,0)),50)</f>
        <v>30600</v>
      </c>
      <c r="AB53" s="116">
        <f>MROUND(AB$3*INDEX('College Enrollment Projections'!$AJ$2:$AP$72,MATCH('Campus Enrol Disaggregation'!$O53,'College Enrollment Projections'!$AI$2:$AI$72,0),MATCH('Campus Enrol Disaggregation'!AB$2,'College Enrollment Projections'!$AJ$1:$AP$1,0)),50)</f>
        <v>6150</v>
      </c>
      <c r="AC53" s="116">
        <f>MROUND(AC$3*INDEX('College Enrollment Projections'!$AJ$2:$AP$72,MATCH('Campus Enrol Disaggregation'!$O53,'College Enrollment Projections'!$AI$2:$AI$72,0),MATCH('Campus Enrol Disaggregation'!AC$2,'College Enrollment Projections'!$AJ$1:$AP$1,0)),50)</f>
        <v>2150</v>
      </c>
      <c r="AD53" s="117">
        <f t="shared" si="0"/>
        <v>214850</v>
      </c>
    </row>
    <row r="54" spans="15:30">
      <c r="O54" s="3">
        <v>2039</v>
      </c>
      <c r="P54" s="114">
        <f>MROUND(P$3*INDEX('College Enrollment Projections'!$AJ$2:$AP$72,MATCH('Campus Enrol Disaggregation'!$O54,'College Enrollment Projections'!$AI$2:$AI$72,0),MATCH('Campus Enrol Disaggregation'!P$2,'College Enrollment Projections'!$AJ$1:$AP$1,0)),50)</f>
        <v>38000</v>
      </c>
      <c r="Q54" s="114">
        <f>MROUND(Q$3*INDEX('College Enrollment Projections'!$AJ$2:$AP$72,MATCH('Campus Enrol Disaggregation'!$O54,'College Enrollment Projections'!$AI$2:$AI$72,0),MATCH('Campus Enrol Disaggregation'!Q$2,'College Enrollment Projections'!$AJ$1:$AP$1,0)),50)</f>
        <v>2450</v>
      </c>
      <c r="R54" s="114">
        <f>MROUND(R$3*INDEX('College Enrollment Projections'!$AJ$2:$AP$72,MATCH('Campus Enrol Disaggregation'!$O54,'College Enrollment Projections'!$AI$2:$AI$72,0),MATCH('Campus Enrol Disaggregation'!R$2,'College Enrollment Projections'!$AJ$1:$AP$1,0)),50)</f>
        <v>24600</v>
      </c>
      <c r="S54" s="114">
        <f>MROUND(S$3*INDEX('College Enrollment Projections'!$AJ$2:$AP$72,MATCH('Campus Enrol Disaggregation'!$O54,'College Enrollment Projections'!$AI$2:$AI$72,0),MATCH('Campus Enrol Disaggregation'!S$2,'College Enrollment Projections'!$AJ$1:$AP$1,0)),50)</f>
        <v>4800</v>
      </c>
      <c r="T54" s="114">
        <f>MROUND(T$3*INDEX('College Enrollment Projections'!$AJ$2:$AP$72,MATCH('Campus Enrol Disaggregation'!$O54,'College Enrollment Projections'!$AI$2:$AI$72,0),MATCH('Campus Enrol Disaggregation'!T$2,'College Enrollment Projections'!$AJ$1:$AP$1,0)),50)</f>
        <v>600</v>
      </c>
      <c r="U54" s="114">
        <f>MROUND(U$3*INDEX('College Enrollment Projections'!$AJ$2:$AP$72,MATCH('Campus Enrol Disaggregation'!$O54,'College Enrollment Projections'!$AI$2:$AI$72,0),MATCH('Campus Enrol Disaggregation'!U$2,'College Enrollment Projections'!$AJ$1:$AP$1,0)),50)</f>
        <v>3650</v>
      </c>
      <c r="V54" s="114">
        <f>MROUND(V$3*INDEX('College Enrollment Projections'!$AJ$2:$AP$72,MATCH('Campus Enrol Disaggregation'!$O54,'College Enrollment Projections'!$AI$2:$AI$72,0),MATCH('Campus Enrol Disaggregation'!V$2,'College Enrollment Projections'!$AJ$1:$AP$1,0)),50)</f>
        <v>39350</v>
      </c>
      <c r="W54" s="115">
        <f>MROUND(INDEX('MAG College Enrollment Forecast'!$B$4:$H$74,MATCH($O54,'MAG College Enrollment Forecast'!$A$4:$A$74,0),MATCH(W$4,'MAG College Enrollment Forecast'!$B$1:$H$1,0)),50)</f>
        <v>57950</v>
      </c>
      <c r="X54" s="115">
        <f>MROUND(INDEX('MAG College Enrollment Forecast'!$B$4:$H$74,MATCH($O54,'MAG College Enrollment Forecast'!$A$4:$A$74,0),MATCH(X$4,'MAG College Enrollment Forecast'!$B$1:$H$1,0)),50)</f>
        <v>2150</v>
      </c>
      <c r="Y54" s="115">
        <f>MROUND(INDEX('MAG College Enrollment Forecast'!$B$4:$H$74,MATCH($O54,'MAG College Enrollment Forecast'!$A$4:$A$74,0),MATCH(Y$4,'MAG College Enrollment Forecast'!$B$1:$H$1,0)),50)</f>
        <v>1750</v>
      </c>
      <c r="Z54" s="115">
        <f>MROUND(INDEX('MAG College Enrollment Forecast'!$B$4:$H$74,MATCH($O54,'MAG College Enrollment Forecast'!$A$4:$A$74,0),MATCH(Z$4,'MAG College Enrollment Forecast'!$B$1:$H$1,0)),50)</f>
        <v>2600</v>
      </c>
      <c r="AA54" s="116">
        <f>MROUND(AA$3*INDEX('College Enrollment Projections'!$AJ$2:$AP$72,MATCH('Campus Enrol Disaggregation'!$O54,'College Enrollment Projections'!$AI$2:$AI$72,0),MATCH('Campus Enrol Disaggregation'!AA$2,'College Enrollment Projections'!$AJ$1:$AP$1,0)),50)</f>
        <v>31000</v>
      </c>
      <c r="AB54" s="116">
        <f>MROUND(AB$3*INDEX('College Enrollment Projections'!$AJ$2:$AP$72,MATCH('Campus Enrol Disaggregation'!$O54,'College Enrollment Projections'!$AI$2:$AI$72,0),MATCH('Campus Enrol Disaggregation'!AB$2,'College Enrollment Projections'!$AJ$1:$AP$1,0)),50)</f>
        <v>6200</v>
      </c>
      <c r="AC54" s="116">
        <f>MROUND(AC$3*INDEX('College Enrollment Projections'!$AJ$2:$AP$72,MATCH('Campus Enrol Disaggregation'!$O54,'College Enrollment Projections'!$AI$2:$AI$72,0),MATCH('Campus Enrol Disaggregation'!AC$2,'College Enrollment Projections'!$AJ$1:$AP$1,0)),50)</f>
        <v>2200</v>
      </c>
      <c r="AD54" s="117">
        <f t="shared" si="0"/>
        <v>217300</v>
      </c>
    </row>
    <row r="55" spans="15:30">
      <c r="O55" s="3">
        <v>2040</v>
      </c>
      <c r="P55" s="114">
        <f>MROUND(P$3*INDEX('College Enrollment Projections'!$AJ$2:$AP$72,MATCH('Campus Enrol Disaggregation'!$O55,'College Enrollment Projections'!$AI$2:$AI$72,0),MATCH('Campus Enrol Disaggregation'!P$2,'College Enrollment Projections'!$AJ$1:$AP$1,0)),50)</f>
        <v>38050</v>
      </c>
      <c r="Q55" s="114">
        <f>MROUND(Q$3*INDEX('College Enrollment Projections'!$AJ$2:$AP$72,MATCH('Campus Enrol Disaggregation'!$O55,'College Enrollment Projections'!$AI$2:$AI$72,0),MATCH('Campus Enrol Disaggregation'!Q$2,'College Enrollment Projections'!$AJ$1:$AP$1,0)),50)</f>
        <v>2500</v>
      </c>
      <c r="R55" s="114">
        <f>MROUND(R$3*INDEX('College Enrollment Projections'!$AJ$2:$AP$72,MATCH('Campus Enrol Disaggregation'!$O55,'College Enrollment Projections'!$AI$2:$AI$72,0),MATCH('Campus Enrol Disaggregation'!R$2,'College Enrollment Projections'!$AJ$1:$AP$1,0)),50)</f>
        <v>24800</v>
      </c>
      <c r="S55" s="114">
        <f>MROUND(S$3*INDEX('College Enrollment Projections'!$AJ$2:$AP$72,MATCH('Campus Enrol Disaggregation'!$O55,'College Enrollment Projections'!$AI$2:$AI$72,0),MATCH('Campus Enrol Disaggregation'!S$2,'College Enrollment Projections'!$AJ$1:$AP$1,0)),50)</f>
        <v>4850</v>
      </c>
      <c r="T55" s="114">
        <f>MROUND(T$3*INDEX('College Enrollment Projections'!$AJ$2:$AP$72,MATCH('Campus Enrol Disaggregation'!$O55,'College Enrollment Projections'!$AI$2:$AI$72,0),MATCH('Campus Enrol Disaggregation'!T$2,'College Enrollment Projections'!$AJ$1:$AP$1,0)),50)</f>
        <v>600</v>
      </c>
      <c r="U55" s="114">
        <f>MROUND(U$3*INDEX('College Enrollment Projections'!$AJ$2:$AP$72,MATCH('Campus Enrol Disaggregation'!$O55,'College Enrollment Projections'!$AI$2:$AI$72,0),MATCH('Campus Enrol Disaggregation'!U$2,'College Enrollment Projections'!$AJ$1:$AP$1,0)),50)</f>
        <v>3700</v>
      </c>
      <c r="V55" s="114">
        <f>MROUND(V$3*INDEX('College Enrollment Projections'!$AJ$2:$AP$72,MATCH('Campus Enrol Disaggregation'!$O55,'College Enrollment Projections'!$AI$2:$AI$72,0),MATCH('Campus Enrol Disaggregation'!V$2,'College Enrollment Projections'!$AJ$1:$AP$1,0)),50)</f>
        <v>39650</v>
      </c>
      <c r="W55" s="115">
        <f>MROUND(INDEX('MAG College Enrollment Forecast'!$B$4:$H$74,MATCH($O55,'MAG College Enrollment Forecast'!$A$4:$A$74,0),MATCH(W$4,'MAG College Enrollment Forecast'!$B$1:$H$1,0)),50)</f>
        <v>58850</v>
      </c>
      <c r="X55" s="115">
        <f>MROUND(INDEX('MAG College Enrollment Forecast'!$B$4:$H$74,MATCH($O55,'MAG College Enrollment Forecast'!$A$4:$A$74,0),MATCH(X$4,'MAG College Enrollment Forecast'!$B$1:$H$1,0)),50)</f>
        <v>2200</v>
      </c>
      <c r="Y55" s="115">
        <f>MROUND(INDEX('MAG College Enrollment Forecast'!$B$4:$H$74,MATCH($O55,'MAG College Enrollment Forecast'!$A$4:$A$74,0),MATCH(Y$4,'MAG College Enrollment Forecast'!$B$1:$H$1,0)),50)</f>
        <v>1900</v>
      </c>
      <c r="Z55" s="115">
        <f>MROUND(INDEX('MAG College Enrollment Forecast'!$B$4:$H$74,MATCH($O55,'MAG College Enrollment Forecast'!$A$4:$A$74,0),MATCH(Z$4,'MAG College Enrollment Forecast'!$B$1:$H$1,0)),50)</f>
        <v>2750</v>
      </c>
      <c r="AA55" s="116">
        <f>MROUND(AA$3*INDEX('College Enrollment Projections'!$AJ$2:$AP$72,MATCH('Campus Enrol Disaggregation'!$O55,'College Enrollment Projections'!$AI$2:$AI$72,0),MATCH('Campus Enrol Disaggregation'!AA$2,'College Enrollment Projections'!$AJ$1:$AP$1,0)),50)</f>
        <v>31400</v>
      </c>
      <c r="AB55" s="116">
        <f>MROUND(AB$3*INDEX('College Enrollment Projections'!$AJ$2:$AP$72,MATCH('Campus Enrol Disaggregation'!$O55,'College Enrollment Projections'!$AI$2:$AI$72,0),MATCH('Campus Enrol Disaggregation'!AB$2,'College Enrollment Projections'!$AJ$1:$AP$1,0)),50)</f>
        <v>6300</v>
      </c>
      <c r="AC55" s="116">
        <f>MROUND(AC$3*INDEX('College Enrollment Projections'!$AJ$2:$AP$72,MATCH('Campus Enrol Disaggregation'!$O55,'College Enrollment Projections'!$AI$2:$AI$72,0),MATCH('Campus Enrol Disaggregation'!AC$2,'College Enrollment Projections'!$AJ$1:$AP$1,0)),50)</f>
        <v>2250</v>
      </c>
      <c r="AD55" s="117">
        <f t="shared" si="0"/>
        <v>219800</v>
      </c>
    </row>
    <row r="56" spans="15:30">
      <c r="O56" s="3">
        <v>2041</v>
      </c>
      <c r="P56" s="114">
        <f>MROUND(P$3*INDEX('College Enrollment Projections'!$AJ$2:$AP$72,MATCH('Campus Enrol Disaggregation'!$O56,'College Enrollment Projections'!$AI$2:$AI$72,0),MATCH('Campus Enrol Disaggregation'!P$2,'College Enrollment Projections'!$AJ$1:$AP$1,0)),50)</f>
        <v>38050</v>
      </c>
      <c r="Q56" s="114">
        <f>MROUND(Q$3*INDEX('College Enrollment Projections'!$AJ$2:$AP$72,MATCH('Campus Enrol Disaggregation'!$O56,'College Enrollment Projections'!$AI$2:$AI$72,0),MATCH('Campus Enrol Disaggregation'!Q$2,'College Enrollment Projections'!$AJ$1:$AP$1,0)),50)</f>
        <v>2550</v>
      </c>
      <c r="R56" s="114">
        <f>MROUND(R$3*INDEX('College Enrollment Projections'!$AJ$2:$AP$72,MATCH('Campus Enrol Disaggregation'!$O56,'College Enrollment Projections'!$AI$2:$AI$72,0),MATCH('Campus Enrol Disaggregation'!R$2,'College Enrollment Projections'!$AJ$1:$AP$1,0)),50)</f>
        <v>25050</v>
      </c>
      <c r="S56" s="114">
        <f>MROUND(S$3*INDEX('College Enrollment Projections'!$AJ$2:$AP$72,MATCH('Campus Enrol Disaggregation'!$O56,'College Enrollment Projections'!$AI$2:$AI$72,0),MATCH('Campus Enrol Disaggregation'!S$2,'College Enrollment Projections'!$AJ$1:$AP$1,0)),50)</f>
        <v>4900</v>
      </c>
      <c r="T56" s="114">
        <f>MROUND(T$3*INDEX('College Enrollment Projections'!$AJ$2:$AP$72,MATCH('Campus Enrol Disaggregation'!$O56,'College Enrollment Projections'!$AI$2:$AI$72,0),MATCH('Campus Enrol Disaggregation'!T$2,'College Enrollment Projections'!$AJ$1:$AP$1,0)),50)</f>
        <v>600</v>
      </c>
      <c r="U56" s="114">
        <f>MROUND(U$3*INDEX('College Enrollment Projections'!$AJ$2:$AP$72,MATCH('Campus Enrol Disaggregation'!$O56,'College Enrollment Projections'!$AI$2:$AI$72,0),MATCH('Campus Enrol Disaggregation'!U$2,'College Enrollment Projections'!$AJ$1:$AP$1,0)),50)</f>
        <v>3700</v>
      </c>
      <c r="V56" s="114">
        <f>MROUND(V$3*INDEX('College Enrollment Projections'!$AJ$2:$AP$72,MATCH('Campus Enrol Disaggregation'!$O56,'College Enrollment Projections'!$AI$2:$AI$72,0),MATCH('Campus Enrol Disaggregation'!V$2,'College Enrollment Projections'!$AJ$1:$AP$1,0)),50)</f>
        <v>39950</v>
      </c>
      <c r="W56" s="115">
        <f>MROUND(INDEX('MAG College Enrollment Forecast'!$B$4:$H$74,MATCH($O56,'MAG College Enrollment Forecast'!$A$4:$A$74,0),MATCH(W$4,'MAG College Enrollment Forecast'!$B$1:$H$1,0)),50)</f>
        <v>59800</v>
      </c>
      <c r="X56" s="115">
        <f>MROUND(INDEX('MAG College Enrollment Forecast'!$B$4:$H$74,MATCH($O56,'MAG College Enrollment Forecast'!$A$4:$A$74,0),MATCH(X$4,'MAG College Enrollment Forecast'!$B$1:$H$1,0)),50)</f>
        <v>2200</v>
      </c>
      <c r="Y56" s="115">
        <f>MROUND(INDEX('MAG College Enrollment Forecast'!$B$4:$H$74,MATCH($O56,'MAG College Enrollment Forecast'!$A$4:$A$74,0),MATCH(Y$4,'MAG College Enrollment Forecast'!$B$1:$H$1,0)),50)</f>
        <v>2000</v>
      </c>
      <c r="Z56" s="115">
        <f>MROUND(INDEX('MAG College Enrollment Forecast'!$B$4:$H$74,MATCH($O56,'MAG College Enrollment Forecast'!$A$4:$A$74,0),MATCH(Z$4,'MAG College Enrollment Forecast'!$B$1:$H$1,0)),50)</f>
        <v>2900</v>
      </c>
      <c r="AA56" s="116">
        <f>MROUND(AA$3*INDEX('College Enrollment Projections'!$AJ$2:$AP$72,MATCH('Campus Enrol Disaggregation'!$O56,'College Enrollment Projections'!$AI$2:$AI$72,0),MATCH('Campus Enrol Disaggregation'!AA$2,'College Enrollment Projections'!$AJ$1:$AP$1,0)),50)</f>
        <v>31750</v>
      </c>
      <c r="AB56" s="116">
        <f>MROUND(AB$3*INDEX('College Enrollment Projections'!$AJ$2:$AP$72,MATCH('Campus Enrol Disaggregation'!$O56,'College Enrollment Projections'!$AI$2:$AI$72,0),MATCH('Campus Enrol Disaggregation'!AB$2,'College Enrollment Projections'!$AJ$1:$AP$1,0)),50)</f>
        <v>6350</v>
      </c>
      <c r="AC56" s="116">
        <f>MROUND(AC$3*INDEX('College Enrollment Projections'!$AJ$2:$AP$72,MATCH('Campus Enrol Disaggregation'!$O56,'College Enrollment Projections'!$AI$2:$AI$72,0),MATCH('Campus Enrol Disaggregation'!AC$2,'College Enrollment Projections'!$AJ$1:$AP$1,0)),50)</f>
        <v>2350</v>
      </c>
      <c r="AD56" s="117">
        <f t="shared" si="0"/>
        <v>222150</v>
      </c>
    </row>
    <row r="57" spans="15:30">
      <c r="O57" s="3">
        <v>2042</v>
      </c>
      <c r="P57" s="114">
        <f>MROUND(P$3*INDEX('College Enrollment Projections'!$AJ$2:$AP$72,MATCH('Campus Enrol Disaggregation'!$O57,'College Enrollment Projections'!$AI$2:$AI$72,0),MATCH('Campus Enrol Disaggregation'!P$2,'College Enrollment Projections'!$AJ$1:$AP$1,0)),50)</f>
        <v>38100</v>
      </c>
      <c r="Q57" s="114">
        <f>MROUND(Q$3*INDEX('College Enrollment Projections'!$AJ$2:$AP$72,MATCH('Campus Enrol Disaggregation'!$O57,'College Enrollment Projections'!$AI$2:$AI$72,0),MATCH('Campus Enrol Disaggregation'!Q$2,'College Enrollment Projections'!$AJ$1:$AP$1,0)),50)</f>
        <v>2550</v>
      </c>
      <c r="R57" s="114">
        <f>MROUND(R$3*INDEX('College Enrollment Projections'!$AJ$2:$AP$72,MATCH('Campus Enrol Disaggregation'!$O57,'College Enrollment Projections'!$AI$2:$AI$72,0),MATCH('Campus Enrol Disaggregation'!R$2,'College Enrollment Projections'!$AJ$1:$AP$1,0)),50)</f>
        <v>25250</v>
      </c>
      <c r="S57" s="114">
        <f>MROUND(S$3*INDEX('College Enrollment Projections'!$AJ$2:$AP$72,MATCH('Campus Enrol Disaggregation'!$O57,'College Enrollment Projections'!$AI$2:$AI$72,0),MATCH('Campus Enrol Disaggregation'!S$2,'College Enrollment Projections'!$AJ$1:$AP$1,0)),50)</f>
        <v>4950</v>
      </c>
      <c r="T57" s="114">
        <f>MROUND(T$3*INDEX('College Enrollment Projections'!$AJ$2:$AP$72,MATCH('Campus Enrol Disaggregation'!$O57,'College Enrollment Projections'!$AI$2:$AI$72,0),MATCH('Campus Enrol Disaggregation'!T$2,'College Enrollment Projections'!$AJ$1:$AP$1,0)),50)</f>
        <v>600</v>
      </c>
      <c r="U57" s="114">
        <f>MROUND(U$3*INDEX('College Enrollment Projections'!$AJ$2:$AP$72,MATCH('Campus Enrol Disaggregation'!$O57,'College Enrollment Projections'!$AI$2:$AI$72,0),MATCH('Campus Enrol Disaggregation'!U$2,'College Enrollment Projections'!$AJ$1:$AP$1,0)),50)</f>
        <v>3750</v>
      </c>
      <c r="V57" s="114">
        <f>MROUND(V$3*INDEX('College Enrollment Projections'!$AJ$2:$AP$72,MATCH('Campus Enrol Disaggregation'!$O57,'College Enrollment Projections'!$AI$2:$AI$72,0),MATCH('Campus Enrol Disaggregation'!V$2,'College Enrollment Projections'!$AJ$1:$AP$1,0)),50)</f>
        <v>40250</v>
      </c>
      <c r="W57" s="115">
        <f>MROUND(INDEX('MAG College Enrollment Forecast'!$B$4:$H$74,MATCH($O57,'MAG College Enrollment Forecast'!$A$4:$A$74,0),MATCH(W$4,'MAG College Enrollment Forecast'!$B$1:$H$1,0)),50)</f>
        <v>60700</v>
      </c>
      <c r="X57" s="115">
        <f>MROUND(INDEX('MAG College Enrollment Forecast'!$B$4:$H$74,MATCH($O57,'MAG College Enrollment Forecast'!$A$4:$A$74,0),MATCH(X$4,'MAG College Enrollment Forecast'!$B$1:$H$1,0)),50)</f>
        <v>2250</v>
      </c>
      <c r="Y57" s="115">
        <f>MROUND(INDEX('MAG College Enrollment Forecast'!$B$4:$H$74,MATCH($O57,'MAG College Enrollment Forecast'!$A$4:$A$74,0),MATCH(Y$4,'MAG College Enrollment Forecast'!$B$1:$H$1,0)),50)</f>
        <v>2100</v>
      </c>
      <c r="Z57" s="115">
        <f>MROUND(INDEX('MAG College Enrollment Forecast'!$B$4:$H$74,MATCH($O57,'MAG College Enrollment Forecast'!$A$4:$A$74,0),MATCH(Z$4,'MAG College Enrollment Forecast'!$B$1:$H$1,0)),50)</f>
        <v>3050</v>
      </c>
      <c r="AA57" s="116">
        <f>MROUND(AA$3*INDEX('College Enrollment Projections'!$AJ$2:$AP$72,MATCH('Campus Enrol Disaggregation'!$O57,'College Enrollment Projections'!$AI$2:$AI$72,0),MATCH('Campus Enrol Disaggregation'!AA$2,'College Enrollment Projections'!$AJ$1:$AP$1,0)),50)</f>
        <v>32150</v>
      </c>
      <c r="AB57" s="116">
        <f>MROUND(AB$3*INDEX('College Enrollment Projections'!$AJ$2:$AP$72,MATCH('Campus Enrol Disaggregation'!$O57,'College Enrollment Projections'!$AI$2:$AI$72,0),MATCH('Campus Enrol Disaggregation'!AB$2,'College Enrollment Projections'!$AJ$1:$AP$1,0)),50)</f>
        <v>6450</v>
      </c>
      <c r="AC57" s="116">
        <f>MROUND(AC$3*INDEX('College Enrollment Projections'!$AJ$2:$AP$72,MATCH('Campus Enrol Disaggregation'!$O57,'College Enrollment Projections'!$AI$2:$AI$72,0),MATCH('Campus Enrol Disaggregation'!AC$2,'College Enrollment Projections'!$AJ$1:$AP$1,0)),50)</f>
        <v>2400</v>
      </c>
      <c r="AD57" s="117">
        <f t="shared" si="0"/>
        <v>224550</v>
      </c>
    </row>
    <row r="58" spans="15:30">
      <c r="O58" s="3">
        <v>2043</v>
      </c>
      <c r="P58" s="114">
        <f>MROUND(P$3*INDEX('College Enrollment Projections'!$AJ$2:$AP$72,MATCH('Campus Enrol Disaggregation'!$O58,'College Enrollment Projections'!$AI$2:$AI$72,0),MATCH('Campus Enrol Disaggregation'!P$2,'College Enrollment Projections'!$AJ$1:$AP$1,0)),50)</f>
        <v>38150</v>
      </c>
      <c r="Q58" s="114">
        <f>MROUND(Q$3*INDEX('College Enrollment Projections'!$AJ$2:$AP$72,MATCH('Campus Enrol Disaggregation'!$O58,'College Enrollment Projections'!$AI$2:$AI$72,0),MATCH('Campus Enrol Disaggregation'!Q$2,'College Enrollment Projections'!$AJ$1:$AP$1,0)),50)</f>
        <v>2600</v>
      </c>
      <c r="R58" s="114">
        <f>MROUND(R$3*INDEX('College Enrollment Projections'!$AJ$2:$AP$72,MATCH('Campus Enrol Disaggregation'!$O58,'College Enrollment Projections'!$AI$2:$AI$72,0),MATCH('Campus Enrol Disaggregation'!R$2,'College Enrollment Projections'!$AJ$1:$AP$1,0)),50)</f>
        <v>25500</v>
      </c>
      <c r="S58" s="114">
        <f>MROUND(S$3*INDEX('College Enrollment Projections'!$AJ$2:$AP$72,MATCH('Campus Enrol Disaggregation'!$O58,'College Enrollment Projections'!$AI$2:$AI$72,0),MATCH('Campus Enrol Disaggregation'!S$2,'College Enrollment Projections'!$AJ$1:$AP$1,0)),50)</f>
        <v>4950</v>
      </c>
      <c r="T58" s="114">
        <f>MROUND(T$3*INDEX('College Enrollment Projections'!$AJ$2:$AP$72,MATCH('Campus Enrol Disaggregation'!$O58,'College Enrollment Projections'!$AI$2:$AI$72,0),MATCH('Campus Enrol Disaggregation'!T$2,'College Enrollment Projections'!$AJ$1:$AP$1,0)),50)</f>
        <v>600</v>
      </c>
      <c r="U58" s="114">
        <f>MROUND(U$3*INDEX('College Enrollment Projections'!$AJ$2:$AP$72,MATCH('Campus Enrol Disaggregation'!$O58,'College Enrollment Projections'!$AI$2:$AI$72,0),MATCH('Campus Enrol Disaggregation'!U$2,'College Enrollment Projections'!$AJ$1:$AP$1,0)),50)</f>
        <v>3800</v>
      </c>
      <c r="V58" s="114">
        <f>MROUND(V$3*INDEX('College Enrollment Projections'!$AJ$2:$AP$72,MATCH('Campus Enrol Disaggregation'!$O58,'College Enrollment Projections'!$AI$2:$AI$72,0),MATCH('Campus Enrol Disaggregation'!V$2,'College Enrollment Projections'!$AJ$1:$AP$1,0)),50)</f>
        <v>40550</v>
      </c>
      <c r="W58" s="115">
        <f>MROUND(INDEX('MAG College Enrollment Forecast'!$B$4:$H$74,MATCH($O58,'MAG College Enrollment Forecast'!$A$4:$A$74,0),MATCH(W$4,'MAG College Enrollment Forecast'!$B$1:$H$1,0)),50)</f>
        <v>61600</v>
      </c>
      <c r="X58" s="115">
        <f>MROUND(INDEX('MAG College Enrollment Forecast'!$B$4:$H$74,MATCH($O58,'MAG College Enrollment Forecast'!$A$4:$A$74,0),MATCH(X$4,'MAG College Enrollment Forecast'!$B$1:$H$1,0)),50)</f>
        <v>2300</v>
      </c>
      <c r="Y58" s="115">
        <f>MROUND(INDEX('MAG College Enrollment Forecast'!$B$4:$H$74,MATCH($O58,'MAG College Enrollment Forecast'!$A$4:$A$74,0),MATCH(Y$4,'MAG College Enrollment Forecast'!$B$1:$H$1,0)),50)</f>
        <v>2200</v>
      </c>
      <c r="Z58" s="115">
        <f>MROUND(INDEX('MAG College Enrollment Forecast'!$B$4:$H$74,MATCH($O58,'MAG College Enrollment Forecast'!$A$4:$A$74,0),MATCH(Z$4,'MAG College Enrollment Forecast'!$B$1:$H$1,0)),50)</f>
        <v>3200</v>
      </c>
      <c r="AA58" s="116">
        <f>MROUND(AA$3*INDEX('College Enrollment Projections'!$AJ$2:$AP$72,MATCH('Campus Enrol Disaggregation'!$O58,'College Enrollment Projections'!$AI$2:$AI$72,0),MATCH('Campus Enrol Disaggregation'!AA$2,'College Enrollment Projections'!$AJ$1:$AP$1,0)),50)</f>
        <v>32500</v>
      </c>
      <c r="AB58" s="116">
        <f>MROUND(AB$3*INDEX('College Enrollment Projections'!$AJ$2:$AP$72,MATCH('Campus Enrol Disaggregation'!$O58,'College Enrollment Projections'!$AI$2:$AI$72,0),MATCH('Campus Enrol Disaggregation'!AB$2,'College Enrollment Projections'!$AJ$1:$AP$1,0)),50)</f>
        <v>6500</v>
      </c>
      <c r="AC58" s="116">
        <f>MROUND(AC$3*INDEX('College Enrollment Projections'!$AJ$2:$AP$72,MATCH('Campus Enrol Disaggregation'!$O58,'College Enrollment Projections'!$AI$2:$AI$72,0),MATCH('Campus Enrol Disaggregation'!AC$2,'College Enrollment Projections'!$AJ$1:$AP$1,0)),50)</f>
        <v>2450</v>
      </c>
      <c r="AD58" s="117">
        <f t="shared" si="0"/>
        <v>226900</v>
      </c>
    </row>
    <row r="59" spans="15:30">
      <c r="O59" s="3">
        <v>2044</v>
      </c>
      <c r="P59" s="114">
        <f>MROUND(P$3*INDEX('College Enrollment Projections'!$AJ$2:$AP$72,MATCH('Campus Enrol Disaggregation'!$O59,'College Enrollment Projections'!$AI$2:$AI$72,0),MATCH('Campus Enrol Disaggregation'!P$2,'College Enrollment Projections'!$AJ$1:$AP$1,0)),50)</f>
        <v>38500</v>
      </c>
      <c r="Q59" s="114">
        <f>MROUND(Q$3*INDEX('College Enrollment Projections'!$AJ$2:$AP$72,MATCH('Campus Enrol Disaggregation'!$O59,'College Enrollment Projections'!$AI$2:$AI$72,0),MATCH('Campus Enrol Disaggregation'!Q$2,'College Enrollment Projections'!$AJ$1:$AP$1,0)),50)</f>
        <v>2650</v>
      </c>
      <c r="R59" s="114">
        <f>MROUND(R$3*INDEX('College Enrollment Projections'!$AJ$2:$AP$72,MATCH('Campus Enrol Disaggregation'!$O59,'College Enrollment Projections'!$AI$2:$AI$72,0),MATCH('Campus Enrol Disaggregation'!R$2,'College Enrollment Projections'!$AJ$1:$AP$1,0)),50)</f>
        <v>25750</v>
      </c>
      <c r="S59" s="114">
        <f>MROUND(S$3*INDEX('College Enrollment Projections'!$AJ$2:$AP$72,MATCH('Campus Enrol Disaggregation'!$O59,'College Enrollment Projections'!$AI$2:$AI$72,0),MATCH('Campus Enrol Disaggregation'!S$2,'College Enrollment Projections'!$AJ$1:$AP$1,0)),50)</f>
        <v>5000</v>
      </c>
      <c r="T59" s="114">
        <f>MROUND(T$3*INDEX('College Enrollment Projections'!$AJ$2:$AP$72,MATCH('Campus Enrol Disaggregation'!$O59,'College Enrollment Projections'!$AI$2:$AI$72,0),MATCH('Campus Enrol Disaggregation'!T$2,'College Enrollment Projections'!$AJ$1:$AP$1,0)),50)</f>
        <v>600</v>
      </c>
      <c r="U59" s="114">
        <f>MROUND(U$3*INDEX('College Enrollment Projections'!$AJ$2:$AP$72,MATCH('Campus Enrol Disaggregation'!$O59,'College Enrollment Projections'!$AI$2:$AI$72,0),MATCH('Campus Enrol Disaggregation'!U$2,'College Enrollment Projections'!$AJ$1:$AP$1,0)),50)</f>
        <v>3850</v>
      </c>
      <c r="V59" s="114">
        <f>MROUND(V$3*INDEX('College Enrollment Projections'!$AJ$2:$AP$72,MATCH('Campus Enrol Disaggregation'!$O59,'College Enrollment Projections'!$AI$2:$AI$72,0),MATCH('Campus Enrol Disaggregation'!V$2,'College Enrollment Projections'!$AJ$1:$AP$1,0)),50)</f>
        <v>40800</v>
      </c>
      <c r="W59" s="115">
        <f>MROUND(INDEX('MAG College Enrollment Forecast'!$B$4:$H$74,MATCH($O59,'MAG College Enrollment Forecast'!$A$4:$A$74,0),MATCH(W$4,'MAG College Enrollment Forecast'!$B$1:$H$1,0)),50)</f>
        <v>62500</v>
      </c>
      <c r="X59" s="115">
        <f>MROUND(INDEX('MAG College Enrollment Forecast'!$B$4:$H$74,MATCH($O59,'MAG College Enrollment Forecast'!$A$4:$A$74,0),MATCH(X$4,'MAG College Enrollment Forecast'!$B$1:$H$1,0)),50)</f>
        <v>2350</v>
      </c>
      <c r="Y59" s="115">
        <f>MROUND(INDEX('MAG College Enrollment Forecast'!$B$4:$H$74,MATCH($O59,'MAG College Enrollment Forecast'!$A$4:$A$74,0),MATCH(Y$4,'MAG College Enrollment Forecast'!$B$1:$H$1,0)),50)</f>
        <v>2350</v>
      </c>
      <c r="Z59" s="115">
        <f>MROUND(INDEX('MAG College Enrollment Forecast'!$B$4:$H$74,MATCH($O59,'MAG College Enrollment Forecast'!$A$4:$A$74,0),MATCH(Z$4,'MAG College Enrollment Forecast'!$B$1:$H$1,0)),50)</f>
        <v>3350</v>
      </c>
      <c r="AA59" s="116">
        <f>MROUND(AA$3*INDEX('College Enrollment Projections'!$AJ$2:$AP$72,MATCH('Campus Enrol Disaggregation'!$O59,'College Enrollment Projections'!$AI$2:$AI$72,0),MATCH('Campus Enrol Disaggregation'!AA$2,'College Enrollment Projections'!$AJ$1:$AP$1,0)),50)</f>
        <v>32900</v>
      </c>
      <c r="AB59" s="116">
        <f>MROUND(AB$3*INDEX('College Enrollment Projections'!$AJ$2:$AP$72,MATCH('Campus Enrol Disaggregation'!$O59,'College Enrollment Projections'!$AI$2:$AI$72,0),MATCH('Campus Enrol Disaggregation'!AB$2,'College Enrollment Projections'!$AJ$1:$AP$1,0)),50)</f>
        <v>6600</v>
      </c>
      <c r="AC59" s="116">
        <f>MROUND(AC$3*INDEX('College Enrollment Projections'!$AJ$2:$AP$72,MATCH('Campus Enrol Disaggregation'!$O59,'College Enrollment Projections'!$AI$2:$AI$72,0),MATCH('Campus Enrol Disaggregation'!AC$2,'College Enrollment Projections'!$AJ$1:$AP$1,0)),50)</f>
        <v>2500</v>
      </c>
      <c r="AD59" s="117">
        <f t="shared" si="0"/>
        <v>229700</v>
      </c>
    </row>
    <row r="60" spans="15:30">
      <c r="O60" s="3">
        <v>2045</v>
      </c>
      <c r="P60" s="114">
        <f>MROUND(P$3*INDEX('College Enrollment Projections'!$AJ$2:$AP$72,MATCH('Campus Enrol Disaggregation'!$O60,'College Enrollment Projections'!$AI$2:$AI$72,0),MATCH('Campus Enrol Disaggregation'!P$2,'College Enrollment Projections'!$AJ$1:$AP$1,0)),50)</f>
        <v>38900</v>
      </c>
      <c r="Q60" s="114">
        <f>MROUND(Q$3*INDEX('College Enrollment Projections'!$AJ$2:$AP$72,MATCH('Campus Enrol Disaggregation'!$O60,'College Enrollment Projections'!$AI$2:$AI$72,0),MATCH('Campus Enrol Disaggregation'!Q$2,'College Enrollment Projections'!$AJ$1:$AP$1,0)),50)</f>
        <v>2650</v>
      </c>
      <c r="R60" s="114">
        <f>MROUND(R$3*INDEX('College Enrollment Projections'!$AJ$2:$AP$72,MATCH('Campus Enrol Disaggregation'!$O60,'College Enrollment Projections'!$AI$2:$AI$72,0),MATCH('Campus Enrol Disaggregation'!R$2,'College Enrollment Projections'!$AJ$1:$AP$1,0)),50)</f>
        <v>25950</v>
      </c>
      <c r="S60" s="114">
        <f>MROUND(S$3*INDEX('College Enrollment Projections'!$AJ$2:$AP$72,MATCH('Campus Enrol Disaggregation'!$O60,'College Enrollment Projections'!$AI$2:$AI$72,0),MATCH('Campus Enrol Disaggregation'!S$2,'College Enrollment Projections'!$AJ$1:$AP$1,0)),50)</f>
        <v>5050</v>
      </c>
      <c r="T60" s="114">
        <f>MROUND(T$3*INDEX('College Enrollment Projections'!$AJ$2:$AP$72,MATCH('Campus Enrol Disaggregation'!$O60,'College Enrollment Projections'!$AI$2:$AI$72,0),MATCH('Campus Enrol Disaggregation'!T$2,'College Enrollment Projections'!$AJ$1:$AP$1,0)),50)</f>
        <v>600</v>
      </c>
      <c r="U60" s="114">
        <f>MROUND(U$3*INDEX('College Enrollment Projections'!$AJ$2:$AP$72,MATCH('Campus Enrol Disaggregation'!$O60,'College Enrollment Projections'!$AI$2:$AI$72,0),MATCH('Campus Enrol Disaggregation'!U$2,'College Enrollment Projections'!$AJ$1:$AP$1,0)),50)</f>
        <v>3850</v>
      </c>
      <c r="V60" s="114">
        <f>MROUND(V$3*INDEX('College Enrollment Projections'!$AJ$2:$AP$72,MATCH('Campus Enrol Disaggregation'!$O60,'College Enrollment Projections'!$AI$2:$AI$72,0),MATCH('Campus Enrol Disaggregation'!V$2,'College Enrollment Projections'!$AJ$1:$AP$1,0)),50)</f>
        <v>41100</v>
      </c>
      <c r="W60" s="115">
        <f>MROUND(INDEX('MAG College Enrollment Forecast'!$B$4:$H$74,MATCH($O60,'MAG College Enrollment Forecast'!$A$4:$A$74,0),MATCH(W$4,'MAG College Enrollment Forecast'!$B$1:$H$1,0)),50)</f>
        <v>63450</v>
      </c>
      <c r="X60" s="115">
        <f>MROUND(INDEX('MAG College Enrollment Forecast'!$B$4:$H$74,MATCH($O60,'MAG College Enrollment Forecast'!$A$4:$A$74,0),MATCH(X$4,'MAG College Enrollment Forecast'!$B$1:$H$1,0)),50)</f>
        <v>2400</v>
      </c>
      <c r="Y60" s="115">
        <f>MROUND(INDEX('MAG College Enrollment Forecast'!$B$4:$H$74,MATCH($O60,'MAG College Enrollment Forecast'!$A$4:$A$74,0),MATCH(Y$4,'MAG College Enrollment Forecast'!$B$1:$H$1,0)),50)</f>
        <v>2450</v>
      </c>
      <c r="Z60" s="115">
        <f>MROUND(INDEX('MAG College Enrollment Forecast'!$B$4:$H$74,MATCH($O60,'MAG College Enrollment Forecast'!$A$4:$A$74,0),MATCH(Z$4,'MAG College Enrollment Forecast'!$B$1:$H$1,0)),50)</f>
        <v>3500</v>
      </c>
      <c r="AA60" s="116">
        <f>MROUND(AA$3*INDEX('College Enrollment Projections'!$AJ$2:$AP$72,MATCH('Campus Enrol Disaggregation'!$O60,'College Enrollment Projections'!$AI$2:$AI$72,0),MATCH('Campus Enrol Disaggregation'!AA$2,'College Enrollment Projections'!$AJ$1:$AP$1,0)),50)</f>
        <v>33250</v>
      </c>
      <c r="AB60" s="116">
        <f>MROUND(AB$3*INDEX('College Enrollment Projections'!$AJ$2:$AP$72,MATCH('Campus Enrol Disaggregation'!$O60,'College Enrollment Projections'!$AI$2:$AI$72,0),MATCH('Campus Enrol Disaggregation'!AB$2,'College Enrollment Projections'!$AJ$1:$AP$1,0)),50)</f>
        <v>6700</v>
      </c>
      <c r="AC60" s="116">
        <f>MROUND(AC$3*INDEX('College Enrollment Projections'!$AJ$2:$AP$72,MATCH('Campus Enrol Disaggregation'!$O60,'College Enrollment Projections'!$AI$2:$AI$72,0),MATCH('Campus Enrol Disaggregation'!AC$2,'College Enrollment Projections'!$AJ$1:$AP$1,0)),50)</f>
        <v>2600</v>
      </c>
      <c r="AD60" s="117">
        <f t="shared" si="0"/>
        <v>232450</v>
      </c>
    </row>
    <row r="61" spans="15:30">
      <c r="O61" s="3">
        <v>2046</v>
      </c>
      <c r="P61" s="114">
        <f>MROUND(P$3*INDEX('College Enrollment Projections'!$AJ$2:$AP$72,MATCH('Campus Enrol Disaggregation'!$O61,'College Enrollment Projections'!$AI$2:$AI$72,0),MATCH('Campus Enrol Disaggregation'!P$2,'College Enrollment Projections'!$AJ$1:$AP$1,0)),50)</f>
        <v>39300</v>
      </c>
      <c r="Q61" s="114">
        <f>MROUND(Q$3*INDEX('College Enrollment Projections'!$AJ$2:$AP$72,MATCH('Campus Enrol Disaggregation'!$O61,'College Enrollment Projections'!$AI$2:$AI$72,0),MATCH('Campus Enrol Disaggregation'!Q$2,'College Enrollment Projections'!$AJ$1:$AP$1,0)),50)</f>
        <v>2700</v>
      </c>
      <c r="R61" s="114">
        <f>MROUND(R$3*INDEX('College Enrollment Projections'!$AJ$2:$AP$72,MATCH('Campus Enrol Disaggregation'!$O61,'College Enrollment Projections'!$AI$2:$AI$72,0),MATCH('Campus Enrol Disaggregation'!R$2,'College Enrollment Projections'!$AJ$1:$AP$1,0)),50)</f>
        <v>26200</v>
      </c>
      <c r="S61" s="114">
        <f>MROUND(S$3*INDEX('College Enrollment Projections'!$AJ$2:$AP$72,MATCH('Campus Enrol Disaggregation'!$O61,'College Enrollment Projections'!$AI$2:$AI$72,0),MATCH('Campus Enrol Disaggregation'!S$2,'College Enrollment Projections'!$AJ$1:$AP$1,0)),50)</f>
        <v>5100</v>
      </c>
      <c r="T61" s="114">
        <f>MROUND(T$3*INDEX('College Enrollment Projections'!$AJ$2:$AP$72,MATCH('Campus Enrol Disaggregation'!$O61,'College Enrollment Projections'!$AI$2:$AI$72,0),MATCH('Campus Enrol Disaggregation'!T$2,'College Enrollment Projections'!$AJ$1:$AP$1,0)),50)</f>
        <v>600</v>
      </c>
      <c r="U61" s="114">
        <f>MROUND(U$3*INDEX('College Enrollment Projections'!$AJ$2:$AP$72,MATCH('Campus Enrol Disaggregation'!$O61,'College Enrollment Projections'!$AI$2:$AI$72,0),MATCH('Campus Enrol Disaggregation'!U$2,'College Enrollment Projections'!$AJ$1:$AP$1,0)),50)</f>
        <v>3900</v>
      </c>
      <c r="V61" s="114">
        <f>MROUND(V$3*INDEX('College Enrollment Projections'!$AJ$2:$AP$72,MATCH('Campus Enrol Disaggregation'!$O61,'College Enrollment Projections'!$AI$2:$AI$72,0),MATCH('Campus Enrol Disaggregation'!V$2,'College Enrollment Projections'!$AJ$1:$AP$1,0)),50)</f>
        <v>41400</v>
      </c>
      <c r="W61" s="115">
        <f>MROUND(INDEX('MAG College Enrollment Forecast'!$B$4:$H$74,MATCH($O61,'MAG College Enrollment Forecast'!$A$4:$A$74,0),MATCH(W$4,'MAG College Enrollment Forecast'!$B$1:$H$1,0)),50)</f>
        <v>64350</v>
      </c>
      <c r="X61" s="115">
        <f>MROUND(INDEX('MAG College Enrollment Forecast'!$B$4:$H$74,MATCH($O61,'MAG College Enrollment Forecast'!$A$4:$A$74,0),MATCH(X$4,'MAG College Enrollment Forecast'!$B$1:$H$1,0)),50)</f>
        <v>2450</v>
      </c>
      <c r="Y61" s="115">
        <f>MROUND(INDEX('MAG College Enrollment Forecast'!$B$4:$H$74,MATCH($O61,'MAG College Enrollment Forecast'!$A$4:$A$74,0),MATCH(Y$4,'MAG College Enrollment Forecast'!$B$1:$H$1,0)),50)</f>
        <v>2550</v>
      </c>
      <c r="Z61" s="115">
        <f>MROUND(INDEX('MAG College Enrollment Forecast'!$B$4:$H$74,MATCH($O61,'MAG College Enrollment Forecast'!$A$4:$A$74,0),MATCH(Z$4,'MAG College Enrollment Forecast'!$B$1:$H$1,0)),50)</f>
        <v>3650</v>
      </c>
      <c r="AA61" s="116">
        <f>MROUND(AA$3*INDEX('College Enrollment Projections'!$AJ$2:$AP$72,MATCH('Campus Enrol Disaggregation'!$O61,'College Enrollment Projections'!$AI$2:$AI$72,0),MATCH('Campus Enrol Disaggregation'!AA$2,'College Enrollment Projections'!$AJ$1:$AP$1,0)),50)</f>
        <v>33650</v>
      </c>
      <c r="AB61" s="116">
        <f>MROUND(AB$3*INDEX('College Enrollment Projections'!$AJ$2:$AP$72,MATCH('Campus Enrol Disaggregation'!$O61,'College Enrollment Projections'!$AI$2:$AI$72,0),MATCH('Campus Enrol Disaggregation'!AB$2,'College Enrollment Projections'!$AJ$1:$AP$1,0)),50)</f>
        <v>6750</v>
      </c>
      <c r="AC61" s="116">
        <f>MROUND(AC$3*INDEX('College Enrollment Projections'!$AJ$2:$AP$72,MATCH('Campus Enrol Disaggregation'!$O61,'College Enrollment Projections'!$AI$2:$AI$72,0),MATCH('Campus Enrol Disaggregation'!AC$2,'College Enrollment Projections'!$AJ$1:$AP$1,0)),50)</f>
        <v>2650</v>
      </c>
      <c r="AD61" s="117">
        <f t="shared" si="0"/>
        <v>235250</v>
      </c>
    </row>
    <row r="62" spans="15:30">
      <c r="O62" s="3">
        <v>2047</v>
      </c>
      <c r="P62" s="114">
        <f>MROUND(P$3*INDEX('College Enrollment Projections'!$AJ$2:$AP$72,MATCH('Campus Enrol Disaggregation'!$O62,'College Enrollment Projections'!$AI$2:$AI$72,0),MATCH('Campus Enrol Disaggregation'!P$2,'College Enrollment Projections'!$AJ$1:$AP$1,0)),50)</f>
        <v>39300</v>
      </c>
      <c r="Q62" s="114">
        <f>MROUND(Q$3*INDEX('College Enrollment Projections'!$AJ$2:$AP$72,MATCH('Campus Enrol Disaggregation'!$O62,'College Enrollment Projections'!$AI$2:$AI$72,0),MATCH('Campus Enrol Disaggregation'!Q$2,'College Enrollment Projections'!$AJ$1:$AP$1,0)),50)</f>
        <v>2750</v>
      </c>
      <c r="R62" s="114">
        <f>MROUND(R$3*INDEX('College Enrollment Projections'!$AJ$2:$AP$72,MATCH('Campus Enrol Disaggregation'!$O62,'College Enrollment Projections'!$AI$2:$AI$72,0),MATCH('Campus Enrol Disaggregation'!R$2,'College Enrollment Projections'!$AJ$1:$AP$1,0)),50)</f>
        <v>26400</v>
      </c>
      <c r="S62" s="114">
        <f>MROUND(S$3*INDEX('College Enrollment Projections'!$AJ$2:$AP$72,MATCH('Campus Enrol Disaggregation'!$O62,'College Enrollment Projections'!$AI$2:$AI$72,0),MATCH('Campus Enrol Disaggregation'!S$2,'College Enrollment Projections'!$AJ$1:$AP$1,0)),50)</f>
        <v>5150</v>
      </c>
      <c r="T62" s="114">
        <f>MROUND(T$3*INDEX('College Enrollment Projections'!$AJ$2:$AP$72,MATCH('Campus Enrol Disaggregation'!$O62,'College Enrollment Projections'!$AI$2:$AI$72,0),MATCH('Campus Enrol Disaggregation'!T$2,'College Enrollment Projections'!$AJ$1:$AP$1,0)),50)</f>
        <v>600</v>
      </c>
      <c r="U62" s="114">
        <f>MROUND(U$3*INDEX('College Enrollment Projections'!$AJ$2:$AP$72,MATCH('Campus Enrol Disaggregation'!$O62,'College Enrollment Projections'!$AI$2:$AI$72,0),MATCH('Campus Enrol Disaggregation'!U$2,'College Enrollment Projections'!$AJ$1:$AP$1,0)),50)</f>
        <v>3950</v>
      </c>
      <c r="V62" s="114">
        <f>MROUND(V$3*INDEX('College Enrollment Projections'!$AJ$2:$AP$72,MATCH('Campus Enrol Disaggregation'!$O62,'College Enrollment Projections'!$AI$2:$AI$72,0),MATCH('Campus Enrol Disaggregation'!V$2,'College Enrollment Projections'!$AJ$1:$AP$1,0)),50)</f>
        <v>41700</v>
      </c>
      <c r="W62" s="115">
        <f>MROUND(INDEX('MAG College Enrollment Forecast'!$B$4:$H$74,MATCH($O62,'MAG College Enrollment Forecast'!$A$4:$A$74,0),MATCH(W$4,'MAG College Enrollment Forecast'!$B$1:$H$1,0)),50)</f>
        <v>65250</v>
      </c>
      <c r="X62" s="115">
        <f>MROUND(INDEX('MAG College Enrollment Forecast'!$B$4:$H$74,MATCH($O62,'MAG College Enrollment Forecast'!$A$4:$A$74,0),MATCH(X$4,'MAG College Enrollment Forecast'!$B$1:$H$1,0)),50)</f>
        <v>2450</v>
      </c>
      <c r="Y62" s="115">
        <f>MROUND(INDEX('MAG College Enrollment Forecast'!$B$4:$H$74,MATCH($O62,'MAG College Enrollment Forecast'!$A$4:$A$74,0),MATCH(Y$4,'MAG College Enrollment Forecast'!$B$1:$H$1,0)),50)</f>
        <v>2650</v>
      </c>
      <c r="Z62" s="115">
        <f>MROUND(INDEX('MAG College Enrollment Forecast'!$B$4:$H$74,MATCH($O62,'MAG College Enrollment Forecast'!$A$4:$A$74,0),MATCH(Z$4,'MAG College Enrollment Forecast'!$B$1:$H$1,0)),50)</f>
        <v>3800</v>
      </c>
      <c r="AA62" s="116">
        <f>MROUND(AA$3*INDEX('College Enrollment Projections'!$AJ$2:$AP$72,MATCH('Campus Enrol Disaggregation'!$O62,'College Enrollment Projections'!$AI$2:$AI$72,0),MATCH('Campus Enrol Disaggregation'!AA$2,'College Enrollment Projections'!$AJ$1:$AP$1,0)),50)</f>
        <v>34050</v>
      </c>
      <c r="AB62" s="116">
        <f>MROUND(AB$3*INDEX('College Enrollment Projections'!$AJ$2:$AP$72,MATCH('Campus Enrol Disaggregation'!$O62,'College Enrollment Projections'!$AI$2:$AI$72,0),MATCH('Campus Enrol Disaggregation'!AB$2,'College Enrollment Projections'!$AJ$1:$AP$1,0)),50)</f>
        <v>6850</v>
      </c>
      <c r="AC62" s="116">
        <f>MROUND(AC$3*INDEX('College Enrollment Projections'!$AJ$2:$AP$72,MATCH('Campus Enrol Disaggregation'!$O62,'College Enrollment Projections'!$AI$2:$AI$72,0),MATCH('Campus Enrol Disaggregation'!AC$2,'College Enrollment Projections'!$AJ$1:$AP$1,0)),50)</f>
        <v>2700</v>
      </c>
      <c r="AD62" s="117">
        <f t="shared" si="0"/>
        <v>237600</v>
      </c>
    </row>
    <row r="63" spans="15:30">
      <c r="O63" s="3">
        <v>2048</v>
      </c>
      <c r="P63" s="114">
        <f>MROUND(P$3*INDEX('College Enrollment Projections'!$AJ$2:$AP$72,MATCH('Campus Enrol Disaggregation'!$O63,'College Enrollment Projections'!$AI$2:$AI$72,0),MATCH('Campus Enrol Disaggregation'!P$2,'College Enrollment Projections'!$AJ$1:$AP$1,0)),50)</f>
        <v>39300</v>
      </c>
      <c r="Q63" s="114">
        <f>MROUND(Q$3*INDEX('College Enrollment Projections'!$AJ$2:$AP$72,MATCH('Campus Enrol Disaggregation'!$O63,'College Enrollment Projections'!$AI$2:$AI$72,0),MATCH('Campus Enrol Disaggregation'!Q$2,'College Enrollment Projections'!$AJ$1:$AP$1,0)),50)</f>
        <v>2800</v>
      </c>
      <c r="R63" s="114">
        <f>MROUND(R$3*INDEX('College Enrollment Projections'!$AJ$2:$AP$72,MATCH('Campus Enrol Disaggregation'!$O63,'College Enrollment Projections'!$AI$2:$AI$72,0),MATCH('Campus Enrol Disaggregation'!R$2,'College Enrollment Projections'!$AJ$1:$AP$1,0)),50)</f>
        <v>26650</v>
      </c>
      <c r="S63" s="114">
        <f>MROUND(S$3*INDEX('College Enrollment Projections'!$AJ$2:$AP$72,MATCH('Campus Enrol Disaggregation'!$O63,'College Enrollment Projections'!$AI$2:$AI$72,0),MATCH('Campus Enrol Disaggregation'!S$2,'College Enrollment Projections'!$AJ$1:$AP$1,0)),50)</f>
        <v>5200</v>
      </c>
      <c r="T63" s="114">
        <f>MROUND(T$3*INDEX('College Enrollment Projections'!$AJ$2:$AP$72,MATCH('Campus Enrol Disaggregation'!$O63,'College Enrollment Projections'!$AI$2:$AI$72,0),MATCH('Campus Enrol Disaggregation'!T$2,'College Enrollment Projections'!$AJ$1:$AP$1,0)),50)</f>
        <v>650</v>
      </c>
      <c r="U63" s="114">
        <f>MROUND(U$3*INDEX('College Enrollment Projections'!$AJ$2:$AP$72,MATCH('Campus Enrol Disaggregation'!$O63,'College Enrollment Projections'!$AI$2:$AI$72,0),MATCH('Campus Enrol Disaggregation'!U$2,'College Enrollment Projections'!$AJ$1:$AP$1,0)),50)</f>
        <v>3950</v>
      </c>
      <c r="V63" s="114">
        <f>MROUND(V$3*INDEX('College Enrollment Projections'!$AJ$2:$AP$72,MATCH('Campus Enrol Disaggregation'!$O63,'College Enrollment Projections'!$AI$2:$AI$72,0),MATCH('Campus Enrol Disaggregation'!V$2,'College Enrollment Projections'!$AJ$1:$AP$1,0)),50)</f>
        <v>42000</v>
      </c>
      <c r="W63" s="115">
        <f>MROUND(INDEX('MAG College Enrollment Forecast'!$B$4:$H$74,MATCH($O63,'MAG College Enrollment Forecast'!$A$4:$A$74,0),MATCH(W$4,'MAG College Enrollment Forecast'!$B$1:$H$1,0)),50)</f>
        <v>66150</v>
      </c>
      <c r="X63" s="115">
        <f>MROUND(INDEX('MAG College Enrollment Forecast'!$B$4:$H$74,MATCH($O63,'MAG College Enrollment Forecast'!$A$4:$A$74,0),MATCH(X$4,'MAG College Enrollment Forecast'!$B$1:$H$1,0)),50)</f>
        <v>2500</v>
      </c>
      <c r="Y63" s="115">
        <f>MROUND(INDEX('MAG College Enrollment Forecast'!$B$4:$H$74,MATCH($O63,'MAG College Enrollment Forecast'!$A$4:$A$74,0),MATCH(Y$4,'MAG College Enrollment Forecast'!$B$1:$H$1,0)),50)</f>
        <v>2800</v>
      </c>
      <c r="Z63" s="115">
        <f>MROUND(INDEX('MAG College Enrollment Forecast'!$B$4:$H$74,MATCH($O63,'MAG College Enrollment Forecast'!$A$4:$A$74,0),MATCH(Z$4,'MAG College Enrollment Forecast'!$B$1:$H$1,0)),50)</f>
        <v>3950</v>
      </c>
      <c r="AA63" s="116">
        <f>MROUND(AA$3*INDEX('College Enrollment Projections'!$AJ$2:$AP$72,MATCH('Campus Enrol Disaggregation'!$O63,'College Enrollment Projections'!$AI$2:$AI$72,0),MATCH('Campus Enrol Disaggregation'!AA$2,'College Enrollment Projections'!$AJ$1:$AP$1,0)),50)</f>
        <v>34400</v>
      </c>
      <c r="AB63" s="116">
        <f>MROUND(AB$3*INDEX('College Enrollment Projections'!$AJ$2:$AP$72,MATCH('Campus Enrol Disaggregation'!$O63,'College Enrollment Projections'!$AI$2:$AI$72,0),MATCH('Campus Enrol Disaggregation'!AB$2,'College Enrollment Projections'!$AJ$1:$AP$1,0)),50)</f>
        <v>6900</v>
      </c>
      <c r="AC63" s="116">
        <f>MROUND(AC$3*INDEX('College Enrollment Projections'!$AJ$2:$AP$72,MATCH('Campus Enrol Disaggregation'!$O63,'College Enrollment Projections'!$AI$2:$AI$72,0),MATCH('Campus Enrol Disaggregation'!AC$2,'College Enrollment Projections'!$AJ$1:$AP$1,0)),50)</f>
        <v>2750</v>
      </c>
      <c r="AD63" s="117">
        <f t="shared" si="0"/>
        <v>240000</v>
      </c>
    </row>
    <row r="64" spans="15:30">
      <c r="O64" s="3">
        <v>2049</v>
      </c>
      <c r="P64" s="114">
        <f>MROUND(P$3*INDEX('College Enrollment Projections'!$AJ$2:$AP$72,MATCH('Campus Enrol Disaggregation'!$O64,'College Enrollment Projections'!$AI$2:$AI$72,0),MATCH('Campus Enrol Disaggregation'!P$2,'College Enrollment Projections'!$AJ$1:$AP$1,0)),50)</f>
        <v>39300</v>
      </c>
      <c r="Q64" s="114">
        <f>MROUND(Q$3*INDEX('College Enrollment Projections'!$AJ$2:$AP$72,MATCH('Campus Enrol Disaggregation'!$O64,'College Enrollment Projections'!$AI$2:$AI$72,0),MATCH('Campus Enrol Disaggregation'!Q$2,'College Enrollment Projections'!$AJ$1:$AP$1,0)),50)</f>
        <v>2800</v>
      </c>
      <c r="R64" s="114">
        <f>MROUND(R$3*INDEX('College Enrollment Projections'!$AJ$2:$AP$72,MATCH('Campus Enrol Disaggregation'!$O64,'College Enrollment Projections'!$AI$2:$AI$72,0),MATCH('Campus Enrol Disaggregation'!R$2,'College Enrollment Projections'!$AJ$1:$AP$1,0)),50)</f>
        <v>26900</v>
      </c>
      <c r="S64" s="114">
        <f>MROUND(S$3*INDEX('College Enrollment Projections'!$AJ$2:$AP$72,MATCH('Campus Enrol Disaggregation'!$O64,'College Enrollment Projections'!$AI$2:$AI$72,0),MATCH('Campus Enrol Disaggregation'!S$2,'College Enrollment Projections'!$AJ$1:$AP$1,0)),50)</f>
        <v>5250</v>
      </c>
      <c r="T64" s="114">
        <f>MROUND(T$3*INDEX('College Enrollment Projections'!$AJ$2:$AP$72,MATCH('Campus Enrol Disaggregation'!$O64,'College Enrollment Projections'!$AI$2:$AI$72,0),MATCH('Campus Enrol Disaggregation'!T$2,'College Enrollment Projections'!$AJ$1:$AP$1,0)),50)</f>
        <v>650</v>
      </c>
      <c r="U64" s="114">
        <f>MROUND(U$3*INDEX('College Enrollment Projections'!$AJ$2:$AP$72,MATCH('Campus Enrol Disaggregation'!$O64,'College Enrollment Projections'!$AI$2:$AI$72,0),MATCH('Campus Enrol Disaggregation'!U$2,'College Enrollment Projections'!$AJ$1:$AP$1,0)),50)</f>
        <v>4000</v>
      </c>
      <c r="V64" s="114">
        <f>MROUND(V$3*INDEX('College Enrollment Projections'!$AJ$2:$AP$72,MATCH('Campus Enrol Disaggregation'!$O64,'College Enrollment Projections'!$AI$2:$AI$72,0),MATCH('Campus Enrol Disaggregation'!V$2,'College Enrollment Projections'!$AJ$1:$AP$1,0)),50)</f>
        <v>42300</v>
      </c>
      <c r="W64" s="115">
        <f>MROUND(INDEX('MAG College Enrollment Forecast'!$B$4:$H$74,MATCH($O64,'MAG College Enrollment Forecast'!$A$4:$A$74,0),MATCH(W$4,'MAG College Enrollment Forecast'!$B$1:$H$1,0)),50)</f>
        <v>67050</v>
      </c>
      <c r="X64" s="115">
        <f>MROUND(INDEX('MAG College Enrollment Forecast'!$B$4:$H$74,MATCH($O64,'MAG College Enrollment Forecast'!$A$4:$A$74,0),MATCH(X$4,'MAG College Enrollment Forecast'!$B$1:$H$1,0)),50)</f>
        <v>2550</v>
      </c>
      <c r="Y64" s="115">
        <f>MROUND(INDEX('MAG College Enrollment Forecast'!$B$4:$H$74,MATCH($O64,'MAG College Enrollment Forecast'!$A$4:$A$74,0),MATCH(Y$4,'MAG College Enrollment Forecast'!$B$1:$H$1,0)),50)</f>
        <v>2900</v>
      </c>
      <c r="Z64" s="115">
        <f>MROUND(INDEX('MAG College Enrollment Forecast'!$B$4:$H$74,MATCH($O64,'MAG College Enrollment Forecast'!$A$4:$A$74,0),MATCH(Z$4,'MAG College Enrollment Forecast'!$B$1:$H$1,0)),50)</f>
        <v>4100</v>
      </c>
      <c r="AA64" s="116">
        <f>MROUND(AA$3*INDEX('College Enrollment Projections'!$AJ$2:$AP$72,MATCH('Campus Enrol Disaggregation'!$O64,'College Enrollment Projections'!$AI$2:$AI$72,0),MATCH('Campus Enrol Disaggregation'!AA$2,'College Enrollment Projections'!$AJ$1:$AP$1,0)),50)</f>
        <v>34800</v>
      </c>
      <c r="AB64" s="116">
        <f>MROUND(AB$3*INDEX('College Enrollment Projections'!$AJ$2:$AP$72,MATCH('Campus Enrol Disaggregation'!$O64,'College Enrollment Projections'!$AI$2:$AI$72,0),MATCH('Campus Enrol Disaggregation'!AB$2,'College Enrollment Projections'!$AJ$1:$AP$1,0)),50)</f>
        <v>7000</v>
      </c>
      <c r="AC64" s="116">
        <f>MROUND(AC$3*INDEX('College Enrollment Projections'!$AJ$2:$AP$72,MATCH('Campus Enrol Disaggregation'!$O64,'College Enrollment Projections'!$AI$2:$AI$72,0),MATCH('Campus Enrol Disaggregation'!AC$2,'College Enrollment Projections'!$AJ$1:$AP$1,0)),50)</f>
        <v>2800</v>
      </c>
      <c r="AD64" s="117">
        <f t="shared" si="0"/>
        <v>242400</v>
      </c>
    </row>
    <row r="65" spans="15:30">
      <c r="O65" s="3">
        <v>2050</v>
      </c>
      <c r="P65" s="114">
        <f>MROUND(P$3*INDEX('College Enrollment Projections'!$AJ$2:$AP$72,MATCH('Campus Enrol Disaggregation'!$O65,'College Enrollment Projections'!$AI$2:$AI$72,0),MATCH('Campus Enrol Disaggregation'!P$2,'College Enrollment Projections'!$AJ$1:$AP$1,0)),50)</f>
        <v>39300</v>
      </c>
      <c r="Q65" s="114">
        <f>MROUND(Q$3*INDEX('College Enrollment Projections'!$AJ$2:$AP$72,MATCH('Campus Enrol Disaggregation'!$O65,'College Enrollment Projections'!$AI$2:$AI$72,0),MATCH('Campus Enrol Disaggregation'!Q$2,'College Enrollment Projections'!$AJ$1:$AP$1,0)),50)</f>
        <v>2850</v>
      </c>
      <c r="R65" s="114">
        <f>MROUND(R$3*INDEX('College Enrollment Projections'!$AJ$2:$AP$72,MATCH('Campus Enrol Disaggregation'!$O65,'College Enrollment Projections'!$AI$2:$AI$72,0),MATCH('Campus Enrol Disaggregation'!R$2,'College Enrollment Projections'!$AJ$1:$AP$1,0)),50)</f>
        <v>27100</v>
      </c>
      <c r="S65" s="114">
        <f>MROUND(S$3*INDEX('College Enrollment Projections'!$AJ$2:$AP$72,MATCH('Campus Enrol Disaggregation'!$O65,'College Enrollment Projections'!$AI$2:$AI$72,0),MATCH('Campus Enrol Disaggregation'!S$2,'College Enrollment Projections'!$AJ$1:$AP$1,0)),50)</f>
        <v>5300</v>
      </c>
      <c r="T65" s="114">
        <f>MROUND(T$3*INDEX('College Enrollment Projections'!$AJ$2:$AP$72,MATCH('Campus Enrol Disaggregation'!$O65,'College Enrollment Projections'!$AI$2:$AI$72,0),MATCH('Campus Enrol Disaggregation'!T$2,'College Enrollment Projections'!$AJ$1:$AP$1,0)),50)</f>
        <v>650</v>
      </c>
      <c r="U65" s="114">
        <f>MROUND(U$3*INDEX('College Enrollment Projections'!$AJ$2:$AP$72,MATCH('Campus Enrol Disaggregation'!$O65,'College Enrollment Projections'!$AI$2:$AI$72,0),MATCH('Campus Enrol Disaggregation'!U$2,'College Enrollment Projections'!$AJ$1:$AP$1,0)),50)</f>
        <v>4050</v>
      </c>
      <c r="V65" s="114">
        <f>MROUND(V$3*INDEX('College Enrollment Projections'!$AJ$2:$AP$72,MATCH('Campus Enrol Disaggregation'!$O65,'College Enrollment Projections'!$AI$2:$AI$72,0),MATCH('Campus Enrol Disaggregation'!V$2,'College Enrollment Projections'!$AJ$1:$AP$1,0)),50)</f>
        <v>42600</v>
      </c>
      <c r="W65" s="115">
        <f>MROUND(INDEX('MAG College Enrollment Forecast'!$B$4:$H$74,MATCH($O65,'MAG College Enrollment Forecast'!$A$4:$A$74,0),MATCH(W$4,'MAG College Enrollment Forecast'!$B$1:$H$1,0)),50)</f>
        <v>68000</v>
      </c>
      <c r="X65" s="115">
        <f>MROUND(INDEX('MAG College Enrollment Forecast'!$B$4:$H$74,MATCH($O65,'MAG College Enrollment Forecast'!$A$4:$A$74,0),MATCH(X$4,'MAG College Enrollment Forecast'!$B$1:$H$1,0)),50)</f>
        <v>2600</v>
      </c>
      <c r="Y65" s="115">
        <f>MROUND(INDEX('MAG College Enrollment Forecast'!$B$4:$H$74,MATCH($O65,'MAG College Enrollment Forecast'!$A$4:$A$74,0),MATCH(Y$4,'MAG College Enrollment Forecast'!$B$1:$H$1,0)),50)</f>
        <v>3000</v>
      </c>
      <c r="Z65" s="115">
        <f>MROUND(INDEX('MAG College Enrollment Forecast'!$B$4:$H$74,MATCH($O65,'MAG College Enrollment Forecast'!$A$4:$A$74,0),MATCH(Z$4,'MAG College Enrollment Forecast'!$B$1:$H$1,0)),50)</f>
        <v>4300</v>
      </c>
      <c r="AA65" s="116">
        <f>MROUND(AA$3*INDEX('College Enrollment Projections'!$AJ$2:$AP$72,MATCH('Campus Enrol Disaggregation'!$O65,'College Enrollment Projections'!$AI$2:$AI$72,0),MATCH('Campus Enrol Disaggregation'!AA$2,'College Enrollment Projections'!$AJ$1:$AP$1,0)),50)</f>
        <v>35150</v>
      </c>
      <c r="AB65" s="116">
        <f>MROUND(AB$3*INDEX('College Enrollment Projections'!$AJ$2:$AP$72,MATCH('Campus Enrol Disaggregation'!$O65,'College Enrollment Projections'!$AI$2:$AI$72,0),MATCH('Campus Enrol Disaggregation'!AB$2,'College Enrollment Projections'!$AJ$1:$AP$1,0)),50)</f>
        <v>7050</v>
      </c>
      <c r="AC65" s="116">
        <f>MROUND(AC$3*INDEX('College Enrollment Projections'!$AJ$2:$AP$72,MATCH('Campus Enrol Disaggregation'!$O65,'College Enrollment Projections'!$AI$2:$AI$72,0),MATCH('Campus Enrol Disaggregation'!AC$2,'College Enrollment Projections'!$AJ$1:$AP$1,0)),50)</f>
        <v>2900</v>
      </c>
      <c r="AD65" s="117">
        <f t="shared" si="0"/>
        <v>244850</v>
      </c>
    </row>
    <row r="66" spans="15:30">
      <c r="O66" s="3">
        <v>2051</v>
      </c>
      <c r="P66" s="114">
        <f>MROUND(P$3*INDEX('College Enrollment Projections'!$AJ$2:$AP$72,MATCH('Campus Enrol Disaggregation'!$O66,'College Enrollment Projections'!$AI$2:$AI$72,0),MATCH('Campus Enrol Disaggregation'!P$2,'College Enrollment Projections'!$AJ$1:$AP$1,0)),50)</f>
        <v>39300</v>
      </c>
      <c r="Q66" s="114">
        <f>MROUND(Q$3*INDEX('College Enrollment Projections'!$AJ$2:$AP$72,MATCH('Campus Enrol Disaggregation'!$O66,'College Enrollment Projections'!$AI$2:$AI$72,0),MATCH('Campus Enrol Disaggregation'!Q$2,'College Enrollment Projections'!$AJ$1:$AP$1,0)),50)</f>
        <v>2900</v>
      </c>
      <c r="R66" s="114">
        <f>MROUND(R$3*INDEX('College Enrollment Projections'!$AJ$2:$AP$72,MATCH('Campus Enrol Disaggregation'!$O66,'College Enrollment Projections'!$AI$2:$AI$72,0),MATCH('Campus Enrol Disaggregation'!R$2,'College Enrollment Projections'!$AJ$1:$AP$1,0)),50)</f>
        <v>27350</v>
      </c>
      <c r="S66" s="114">
        <f>MROUND(S$3*INDEX('College Enrollment Projections'!$AJ$2:$AP$72,MATCH('Campus Enrol Disaggregation'!$O66,'College Enrollment Projections'!$AI$2:$AI$72,0),MATCH('Campus Enrol Disaggregation'!S$2,'College Enrollment Projections'!$AJ$1:$AP$1,0)),50)</f>
        <v>5350</v>
      </c>
      <c r="T66" s="114">
        <f>MROUND(T$3*INDEX('College Enrollment Projections'!$AJ$2:$AP$72,MATCH('Campus Enrol Disaggregation'!$O66,'College Enrollment Projections'!$AI$2:$AI$72,0),MATCH('Campus Enrol Disaggregation'!T$2,'College Enrollment Projections'!$AJ$1:$AP$1,0)),50)</f>
        <v>650</v>
      </c>
      <c r="U66" s="114">
        <f>MROUND(U$3*INDEX('College Enrollment Projections'!$AJ$2:$AP$72,MATCH('Campus Enrol Disaggregation'!$O66,'College Enrollment Projections'!$AI$2:$AI$72,0),MATCH('Campus Enrol Disaggregation'!U$2,'College Enrollment Projections'!$AJ$1:$AP$1,0)),50)</f>
        <v>4050</v>
      </c>
      <c r="V66" s="114">
        <f>MROUND(V$3*INDEX('College Enrollment Projections'!$AJ$2:$AP$72,MATCH('Campus Enrol Disaggregation'!$O66,'College Enrollment Projections'!$AI$2:$AI$72,0),MATCH('Campus Enrol Disaggregation'!V$2,'College Enrollment Projections'!$AJ$1:$AP$1,0)),50)</f>
        <v>42850</v>
      </c>
      <c r="W66" s="115">
        <f>MROUND(INDEX('MAG College Enrollment Forecast'!$B$4:$H$74,MATCH($O66,'MAG College Enrollment Forecast'!$A$4:$A$74,0),MATCH(W$4,'MAG College Enrollment Forecast'!$B$1:$H$1,0)),50)</f>
        <v>68000</v>
      </c>
      <c r="X66" s="115">
        <f>MROUND(INDEX('MAG College Enrollment Forecast'!$B$4:$H$74,MATCH($O66,'MAG College Enrollment Forecast'!$A$4:$A$74,0),MATCH(X$4,'MAG College Enrollment Forecast'!$B$1:$H$1,0)),50)</f>
        <v>2600</v>
      </c>
      <c r="Y66" s="115">
        <f>MROUND(INDEX('MAG College Enrollment Forecast'!$B$4:$H$74,MATCH($O66,'MAG College Enrollment Forecast'!$A$4:$A$74,0),MATCH(Y$4,'MAG College Enrollment Forecast'!$B$1:$H$1,0)),50)</f>
        <v>3000</v>
      </c>
      <c r="Z66" s="115">
        <f>MROUND(INDEX('MAG College Enrollment Forecast'!$B$4:$H$74,MATCH($O66,'MAG College Enrollment Forecast'!$A$4:$A$74,0),MATCH(Z$4,'MAG College Enrollment Forecast'!$B$1:$H$1,0)),50)</f>
        <v>4300</v>
      </c>
      <c r="AA66" s="116">
        <f>MROUND(AA$3*INDEX('College Enrollment Projections'!$AJ$2:$AP$72,MATCH('Campus Enrol Disaggregation'!$O66,'College Enrollment Projections'!$AI$2:$AI$72,0),MATCH('Campus Enrol Disaggregation'!AA$2,'College Enrollment Projections'!$AJ$1:$AP$1,0)),50)</f>
        <v>35550</v>
      </c>
      <c r="AB66" s="116">
        <f>MROUND(AB$3*INDEX('College Enrollment Projections'!$AJ$2:$AP$72,MATCH('Campus Enrol Disaggregation'!$O66,'College Enrollment Projections'!$AI$2:$AI$72,0),MATCH('Campus Enrol Disaggregation'!AB$2,'College Enrollment Projections'!$AJ$1:$AP$1,0)),50)</f>
        <v>7150</v>
      </c>
      <c r="AC66" s="116">
        <f>MROUND(AC$3*INDEX('College Enrollment Projections'!$AJ$2:$AP$72,MATCH('Campus Enrol Disaggregation'!$O66,'College Enrollment Projections'!$AI$2:$AI$72,0),MATCH('Campus Enrol Disaggregation'!AC$2,'College Enrollment Projections'!$AJ$1:$AP$1,0)),50)</f>
        <v>2950</v>
      </c>
      <c r="AD66" s="117">
        <f t="shared" si="0"/>
        <v>246000</v>
      </c>
    </row>
    <row r="67" spans="15:30">
      <c r="O67" s="3">
        <v>2052</v>
      </c>
      <c r="P67" s="114">
        <f>MROUND(P$3*INDEX('College Enrollment Projections'!$AJ$2:$AP$72,MATCH('Campus Enrol Disaggregation'!$O67,'College Enrollment Projections'!$AI$2:$AI$72,0),MATCH('Campus Enrol Disaggregation'!P$2,'College Enrollment Projections'!$AJ$1:$AP$1,0)),50)</f>
        <v>39300</v>
      </c>
      <c r="Q67" s="114">
        <f>MROUND(Q$3*INDEX('College Enrollment Projections'!$AJ$2:$AP$72,MATCH('Campus Enrol Disaggregation'!$O67,'College Enrollment Projections'!$AI$2:$AI$72,0),MATCH('Campus Enrol Disaggregation'!Q$2,'College Enrollment Projections'!$AJ$1:$AP$1,0)),50)</f>
        <v>2900</v>
      </c>
      <c r="R67" s="114">
        <f>MROUND(R$3*INDEX('College Enrollment Projections'!$AJ$2:$AP$72,MATCH('Campus Enrol Disaggregation'!$O67,'College Enrollment Projections'!$AI$2:$AI$72,0),MATCH('Campus Enrol Disaggregation'!R$2,'College Enrollment Projections'!$AJ$1:$AP$1,0)),50)</f>
        <v>27550</v>
      </c>
      <c r="S67" s="114">
        <f>MROUND(S$3*INDEX('College Enrollment Projections'!$AJ$2:$AP$72,MATCH('Campus Enrol Disaggregation'!$O67,'College Enrollment Projections'!$AI$2:$AI$72,0),MATCH('Campus Enrol Disaggregation'!S$2,'College Enrollment Projections'!$AJ$1:$AP$1,0)),50)</f>
        <v>5400</v>
      </c>
      <c r="T67" s="114">
        <f>MROUND(T$3*INDEX('College Enrollment Projections'!$AJ$2:$AP$72,MATCH('Campus Enrol Disaggregation'!$O67,'College Enrollment Projections'!$AI$2:$AI$72,0),MATCH('Campus Enrol Disaggregation'!T$2,'College Enrollment Projections'!$AJ$1:$AP$1,0)),50)</f>
        <v>650</v>
      </c>
      <c r="U67" s="114">
        <f>MROUND(U$3*INDEX('College Enrollment Projections'!$AJ$2:$AP$72,MATCH('Campus Enrol Disaggregation'!$O67,'College Enrollment Projections'!$AI$2:$AI$72,0),MATCH('Campus Enrol Disaggregation'!U$2,'College Enrollment Projections'!$AJ$1:$AP$1,0)),50)</f>
        <v>4100</v>
      </c>
      <c r="V67" s="114">
        <f>MROUND(V$3*INDEX('College Enrollment Projections'!$AJ$2:$AP$72,MATCH('Campus Enrol Disaggregation'!$O67,'College Enrollment Projections'!$AI$2:$AI$72,0),MATCH('Campus Enrol Disaggregation'!V$2,'College Enrollment Projections'!$AJ$1:$AP$1,0)),50)</f>
        <v>43150</v>
      </c>
      <c r="W67" s="115">
        <f>MROUND(INDEX('MAG College Enrollment Forecast'!$B$4:$H$74,MATCH($O67,'MAG College Enrollment Forecast'!$A$4:$A$74,0),MATCH(W$4,'MAG College Enrollment Forecast'!$B$1:$H$1,0)),50)</f>
        <v>68000</v>
      </c>
      <c r="X67" s="115">
        <f>MROUND(INDEX('MAG College Enrollment Forecast'!$B$4:$H$74,MATCH($O67,'MAG College Enrollment Forecast'!$A$4:$A$74,0),MATCH(X$4,'MAG College Enrollment Forecast'!$B$1:$H$1,0)),50)</f>
        <v>2600</v>
      </c>
      <c r="Y67" s="115">
        <f>MROUND(INDEX('MAG College Enrollment Forecast'!$B$4:$H$74,MATCH($O67,'MAG College Enrollment Forecast'!$A$4:$A$74,0),MATCH(Y$4,'MAG College Enrollment Forecast'!$B$1:$H$1,0)),50)</f>
        <v>3000</v>
      </c>
      <c r="Z67" s="115">
        <f>MROUND(INDEX('MAG College Enrollment Forecast'!$B$4:$H$74,MATCH($O67,'MAG College Enrollment Forecast'!$A$4:$A$74,0),MATCH(Z$4,'MAG College Enrollment Forecast'!$B$1:$H$1,0)),50)</f>
        <v>4300</v>
      </c>
      <c r="AA67" s="116">
        <f>MROUND(AA$3*INDEX('College Enrollment Projections'!$AJ$2:$AP$72,MATCH('Campus Enrol Disaggregation'!$O67,'College Enrollment Projections'!$AI$2:$AI$72,0),MATCH('Campus Enrol Disaggregation'!AA$2,'College Enrollment Projections'!$AJ$1:$AP$1,0)),50)</f>
        <v>35900</v>
      </c>
      <c r="AB67" s="116">
        <f>MROUND(AB$3*INDEX('College Enrollment Projections'!$AJ$2:$AP$72,MATCH('Campus Enrol Disaggregation'!$O67,'College Enrollment Projections'!$AI$2:$AI$72,0),MATCH('Campus Enrol Disaggregation'!AB$2,'College Enrollment Projections'!$AJ$1:$AP$1,0)),50)</f>
        <v>7200</v>
      </c>
      <c r="AC67" s="116">
        <f>MROUND(AC$3*INDEX('College Enrollment Projections'!$AJ$2:$AP$72,MATCH('Campus Enrol Disaggregation'!$O67,'College Enrollment Projections'!$AI$2:$AI$72,0),MATCH('Campus Enrol Disaggregation'!AC$2,'College Enrollment Projections'!$AJ$1:$AP$1,0)),50)</f>
        <v>3000</v>
      </c>
      <c r="AD67" s="117">
        <f t="shared" si="0"/>
        <v>247050</v>
      </c>
    </row>
    <row r="68" spans="15:30">
      <c r="O68" s="3">
        <v>2053</v>
      </c>
      <c r="P68" s="114">
        <f>MROUND(P$3*INDEX('College Enrollment Projections'!$AJ$2:$AP$72,MATCH('Campus Enrol Disaggregation'!$O68,'College Enrollment Projections'!$AI$2:$AI$72,0),MATCH('Campus Enrol Disaggregation'!P$2,'College Enrollment Projections'!$AJ$1:$AP$1,0)),50)</f>
        <v>39300</v>
      </c>
      <c r="Q68" s="114">
        <f>MROUND(Q$3*INDEX('College Enrollment Projections'!$AJ$2:$AP$72,MATCH('Campus Enrol Disaggregation'!$O68,'College Enrollment Projections'!$AI$2:$AI$72,0),MATCH('Campus Enrol Disaggregation'!Q$2,'College Enrollment Projections'!$AJ$1:$AP$1,0)),50)</f>
        <v>2950</v>
      </c>
      <c r="R68" s="114">
        <f>MROUND(R$3*INDEX('College Enrollment Projections'!$AJ$2:$AP$72,MATCH('Campus Enrol Disaggregation'!$O68,'College Enrollment Projections'!$AI$2:$AI$72,0),MATCH('Campus Enrol Disaggregation'!R$2,'College Enrollment Projections'!$AJ$1:$AP$1,0)),50)</f>
        <v>27800</v>
      </c>
      <c r="S68" s="114">
        <f>MROUND(S$3*INDEX('College Enrollment Projections'!$AJ$2:$AP$72,MATCH('Campus Enrol Disaggregation'!$O68,'College Enrollment Projections'!$AI$2:$AI$72,0),MATCH('Campus Enrol Disaggregation'!S$2,'College Enrollment Projections'!$AJ$1:$AP$1,0)),50)</f>
        <v>5400</v>
      </c>
      <c r="T68" s="114">
        <f>MROUND(T$3*INDEX('College Enrollment Projections'!$AJ$2:$AP$72,MATCH('Campus Enrol Disaggregation'!$O68,'College Enrollment Projections'!$AI$2:$AI$72,0),MATCH('Campus Enrol Disaggregation'!T$2,'College Enrollment Projections'!$AJ$1:$AP$1,0)),50)</f>
        <v>650</v>
      </c>
      <c r="U68" s="114">
        <f>MROUND(U$3*INDEX('College Enrollment Projections'!$AJ$2:$AP$72,MATCH('Campus Enrol Disaggregation'!$O68,'College Enrollment Projections'!$AI$2:$AI$72,0),MATCH('Campus Enrol Disaggregation'!U$2,'College Enrollment Projections'!$AJ$1:$AP$1,0)),50)</f>
        <v>4150</v>
      </c>
      <c r="V68" s="114">
        <f>MROUND(V$3*INDEX('College Enrollment Projections'!$AJ$2:$AP$72,MATCH('Campus Enrol Disaggregation'!$O68,'College Enrollment Projections'!$AI$2:$AI$72,0),MATCH('Campus Enrol Disaggregation'!V$2,'College Enrollment Projections'!$AJ$1:$AP$1,0)),50)</f>
        <v>43450</v>
      </c>
      <c r="W68" s="115">
        <f>MROUND(INDEX('MAG College Enrollment Forecast'!$B$4:$H$74,MATCH($O68,'MAG College Enrollment Forecast'!$A$4:$A$74,0),MATCH(W$4,'MAG College Enrollment Forecast'!$B$1:$H$1,0)),50)</f>
        <v>68000</v>
      </c>
      <c r="X68" s="115">
        <f>MROUND(INDEX('MAG College Enrollment Forecast'!$B$4:$H$74,MATCH($O68,'MAG College Enrollment Forecast'!$A$4:$A$74,0),MATCH(X$4,'MAG College Enrollment Forecast'!$B$1:$H$1,0)),50)</f>
        <v>2600</v>
      </c>
      <c r="Y68" s="115">
        <f>MROUND(INDEX('MAG College Enrollment Forecast'!$B$4:$H$74,MATCH($O68,'MAG College Enrollment Forecast'!$A$4:$A$74,0),MATCH(Y$4,'MAG College Enrollment Forecast'!$B$1:$H$1,0)),50)</f>
        <v>3000</v>
      </c>
      <c r="Z68" s="115">
        <f>MROUND(INDEX('MAG College Enrollment Forecast'!$B$4:$H$74,MATCH($O68,'MAG College Enrollment Forecast'!$A$4:$A$74,0),MATCH(Z$4,'MAG College Enrollment Forecast'!$B$1:$H$1,0)),50)</f>
        <v>4300</v>
      </c>
      <c r="AA68" s="116">
        <f>MROUND(AA$3*INDEX('College Enrollment Projections'!$AJ$2:$AP$72,MATCH('Campus Enrol Disaggregation'!$O68,'College Enrollment Projections'!$AI$2:$AI$72,0),MATCH('Campus Enrol Disaggregation'!AA$2,'College Enrollment Projections'!$AJ$1:$AP$1,0)),50)</f>
        <v>36300</v>
      </c>
      <c r="AB68" s="116">
        <f>MROUND(AB$3*INDEX('College Enrollment Projections'!$AJ$2:$AP$72,MATCH('Campus Enrol Disaggregation'!$O68,'College Enrollment Projections'!$AI$2:$AI$72,0),MATCH('Campus Enrol Disaggregation'!AB$2,'College Enrollment Projections'!$AJ$1:$AP$1,0)),50)</f>
        <v>7300</v>
      </c>
      <c r="AC68" s="116">
        <f>MROUND(AC$3*INDEX('College Enrollment Projections'!$AJ$2:$AP$72,MATCH('Campus Enrol Disaggregation'!$O68,'College Enrollment Projections'!$AI$2:$AI$72,0),MATCH('Campus Enrol Disaggregation'!AC$2,'College Enrollment Projections'!$AJ$1:$AP$1,0)),50)</f>
        <v>3050</v>
      </c>
      <c r="AD68" s="117">
        <f t="shared" si="0"/>
        <v>248250</v>
      </c>
    </row>
    <row r="69" spans="15:30">
      <c r="O69" s="3">
        <v>2054</v>
      </c>
      <c r="P69" s="114">
        <f>MROUND(P$3*INDEX('College Enrollment Projections'!$AJ$2:$AP$72,MATCH('Campus Enrol Disaggregation'!$O69,'College Enrollment Projections'!$AI$2:$AI$72,0),MATCH('Campus Enrol Disaggregation'!P$2,'College Enrollment Projections'!$AJ$1:$AP$1,0)),50)</f>
        <v>39300</v>
      </c>
      <c r="Q69" s="114">
        <f>MROUND(Q$3*INDEX('College Enrollment Projections'!$AJ$2:$AP$72,MATCH('Campus Enrol Disaggregation'!$O69,'College Enrollment Projections'!$AI$2:$AI$72,0),MATCH('Campus Enrol Disaggregation'!Q$2,'College Enrollment Projections'!$AJ$1:$AP$1,0)),50)</f>
        <v>3000</v>
      </c>
      <c r="R69" s="114">
        <f>MROUND(R$3*INDEX('College Enrollment Projections'!$AJ$2:$AP$72,MATCH('Campus Enrol Disaggregation'!$O69,'College Enrollment Projections'!$AI$2:$AI$72,0),MATCH('Campus Enrol Disaggregation'!R$2,'College Enrollment Projections'!$AJ$1:$AP$1,0)),50)</f>
        <v>28050</v>
      </c>
      <c r="S69" s="114">
        <f>MROUND(S$3*INDEX('College Enrollment Projections'!$AJ$2:$AP$72,MATCH('Campus Enrol Disaggregation'!$O69,'College Enrollment Projections'!$AI$2:$AI$72,0),MATCH('Campus Enrol Disaggregation'!S$2,'College Enrollment Projections'!$AJ$1:$AP$1,0)),50)</f>
        <v>5450</v>
      </c>
      <c r="T69" s="114">
        <f>MROUND(T$3*INDEX('College Enrollment Projections'!$AJ$2:$AP$72,MATCH('Campus Enrol Disaggregation'!$O69,'College Enrollment Projections'!$AI$2:$AI$72,0),MATCH('Campus Enrol Disaggregation'!T$2,'College Enrollment Projections'!$AJ$1:$AP$1,0)),50)</f>
        <v>650</v>
      </c>
      <c r="U69" s="114">
        <f>MROUND(U$3*INDEX('College Enrollment Projections'!$AJ$2:$AP$72,MATCH('Campus Enrol Disaggregation'!$O69,'College Enrollment Projections'!$AI$2:$AI$72,0),MATCH('Campus Enrol Disaggregation'!U$2,'College Enrollment Projections'!$AJ$1:$AP$1,0)),50)</f>
        <v>4150</v>
      </c>
      <c r="V69" s="114">
        <f>MROUND(V$3*INDEX('College Enrollment Projections'!$AJ$2:$AP$72,MATCH('Campus Enrol Disaggregation'!$O69,'College Enrollment Projections'!$AI$2:$AI$72,0),MATCH('Campus Enrol Disaggregation'!V$2,'College Enrollment Projections'!$AJ$1:$AP$1,0)),50)</f>
        <v>43750</v>
      </c>
      <c r="W69" s="115">
        <f>MROUND(INDEX('MAG College Enrollment Forecast'!$B$4:$H$74,MATCH($O69,'MAG College Enrollment Forecast'!$A$4:$A$74,0),MATCH(W$4,'MAG College Enrollment Forecast'!$B$1:$H$1,0)),50)</f>
        <v>68000</v>
      </c>
      <c r="X69" s="115">
        <f>MROUND(INDEX('MAG College Enrollment Forecast'!$B$4:$H$74,MATCH($O69,'MAG College Enrollment Forecast'!$A$4:$A$74,0),MATCH(X$4,'MAG College Enrollment Forecast'!$B$1:$H$1,0)),50)</f>
        <v>2600</v>
      </c>
      <c r="Y69" s="115">
        <f>MROUND(INDEX('MAG College Enrollment Forecast'!$B$4:$H$74,MATCH($O69,'MAG College Enrollment Forecast'!$A$4:$A$74,0),MATCH(Y$4,'MAG College Enrollment Forecast'!$B$1:$H$1,0)),50)</f>
        <v>3000</v>
      </c>
      <c r="Z69" s="115">
        <f>MROUND(INDEX('MAG College Enrollment Forecast'!$B$4:$H$74,MATCH($O69,'MAG College Enrollment Forecast'!$A$4:$A$74,0),MATCH(Z$4,'MAG College Enrollment Forecast'!$B$1:$H$1,0)),50)</f>
        <v>4300</v>
      </c>
      <c r="AA69" s="116">
        <f>MROUND(AA$3*INDEX('College Enrollment Projections'!$AJ$2:$AP$72,MATCH('Campus Enrol Disaggregation'!$O69,'College Enrollment Projections'!$AI$2:$AI$72,0),MATCH('Campus Enrol Disaggregation'!AA$2,'College Enrollment Projections'!$AJ$1:$AP$1,0)),50)</f>
        <v>36700</v>
      </c>
      <c r="AB69" s="116">
        <f>MROUND(AB$3*INDEX('College Enrollment Projections'!$AJ$2:$AP$72,MATCH('Campus Enrol Disaggregation'!$O69,'College Enrollment Projections'!$AI$2:$AI$72,0),MATCH('Campus Enrol Disaggregation'!AB$2,'College Enrollment Projections'!$AJ$1:$AP$1,0)),50)</f>
        <v>7350</v>
      </c>
      <c r="AC69" s="116">
        <f>MROUND(AC$3*INDEX('College Enrollment Projections'!$AJ$2:$AP$72,MATCH('Campus Enrol Disaggregation'!$O69,'College Enrollment Projections'!$AI$2:$AI$72,0),MATCH('Campus Enrol Disaggregation'!AC$2,'College Enrollment Projections'!$AJ$1:$AP$1,0)),50)</f>
        <v>3150</v>
      </c>
      <c r="AD69" s="117">
        <f t="shared" si="0"/>
        <v>249450</v>
      </c>
    </row>
    <row r="70" spans="15:30">
      <c r="O70" s="3">
        <v>2055</v>
      </c>
      <c r="P70" s="114">
        <f>MROUND(P$3*INDEX('College Enrollment Projections'!$AJ$2:$AP$72,MATCH('Campus Enrol Disaggregation'!$O70,'College Enrollment Projections'!$AI$2:$AI$72,0),MATCH('Campus Enrol Disaggregation'!P$2,'College Enrollment Projections'!$AJ$1:$AP$1,0)),50)</f>
        <v>39300</v>
      </c>
      <c r="Q70" s="114">
        <f>MROUND(Q$3*INDEX('College Enrollment Projections'!$AJ$2:$AP$72,MATCH('Campus Enrol Disaggregation'!$O70,'College Enrollment Projections'!$AI$2:$AI$72,0),MATCH('Campus Enrol Disaggregation'!Q$2,'College Enrollment Projections'!$AJ$1:$AP$1,0)),50)</f>
        <v>3000</v>
      </c>
      <c r="R70" s="114">
        <f>MROUND(R$3*INDEX('College Enrollment Projections'!$AJ$2:$AP$72,MATCH('Campus Enrol Disaggregation'!$O70,'College Enrollment Projections'!$AI$2:$AI$72,0),MATCH('Campus Enrol Disaggregation'!R$2,'College Enrollment Projections'!$AJ$1:$AP$1,0)),50)</f>
        <v>28250</v>
      </c>
      <c r="S70" s="114">
        <f>MROUND(S$3*INDEX('College Enrollment Projections'!$AJ$2:$AP$72,MATCH('Campus Enrol Disaggregation'!$O70,'College Enrollment Projections'!$AI$2:$AI$72,0),MATCH('Campus Enrol Disaggregation'!S$2,'College Enrollment Projections'!$AJ$1:$AP$1,0)),50)</f>
        <v>5500</v>
      </c>
      <c r="T70" s="114">
        <f>MROUND(T$3*INDEX('College Enrollment Projections'!$AJ$2:$AP$72,MATCH('Campus Enrol Disaggregation'!$O70,'College Enrollment Projections'!$AI$2:$AI$72,0),MATCH('Campus Enrol Disaggregation'!T$2,'College Enrollment Projections'!$AJ$1:$AP$1,0)),50)</f>
        <v>650</v>
      </c>
      <c r="U70" s="114">
        <f>MROUND(U$3*INDEX('College Enrollment Projections'!$AJ$2:$AP$72,MATCH('Campus Enrol Disaggregation'!$O70,'College Enrollment Projections'!$AI$2:$AI$72,0),MATCH('Campus Enrol Disaggregation'!U$2,'College Enrollment Projections'!$AJ$1:$AP$1,0)),50)</f>
        <v>4200</v>
      </c>
      <c r="V70" s="114">
        <f>MROUND(V$3*INDEX('College Enrollment Projections'!$AJ$2:$AP$72,MATCH('Campus Enrol Disaggregation'!$O70,'College Enrollment Projections'!$AI$2:$AI$72,0),MATCH('Campus Enrol Disaggregation'!V$2,'College Enrollment Projections'!$AJ$1:$AP$1,0)),50)</f>
        <v>44050</v>
      </c>
      <c r="W70" s="115">
        <f>MROUND(INDEX('MAG College Enrollment Forecast'!$B$4:$H$74,MATCH($O70,'MAG College Enrollment Forecast'!$A$4:$A$74,0),MATCH(W$4,'MAG College Enrollment Forecast'!$B$1:$H$1,0)),50)</f>
        <v>68000</v>
      </c>
      <c r="X70" s="115">
        <f>MROUND(INDEX('MAG College Enrollment Forecast'!$B$4:$H$74,MATCH($O70,'MAG College Enrollment Forecast'!$A$4:$A$74,0),MATCH(X$4,'MAG College Enrollment Forecast'!$B$1:$H$1,0)),50)</f>
        <v>2600</v>
      </c>
      <c r="Y70" s="115">
        <f>MROUND(INDEX('MAG College Enrollment Forecast'!$B$4:$H$74,MATCH($O70,'MAG College Enrollment Forecast'!$A$4:$A$74,0),MATCH(Y$4,'MAG College Enrollment Forecast'!$B$1:$H$1,0)),50)</f>
        <v>3000</v>
      </c>
      <c r="Z70" s="115">
        <f>MROUND(INDEX('MAG College Enrollment Forecast'!$B$4:$H$74,MATCH($O70,'MAG College Enrollment Forecast'!$A$4:$A$74,0),MATCH(Z$4,'MAG College Enrollment Forecast'!$B$1:$H$1,0)),50)</f>
        <v>4300</v>
      </c>
      <c r="AA70" s="116">
        <f>MROUND(AA$3*INDEX('College Enrollment Projections'!$AJ$2:$AP$72,MATCH('Campus Enrol Disaggregation'!$O70,'College Enrollment Projections'!$AI$2:$AI$72,0),MATCH('Campus Enrol Disaggregation'!AA$2,'College Enrollment Projections'!$AJ$1:$AP$1,0)),50)</f>
        <v>37050</v>
      </c>
      <c r="AB70" s="116">
        <f>MROUND(AB$3*INDEX('College Enrollment Projections'!$AJ$2:$AP$72,MATCH('Campus Enrol Disaggregation'!$O70,'College Enrollment Projections'!$AI$2:$AI$72,0),MATCH('Campus Enrol Disaggregation'!AB$2,'College Enrollment Projections'!$AJ$1:$AP$1,0)),50)</f>
        <v>7450</v>
      </c>
      <c r="AC70" s="116">
        <f>MROUND(AC$3*INDEX('College Enrollment Projections'!$AJ$2:$AP$72,MATCH('Campus Enrol Disaggregation'!$O70,'College Enrollment Projections'!$AI$2:$AI$72,0),MATCH('Campus Enrol Disaggregation'!AC$2,'College Enrollment Projections'!$AJ$1:$AP$1,0)),50)</f>
        <v>3200</v>
      </c>
      <c r="AD70" s="117">
        <f t="shared" ref="AD70:AD75" si="1">SUM(P70:AC70)</f>
        <v>250550</v>
      </c>
    </row>
    <row r="71" spans="15:30">
      <c r="O71" s="3">
        <v>2056</v>
      </c>
      <c r="P71" s="114">
        <f>MROUND(P$3*INDEX('College Enrollment Projections'!$AJ$2:$AP$72,MATCH('Campus Enrol Disaggregation'!$O71,'College Enrollment Projections'!$AI$2:$AI$72,0),MATCH('Campus Enrol Disaggregation'!P$2,'College Enrollment Projections'!$AJ$1:$AP$1,0)),50)</f>
        <v>39300</v>
      </c>
      <c r="Q71" s="114">
        <f>MROUND(Q$3*INDEX('College Enrollment Projections'!$AJ$2:$AP$72,MATCH('Campus Enrol Disaggregation'!$O71,'College Enrollment Projections'!$AI$2:$AI$72,0),MATCH('Campus Enrol Disaggregation'!Q$2,'College Enrollment Projections'!$AJ$1:$AP$1,0)),50)</f>
        <v>3050</v>
      </c>
      <c r="R71" s="114">
        <f>MROUND(R$3*INDEX('College Enrollment Projections'!$AJ$2:$AP$72,MATCH('Campus Enrol Disaggregation'!$O71,'College Enrollment Projections'!$AI$2:$AI$72,0),MATCH('Campus Enrol Disaggregation'!R$2,'College Enrollment Projections'!$AJ$1:$AP$1,0)),50)</f>
        <v>28500</v>
      </c>
      <c r="S71" s="114">
        <f>MROUND(S$3*INDEX('College Enrollment Projections'!$AJ$2:$AP$72,MATCH('Campus Enrol Disaggregation'!$O71,'College Enrollment Projections'!$AI$2:$AI$72,0),MATCH('Campus Enrol Disaggregation'!S$2,'College Enrollment Projections'!$AJ$1:$AP$1,0)),50)</f>
        <v>5550</v>
      </c>
      <c r="T71" s="114">
        <f>MROUND(T$3*INDEX('College Enrollment Projections'!$AJ$2:$AP$72,MATCH('Campus Enrol Disaggregation'!$O71,'College Enrollment Projections'!$AI$2:$AI$72,0),MATCH('Campus Enrol Disaggregation'!T$2,'College Enrollment Projections'!$AJ$1:$AP$1,0)),50)</f>
        <v>650</v>
      </c>
      <c r="U71" s="114">
        <f>MROUND(U$3*INDEX('College Enrollment Projections'!$AJ$2:$AP$72,MATCH('Campus Enrol Disaggregation'!$O71,'College Enrollment Projections'!$AI$2:$AI$72,0),MATCH('Campus Enrol Disaggregation'!U$2,'College Enrollment Projections'!$AJ$1:$AP$1,0)),50)</f>
        <v>4250</v>
      </c>
      <c r="V71" s="114">
        <f>MROUND(V$3*INDEX('College Enrollment Projections'!$AJ$2:$AP$72,MATCH('Campus Enrol Disaggregation'!$O71,'College Enrollment Projections'!$AI$2:$AI$72,0),MATCH('Campus Enrol Disaggregation'!V$2,'College Enrollment Projections'!$AJ$1:$AP$1,0)),50)</f>
        <v>44350</v>
      </c>
      <c r="W71" s="115">
        <f>MROUND(INDEX('MAG College Enrollment Forecast'!$B$4:$H$74,MATCH($O71,'MAG College Enrollment Forecast'!$A$4:$A$74,0),MATCH(W$4,'MAG College Enrollment Forecast'!$B$1:$H$1,0)),50)</f>
        <v>68000</v>
      </c>
      <c r="X71" s="115">
        <f>MROUND(INDEX('MAG College Enrollment Forecast'!$B$4:$H$74,MATCH($O71,'MAG College Enrollment Forecast'!$A$4:$A$74,0),MATCH(X$4,'MAG College Enrollment Forecast'!$B$1:$H$1,0)),50)</f>
        <v>2600</v>
      </c>
      <c r="Y71" s="115">
        <f>MROUND(INDEX('MAG College Enrollment Forecast'!$B$4:$H$74,MATCH($O71,'MAG College Enrollment Forecast'!$A$4:$A$74,0),MATCH(Y$4,'MAG College Enrollment Forecast'!$B$1:$H$1,0)),50)</f>
        <v>3000</v>
      </c>
      <c r="Z71" s="115">
        <f>MROUND(INDEX('MAG College Enrollment Forecast'!$B$4:$H$74,MATCH($O71,'MAG College Enrollment Forecast'!$A$4:$A$74,0),MATCH(Z$4,'MAG College Enrollment Forecast'!$B$1:$H$1,0)),50)</f>
        <v>4300</v>
      </c>
      <c r="AA71" s="116">
        <f>MROUND(AA$3*INDEX('College Enrollment Projections'!$AJ$2:$AP$72,MATCH('Campus Enrol Disaggregation'!$O71,'College Enrollment Projections'!$AI$2:$AI$72,0),MATCH('Campus Enrol Disaggregation'!AA$2,'College Enrollment Projections'!$AJ$1:$AP$1,0)),50)</f>
        <v>37450</v>
      </c>
      <c r="AB71" s="116">
        <f>MROUND(AB$3*INDEX('College Enrollment Projections'!$AJ$2:$AP$72,MATCH('Campus Enrol Disaggregation'!$O71,'College Enrollment Projections'!$AI$2:$AI$72,0),MATCH('Campus Enrol Disaggregation'!AB$2,'College Enrollment Projections'!$AJ$1:$AP$1,0)),50)</f>
        <v>7500</v>
      </c>
      <c r="AC71" s="116">
        <f>MROUND(AC$3*INDEX('College Enrollment Projections'!$AJ$2:$AP$72,MATCH('Campus Enrol Disaggregation'!$O71,'College Enrollment Projections'!$AI$2:$AI$72,0),MATCH('Campus Enrol Disaggregation'!AC$2,'College Enrollment Projections'!$AJ$1:$AP$1,0)),50)</f>
        <v>3250</v>
      </c>
      <c r="AD71" s="117">
        <f t="shared" si="1"/>
        <v>251750</v>
      </c>
    </row>
    <row r="72" spans="15:30">
      <c r="O72" s="3">
        <v>2057</v>
      </c>
      <c r="P72" s="114">
        <f>MROUND(P$3*INDEX('College Enrollment Projections'!$AJ$2:$AP$72,MATCH('Campus Enrol Disaggregation'!$O72,'College Enrollment Projections'!$AI$2:$AI$72,0),MATCH('Campus Enrol Disaggregation'!P$2,'College Enrollment Projections'!$AJ$1:$AP$1,0)),50)</f>
        <v>39300</v>
      </c>
      <c r="Q72" s="114">
        <f>MROUND(Q$3*INDEX('College Enrollment Projections'!$AJ$2:$AP$72,MATCH('Campus Enrol Disaggregation'!$O72,'College Enrollment Projections'!$AI$2:$AI$72,0),MATCH('Campus Enrol Disaggregation'!Q$2,'College Enrollment Projections'!$AJ$1:$AP$1,0)),50)</f>
        <v>3100</v>
      </c>
      <c r="R72" s="114">
        <f>MROUND(R$3*INDEX('College Enrollment Projections'!$AJ$2:$AP$72,MATCH('Campus Enrol Disaggregation'!$O72,'College Enrollment Projections'!$AI$2:$AI$72,0),MATCH('Campus Enrol Disaggregation'!R$2,'College Enrollment Projections'!$AJ$1:$AP$1,0)),50)</f>
        <v>28750</v>
      </c>
      <c r="S72" s="114">
        <f>MROUND(S$3*INDEX('College Enrollment Projections'!$AJ$2:$AP$72,MATCH('Campus Enrol Disaggregation'!$O72,'College Enrollment Projections'!$AI$2:$AI$72,0),MATCH('Campus Enrol Disaggregation'!S$2,'College Enrollment Projections'!$AJ$1:$AP$1,0)),50)</f>
        <v>5600</v>
      </c>
      <c r="T72" s="114">
        <f>MROUND(T$3*INDEX('College Enrollment Projections'!$AJ$2:$AP$72,MATCH('Campus Enrol Disaggregation'!$O72,'College Enrollment Projections'!$AI$2:$AI$72,0),MATCH('Campus Enrol Disaggregation'!T$2,'College Enrollment Projections'!$AJ$1:$AP$1,0)),50)</f>
        <v>700</v>
      </c>
      <c r="U72" s="114">
        <f>MROUND(U$3*INDEX('College Enrollment Projections'!$AJ$2:$AP$72,MATCH('Campus Enrol Disaggregation'!$O72,'College Enrollment Projections'!$AI$2:$AI$72,0),MATCH('Campus Enrol Disaggregation'!U$2,'College Enrollment Projections'!$AJ$1:$AP$1,0)),50)</f>
        <v>4250</v>
      </c>
      <c r="V72" s="114">
        <f>MROUND(V$3*INDEX('College Enrollment Projections'!$AJ$2:$AP$72,MATCH('Campus Enrol Disaggregation'!$O72,'College Enrollment Projections'!$AI$2:$AI$72,0),MATCH('Campus Enrol Disaggregation'!V$2,'College Enrollment Projections'!$AJ$1:$AP$1,0)),50)</f>
        <v>44650</v>
      </c>
      <c r="W72" s="115">
        <f>MROUND(INDEX('MAG College Enrollment Forecast'!$B$4:$H$74,MATCH($O72,'MAG College Enrollment Forecast'!$A$4:$A$74,0),MATCH(W$4,'MAG College Enrollment Forecast'!$B$1:$H$1,0)),50)</f>
        <v>68000</v>
      </c>
      <c r="X72" s="115">
        <f>MROUND(INDEX('MAG College Enrollment Forecast'!$B$4:$H$74,MATCH($O72,'MAG College Enrollment Forecast'!$A$4:$A$74,0),MATCH(X$4,'MAG College Enrollment Forecast'!$B$1:$H$1,0)),50)</f>
        <v>2600</v>
      </c>
      <c r="Y72" s="115">
        <f>MROUND(INDEX('MAG College Enrollment Forecast'!$B$4:$H$74,MATCH($O72,'MAG College Enrollment Forecast'!$A$4:$A$74,0),MATCH(Y$4,'MAG College Enrollment Forecast'!$B$1:$H$1,0)),50)</f>
        <v>3000</v>
      </c>
      <c r="Z72" s="115">
        <f>MROUND(INDEX('MAG College Enrollment Forecast'!$B$4:$H$74,MATCH($O72,'MAG College Enrollment Forecast'!$A$4:$A$74,0),MATCH(Z$4,'MAG College Enrollment Forecast'!$B$1:$H$1,0)),50)</f>
        <v>4300</v>
      </c>
      <c r="AA72" s="116">
        <f>MROUND(AA$3*INDEX('College Enrollment Projections'!$AJ$2:$AP$72,MATCH('Campus Enrol Disaggregation'!$O72,'College Enrollment Projections'!$AI$2:$AI$72,0),MATCH('Campus Enrol Disaggregation'!AA$2,'College Enrollment Projections'!$AJ$1:$AP$1,0)),50)</f>
        <v>37800</v>
      </c>
      <c r="AB72" s="116">
        <f>MROUND(AB$3*INDEX('College Enrollment Projections'!$AJ$2:$AP$72,MATCH('Campus Enrol Disaggregation'!$O72,'College Enrollment Projections'!$AI$2:$AI$72,0),MATCH('Campus Enrol Disaggregation'!AB$2,'College Enrollment Projections'!$AJ$1:$AP$1,0)),50)</f>
        <v>7600</v>
      </c>
      <c r="AC72" s="116">
        <f>MROUND(AC$3*INDEX('College Enrollment Projections'!$AJ$2:$AP$72,MATCH('Campus Enrol Disaggregation'!$O72,'College Enrollment Projections'!$AI$2:$AI$72,0),MATCH('Campus Enrol Disaggregation'!AC$2,'College Enrollment Projections'!$AJ$1:$AP$1,0)),50)</f>
        <v>3300</v>
      </c>
      <c r="AD72" s="117">
        <f t="shared" si="1"/>
        <v>252950</v>
      </c>
    </row>
    <row r="73" spans="15:30">
      <c r="O73" s="3">
        <v>2058</v>
      </c>
      <c r="P73" s="114">
        <f>MROUND(P$3*INDEX('College Enrollment Projections'!$AJ$2:$AP$72,MATCH('Campus Enrol Disaggregation'!$O73,'College Enrollment Projections'!$AI$2:$AI$72,0),MATCH('Campus Enrol Disaggregation'!P$2,'College Enrollment Projections'!$AJ$1:$AP$1,0)),50)</f>
        <v>39300</v>
      </c>
      <c r="Q73" s="114">
        <f>MROUND(Q$3*INDEX('College Enrollment Projections'!$AJ$2:$AP$72,MATCH('Campus Enrol Disaggregation'!$O73,'College Enrollment Projections'!$AI$2:$AI$72,0),MATCH('Campus Enrol Disaggregation'!Q$2,'College Enrollment Projections'!$AJ$1:$AP$1,0)),50)</f>
        <v>3150</v>
      </c>
      <c r="R73" s="114">
        <f>MROUND(R$3*INDEX('College Enrollment Projections'!$AJ$2:$AP$72,MATCH('Campus Enrol Disaggregation'!$O73,'College Enrollment Projections'!$AI$2:$AI$72,0),MATCH('Campus Enrol Disaggregation'!R$2,'College Enrollment Projections'!$AJ$1:$AP$1,0)),50)</f>
        <v>28950</v>
      </c>
      <c r="S73" s="114">
        <f>MROUND(S$3*INDEX('College Enrollment Projections'!$AJ$2:$AP$72,MATCH('Campus Enrol Disaggregation'!$O73,'College Enrollment Projections'!$AI$2:$AI$72,0),MATCH('Campus Enrol Disaggregation'!S$2,'College Enrollment Projections'!$AJ$1:$AP$1,0)),50)</f>
        <v>5650</v>
      </c>
      <c r="T73" s="114">
        <f>MROUND(T$3*INDEX('College Enrollment Projections'!$AJ$2:$AP$72,MATCH('Campus Enrol Disaggregation'!$O73,'College Enrollment Projections'!$AI$2:$AI$72,0),MATCH('Campus Enrol Disaggregation'!T$2,'College Enrollment Projections'!$AJ$1:$AP$1,0)),50)</f>
        <v>700</v>
      </c>
      <c r="U73" s="114">
        <f>MROUND(U$3*INDEX('College Enrollment Projections'!$AJ$2:$AP$72,MATCH('Campus Enrol Disaggregation'!$O73,'College Enrollment Projections'!$AI$2:$AI$72,0),MATCH('Campus Enrol Disaggregation'!U$2,'College Enrollment Projections'!$AJ$1:$AP$1,0)),50)</f>
        <v>4300</v>
      </c>
      <c r="V73" s="114">
        <f>MROUND(V$3*INDEX('College Enrollment Projections'!$AJ$2:$AP$72,MATCH('Campus Enrol Disaggregation'!$O73,'College Enrollment Projections'!$AI$2:$AI$72,0),MATCH('Campus Enrol Disaggregation'!V$2,'College Enrollment Projections'!$AJ$1:$AP$1,0)),50)</f>
        <v>44900</v>
      </c>
      <c r="W73" s="115">
        <f>MROUND(INDEX('MAG College Enrollment Forecast'!$B$4:$H$74,MATCH($O73,'MAG College Enrollment Forecast'!$A$4:$A$74,0),MATCH(W$4,'MAG College Enrollment Forecast'!$B$1:$H$1,0)),50)</f>
        <v>68000</v>
      </c>
      <c r="X73" s="115">
        <f>MROUND(INDEX('MAG College Enrollment Forecast'!$B$4:$H$74,MATCH($O73,'MAG College Enrollment Forecast'!$A$4:$A$74,0),MATCH(X$4,'MAG College Enrollment Forecast'!$B$1:$H$1,0)),50)</f>
        <v>2600</v>
      </c>
      <c r="Y73" s="115">
        <f>MROUND(INDEX('MAG College Enrollment Forecast'!$B$4:$H$74,MATCH($O73,'MAG College Enrollment Forecast'!$A$4:$A$74,0),MATCH(Y$4,'MAG College Enrollment Forecast'!$B$1:$H$1,0)),50)</f>
        <v>3000</v>
      </c>
      <c r="Z73" s="115">
        <f>MROUND(INDEX('MAG College Enrollment Forecast'!$B$4:$H$74,MATCH($O73,'MAG College Enrollment Forecast'!$A$4:$A$74,0),MATCH(Z$4,'MAG College Enrollment Forecast'!$B$1:$H$1,0)),50)</f>
        <v>4300</v>
      </c>
      <c r="AA73" s="116">
        <f>MROUND(AA$3*INDEX('College Enrollment Projections'!$AJ$2:$AP$72,MATCH('Campus Enrol Disaggregation'!$O73,'College Enrollment Projections'!$AI$2:$AI$72,0),MATCH('Campus Enrol Disaggregation'!AA$2,'College Enrollment Projections'!$AJ$1:$AP$1,0)),50)</f>
        <v>38200</v>
      </c>
      <c r="AB73" s="116">
        <f>MROUND(AB$3*INDEX('College Enrollment Projections'!$AJ$2:$AP$72,MATCH('Campus Enrol Disaggregation'!$O73,'College Enrollment Projections'!$AI$2:$AI$72,0),MATCH('Campus Enrol Disaggregation'!AB$2,'College Enrollment Projections'!$AJ$1:$AP$1,0)),50)</f>
        <v>7650</v>
      </c>
      <c r="AC73" s="116">
        <f>MROUND(AC$3*INDEX('College Enrollment Projections'!$AJ$2:$AP$72,MATCH('Campus Enrol Disaggregation'!$O73,'College Enrollment Projections'!$AI$2:$AI$72,0),MATCH('Campus Enrol Disaggregation'!AC$2,'College Enrollment Projections'!$AJ$1:$AP$1,0)),50)</f>
        <v>3400</v>
      </c>
      <c r="AD73" s="117">
        <f t="shared" si="1"/>
        <v>254100</v>
      </c>
    </row>
    <row r="74" spans="15:30">
      <c r="O74" s="3">
        <v>2059</v>
      </c>
      <c r="P74" s="114">
        <f>MROUND(P$3*INDEX('College Enrollment Projections'!$AJ$2:$AP$72,MATCH('Campus Enrol Disaggregation'!$O74,'College Enrollment Projections'!$AI$2:$AI$72,0),MATCH('Campus Enrol Disaggregation'!P$2,'College Enrollment Projections'!$AJ$1:$AP$1,0)),50)</f>
        <v>39300</v>
      </c>
      <c r="Q74" s="114">
        <f>MROUND(Q$3*INDEX('College Enrollment Projections'!$AJ$2:$AP$72,MATCH('Campus Enrol Disaggregation'!$O74,'College Enrollment Projections'!$AI$2:$AI$72,0),MATCH('Campus Enrol Disaggregation'!Q$2,'College Enrollment Projections'!$AJ$1:$AP$1,0)),50)</f>
        <v>3150</v>
      </c>
      <c r="R74" s="114">
        <f>MROUND(R$3*INDEX('College Enrollment Projections'!$AJ$2:$AP$72,MATCH('Campus Enrol Disaggregation'!$O74,'College Enrollment Projections'!$AI$2:$AI$72,0),MATCH('Campus Enrol Disaggregation'!R$2,'College Enrollment Projections'!$AJ$1:$AP$1,0)),50)</f>
        <v>29200</v>
      </c>
      <c r="S74" s="114">
        <f>MROUND(S$3*INDEX('College Enrollment Projections'!$AJ$2:$AP$72,MATCH('Campus Enrol Disaggregation'!$O74,'College Enrollment Projections'!$AI$2:$AI$72,0),MATCH('Campus Enrol Disaggregation'!S$2,'College Enrollment Projections'!$AJ$1:$AP$1,0)),50)</f>
        <v>5700</v>
      </c>
      <c r="T74" s="114">
        <f>MROUND(T$3*INDEX('College Enrollment Projections'!$AJ$2:$AP$72,MATCH('Campus Enrol Disaggregation'!$O74,'College Enrollment Projections'!$AI$2:$AI$72,0),MATCH('Campus Enrol Disaggregation'!T$2,'College Enrollment Projections'!$AJ$1:$AP$1,0)),50)</f>
        <v>700</v>
      </c>
      <c r="U74" s="114">
        <f>MROUND(U$3*INDEX('College Enrollment Projections'!$AJ$2:$AP$72,MATCH('Campus Enrol Disaggregation'!$O74,'College Enrollment Projections'!$AI$2:$AI$72,0),MATCH('Campus Enrol Disaggregation'!U$2,'College Enrollment Projections'!$AJ$1:$AP$1,0)),50)</f>
        <v>4350</v>
      </c>
      <c r="V74" s="114">
        <f>MROUND(V$3*INDEX('College Enrollment Projections'!$AJ$2:$AP$72,MATCH('Campus Enrol Disaggregation'!$O74,'College Enrollment Projections'!$AI$2:$AI$72,0),MATCH('Campus Enrol Disaggregation'!V$2,'College Enrollment Projections'!$AJ$1:$AP$1,0)),50)</f>
        <v>45200</v>
      </c>
      <c r="W74" s="115">
        <f>MROUND(INDEX('MAG College Enrollment Forecast'!$B$4:$H$74,MATCH($O74,'MAG College Enrollment Forecast'!$A$4:$A$74,0),MATCH(W$4,'MAG College Enrollment Forecast'!$B$1:$H$1,0)),50)</f>
        <v>68000</v>
      </c>
      <c r="X74" s="115">
        <f>MROUND(INDEX('MAG College Enrollment Forecast'!$B$4:$H$74,MATCH($O74,'MAG College Enrollment Forecast'!$A$4:$A$74,0),MATCH(X$4,'MAG College Enrollment Forecast'!$B$1:$H$1,0)),50)</f>
        <v>2600</v>
      </c>
      <c r="Y74" s="115">
        <f>MROUND(INDEX('MAG College Enrollment Forecast'!$B$4:$H$74,MATCH($O74,'MAG College Enrollment Forecast'!$A$4:$A$74,0),MATCH(Y$4,'MAG College Enrollment Forecast'!$B$1:$H$1,0)),50)</f>
        <v>3000</v>
      </c>
      <c r="Z74" s="115">
        <f>MROUND(INDEX('MAG College Enrollment Forecast'!$B$4:$H$74,MATCH($O74,'MAG College Enrollment Forecast'!$A$4:$A$74,0),MATCH(Z$4,'MAG College Enrollment Forecast'!$B$1:$H$1,0)),50)</f>
        <v>4300</v>
      </c>
      <c r="AA74" s="116">
        <f>MROUND(AA$3*INDEX('College Enrollment Projections'!$AJ$2:$AP$72,MATCH('Campus Enrol Disaggregation'!$O74,'College Enrollment Projections'!$AI$2:$AI$72,0),MATCH('Campus Enrol Disaggregation'!AA$2,'College Enrollment Projections'!$AJ$1:$AP$1,0)),50)</f>
        <v>38550</v>
      </c>
      <c r="AB74" s="116">
        <f>MROUND(AB$3*INDEX('College Enrollment Projections'!$AJ$2:$AP$72,MATCH('Campus Enrol Disaggregation'!$O74,'College Enrollment Projections'!$AI$2:$AI$72,0),MATCH('Campus Enrol Disaggregation'!AB$2,'College Enrollment Projections'!$AJ$1:$AP$1,0)),50)</f>
        <v>7750</v>
      </c>
      <c r="AC74" s="116">
        <f>MROUND(AC$3*INDEX('College Enrollment Projections'!$AJ$2:$AP$72,MATCH('Campus Enrol Disaggregation'!$O74,'College Enrollment Projections'!$AI$2:$AI$72,0),MATCH('Campus Enrol Disaggregation'!AC$2,'College Enrollment Projections'!$AJ$1:$AP$1,0)),50)</f>
        <v>3450</v>
      </c>
      <c r="AD74" s="117">
        <f t="shared" si="1"/>
        <v>255250</v>
      </c>
    </row>
    <row r="75" spans="15:30">
      <c r="O75" s="3">
        <v>2060</v>
      </c>
      <c r="P75" s="114">
        <f>MROUND(P$3*INDEX('College Enrollment Projections'!$AJ$2:$AP$72,MATCH('Campus Enrol Disaggregation'!$O75,'College Enrollment Projections'!$AI$2:$AI$72,0),MATCH('Campus Enrol Disaggregation'!P$2,'College Enrollment Projections'!$AJ$1:$AP$1,0)),50)</f>
        <v>39300</v>
      </c>
      <c r="Q75" s="114">
        <f>MROUND(Q$3*INDEX('College Enrollment Projections'!$AJ$2:$AP$72,MATCH('Campus Enrol Disaggregation'!$O75,'College Enrollment Projections'!$AI$2:$AI$72,0),MATCH('Campus Enrol Disaggregation'!Q$2,'College Enrollment Projections'!$AJ$1:$AP$1,0)),50)</f>
        <v>3200</v>
      </c>
      <c r="R75" s="114">
        <f>MROUND(R$3*INDEX('College Enrollment Projections'!$AJ$2:$AP$72,MATCH('Campus Enrol Disaggregation'!$O75,'College Enrollment Projections'!$AI$2:$AI$72,0),MATCH('Campus Enrol Disaggregation'!R$2,'College Enrollment Projections'!$AJ$1:$AP$1,0)),50)</f>
        <v>29400</v>
      </c>
      <c r="S75" s="114">
        <f>MROUND(S$3*INDEX('College Enrollment Projections'!$AJ$2:$AP$72,MATCH('Campus Enrol Disaggregation'!$O75,'College Enrollment Projections'!$AI$2:$AI$72,0),MATCH('Campus Enrol Disaggregation'!S$2,'College Enrollment Projections'!$AJ$1:$AP$1,0)),50)</f>
        <v>5750</v>
      </c>
      <c r="T75" s="114">
        <f>MROUND(T$3*INDEX('College Enrollment Projections'!$AJ$2:$AP$72,MATCH('Campus Enrol Disaggregation'!$O75,'College Enrollment Projections'!$AI$2:$AI$72,0),MATCH('Campus Enrol Disaggregation'!T$2,'College Enrollment Projections'!$AJ$1:$AP$1,0)),50)</f>
        <v>700</v>
      </c>
      <c r="U75" s="114">
        <f>MROUND(U$3*INDEX('College Enrollment Projections'!$AJ$2:$AP$72,MATCH('Campus Enrol Disaggregation'!$O75,'College Enrollment Projections'!$AI$2:$AI$72,0),MATCH('Campus Enrol Disaggregation'!U$2,'College Enrollment Projections'!$AJ$1:$AP$1,0)),50)</f>
        <v>4400</v>
      </c>
      <c r="V75" s="114">
        <f>MROUND(V$3*INDEX('College Enrollment Projections'!$AJ$2:$AP$72,MATCH('Campus Enrol Disaggregation'!$O75,'College Enrollment Projections'!$AI$2:$AI$72,0),MATCH('Campus Enrol Disaggregation'!V$2,'College Enrollment Projections'!$AJ$1:$AP$1,0)),50)</f>
        <v>45500</v>
      </c>
      <c r="W75" s="115">
        <f>MROUND(INDEX('MAG College Enrollment Forecast'!$B$4:$H$74,MATCH($O75,'MAG College Enrollment Forecast'!$A$4:$A$74,0),MATCH(W$4,'MAG College Enrollment Forecast'!$B$1:$H$1,0)),50)</f>
        <v>68000</v>
      </c>
      <c r="X75" s="115">
        <f>MROUND(INDEX('MAG College Enrollment Forecast'!$B$4:$H$74,MATCH($O75,'MAG College Enrollment Forecast'!$A$4:$A$74,0),MATCH(X$4,'MAG College Enrollment Forecast'!$B$1:$H$1,0)),50)</f>
        <v>2600</v>
      </c>
      <c r="Y75" s="115">
        <f>MROUND(INDEX('MAG College Enrollment Forecast'!$B$4:$H$74,MATCH($O75,'MAG College Enrollment Forecast'!$A$4:$A$74,0),MATCH(Y$4,'MAG College Enrollment Forecast'!$B$1:$H$1,0)),50)</f>
        <v>3000</v>
      </c>
      <c r="Z75" s="115">
        <f>MROUND(INDEX('MAG College Enrollment Forecast'!$B$4:$H$74,MATCH($O75,'MAG College Enrollment Forecast'!$A$4:$A$74,0),MATCH(Z$4,'MAG College Enrollment Forecast'!$B$1:$H$1,0)),50)</f>
        <v>4300</v>
      </c>
      <c r="AA75" s="116">
        <f>MROUND(AA$3*INDEX('College Enrollment Projections'!$AJ$2:$AP$72,MATCH('Campus Enrol Disaggregation'!$O75,'College Enrollment Projections'!$AI$2:$AI$72,0),MATCH('Campus Enrol Disaggregation'!AA$2,'College Enrollment Projections'!$AJ$1:$AP$1,0)),50)</f>
        <v>38950</v>
      </c>
      <c r="AB75" s="116">
        <f>MROUND(AB$3*INDEX('College Enrollment Projections'!$AJ$2:$AP$72,MATCH('Campus Enrol Disaggregation'!$O75,'College Enrollment Projections'!$AI$2:$AI$72,0),MATCH('Campus Enrol Disaggregation'!AB$2,'College Enrollment Projections'!$AJ$1:$AP$1,0)),50)</f>
        <v>7800</v>
      </c>
      <c r="AC75" s="116">
        <f>MROUND(AC$3*INDEX('College Enrollment Projections'!$AJ$2:$AP$72,MATCH('Campus Enrol Disaggregation'!$O75,'College Enrollment Projections'!$AI$2:$AI$72,0),MATCH('Campus Enrol Disaggregation'!AC$2,'College Enrollment Projections'!$AJ$1:$AP$1,0)),50)</f>
        <v>3500</v>
      </c>
      <c r="AD75" s="117">
        <f t="shared" si="1"/>
        <v>256400</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89"/>
  <sheetViews>
    <sheetView tabSelected="1" topLeftCell="Y67" zoomScale="115" zoomScaleNormal="115" workbookViewId="0">
      <selection activeCell="AR84" sqref="AR84"/>
    </sheetView>
  </sheetViews>
  <sheetFormatPr defaultColWidth="9" defaultRowHeight="15"/>
  <cols>
    <col min="1" max="1" width="9" style="2" customWidth="1"/>
    <col min="2" max="24" width="9" style="2"/>
    <col min="25" max="25" width="9.7109375" style="2" customWidth="1"/>
    <col min="26" max="35" width="9" style="2"/>
    <col min="36" max="38" width="9.5703125" style="2" customWidth="1"/>
    <col min="39" max="39" width="9.85546875" style="2" customWidth="1"/>
    <col min="40" max="40" width="9.42578125" style="2" customWidth="1"/>
    <col min="41" max="41" width="9.7109375" style="2" customWidth="1"/>
    <col min="42" max="42" width="11.140625" style="2" customWidth="1"/>
    <col min="43" max="43" width="9" style="2"/>
    <col min="44" max="44" width="27.42578125" style="2" customWidth="1"/>
    <col min="45" max="16384" width="9" style="2"/>
  </cols>
  <sheetData>
    <row r="1" spans="1:43">
      <c r="A1" s="5" t="str">
        <f>$AJ$1</f>
        <v>UOFU</v>
      </c>
      <c r="B1" s="5" t="s">
        <v>103</v>
      </c>
      <c r="C1" s="5"/>
      <c r="D1" s="110" t="s">
        <v>210</v>
      </c>
      <c r="E1" s="110">
        <v>47000</v>
      </c>
      <c r="F1" s="5"/>
      <c r="G1" s="5"/>
      <c r="H1" s="5"/>
      <c r="I1" s="5" t="str">
        <f>$AL$1</f>
        <v>UVU</v>
      </c>
      <c r="J1" s="5" t="s">
        <v>103</v>
      </c>
      <c r="K1" s="5"/>
      <c r="L1" s="110" t="s">
        <v>212</v>
      </c>
      <c r="M1" s="110"/>
      <c r="N1" s="110" t="s">
        <v>209</v>
      </c>
      <c r="O1" s="5"/>
      <c r="P1" s="5"/>
      <c r="Q1" s="5" t="str">
        <f>$AN$1</f>
        <v>BYU</v>
      </c>
      <c r="R1" s="5" t="s">
        <v>103</v>
      </c>
      <c r="T1" s="110" t="s">
        <v>214</v>
      </c>
      <c r="U1" s="110"/>
      <c r="V1" s="110" t="s">
        <v>209</v>
      </c>
      <c r="Y1" s="5" t="str">
        <f>$AP$1</f>
        <v>WESTMIN</v>
      </c>
      <c r="Z1" s="5" t="s">
        <v>103</v>
      </c>
      <c r="AB1" s="110" t="s">
        <v>216</v>
      </c>
      <c r="AC1" s="110"/>
      <c r="AD1" s="110">
        <v>3500</v>
      </c>
      <c r="AI1" s="3" t="s">
        <v>5</v>
      </c>
      <c r="AJ1" s="3" t="s">
        <v>1</v>
      </c>
      <c r="AK1" s="3" t="s">
        <v>2</v>
      </c>
      <c r="AL1" s="3" t="s">
        <v>3</v>
      </c>
      <c r="AM1" s="3" t="s">
        <v>4</v>
      </c>
      <c r="AN1" s="3" t="s">
        <v>15</v>
      </c>
      <c r="AO1" s="3" t="s">
        <v>16</v>
      </c>
      <c r="AP1" s="3" t="s">
        <v>17</v>
      </c>
      <c r="AQ1" s="7"/>
    </row>
    <row r="2" spans="1:43">
      <c r="AI2" s="3">
        <v>1990</v>
      </c>
      <c r="AJ2" s="20" cm="1">
        <f t="array" ref="AJ2">ROUND(
  IF(AND(AJ$1="Ensign", $AI2&gt;=2021, $AI2&lt;=2024),
    _xlfn.XLOOKUP($AI2, Ensign!$A$2:$A$12, Ensign!$B$2:$B$12),
    _xlfn.XLOOKUP($AI2, 'Historic (IPEDS &amp; 2019 RTP)'!$A:$A, _xlfn.XLOOKUP(AJ$1, 'Historic (IPEDS &amp; 2019 RTP)'!$A$1:$H$1, 'Historic (IPEDS &amp; 2019 RTP)'!$A:$H),
      IFERROR(_xlfn.XLOOKUP($AI2, 'USHE Historic'!$A$3:$A$13, _xlfn.XLOOKUP(AJ$1, 'USHE Historic'!$A$2:$E$2, 'USHE Historic'!$A$3:$E$13)),
        _xlfn.IFS(
          AJ$1="BYU", IFERROR(_xlfn.XLOOKUP($AI2, 'MAG College Enrollment Forecast'!$A:$A, 'MAG College Enrollment Forecast'!$B:$B), (AJ$72-AJ1)/($AI$72-$AI1)*($AI2-$AI1)+AJ1),
          AJ$1="UVU", IFERROR(_xlfn.XLOOKUP($AI2, 'MAG College Enrollment Forecast'!$A:$A, 'MAG College Enrollment Forecast'!$C:$C+'MAG College Enrollment Forecast'!$D:$D+'MAG College Enrollment Forecast'!$E:$E+'MAG College Enrollment Forecast'!$F:$F+'MAG College Enrollment Forecast'!$G:$G), (AJ$72-AJ1)/($AI$72-$AI1)*($AI2-$AI1)+AJ1),
          TRUE, IFERROR(_xlfn.XLOOKUP($AI2, 'USHE Projections'!$A:$A, IFERROR(_xlfn.XLOOKUP(AJ$1, 'USHE Projections'!$A$1:$E$1, 'USHE Projections'!$A:$E), "NONE"), (AJ$72-AJ1)/($AI$72-$AI1)*($AI2-$AI1)+AJ1), (AJ$72-AJ1)/($AI$72-$AI1)*($AI2-$AI1)+AJ1)
        )
      )
    )
  ), 0)</f>
        <v>24311</v>
      </c>
      <c r="AK2" s="20" cm="1">
        <f t="array" ref="AK2">ROUND(
  IF(AND(AK$1="Ensign", $AI2&gt;=2021, $AI2&lt;=2024),
    _xlfn.XLOOKUP($AI2, Ensign!$A$2:$A$12, Ensign!$B$2:$B$12),
    _xlfn.XLOOKUP($AI2, 'Historic (IPEDS &amp; 2019 RTP)'!$A:$A, _xlfn.XLOOKUP(AK$1, 'Historic (IPEDS &amp; 2019 RTP)'!$A$1:$H$1, 'Historic (IPEDS &amp; 2019 RTP)'!$A:$H),
      IFERROR(_xlfn.XLOOKUP($AI2, 'USHE Historic'!$A$3:$A$13, _xlfn.XLOOKUP(AK$1, 'USHE Historic'!$A$2:$E$2, 'USHE Historic'!$A$3:$E$13)),
        _xlfn.IFS(
          AK$1="BYU", IFERROR(_xlfn.XLOOKUP($AI2, 'MAG College Enrollment Forecast'!$A:$A, 'MAG College Enrollment Forecast'!$B:$B), (AK$72-AK1)/($AI$72-$AI1)*($AI2-$AI1)+AK1),
          AK$1="UVU", IFERROR(_xlfn.XLOOKUP($AI2, 'MAG College Enrollment Forecast'!$A:$A, 'MAG College Enrollment Forecast'!$C:$C+'MAG College Enrollment Forecast'!$D:$D+'MAG College Enrollment Forecast'!$E:$E+'MAG College Enrollment Forecast'!$F:$F+'MAG College Enrollment Forecast'!$G:$G), (AK$72-AK1)/($AI$72-$AI1)*($AI2-$AI1)+AK1),
          TRUE, IFERROR(_xlfn.XLOOKUP($AI2, 'USHE Projections'!$A:$A, IFERROR(_xlfn.XLOOKUP(AK$1, 'USHE Projections'!$A$1:$E$1, 'USHE Projections'!$A:$E), "NONE"), (AK$72-AK1)/($AI$72-$AI1)*($AI2-$AI1)+AK1), (AK$72-AK1)/($AI$72-$AI1)*($AI2-$AI1)+AK1)
        )
      )
    )
  ), 0)</f>
        <v>13449</v>
      </c>
      <c r="AL2" s="20" cm="1">
        <f t="array" ref="AL2">ROUND(
  IF(AND(AL$1="Ensign", $AI2&gt;=2021, $AI2&lt;=2024),
    _xlfn.XLOOKUP($AI2, Ensign!$A$2:$A$12, Ensign!$B$2:$B$12),
    _xlfn.XLOOKUP($AI2, 'Historic (IPEDS &amp; 2019 RTP)'!$A:$A, _xlfn.XLOOKUP(AL$1, 'Historic (IPEDS &amp; 2019 RTP)'!$A$1:$H$1, 'Historic (IPEDS &amp; 2019 RTP)'!$A:$H),
      IFERROR(_xlfn.XLOOKUP($AI2, 'USHE Historic'!$A$3:$A$13, _xlfn.XLOOKUP(AL$1, 'USHE Historic'!$A$2:$E$2, 'USHE Historic'!$A$3:$E$13)),
        _xlfn.IFS(
          AL$1="BYU", IFERROR(_xlfn.XLOOKUP($AI2, 'MAG College Enrollment Forecast'!$A:$A, 'MAG College Enrollment Forecast'!$B:$B), (AL$72-AL1)/($AI$72-$AI1)*($AI2-$AI1)+AL1),
          AL$1="UVU", IFERROR(_xlfn.XLOOKUP($AI2, 'MAG College Enrollment Forecast'!$A:$A, 'MAG College Enrollment Forecast'!$C:$C+'MAG College Enrollment Forecast'!$D:$D+'MAG College Enrollment Forecast'!$E:$E+'MAG College Enrollment Forecast'!$F:$F+'MAG College Enrollment Forecast'!$G:$G), (AL$72-AL1)/($AI$72-$AI1)*($AI2-$AI1)+AL1),
          TRUE, IFERROR(_xlfn.XLOOKUP($AI2, 'USHE Projections'!$A:$A, IFERROR(_xlfn.XLOOKUP(AL$1, 'USHE Projections'!$A$1:$E$1, 'USHE Projections'!$A:$E), "NONE"), (AL$72-AL1)/($AI$72-$AI1)*($AI2-$AI1)+AL1), (AL$72-AL1)/($AI$72-$AI1)*($AI2-$AI1)+AL1)
        )
      )
    )
  ), 0)</f>
        <v>7885</v>
      </c>
      <c r="AM2" s="20" cm="1">
        <f t="array" ref="AM2">ROUND(
  IF(AND(AM$1="Ensign", $AI2&gt;=2021, $AI2&lt;=2024),
    _xlfn.XLOOKUP($AI2, Ensign!$A$2:$A$12, Ensign!$B$2:$B$12),
    _xlfn.XLOOKUP($AI2, 'Historic (IPEDS &amp; 2019 RTP)'!$A:$A, _xlfn.XLOOKUP(AM$1, 'Historic (IPEDS &amp; 2019 RTP)'!$A$1:$H$1, 'Historic (IPEDS &amp; 2019 RTP)'!$A:$H),
      IFERROR(_xlfn.XLOOKUP($AI2, 'USHE Historic'!$A$3:$A$13, _xlfn.XLOOKUP(AM$1, 'USHE Historic'!$A$2:$E$2, 'USHE Historic'!$A$3:$E$13)),
        _xlfn.IFS(
          AM$1="BYU", IFERROR(_xlfn.XLOOKUP($AI2, 'MAG College Enrollment Forecast'!$A:$A, 'MAG College Enrollment Forecast'!$B:$B), (AM$72-AM1)/($AI$72-$AI1)*($AI2-$AI1)+AM1),
          AM$1="UVU", IFERROR(_xlfn.XLOOKUP($AI2, 'MAG College Enrollment Forecast'!$A:$A, 'MAG College Enrollment Forecast'!$C:$C+'MAG College Enrollment Forecast'!$D:$D+'MAG College Enrollment Forecast'!$E:$E+'MAG College Enrollment Forecast'!$F:$F+'MAG College Enrollment Forecast'!$G:$G), (AM$72-AM1)/($AI$72-$AI1)*($AI2-$AI1)+AM1),
          TRUE, IFERROR(_xlfn.XLOOKUP($AI2, 'USHE Projections'!$A:$A, IFERROR(_xlfn.XLOOKUP(AM$1, 'USHE Projections'!$A$1:$E$1, 'USHE Projections'!$A:$E), "NONE"), (AM$72-AM1)/($AI$72-$AI1)*($AI2-$AI1)+AM1), (AM$72-AM1)/($AI$72-$AI1)*($AI2-$AI1)+AM1)
        )
      )
    )
  ), 0)</f>
        <v>13344</v>
      </c>
      <c r="AN2" s="20" cm="1">
        <f t="array" ref="AN2">ROUND(
  IF(AND(AN$1="Ensign", $AI2&gt;=2021, $AI2&lt;=2024),
    _xlfn.XLOOKUP($AI2, Ensign!$A$2:$A$12, Ensign!$B$2:$B$12),
    _xlfn.XLOOKUP($AI2, 'Historic (IPEDS &amp; 2019 RTP)'!$A:$A, _xlfn.XLOOKUP(AN$1, 'Historic (IPEDS &amp; 2019 RTP)'!$A$1:$H$1, 'Historic (IPEDS &amp; 2019 RTP)'!$A:$H),
      IFERROR(_xlfn.XLOOKUP($AI2, 'USHE Historic'!$A$3:$A$13, _xlfn.XLOOKUP(AN$1, 'USHE Historic'!$A$2:$E$2, 'USHE Historic'!$A$3:$E$13)),
        _xlfn.IFS(
          AN$1="BYU", IFERROR(_xlfn.XLOOKUP($AI2, 'MAG College Enrollment Forecast'!$A:$A, 'MAG College Enrollment Forecast'!$B:$B), (AN$72-AN1)/($AI$72-$AI1)*($AI2-$AI1)+AN1),
          AN$1="UVU", IFERROR(_xlfn.XLOOKUP($AI2, 'MAG College Enrollment Forecast'!$A:$A, 'MAG College Enrollment Forecast'!$C:$C+'MAG College Enrollment Forecast'!$D:$D+'MAG College Enrollment Forecast'!$E:$E+'MAG College Enrollment Forecast'!$F:$F+'MAG College Enrollment Forecast'!$G:$G), (AN$72-AN1)/($AI$72-$AI1)*($AI2-$AI1)+AN1),
          TRUE, IFERROR(_xlfn.XLOOKUP($AI2, 'USHE Projections'!$A:$A, IFERROR(_xlfn.XLOOKUP(AN$1, 'USHE Projections'!$A$1:$E$1, 'USHE Projections'!$A:$E), "NONE"), (AN$72-AN1)/($AI$72-$AI1)*($AI2-$AI1)+AN1), (AN$72-AN1)/($AI$72-$AI1)*($AI2-$AI1)+AN1)
        )
      )
    )
  ), 0)</f>
        <v>30465</v>
      </c>
      <c r="AO2" s="20" cm="1">
        <f t="array" ref="AO2">ROUND(
  IF(AND(AO$1="Ensign", $AI2&gt;=2021, $AI2&lt;=2024),
    _xlfn.XLOOKUP($AI2, Ensign!$A$2:$A$12, Ensign!$B$2:$B$12),
    _xlfn.XLOOKUP($AI2, 'Historic (IPEDS &amp; 2019 RTP)'!$A:$A, _xlfn.XLOOKUP(AO$1, 'Historic (IPEDS &amp; 2019 RTP)'!$A$1:$H$1, 'Historic (IPEDS &amp; 2019 RTP)'!$A:$H),
      IFERROR(_xlfn.XLOOKUP($AI2, 'USHE Historic'!$A$3:$A$13, _xlfn.XLOOKUP(AO$1, 'USHE Historic'!$A$2:$E$2, 'USHE Historic'!$A$3:$E$13)),
        _xlfn.IFS(
          AO$1="BYU", IFERROR(_xlfn.XLOOKUP($AI2, 'MAG College Enrollment Forecast'!$A:$A, 'MAG College Enrollment Forecast'!$B:$B), (AO$72-AO1)/($AI$72-$AI1)*($AI2-$AI1)+AO1),
          AO$1="UVU", IFERROR(_xlfn.XLOOKUP($AI2, 'MAG College Enrollment Forecast'!$A:$A, 'MAG College Enrollment Forecast'!$C:$C+'MAG College Enrollment Forecast'!$D:$D+'MAG College Enrollment Forecast'!$E:$E+'MAG College Enrollment Forecast'!$F:$F+'MAG College Enrollment Forecast'!$G:$G), (AO$72-AO1)/($AI$72-$AI1)*($AI2-$AI1)+AO1),
          TRUE, IFERROR(_xlfn.XLOOKUP($AI2, 'USHE Projections'!$A:$A, IFERROR(_xlfn.XLOOKUP(AO$1, 'USHE Projections'!$A$1:$E$1, 'USHE Projections'!$A:$E), "NONE"), (AO$72-AO1)/($AI$72-$AI1)*($AI2-$AI1)+AO1), (AO$72-AO1)/($AI$72-$AI1)*($AI2-$AI1)+AO1)
        )
      )
    )
  ), 0)</f>
        <v>0</v>
      </c>
      <c r="AP2" s="20" cm="1">
        <f t="array" ref="AP2">ROUND(
  IF(AND(AP$1="Ensign", $AI2&gt;=2021, $AI2&lt;=2024),
    _xlfn.XLOOKUP($AI2, Ensign!$A$2:$A$12, Ensign!$B$2:$B$12),
    _xlfn.XLOOKUP($AI2, 'Historic (IPEDS &amp; 2019 RTP)'!$A:$A, _xlfn.XLOOKUP(AP$1, 'Historic (IPEDS &amp; 2019 RTP)'!$A$1:$H$1, 'Historic (IPEDS &amp; 2019 RTP)'!$A:$H),
      IFERROR(_xlfn.XLOOKUP($AI2, 'USHE Historic'!$A$3:$A$13, _xlfn.XLOOKUP(AP$1, 'USHE Historic'!$A$2:$E$2, 'USHE Historic'!$A$3:$E$13)),
        _xlfn.IFS(
          AP$1="BYU", IFERROR(_xlfn.XLOOKUP($AI2, 'MAG College Enrollment Forecast'!$A:$A, 'MAG College Enrollment Forecast'!$B:$B), (AP$72-AP1)/($AI$72-$AI1)*($AI2-$AI1)+AP1),
          AP$1="UVU", IFERROR(_xlfn.XLOOKUP($AI2, 'MAG College Enrollment Forecast'!$A:$A, 'MAG College Enrollment Forecast'!$C:$C+'MAG College Enrollment Forecast'!$D:$D+'MAG College Enrollment Forecast'!$E:$E+'MAG College Enrollment Forecast'!$F:$F+'MAG College Enrollment Forecast'!$G:$G), (AP$72-AP1)/($AI$72-$AI1)*($AI2-$AI1)+AP1),
          TRUE, IFERROR(_xlfn.XLOOKUP($AI2, 'USHE Projections'!$A:$A, IFERROR(_xlfn.XLOOKUP(AP$1, 'USHE Projections'!$A$1:$E$1, 'USHE Projections'!$A:$E), "NONE"), (AP$72-AP1)/($AI$72-$AI1)*($AI2-$AI1)+AP1), (AP$72-AP1)/($AI$72-$AI1)*($AI2-$AI1)+AP1)
        )
      )
    )
  ), 0)</f>
        <v>0</v>
      </c>
      <c r="AQ2" s="7"/>
    </row>
    <row r="3" spans="1:43">
      <c r="AI3" s="3">
        <v>1991</v>
      </c>
      <c r="AJ3" s="20" cm="1">
        <f t="array" ref="AJ3">ROUND(
  IF(AND(AJ$1="Ensign", $AI3&gt;=2021, $AI3&lt;=2024),
    _xlfn.XLOOKUP($AI3, Ensign!$A$2:$A$12, Ensign!$B$2:$B$12),
    _xlfn.XLOOKUP($AI3, 'Historic (IPEDS &amp; 2019 RTP)'!$A:$A, _xlfn.XLOOKUP(AJ$1, 'Historic (IPEDS &amp; 2019 RTP)'!$A$1:$H$1, 'Historic (IPEDS &amp; 2019 RTP)'!$A:$H),
      IFERROR(_xlfn.XLOOKUP($AI3, 'USHE Historic'!$A$3:$A$13, _xlfn.XLOOKUP(AJ$1, 'USHE Historic'!$A$2:$E$2, 'USHE Historic'!$A$3:$E$13)),
        _xlfn.IFS(
          AJ$1="BYU", IFERROR(_xlfn.XLOOKUP($AI3, 'MAG College Enrollment Forecast'!$A:$A, 'MAG College Enrollment Forecast'!$B:$B), (AJ$72-AJ2)/($AI$72-$AI2)*($AI3-$AI2)+AJ2),
          AJ$1="UVU", IFERROR(_xlfn.XLOOKUP($AI3, 'MAG College Enrollment Forecast'!$A:$A, 'MAG College Enrollment Forecast'!$C:$C+'MAG College Enrollment Forecast'!$D:$D+'MAG College Enrollment Forecast'!$E:$E+'MAG College Enrollment Forecast'!$F:$F+'MAG College Enrollment Forecast'!$G:$G), (AJ$72-AJ2)/($AI$72-$AI2)*($AI3-$AI2)+AJ2),
          TRUE, IFERROR(_xlfn.XLOOKUP($AI3, 'USHE Projections'!$A:$A, IFERROR(_xlfn.XLOOKUP(AJ$1, 'USHE Projections'!$A$1:$E$1, 'USHE Projections'!$A:$E), "NONE"), (AJ$72-AJ2)/($AI$72-$AI2)*($AI3-$AI2)+AJ2), (AJ$72-AJ2)/($AI$72-$AI2)*($AI3-$AI2)+AJ2)
        )
      )
    )
  ), 0)</f>
        <v>25581</v>
      </c>
      <c r="AK3" s="20" cm="1">
        <f t="array" ref="AK3">ROUND(
  IF(AND(AK$1="Ensign", $AI3&gt;=2021, $AI3&lt;=2024),
    _xlfn.XLOOKUP($AI3, Ensign!$A$2:$A$12, Ensign!$B$2:$B$12),
    _xlfn.XLOOKUP($AI3, 'Historic (IPEDS &amp; 2019 RTP)'!$A:$A, _xlfn.XLOOKUP(AK$1, 'Historic (IPEDS &amp; 2019 RTP)'!$A$1:$H$1, 'Historic (IPEDS &amp; 2019 RTP)'!$A:$H),
      IFERROR(_xlfn.XLOOKUP($AI3, 'USHE Historic'!$A$3:$A$13, _xlfn.XLOOKUP(AK$1, 'USHE Historic'!$A$2:$E$2, 'USHE Historic'!$A$3:$E$13)),
        _xlfn.IFS(
          AK$1="BYU", IFERROR(_xlfn.XLOOKUP($AI3, 'MAG College Enrollment Forecast'!$A:$A, 'MAG College Enrollment Forecast'!$B:$B), (AK$72-AK2)/($AI$72-$AI2)*($AI3-$AI2)+AK2),
          AK$1="UVU", IFERROR(_xlfn.XLOOKUP($AI3, 'MAG College Enrollment Forecast'!$A:$A, 'MAG College Enrollment Forecast'!$C:$C+'MAG College Enrollment Forecast'!$D:$D+'MAG College Enrollment Forecast'!$E:$E+'MAG College Enrollment Forecast'!$F:$F+'MAG College Enrollment Forecast'!$G:$G), (AK$72-AK2)/($AI$72-$AI2)*($AI3-$AI2)+AK2),
          TRUE, IFERROR(_xlfn.XLOOKUP($AI3, 'USHE Projections'!$A:$A, IFERROR(_xlfn.XLOOKUP(AK$1, 'USHE Projections'!$A$1:$E$1, 'USHE Projections'!$A:$E), "NONE"), (AK$72-AK2)/($AI$72-$AI2)*($AI3-$AI2)+AK2), (AK$72-AK2)/($AI$72-$AI2)*($AI3-$AI2)+AK2)
        )
      )
    )
  ), 0)</f>
        <v>14495</v>
      </c>
      <c r="AL3" s="20" cm="1">
        <f t="array" ref="AL3">ROUND(
  IF(AND(AL$1="Ensign", $AI3&gt;=2021, $AI3&lt;=2024),
    _xlfn.XLOOKUP($AI3, Ensign!$A$2:$A$12, Ensign!$B$2:$B$12),
    _xlfn.XLOOKUP($AI3, 'Historic (IPEDS &amp; 2019 RTP)'!$A:$A, _xlfn.XLOOKUP(AL$1, 'Historic (IPEDS &amp; 2019 RTP)'!$A$1:$H$1, 'Historic (IPEDS &amp; 2019 RTP)'!$A:$H),
      IFERROR(_xlfn.XLOOKUP($AI3, 'USHE Historic'!$A$3:$A$13, _xlfn.XLOOKUP(AL$1, 'USHE Historic'!$A$2:$E$2, 'USHE Historic'!$A$3:$E$13)),
        _xlfn.IFS(
          AL$1="BYU", IFERROR(_xlfn.XLOOKUP($AI3, 'MAG College Enrollment Forecast'!$A:$A, 'MAG College Enrollment Forecast'!$B:$B), (AL$72-AL2)/($AI$72-$AI2)*($AI3-$AI2)+AL2),
          AL$1="UVU", IFERROR(_xlfn.XLOOKUP($AI3, 'MAG College Enrollment Forecast'!$A:$A, 'MAG College Enrollment Forecast'!$C:$C+'MAG College Enrollment Forecast'!$D:$D+'MAG College Enrollment Forecast'!$E:$E+'MAG College Enrollment Forecast'!$F:$F+'MAG College Enrollment Forecast'!$G:$G), (AL$72-AL2)/($AI$72-$AI2)*($AI3-$AI2)+AL2),
          TRUE, IFERROR(_xlfn.XLOOKUP($AI3, 'USHE Projections'!$A:$A, IFERROR(_xlfn.XLOOKUP(AL$1, 'USHE Projections'!$A$1:$E$1, 'USHE Projections'!$A:$E), "NONE"), (AL$72-AL2)/($AI$72-$AI2)*($AI3-$AI2)+AL2), (AL$72-AL2)/($AI$72-$AI2)*($AI3-$AI2)+AL2)
        )
      )
    )
  ), 0)</f>
        <v>8777</v>
      </c>
      <c r="AM3" s="20" cm="1">
        <f t="array" ref="AM3">ROUND(
  IF(AND(AM$1="Ensign", $AI3&gt;=2021, $AI3&lt;=2024),
    _xlfn.XLOOKUP($AI3, Ensign!$A$2:$A$12, Ensign!$B$2:$B$12),
    _xlfn.XLOOKUP($AI3, 'Historic (IPEDS &amp; 2019 RTP)'!$A:$A, _xlfn.XLOOKUP(AM$1, 'Historic (IPEDS &amp; 2019 RTP)'!$A$1:$H$1, 'Historic (IPEDS &amp; 2019 RTP)'!$A:$H),
      IFERROR(_xlfn.XLOOKUP($AI3, 'USHE Historic'!$A$3:$A$13, _xlfn.XLOOKUP(AM$1, 'USHE Historic'!$A$2:$E$2, 'USHE Historic'!$A$3:$E$13)),
        _xlfn.IFS(
          AM$1="BYU", IFERROR(_xlfn.XLOOKUP($AI3, 'MAG College Enrollment Forecast'!$A:$A, 'MAG College Enrollment Forecast'!$B:$B), (AM$72-AM2)/($AI$72-$AI2)*($AI3-$AI2)+AM2),
          AM$1="UVU", IFERROR(_xlfn.XLOOKUP($AI3, 'MAG College Enrollment Forecast'!$A:$A, 'MAG College Enrollment Forecast'!$C:$C+'MAG College Enrollment Forecast'!$D:$D+'MAG College Enrollment Forecast'!$E:$E+'MAG College Enrollment Forecast'!$F:$F+'MAG College Enrollment Forecast'!$G:$G), (AM$72-AM2)/($AI$72-$AI2)*($AI3-$AI2)+AM2),
          TRUE, IFERROR(_xlfn.XLOOKUP($AI3, 'USHE Projections'!$A:$A, IFERROR(_xlfn.XLOOKUP(AM$1, 'USHE Projections'!$A$1:$E$1, 'USHE Projections'!$A:$E), "NONE"), (AM$72-AM2)/($AI$72-$AI2)*($AI3-$AI2)+AM2), (AM$72-AM2)/($AI$72-$AI2)*($AI3-$AI2)+AM2)
        )
      )
    )
  ), 0)</f>
        <v>15972</v>
      </c>
      <c r="AN3" s="20" cm="1">
        <f t="array" ref="AN3">ROUND(
  IF(AND(AN$1="Ensign", $AI3&gt;=2021, $AI3&lt;=2024),
    _xlfn.XLOOKUP($AI3, Ensign!$A$2:$A$12, Ensign!$B$2:$B$12),
    _xlfn.XLOOKUP($AI3, 'Historic (IPEDS &amp; 2019 RTP)'!$A:$A, _xlfn.XLOOKUP(AN$1, 'Historic (IPEDS &amp; 2019 RTP)'!$A$1:$H$1, 'Historic (IPEDS &amp; 2019 RTP)'!$A:$H),
      IFERROR(_xlfn.XLOOKUP($AI3, 'USHE Historic'!$A$3:$A$13, _xlfn.XLOOKUP(AN$1, 'USHE Historic'!$A$2:$E$2, 'USHE Historic'!$A$3:$E$13)),
        _xlfn.IFS(
          AN$1="BYU", IFERROR(_xlfn.XLOOKUP($AI3, 'MAG College Enrollment Forecast'!$A:$A, 'MAG College Enrollment Forecast'!$B:$B), (AN$72-AN2)/($AI$72-$AI2)*($AI3-$AI2)+AN2),
          AN$1="UVU", IFERROR(_xlfn.XLOOKUP($AI3, 'MAG College Enrollment Forecast'!$A:$A, 'MAG College Enrollment Forecast'!$C:$C+'MAG College Enrollment Forecast'!$D:$D+'MAG College Enrollment Forecast'!$E:$E+'MAG College Enrollment Forecast'!$F:$F+'MAG College Enrollment Forecast'!$G:$G), (AN$72-AN2)/($AI$72-$AI2)*($AI3-$AI2)+AN2),
          TRUE, IFERROR(_xlfn.XLOOKUP($AI3, 'USHE Projections'!$A:$A, IFERROR(_xlfn.XLOOKUP(AN$1, 'USHE Projections'!$A$1:$E$1, 'USHE Projections'!$A:$E), "NONE"), (AN$72-AN2)/($AI$72-$AI2)*($AI3-$AI2)+AN2), (AN$72-AN2)/($AI$72-$AI2)*($AI3-$AI2)+AN2)
        )
      )
    )
  ), 0)</f>
        <v>31101</v>
      </c>
      <c r="AO3" s="20" cm="1">
        <f t="array" ref="AO3">ROUND(
  IF(AND(AO$1="Ensign", $AI3&gt;=2021, $AI3&lt;=2024),
    _xlfn.XLOOKUP($AI3, Ensign!$A$2:$A$12, Ensign!$B$2:$B$12),
    _xlfn.XLOOKUP($AI3, 'Historic (IPEDS &amp; 2019 RTP)'!$A:$A, _xlfn.XLOOKUP(AO$1, 'Historic (IPEDS &amp; 2019 RTP)'!$A$1:$H$1, 'Historic (IPEDS &amp; 2019 RTP)'!$A:$H),
      IFERROR(_xlfn.XLOOKUP($AI3, 'USHE Historic'!$A$3:$A$13, _xlfn.XLOOKUP(AO$1, 'USHE Historic'!$A$2:$E$2, 'USHE Historic'!$A$3:$E$13)),
        _xlfn.IFS(
          AO$1="BYU", IFERROR(_xlfn.XLOOKUP($AI3, 'MAG College Enrollment Forecast'!$A:$A, 'MAG College Enrollment Forecast'!$B:$B), (AO$72-AO2)/($AI$72-$AI2)*($AI3-$AI2)+AO2),
          AO$1="UVU", IFERROR(_xlfn.XLOOKUP($AI3, 'MAG College Enrollment Forecast'!$A:$A, 'MAG College Enrollment Forecast'!$C:$C+'MAG College Enrollment Forecast'!$D:$D+'MAG College Enrollment Forecast'!$E:$E+'MAG College Enrollment Forecast'!$F:$F+'MAG College Enrollment Forecast'!$G:$G), (AO$72-AO2)/($AI$72-$AI2)*($AI3-$AI2)+AO2),
          TRUE, IFERROR(_xlfn.XLOOKUP($AI3, 'USHE Projections'!$A:$A, IFERROR(_xlfn.XLOOKUP(AO$1, 'USHE Projections'!$A$1:$E$1, 'USHE Projections'!$A:$E), "NONE"), (AO$72-AO2)/($AI$72-$AI2)*($AI3-$AI2)+AO2), (AO$72-AO2)/($AI$72-$AI2)*($AI3-$AI2)+AO2)
        )
      )
    )
  ), 0)</f>
        <v>0</v>
      </c>
      <c r="AP3" s="20" cm="1">
        <f t="array" ref="AP3">ROUND(
  IF(AND(AP$1="Ensign", $AI3&gt;=2021, $AI3&lt;=2024),
    _xlfn.XLOOKUP($AI3, Ensign!$A$2:$A$12, Ensign!$B$2:$B$12),
    _xlfn.XLOOKUP($AI3, 'Historic (IPEDS &amp; 2019 RTP)'!$A:$A, _xlfn.XLOOKUP(AP$1, 'Historic (IPEDS &amp; 2019 RTP)'!$A$1:$H$1, 'Historic (IPEDS &amp; 2019 RTP)'!$A:$H),
      IFERROR(_xlfn.XLOOKUP($AI3, 'USHE Historic'!$A$3:$A$13, _xlfn.XLOOKUP(AP$1, 'USHE Historic'!$A$2:$E$2, 'USHE Historic'!$A$3:$E$13)),
        _xlfn.IFS(
          AP$1="BYU", IFERROR(_xlfn.XLOOKUP($AI3, 'MAG College Enrollment Forecast'!$A:$A, 'MAG College Enrollment Forecast'!$B:$B), (AP$72-AP2)/($AI$72-$AI2)*($AI3-$AI2)+AP2),
          AP$1="UVU", IFERROR(_xlfn.XLOOKUP($AI3, 'MAG College Enrollment Forecast'!$A:$A, 'MAG College Enrollment Forecast'!$C:$C+'MAG College Enrollment Forecast'!$D:$D+'MAG College Enrollment Forecast'!$E:$E+'MAG College Enrollment Forecast'!$F:$F+'MAG College Enrollment Forecast'!$G:$G), (AP$72-AP2)/($AI$72-$AI2)*($AI3-$AI2)+AP2),
          TRUE, IFERROR(_xlfn.XLOOKUP($AI3, 'USHE Projections'!$A:$A, IFERROR(_xlfn.XLOOKUP(AP$1, 'USHE Projections'!$A$1:$E$1, 'USHE Projections'!$A:$E), "NONE"), (AP$72-AP2)/($AI$72-$AI2)*($AI3-$AI2)+AP2), (AP$72-AP2)/($AI$72-$AI2)*($AI3-$AI2)+AP2)
        )
      )
    )
  ), 0)</f>
        <v>0</v>
      </c>
      <c r="AQ3" s="7"/>
    </row>
    <row r="4" spans="1:43">
      <c r="AI4" s="3">
        <v>1992</v>
      </c>
      <c r="AJ4" s="20" cm="1">
        <f t="array" ref="AJ4">ROUND(
  IF(AND(AJ$1="Ensign", $AI4&gt;=2021, $AI4&lt;=2024),
    _xlfn.XLOOKUP($AI4, Ensign!$A$2:$A$12, Ensign!$B$2:$B$12),
    _xlfn.XLOOKUP($AI4, 'Historic (IPEDS &amp; 2019 RTP)'!$A:$A, _xlfn.XLOOKUP(AJ$1, 'Historic (IPEDS &amp; 2019 RTP)'!$A$1:$H$1, 'Historic (IPEDS &amp; 2019 RTP)'!$A:$H),
      IFERROR(_xlfn.XLOOKUP($AI4, 'USHE Historic'!$A$3:$A$13, _xlfn.XLOOKUP(AJ$1, 'USHE Historic'!$A$2:$E$2, 'USHE Historic'!$A$3:$E$13)),
        _xlfn.IFS(
          AJ$1="BYU", IFERROR(_xlfn.XLOOKUP($AI4, 'MAG College Enrollment Forecast'!$A:$A, 'MAG College Enrollment Forecast'!$B:$B), (AJ$72-AJ3)/($AI$72-$AI3)*($AI4-$AI3)+AJ3),
          AJ$1="UVU", IFERROR(_xlfn.XLOOKUP($AI4, 'MAG College Enrollment Forecast'!$A:$A, 'MAG College Enrollment Forecast'!$C:$C+'MAG College Enrollment Forecast'!$D:$D+'MAG College Enrollment Forecast'!$E:$E+'MAG College Enrollment Forecast'!$F:$F+'MAG College Enrollment Forecast'!$G:$G), (AJ$72-AJ3)/($AI$72-$AI3)*($AI4-$AI3)+AJ3),
          TRUE, IFERROR(_xlfn.XLOOKUP($AI4, 'USHE Projections'!$A:$A, IFERROR(_xlfn.XLOOKUP(AJ$1, 'USHE Projections'!$A$1:$E$1, 'USHE Projections'!$A:$E), "NONE"), (AJ$72-AJ3)/($AI$72-$AI3)*($AI4-$AI3)+AJ3), (AJ$72-AJ3)/($AI$72-$AI3)*($AI4-$AI3)+AJ3)
        )
      )
    )
  ), 0)</f>
        <v>25868</v>
      </c>
      <c r="AK4" s="20" cm="1">
        <f t="array" ref="AK4">ROUND(
  IF(AND(AK$1="Ensign", $AI4&gt;=2021, $AI4&lt;=2024),
    _xlfn.XLOOKUP($AI4, Ensign!$A$2:$A$12, Ensign!$B$2:$B$12),
    _xlfn.XLOOKUP($AI4, 'Historic (IPEDS &amp; 2019 RTP)'!$A:$A, _xlfn.XLOOKUP(AK$1, 'Historic (IPEDS &amp; 2019 RTP)'!$A$1:$H$1, 'Historic (IPEDS &amp; 2019 RTP)'!$A:$H),
      IFERROR(_xlfn.XLOOKUP($AI4, 'USHE Historic'!$A$3:$A$13, _xlfn.XLOOKUP(AK$1, 'USHE Historic'!$A$2:$E$2, 'USHE Historic'!$A$3:$E$13)),
        _xlfn.IFS(
          AK$1="BYU", IFERROR(_xlfn.XLOOKUP($AI4, 'MAG College Enrollment Forecast'!$A:$A, 'MAG College Enrollment Forecast'!$B:$B), (AK$72-AK3)/($AI$72-$AI3)*($AI4-$AI3)+AK3),
          AK$1="UVU", IFERROR(_xlfn.XLOOKUP($AI4, 'MAG College Enrollment Forecast'!$A:$A, 'MAG College Enrollment Forecast'!$C:$C+'MAG College Enrollment Forecast'!$D:$D+'MAG College Enrollment Forecast'!$E:$E+'MAG College Enrollment Forecast'!$F:$F+'MAG College Enrollment Forecast'!$G:$G), (AK$72-AK3)/($AI$72-$AI3)*($AI4-$AI3)+AK3),
          TRUE, IFERROR(_xlfn.XLOOKUP($AI4, 'USHE Projections'!$A:$A, IFERROR(_xlfn.XLOOKUP(AK$1, 'USHE Projections'!$A$1:$E$1, 'USHE Projections'!$A:$E), "NONE"), (AK$72-AK3)/($AI$72-$AI3)*($AI4-$AI3)+AK3), (AK$72-AK3)/($AI$72-$AI3)*($AI4-$AI3)+AK3)
        )
      )
    )
  ), 0)</f>
        <v>14993</v>
      </c>
      <c r="AL4" s="20" cm="1">
        <f t="array" ref="AL4">ROUND(
  IF(AND(AL$1="Ensign", $AI4&gt;=2021, $AI4&lt;=2024),
    _xlfn.XLOOKUP($AI4, Ensign!$A$2:$A$12, Ensign!$B$2:$B$12),
    _xlfn.XLOOKUP($AI4, 'Historic (IPEDS &amp; 2019 RTP)'!$A:$A, _xlfn.XLOOKUP(AL$1, 'Historic (IPEDS &amp; 2019 RTP)'!$A$1:$H$1, 'Historic (IPEDS &amp; 2019 RTP)'!$A:$H),
      IFERROR(_xlfn.XLOOKUP($AI4, 'USHE Historic'!$A$3:$A$13, _xlfn.XLOOKUP(AL$1, 'USHE Historic'!$A$2:$E$2, 'USHE Historic'!$A$3:$E$13)),
        _xlfn.IFS(
          AL$1="BYU", IFERROR(_xlfn.XLOOKUP($AI4, 'MAG College Enrollment Forecast'!$A:$A, 'MAG College Enrollment Forecast'!$B:$B), (AL$72-AL3)/($AI$72-$AI3)*($AI4-$AI3)+AL3),
          AL$1="UVU", IFERROR(_xlfn.XLOOKUP($AI4, 'MAG College Enrollment Forecast'!$A:$A, 'MAG College Enrollment Forecast'!$C:$C+'MAG College Enrollment Forecast'!$D:$D+'MAG College Enrollment Forecast'!$E:$E+'MAG College Enrollment Forecast'!$F:$F+'MAG College Enrollment Forecast'!$G:$G), (AL$72-AL3)/($AI$72-$AI3)*($AI4-$AI3)+AL3),
          TRUE, IFERROR(_xlfn.XLOOKUP($AI4, 'USHE Projections'!$A:$A, IFERROR(_xlfn.XLOOKUP(AL$1, 'USHE Projections'!$A$1:$E$1, 'USHE Projections'!$A:$E), "NONE"), (AL$72-AL3)/($AI$72-$AI3)*($AI4-$AI3)+AL3), (AL$72-AL3)/($AI$72-$AI3)*($AI4-$AI3)+AL3)
        )
      )
    )
  ), 0)</f>
        <v>9623</v>
      </c>
      <c r="AM4" s="20" cm="1">
        <f t="array" ref="AM4">ROUND(
  IF(AND(AM$1="Ensign", $AI4&gt;=2021, $AI4&lt;=2024),
    _xlfn.XLOOKUP($AI4, Ensign!$A$2:$A$12, Ensign!$B$2:$B$12),
    _xlfn.XLOOKUP($AI4, 'Historic (IPEDS &amp; 2019 RTP)'!$A:$A, _xlfn.XLOOKUP(AM$1, 'Historic (IPEDS &amp; 2019 RTP)'!$A$1:$H$1, 'Historic (IPEDS &amp; 2019 RTP)'!$A:$H),
      IFERROR(_xlfn.XLOOKUP($AI4, 'USHE Historic'!$A$3:$A$13, _xlfn.XLOOKUP(AM$1, 'USHE Historic'!$A$2:$E$2, 'USHE Historic'!$A$3:$E$13)),
        _xlfn.IFS(
          AM$1="BYU", IFERROR(_xlfn.XLOOKUP($AI4, 'MAG College Enrollment Forecast'!$A:$A, 'MAG College Enrollment Forecast'!$B:$B), (AM$72-AM3)/($AI$72-$AI3)*($AI4-$AI3)+AM3),
          AM$1="UVU", IFERROR(_xlfn.XLOOKUP($AI4, 'MAG College Enrollment Forecast'!$A:$A, 'MAG College Enrollment Forecast'!$C:$C+'MAG College Enrollment Forecast'!$D:$D+'MAG College Enrollment Forecast'!$E:$E+'MAG College Enrollment Forecast'!$F:$F+'MAG College Enrollment Forecast'!$G:$G), (AM$72-AM3)/($AI$72-$AI3)*($AI4-$AI3)+AM3),
          TRUE, IFERROR(_xlfn.XLOOKUP($AI4, 'USHE Projections'!$A:$A, IFERROR(_xlfn.XLOOKUP(AM$1, 'USHE Projections'!$A$1:$E$1, 'USHE Projections'!$A:$E), "NONE"), (AM$72-AM3)/($AI$72-$AI3)*($AI4-$AI3)+AM3), (AM$72-AM3)/($AI$72-$AI3)*($AI4-$AI3)+AM3)
        )
      )
    )
  ), 0)</f>
        <v>17766</v>
      </c>
      <c r="AN4" s="20" cm="1">
        <f t="array" ref="AN4">ROUND(
  IF(AND(AN$1="Ensign", $AI4&gt;=2021, $AI4&lt;=2024),
    _xlfn.XLOOKUP($AI4, Ensign!$A$2:$A$12, Ensign!$B$2:$B$12),
    _xlfn.XLOOKUP($AI4, 'Historic (IPEDS &amp; 2019 RTP)'!$A:$A, _xlfn.XLOOKUP(AN$1, 'Historic (IPEDS &amp; 2019 RTP)'!$A$1:$H$1, 'Historic (IPEDS &amp; 2019 RTP)'!$A:$H),
      IFERROR(_xlfn.XLOOKUP($AI4, 'USHE Historic'!$A$3:$A$13, _xlfn.XLOOKUP(AN$1, 'USHE Historic'!$A$2:$E$2, 'USHE Historic'!$A$3:$E$13)),
        _xlfn.IFS(
          AN$1="BYU", IFERROR(_xlfn.XLOOKUP($AI4, 'MAG College Enrollment Forecast'!$A:$A, 'MAG College Enrollment Forecast'!$B:$B), (AN$72-AN3)/($AI$72-$AI3)*($AI4-$AI3)+AN3),
          AN$1="UVU", IFERROR(_xlfn.XLOOKUP($AI4, 'MAG College Enrollment Forecast'!$A:$A, 'MAG College Enrollment Forecast'!$C:$C+'MAG College Enrollment Forecast'!$D:$D+'MAG College Enrollment Forecast'!$E:$E+'MAG College Enrollment Forecast'!$F:$F+'MAG College Enrollment Forecast'!$G:$G), (AN$72-AN3)/($AI$72-$AI3)*($AI4-$AI3)+AN3),
          TRUE, IFERROR(_xlfn.XLOOKUP($AI4, 'USHE Projections'!$A:$A, IFERROR(_xlfn.XLOOKUP(AN$1, 'USHE Projections'!$A$1:$E$1, 'USHE Projections'!$A:$E), "NONE"), (AN$72-AN3)/($AI$72-$AI3)*($AI4-$AI3)+AN3), (AN$72-AN3)/($AI$72-$AI3)*($AI4-$AI3)+AN3)
        )
      )
    )
  ), 0)</f>
        <v>31108</v>
      </c>
      <c r="AO4" s="20" cm="1">
        <f t="array" ref="AO4">ROUND(
  IF(AND(AO$1="Ensign", $AI4&gt;=2021, $AI4&lt;=2024),
    _xlfn.XLOOKUP($AI4, Ensign!$A$2:$A$12, Ensign!$B$2:$B$12),
    _xlfn.XLOOKUP($AI4, 'Historic (IPEDS &amp; 2019 RTP)'!$A:$A, _xlfn.XLOOKUP(AO$1, 'Historic (IPEDS &amp; 2019 RTP)'!$A$1:$H$1, 'Historic (IPEDS &amp; 2019 RTP)'!$A:$H),
      IFERROR(_xlfn.XLOOKUP($AI4, 'USHE Historic'!$A$3:$A$13, _xlfn.XLOOKUP(AO$1, 'USHE Historic'!$A$2:$E$2, 'USHE Historic'!$A$3:$E$13)),
        _xlfn.IFS(
          AO$1="BYU", IFERROR(_xlfn.XLOOKUP($AI4, 'MAG College Enrollment Forecast'!$A:$A, 'MAG College Enrollment Forecast'!$B:$B), (AO$72-AO3)/($AI$72-$AI3)*($AI4-$AI3)+AO3),
          AO$1="UVU", IFERROR(_xlfn.XLOOKUP($AI4, 'MAG College Enrollment Forecast'!$A:$A, 'MAG College Enrollment Forecast'!$C:$C+'MAG College Enrollment Forecast'!$D:$D+'MAG College Enrollment Forecast'!$E:$E+'MAG College Enrollment Forecast'!$F:$F+'MAG College Enrollment Forecast'!$G:$G), (AO$72-AO3)/($AI$72-$AI3)*($AI4-$AI3)+AO3),
          TRUE, IFERROR(_xlfn.XLOOKUP($AI4, 'USHE Projections'!$A:$A, IFERROR(_xlfn.XLOOKUP(AO$1, 'USHE Projections'!$A$1:$E$1, 'USHE Projections'!$A:$E), "NONE"), (AO$72-AO3)/($AI$72-$AI3)*($AI4-$AI3)+AO3), (AO$72-AO3)/($AI$72-$AI3)*($AI4-$AI3)+AO3)
        )
      )
    )
  ), 0)</f>
        <v>0</v>
      </c>
      <c r="AP4" s="20" cm="1">
        <f t="array" ref="AP4">ROUND(
  IF(AND(AP$1="Ensign", $AI4&gt;=2021, $AI4&lt;=2024),
    _xlfn.XLOOKUP($AI4, Ensign!$A$2:$A$12, Ensign!$B$2:$B$12),
    _xlfn.XLOOKUP($AI4, 'Historic (IPEDS &amp; 2019 RTP)'!$A:$A, _xlfn.XLOOKUP(AP$1, 'Historic (IPEDS &amp; 2019 RTP)'!$A$1:$H$1, 'Historic (IPEDS &amp; 2019 RTP)'!$A:$H),
      IFERROR(_xlfn.XLOOKUP($AI4, 'USHE Historic'!$A$3:$A$13, _xlfn.XLOOKUP(AP$1, 'USHE Historic'!$A$2:$E$2, 'USHE Historic'!$A$3:$E$13)),
        _xlfn.IFS(
          AP$1="BYU", IFERROR(_xlfn.XLOOKUP($AI4, 'MAG College Enrollment Forecast'!$A:$A, 'MAG College Enrollment Forecast'!$B:$B), (AP$72-AP3)/($AI$72-$AI3)*($AI4-$AI3)+AP3),
          AP$1="UVU", IFERROR(_xlfn.XLOOKUP($AI4, 'MAG College Enrollment Forecast'!$A:$A, 'MAG College Enrollment Forecast'!$C:$C+'MAG College Enrollment Forecast'!$D:$D+'MAG College Enrollment Forecast'!$E:$E+'MAG College Enrollment Forecast'!$F:$F+'MAG College Enrollment Forecast'!$G:$G), (AP$72-AP3)/($AI$72-$AI3)*($AI4-$AI3)+AP3),
          TRUE, IFERROR(_xlfn.XLOOKUP($AI4, 'USHE Projections'!$A:$A, IFERROR(_xlfn.XLOOKUP(AP$1, 'USHE Projections'!$A$1:$E$1, 'USHE Projections'!$A:$E), "NONE"), (AP$72-AP3)/($AI$72-$AI3)*($AI4-$AI3)+AP3), (AP$72-AP3)/($AI$72-$AI3)*($AI4-$AI3)+AP3)
        )
      )
    )
  ), 0)</f>
        <v>0</v>
      </c>
      <c r="AQ4" s="7"/>
    </row>
    <row r="5" spans="1:43">
      <c r="AI5" s="3">
        <v>1993</v>
      </c>
      <c r="AJ5" s="20" cm="1">
        <f t="array" ref="AJ5">ROUND(
  IF(AND(AJ$1="Ensign", $AI5&gt;=2021, $AI5&lt;=2024),
    _xlfn.XLOOKUP($AI5, Ensign!$A$2:$A$12, Ensign!$B$2:$B$12),
    _xlfn.XLOOKUP($AI5, 'Historic (IPEDS &amp; 2019 RTP)'!$A:$A, _xlfn.XLOOKUP(AJ$1, 'Historic (IPEDS &amp; 2019 RTP)'!$A$1:$H$1, 'Historic (IPEDS &amp; 2019 RTP)'!$A:$H),
      IFERROR(_xlfn.XLOOKUP($AI5, 'USHE Historic'!$A$3:$A$13, _xlfn.XLOOKUP(AJ$1, 'USHE Historic'!$A$2:$E$2, 'USHE Historic'!$A$3:$E$13)),
        _xlfn.IFS(
          AJ$1="BYU", IFERROR(_xlfn.XLOOKUP($AI5, 'MAG College Enrollment Forecast'!$A:$A, 'MAG College Enrollment Forecast'!$B:$B), (AJ$72-AJ4)/($AI$72-$AI4)*($AI5-$AI4)+AJ4),
          AJ$1="UVU", IFERROR(_xlfn.XLOOKUP($AI5, 'MAG College Enrollment Forecast'!$A:$A, 'MAG College Enrollment Forecast'!$C:$C+'MAG College Enrollment Forecast'!$D:$D+'MAG College Enrollment Forecast'!$E:$E+'MAG College Enrollment Forecast'!$F:$F+'MAG College Enrollment Forecast'!$G:$G), (AJ$72-AJ4)/($AI$72-$AI4)*($AI5-$AI4)+AJ4),
          TRUE, IFERROR(_xlfn.XLOOKUP($AI5, 'USHE Projections'!$A:$A, IFERROR(_xlfn.XLOOKUP(AJ$1, 'USHE Projections'!$A$1:$E$1, 'USHE Projections'!$A:$E), "NONE"), (AJ$72-AJ4)/($AI$72-$AI4)*($AI5-$AI4)+AJ4), (AJ$72-AJ4)/($AI$72-$AI4)*($AI5-$AI4)+AJ4)
        )
      )
    )
  ), 0)</f>
        <v>25982</v>
      </c>
      <c r="AK5" s="20" cm="1">
        <f t="array" ref="AK5">ROUND(
  IF(AND(AK$1="Ensign", $AI5&gt;=2021, $AI5&lt;=2024),
    _xlfn.XLOOKUP($AI5, Ensign!$A$2:$A$12, Ensign!$B$2:$B$12),
    _xlfn.XLOOKUP($AI5, 'Historic (IPEDS &amp; 2019 RTP)'!$A:$A, _xlfn.XLOOKUP(AK$1, 'Historic (IPEDS &amp; 2019 RTP)'!$A$1:$H$1, 'Historic (IPEDS &amp; 2019 RTP)'!$A:$H),
      IFERROR(_xlfn.XLOOKUP($AI5, 'USHE Historic'!$A$3:$A$13, _xlfn.XLOOKUP(AK$1, 'USHE Historic'!$A$2:$E$2, 'USHE Historic'!$A$3:$E$13)),
        _xlfn.IFS(
          AK$1="BYU", IFERROR(_xlfn.XLOOKUP($AI5, 'MAG College Enrollment Forecast'!$A:$A, 'MAG College Enrollment Forecast'!$B:$B), (AK$72-AK4)/($AI$72-$AI4)*($AI5-$AI4)+AK4),
          AK$1="UVU", IFERROR(_xlfn.XLOOKUP($AI5, 'MAG College Enrollment Forecast'!$A:$A, 'MAG College Enrollment Forecast'!$C:$C+'MAG College Enrollment Forecast'!$D:$D+'MAG College Enrollment Forecast'!$E:$E+'MAG College Enrollment Forecast'!$F:$F+'MAG College Enrollment Forecast'!$G:$G), (AK$72-AK4)/($AI$72-$AI4)*($AI5-$AI4)+AK4),
          TRUE, IFERROR(_xlfn.XLOOKUP($AI5, 'USHE Projections'!$A:$A, IFERROR(_xlfn.XLOOKUP(AK$1, 'USHE Projections'!$A$1:$E$1, 'USHE Projections'!$A:$E), "NONE"), (AK$72-AK4)/($AI$72-$AI4)*($AI5-$AI4)+AK4), (AK$72-AK4)/($AI$72-$AI4)*($AI5-$AI4)+AK4)
        )
      )
    )
  ), 0)</f>
        <v>14447</v>
      </c>
      <c r="AL5" s="20" cm="1">
        <f t="array" ref="AL5">ROUND(
  IF(AND(AL$1="Ensign", $AI5&gt;=2021, $AI5&lt;=2024),
    _xlfn.XLOOKUP($AI5, Ensign!$A$2:$A$12, Ensign!$B$2:$B$12),
    _xlfn.XLOOKUP($AI5, 'Historic (IPEDS &amp; 2019 RTP)'!$A:$A, _xlfn.XLOOKUP(AL$1, 'Historic (IPEDS &amp; 2019 RTP)'!$A$1:$H$1, 'Historic (IPEDS &amp; 2019 RTP)'!$A:$H),
      IFERROR(_xlfn.XLOOKUP($AI5, 'USHE Historic'!$A$3:$A$13, _xlfn.XLOOKUP(AL$1, 'USHE Historic'!$A$2:$E$2, 'USHE Historic'!$A$3:$E$13)),
        _xlfn.IFS(
          AL$1="BYU", IFERROR(_xlfn.XLOOKUP($AI5, 'MAG College Enrollment Forecast'!$A:$A, 'MAG College Enrollment Forecast'!$B:$B), (AL$72-AL4)/($AI$72-$AI4)*($AI5-$AI4)+AL4),
          AL$1="UVU", IFERROR(_xlfn.XLOOKUP($AI5, 'MAG College Enrollment Forecast'!$A:$A, 'MAG College Enrollment Forecast'!$C:$C+'MAG College Enrollment Forecast'!$D:$D+'MAG College Enrollment Forecast'!$E:$E+'MAG College Enrollment Forecast'!$F:$F+'MAG College Enrollment Forecast'!$G:$G), (AL$72-AL4)/($AI$72-$AI4)*($AI5-$AI4)+AL4),
          TRUE, IFERROR(_xlfn.XLOOKUP($AI5, 'USHE Projections'!$A:$A, IFERROR(_xlfn.XLOOKUP(AL$1, 'USHE Projections'!$A$1:$E$1, 'USHE Projections'!$A:$E), "NONE"), (AL$72-AL4)/($AI$72-$AI4)*($AI5-$AI4)+AL4), (AL$72-AL4)/($AI$72-$AI4)*($AI5-$AI4)+AL4)
        )
      )
    )
  ), 0)</f>
        <v>10512</v>
      </c>
      <c r="AM5" s="20" cm="1">
        <f t="array" ref="AM5">ROUND(
  IF(AND(AM$1="Ensign", $AI5&gt;=2021, $AI5&lt;=2024),
    _xlfn.XLOOKUP($AI5, Ensign!$A$2:$A$12, Ensign!$B$2:$B$12),
    _xlfn.XLOOKUP($AI5, 'Historic (IPEDS &amp; 2019 RTP)'!$A:$A, _xlfn.XLOOKUP(AM$1, 'Historic (IPEDS &amp; 2019 RTP)'!$A$1:$H$1, 'Historic (IPEDS &amp; 2019 RTP)'!$A:$H),
      IFERROR(_xlfn.XLOOKUP($AI5, 'USHE Historic'!$A$3:$A$13, _xlfn.XLOOKUP(AM$1, 'USHE Historic'!$A$2:$E$2, 'USHE Historic'!$A$3:$E$13)),
        _xlfn.IFS(
          AM$1="BYU", IFERROR(_xlfn.XLOOKUP($AI5, 'MAG College Enrollment Forecast'!$A:$A, 'MAG College Enrollment Forecast'!$B:$B), (AM$72-AM4)/($AI$72-$AI4)*($AI5-$AI4)+AM4),
          AM$1="UVU", IFERROR(_xlfn.XLOOKUP($AI5, 'MAG College Enrollment Forecast'!$A:$A, 'MAG College Enrollment Forecast'!$C:$C+'MAG College Enrollment Forecast'!$D:$D+'MAG College Enrollment Forecast'!$E:$E+'MAG College Enrollment Forecast'!$F:$F+'MAG College Enrollment Forecast'!$G:$G), (AM$72-AM4)/($AI$72-$AI4)*($AI5-$AI4)+AM4),
          TRUE, IFERROR(_xlfn.XLOOKUP($AI5, 'USHE Projections'!$A:$A, IFERROR(_xlfn.XLOOKUP(AM$1, 'USHE Projections'!$A$1:$E$1, 'USHE Projections'!$A:$E), "NONE"), (AM$72-AM4)/($AI$72-$AI4)*($AI5-$AI4)+AM4), (AM$72-AM4)/($AI$72-$AI4)*($AI5-$AI4)+AM4)
        )
      )
    )
  ), 0)</f>
        <v>18311</v>
      </c>
      <c r="AN5" s="20" cm="1">
        <f t="array" ref="AN5">ROUND(
  IF(AND(AN$1="Ensign", $AI5&gt;=2021, $AI5&lt;=2024),
    _xlfn.XLOOKUP($AI5, Ensign!$A$2:$A$12, Ensign!$B$2:$B$12),
    _xlfn.XLOOKUP($AI5, 'Historic (IPEDS &amp; 2019 RTP)'!$A:$A, _xlfn.XLOOKUP(AN$1, 'Historic (IPEDS &amp; 2019 RTP)'!$A$1:$H$1, 'Historic (IPEDS &amp; 2019 RTP)'!$A:$H),
      IFERROR(_xlfn.XLOOKUP($AI5, 'USHE Historic'!$A$3:$A$13, _xlfn.XLOOKUP(AN$1, 'USHE Historic'!$A$2:$E$2, 'USHE Historic'!$A$3:$E$13)),
        _xlfn.IFS(
          AN$1="BYU", IFERROR(_xlfn.XLOOKUP($AI5, 'MAG College Enrollment Forecast'!$A:$A, 'MAG College Enrollment Forecast'!$B:$B), (AN$72-AN4)/($AI$72-$AI4)*($AI5-$AI4)+AN4),
          AN$1="UVU", IFERROR(_xlfn.XLOOKUP($AI5, 'MAG College Enrollment Forecast'!$A:$A, 'MAG College Enrollment Forecast'!$C:$C+'MAG College Enrollment Forecast'!$D:$D+'MAG College Enrollment Forecast'!$E:$E+'MAG College Enrollment Forecast'!$F:$F+'MAG College Enrollment Forecast'!$G:$G), (AN$72-AN4)/($AI$72-$AI4)*($AI5-$AI4)+AN4),
          TRUE, IFERROR(_xlfn.XLOOKUP($AI5, 'USHE Projections'!$A:$A, IFERROR(_xlfn.XLOOKUP(AN$1, 'USHE Projections'!$A$1:$E$1, 'USHE Projections'!$A:$E), "NONE"), (AN$72-AN4)/($AI$72-$AI4)*($AI5-$AI4)+AN4), (AN$72-AN4)/($AI$72-$AI4)*($AI5-$AI4)+AN4)
        )
      )
    )
  ), 0)</f>
        <v>30547</v>
      </c>
      <c r="AO5" s="20" cm="1">
        <f t="array" ref="AO5">ROUND(
  IF(AND(AO$1="Ensign", $AI5&gt;=2021, $AI5&lt;=2024),
    _xlfn.XLOOKUP($AI5, Ensign!$A$2:$A$12, Ensign!$B$2:$B$12),
    _xlfn.XLOOKUP($AI5, 'Historic (IPEDS &amp; 2019 RTP)'!$A:$A, _xlfn.XLOOKUP(AO$1, 'Historic (IPEDS &amp; 2019 RTP)'!$A$1:$H$1, 'Historic (IPEDS &amp; 2019 RTP)'!$A:$H),
      IFERROR(_xlfn.XLOOKUP($AI5, 'USHE Historic'!$A$3:$A$13, _xlfn.XLOOKUP(AO$1, 'USHE Historic'!$A$2:$E$2, 'USHE Historic'!$A$3:$E$13)),
        _xlfn.IFS(
          AO$1="BYU", IFERROR(_xlfn.XLOOKUP($AI5, 'MAG College Enrollment Forecast'!$A:$A, 'MAG College Enrollment Forecast'!$B:$B), (AO$72-AO4)/($AI$72-$AI4)*($AI5-$AI4)+AO4),
          AO$1="UVU", IFERROR(_xlfn.XLOOKUP($AI5, 'MAG College Enrollment Forecast'!$A:$A, 'MAG College Enrollment Forecast'!$C:$C+'MAG College Enrollment Forecast'!$D:$D+'MAG College Enrollment Forecast'!$E:$E+'MAG College Enrollment Forecast'!$F:$F+'MAG College Enrollment Forecast'!$G:$G), (AO$72-AO4)/($AI$72-$AI4)*($AI5-$AI4)+AO4),
          TRUE, IFERROR(_xlfn.XLOOKUP($AI5, 'USHE Projections'!$A:$A, IFERROR(_xlfn.XLOOKUP(AO$1, 'USHE Projections'!$A$1:$E$1, 'USHE Projections'!$A:$E), "NONE"), (AO$72-AO4)/($AI$72-$AI4)*($AI5-$AI4)+AO4), (AO$72-AO4)/($AI$72-$AI4)*($AI5-$AI4)+AO4)
        )
      )
    )
  ), 0)</f>
        <v>0</v>
      </c>
      <c r="AP5" s="20" cm="1">
        <f t="array" ref="AP5">ROUND(
  IF(AND(AP$1="Ensign", $AI5&gt;=2021, $AI5&lt;=2024),
    _xlfn.XLOOKUP($AI5, Ensign!$A$2:$A$12, Ensign!$B$2:$B$12),
    _xlfn.XLOOKUP($AI5, 'Historic (IPEDS &amp; 2019 RTP)'!$A:$A, _xlfn.XLOOKUP(AP$1, 'Historic (IPEDS &amp; 2019 RTP)'!$A$1:$H$1, 'Historic (IPEDS &amp; 2019 RTP)'!$A:$H),
      IFERROR(_xlfn.XLOOKUP($AI5, 'USHE Historic'!$A$3:$A$13, _xlfn.XLOOKUP(AP$1, 'USHE Historic'!$A$2:$E$2, 'USHE Historic'!$A$3:$E$13)),
        _xlfn.IFS(
          AP$1="BYU", IFERROR(_xlfn.XLOOKUP($AI5, 'MAG College Enrollment Forecast'!$A:$A, 'MAG College Enrollment Forecast'!$B:$B), (AP$72-AP4)/($AI$72-$AI4)*($AI5-$AI4)+AP4),
          AP$1="UVU", IFERROR(_xlfn.XLOOKUP($AI5, 'MAG College Enrollment Forecast'!$A:$A, 'MAG College Enrollment Forecast'!$C:$C+'MAG College Enrollment Forecast'!$D:$D+'MAG College Enrollment Forecast'!$E:$E+'MAG College Enrollment Forecast'!$F:$F+'MAG College Enrollment Forecast'!$G:$G), (AP$72-AP4)/($AI$72-$AI4)*($AI5-$AI4)+AP4),
          TRUE, IFERROR(_xlfn.XLOOKUP($AI5, 'USHE Projections'!$A:$A, IFERROR(_xlfn.XLOOKUP(AP$1, 'USHE Projections'!$A$1:$E$1, 'USHE Projections'!$A:$E), "NONE"), (AP$72-AP4)/($AI$72-$AI4)*($AI5-$AI4)+AP4), (AP$72-AP4)/($AI$72-$AI4)*($AI5-$AI4)+AP4)
        )
      )
    )
  ), 0)</f>
        <v>0</v>
      </c>
      <c r="AQ5" s="7"/>
    </row>
    <row r="6" spans="1:43">
      <c r="AI6" s="3">
        <v>1994</v>
      </c>
      <c r="AJ6" s="20" cm="1">
        <f t="array" ref="AJ6">ROUND(
  IF(AND(AJ$1="Ensign", $AI6&gt;=2021, $AI6&lt;=2024),
    _xlfn.XLOOKUP($AI6, Ensign!$A$2:$A$12, Ensign!$B$2:$B$12),
    _xlfn.XLOOKUP($AI6, 'Historic (IPEDS &amp; 2019 RTP)'!$A:$A, _xlfn.XLOOKUP(AJ$1, 'Historic (IPEDS &amp; 2019 RTP)'!$A$1:$H$1, 'Historic (IPEDS &amp; 2019 RTP)'!$A:$H),
      IFERROR(_xlfn.XLOOKUP($AI6, 'USHE Historic'!$A$3:$A$13, _xlfn.XLOOKUP(AJ$1, 'USHE Historic'!$A$2:$E$2, 'USHE Historic'!$A$3:$E$13)),
        _xlfn.IFS(
          AJ$1="BYU", IFERROR(_xlfn.XLOOKUP($AI6, 'MAG College Enrollment Forecast'!$A:$A, 'MAG College Enrollment Forecast'!$B:$B), (AJ$72-AJ5)/($AI$72-$AI5)*($AI6-$AI5)+AJ5),
          AJ$1="UVU", IFERROR(_xlfn.XLOOKUP($AI6, 'MAG College Enrollment Forecast'!$A:$A, 'MAG College Enrollment Forecast'!$C:$C+'MAG College Enrollment Forecast'!$D:$D+'MAG College Enrollment Forecast'!$E:$E+'MAG College Enrollment Forecast'!$F:$F+'MAG College Enrollment Forecast'!$G:$G), (AJ$72-AJ5)/($AI$72-$AI5)*($AI6-$AI5)+AJ5),
          TRUE, IFERROR(_xlfn.XLOOKUP($AI6, 'USHE Projections'!$A:$A, IFERROR(_xlfn.XLOOKUP(AJ$1, 'USHE Projections'!$A$1:$E$1, 'USHE Projections'!$A:$E), "NONE"), (AJ$72-AJ5)/($AI$72-$AI5)*($AI6-$AI5)+AJ5), (AJ$72-AJ5)/($AI$72-$AI5)*($AI6-$AI5)+AJ5)
        )
      )
    )
  ), 0)</f>
        <v>25645</v>
      </c>
      <c r="AK6" s="20" cm="1">
        <f t="array" ref="AK6">ROUND(
  IF(AND(AK$1="Ensign", $AI6&gt;=2021, $AI6&lt;=2024),
    _xlfn.XLOOKUP($AI6, Ensign!$A$2:$A$12, Ensign!$B$2:$B$12),
    _xlfn.XLOOKUP($AI6, 'Historic (IPEDS &amp; 2019 RTP)'!$A:$A, _xlfn.XLOOKUP(AK$1, 'Historic (IPEDS &amp; 2019 RTP)'!$A$1:$H$1, 'Historic (IPEDS &amp; 2019 RTP)'!$A:$H),
      IFERROR(_xlfn.XLOOKUP($AI6, 'USHE Historic'!$A$3:$A$13, _xlfn.XLOOKUP(AK$1, 'USHE Historic'!$A$2:$E$2, 'USHE Historic'!$A$3:$E$13)),
        _xlfn.IFS(
          AK$1="BYU", IFERROR(_xlfn.XLOOKUP($AI6, 'MAG College Enrollment Forecast'!$A:$A, 'MAG College Enrollment Forecast'!$B:$B), (AK$72-AK5)/($AI$72-$AI5)*($AI6-$AI5)+AK5),
          AK$1="UVU", IFERROR(_xlfn.XLOOKUP($AI6, 'MAG College Enrollment Forecast'!$A:$A, 'MAG College Enrollment Forecast'!$C:$C+'MAG College Enrollment Forecast'!$D:$D+'MAG College Enrollment Forecast'!$E:$E+'MAG College Enrollment Forecast'!$F:$F+'MAG College Enrollment Forecast'!$G:$G), (AK$72-AK5)/($AI$72-$AI5)*($AI6-$AI5)+AK5),
          TRUE, IFERROR(_xlfn.XLOOKUP($AI6, 'USHE Projections'!$A:$A, IFERROR(_xlfn.XLOOKUP(AK$1, 'USHE Projections'!$A$1:$E$1, 'USHE Projections'!$A:$E), "NONE"), (AK$72-AK5)/($AI$72-$AI5)*($AI6-$AI5)+AK5), (AK$72-AK5)/($AI$72-$AI5)*($AI6-$AI5)+AK5)
        )
      )
    )
  ), 0)</f>
        <v>14230</v>
      </c>
      <c r="AL6" s="20" cm="1">
        <f t="array" ref="AL6">ROUND(
  IF(AND(AL$1="Ensign", $AI6&gt;=2021, $AI6&lt;=2024),
    _xlfn.XLOOKUP($AI6, Ensign!$A$2:$A$12, Ensign!$B$2:$B$12),
    _xlfn.XLOOKUP($AI6, 'Historic (IPEDS &amp; 2019 RTP)'!$A:$A, _xlfn.XLOOKUP(AL$1, 'Historic (IPEDS &amp; 2019 RTP)'!$A$1:$H$1, 'Historic (IPEDS &amp; 2019 RTP)'!$A:$H),
      IFERROR(_xlfn.XLOOKUP($AI6, 'USHE Historic'!$A$3:$A$13, _xlfn.XLOOKUP(AL$1, 'USHE Historic'!$A$2:$E$2, 'USHE Historic'!$A$3:$E$13)),
        _xlfn.IFS(
          AL$1="BYU", IFERROR(_xlfn.XLOOKUP($AI6, 'MAG College Enrollment Forecast'!$A:$A, 'MAG College Enrollment Forecast'!$B:$B), (AL$72-AL5)/($AI$72-$AI5)*($AI6-$AI5)+AL5),
          AL$1="UVU", IFERROR(_xlfn.XLOOKUP($AI6, 'MAG College Enrollment Forecast'!$A:$A, 'MAG College Enrollment Forecast'!$C:$C+'MAG College Enrollment Forecast'!$D:$D+'MAG College Enrollment Forecast'!$E:$E+'MAG College Enrollment Forecast'!$F:$F+'MAG College Enrollment Forecast'!$G:$G), (AL$72-AL5)/($AI$72-$AI5)*($AI6-$AI5)+AL5),
          TRUE, IFERROR(_xlfn.XLOOKUP($AI6, 'USHE Projections'!$A:$A, IFERROR(_xlfn.XLOOKUP(AL$1, 'USHE Projections'!$A$1:$E$1, 'USHE Projections'!$A:$E), "NONE"), (AL$72-AL5)/($AI$72-$AI5)*($AI6-$AI5)+AL5), (AL$72-AL5)/($AI$72-$AI5)*($AI6-$AI5)+AL5)
        )
      )
    )
  ), 0)</f>
        <v>13293</v>
      </c>
      <c r="AM6" s="20" cm="1">
        <f t="array" ref="AM6">ROUND(
  IF(AND(AM$1="Ensign", $AI6&gt;=2021, $AI6&lt;=2024),
    _xlfn.XLOOKUP($AI6, Ensign!$A$2:$A$12, Ensign!$B$2:$B$12),
    _xlfn.XLOOKUP($AI6, 'Historic (IPEDS &amp; 2019 RTP)'!$A:$A, _xlfn.XLOOKUP(AM$1, 'Historic (IPEDS &amp; 2019 RTP)'!$A$1:$H$1, 'Historic (IPEDS &amp; 2019 RTP)'!$A:$H),
      IFERROR(_xlfn.XLOOKUP($AI6, 'USHE Historic'!$A$3:$A$13, _xlfn.XLOOKUP(AM$1, 'USHE Historic'!$A$2:$E$2, 'USHE Historic'!$A$3:$E$13)),
        _xlfn.IFS(
          AM$1="BYU", IFERROR(_xlfn.XLOOKUP($AI6, 'MAG College Enrollment Forecast'!$A:$A, 'MAG College Enrollment Forecast'!$B:$B), (AM$72-AM5)/($AI$72-$AI5)*($AI6-$AI5)+AM5),
          AM$1="UVU", IFERROR(_xlfn.XLOOKUP($AI6, 'MAG College Enrollment Forecast'!$A:$A, 'MAG College Enrollment Forecast'!$C:$C+'MAG College Enrollment Forecast'!$D:$D+'MAG College Enrollment Forecast'!$E:$E+'MAG College Enrollment Forecast'!$F:$F+'MAG College Enrollment Forecast'!$G:$G), (AM$72-AM5)/($AI$72-$AI5)*($AI6-$AI5)+AM5),
          TRUE, IFERROR(_xlfn.XLOOKUP($AI6, 'USHE Projections'!$A:$A, IFERROR(_xlfn.XLOOKUP(AM$1, 'USHE Projections'!$A$1:$E$1, 'USHE Projections'!$A:$E), "NONE"), (AM$72-AM5)/($AI$72-$AI5)*($AI6-$AI5)+AM5), (AM$72-AM5)/($AI$72-$AI5)*($AI6-$AI5)+AM5)
        )
      )
    )
  ), 0)</f>
        <v>19440</v>
      </c>
      <c r="AN6" s="20" cm="1">
        <f t="array" ref="AN6">ROUND(
  IF(AND(AN$1="Ensign", $AI6&gt;=2021, $AI6&lt;=2024),
    _xlfn.XLOOKUP($AI6, Ensign!$A$2:$A$12, Ensign!$B$2:$B$12),
    _xlfn.XLOOKUP($AI6, 'Historic (IPEDS &amp; 2019 RTP)'!$A:$A, _xlfn.XLOOKUP(AN$1, 'Historic (IPEDS &amp; 2019 RTP)'!$A$1:$H$1, 'Historic (IPEDS &amp; 2019 RTP)'!$A:$H),
      IFERROR(_xlfn.XLOOKUP($AI6, 'USHE Historic'!$A$3:$A$13, _xlfn.XLOOKUP(AN$1, 'USHE Historic'!$A$2:$E$2, 'USHE Historic'!$A$3:$E$13)),
        _xlfn.IFS(
          AN$1="BYU", IFERROR(_xlfn.XLOOKUP($AI6, 'MAG College Enrollment Forecast'!$A:$A, 'MAG College Enrollment Forecast'!$B:$B), (AN$72-AN5)/($AI$72-$AI5)*($AI6-$AI5)+AN5),
          AN$1="UVU", IFERROR(_xlfn.XLOOKUP($AI6, 'MAG College Enrollment Forecast'!$A:$A, 'MAG College Enrollment Forecast'!$C:$C+'MAG College Enrollment Forecast'!$D:$D+'MAG College Enrollment Forecast'!$E:$E+'MAG College Enrollment Forecast'!$F:$F+'MAG College Enrollment Forecast'!$G:$G), (AN$72-AN5)/($AI$72-$AI5)*($AI6-$AI5)+AN5),
          TRUE, IFERROR(_xlfn.XLOOKUP($AI6, 'USHE Projections'!$A:$A, IFERROR(_xlfn.XLOOKUP(AN$1, 'USHE Projections'!$A$1:$E$1, 'USHE Projections'!$A:$E), "NONE"), (AN$72-AN5)/($AI$72-$AI5)*($AI6-$AI5)+AN5), (AN$72-AN5)/($AI$72-$AI5)*($AI6-$AI5)+AN5)
        )
      )
    )
  ), 0)</f>
        <v>30413</v>
      </c>
      <c r="AO6" s="20" cm="1">
        <f t="array" ref="AO6">ROUND(
  IF(AND(AO$1="Ensign", $AI6&gt;=2021, $AI6&lt;=2024),
    _xlfn.XLOOKUP($AI6, Ensign!$A$2:$A$12, Ensign!$B$2:$B$12),
    _xlfn.XLOOKUP($AI6, 'Historic (IPEDS &amp; 2019 RTP)'!$A:$A, _xlfn.XLOOKUP(AO$1, 'Historic (IPEDS &amp; 2019 RTP)'!$A$1:$H$1, 'Historic (IPEDS &amp; 2019 RTP)'!$A:$H),
      IFERROR(_xlfn.XLOOKUP($AI6, 'USHE Historic'!$A$3:$A$13, _xlfn.XLOOKUP(AO$1, 'USHE Historic'!$A$2:$E$2, 'USHE Historic'!$A$3:$E$13)),
        _xlfn.IFS(
          AO$1="BYU", IFERROR(_xlfn.XLOOKUP($AI6, 'MAG College Enrollment Forecast'!$A:$A, 'MAG College Enrollment Forecast'!$B:$B), (AO$72-AO5)/($AI$72-$AI5)*($AI6-$AI5)+AO5),
          AO$1="UVU", IFERROR(_xlfn.XLOOKUP($AI6, 'MAG College Enrollment Forecast'!$A:$A, 'MAG College Enrollment Forecast'!$C:$C+'MAG College Enrollment Forecast'!$D:$D+'MAG College Enrollment Forecast'!$E:$E+'MAG College Enrollment Forecast'!$F:$F+'MAG College Enrollment Forecast'!$G:$G), (AO$72-AO5)/($AI$72-$AI5)*($AI6-$AI5)+AO5),
          TRUE, IFERROR(_xlfn.XLOOKUP($AI6, 'USHE Projections'!$A:$A, IFERROR(_xlfn.XLOOKUP(AO$1, 'USHE Projections'!$A$1:$E$1, 'USHE Projections'!$A:$E), "NONE"), (AO$72-AO5)/($AI$72-$AI5)*($AI6-$AI5)+AO5), (AO$72-AO5)/($AI$72-$AI5)*($AI6-$AI5)+AO5)
        )
      )
    )
  ), 0)</f>
        <v>0</v>
      </c>
      <c r="AP6" s="20" cm="1">
        <f t="array" ref="AP6">ROUND(
  IF(AND(AP$1="Ensign", $AI6&gt;=2021, $AI6&lt;=2024),
    _xlfn.XLOOKUP($AI6, Ensign!$A$2:$A$12, Ensign!$B$2:$B$12),
    _xlfn.XLOOKUP($AI6, 'Historic (IPEDS &amp; 2019 RTP)'!$A:$A, _xlfn.XLOOKUP(AP$1, 'Historic (IPEDS &amp; 2019 RTP)'!$A$1:$H$1, 'Historic (IPEDS &amp; 2019 RTP)'!$A:$H),
      IFERROR(_xlfn.XLOOKUP($AI6, 'USHE Historic'!$A$3:$A$13, _xlfn.XLOOKUP(AP$1, 'USHE Historic'!$A$2:$E$2, 'USHE Historic'!$A$3:$E$13)),
        _xlfn.IFS(
          AP$1="BYU", IFERROR(_xlfn.XLOOKUP($AI6, 'MAG College Enrollment Forecast'!$A:$A, 'MAG College Enrollment Forecast'!$B:$B), (AP$72-AP5)/($AI$72-$AI5)*($AI6-$AI5)+AP5),
          AP$1="UVU", IFERROR(_xlfn.XLOOKUP($AI6, 'MAG College Enrollment Forecast'!$A:$A, 'MAG College Enrollment Forecast'!$C:$C+'MAG College Enrollment Forecast'!$D:$D+'MAG College Enrollment Forecast'!$E:$E+'MAG College Enrollment Forecast'!$F:$F+'MAG College Enrollment Forecast'!$G:$G), (AP$72-AP5)/($AI$72-$AI5)*($AI6-$AI5)+AP5),
          TRUE, IFERROR(_xlfn.XLOOKUP($AI6, 'USHE Projections'!$A:$A, IFERROR(_xlfn.XLOOKUP(AP$1, 'USHE Projections'!$A$1:$E$1, 'USHE Projections'!$A:$E), "NONE"), (AP$72-AP5)/($AI$72-$AI5)*($AI6-$AI5)+AP5), (AP$72-AP5)/($AI$72-$AI5)*($AI6-$AI5)+AP5)
        )
      )
    )
  ), 0)</f>
        <v>0</v>
      </c>
      <c r="AQ6" s="7"/>
    </row>
    <row r="7" spans="1:43">
      <c r="AI7" s="3">
        <v>1995</v>
      </c>
      <c r="AJ7" s="20" cm="1">
        <f t="array" ref="AJ7">ROUND(
  IF(AND(AJ$1="Ensign", $AI7&gt;=2021, $AI7&lt;=2024),
    _xlfn.XLOOKUP($AI7, Ensign!$A$2:$A$12, Ensign!$B$2:$B$12),
    _xlfn.XLOOKUP($AI7, 'Historic (IPEDS &amp; 2019 RTP)'!$A:$A, _xlfn.XLOOKUP(AJ$1, 'Historic (IPEDS &amp; 2019 RTP)'!$A$1:$H$1, 'Historic (IPEDS &amp; 2019 RTP)'!$A:$H),
      IFERROR(_xlfn.XLOOKUP($AI7, 'USHE Historic'!$A$3:$A$13, _xlfn.XLOOKUP(AJ$1, 'USHE Historic'!$A$2:$E$2, 'USHE Historic'!$A$3:$E$13)),
        _xlfn.IFS(
          AJ$1="BYU", IFERROR(_xlfn.XLOOKUP($AI7, 'MAG College Enrollment Forecast'!$A:$A, 'MAG College Enrollment Forecast'!$B:$B), (AJ$72-AJ6)/($AI$72-$AI6)*($AI7-$AI6)+AJ6),
          AJ$1="UVU", IFERROR(_xlfn.XLOOKUP($AI7, 'MAG College Enrollment Forecast'!$A:$A, 'MAG College Enrollment Forecast'!$C:$C+'MAG College Enrollment Forecast'!$D:$D+'MAG College Enrollment Forecast'!$E:$E+'MAG College Enrollment Forecast'!$F:$F+'MAG College Enrollment Forecast'!$G:$G), (AJ$72-AJ6)/($AI$72-$AI6)*($AI7-$AI6)+AJ6),
          TRUE, IFERROR(_xlfn.XLOOKUP($AI7, 'USHE Projections'!$A:$A, IFERROR(_xlfn.XLOOKUP(AJ$1, 'USHE Projections'!$A$1:$E$1, 'USHE Projections'!$A:$E), "NONE"), (AJ$72-AJ6)/($AI$72-$AI6)*($AI7-$AI6)+AJ6), (AJ$72-AJ6)/($AI$72-$AI6)*($AI7-$AI6)+AJ6)
        )
      )
    )
  ), 0)</f>
        <v>26810</v>
      </c>
      <c r="AK7" s="20" cm="1">
        <f t="array" ref="AK7">ROUND(
  IF(AND(AK$1="Ensign", $AI7&gt;=2021, $AI7&lt;=2024),
    _xlfn.XLOOKUP($AI7, Ensign!$A$2:$A$12, Ensign!$B$2:$B$12),
    _xlfn.XLOOKUP($AI7, 'Historic (IPEDS &amp; 2019 RTP)'!$A:$A, _xlfn.XLOOKUP(AK$1, 'Historic (IPEDS &amp; 2019 RTP)'!$A$1:$H$1, 'Historic (IPEDS &amp; 2019 RTP)'!$A:$H),
      IFERROR(_xlfn.XLOOKUP($AI7, 'USHE Historic'!$A$3:$A$13, _xlfn.XLOOKUP(AK$1, 'USHE Historic'!$A$2:$E$2, 'USHE Historic'!$A$3:$E$13)),
        _xlfn.IFS(
          AK$1="BYU", IFERROR(_xlfn.XLOOKUP($AI7, 'MAG College Enrollment Forecast'!$A:$A, 'MAG College Enrollment Forecast'!$B:$B), (AK$72-AK6)/($AI$72-$AI6)*($AI7-$AI6)+AK6),
          AK$1="UVU", IFERROR(_xlfn.XLOOKUP($AI7, 'MAG College Enrollment Forecast'!$A:$A, 'MAG College Enrollment Forecast'!$C:$C+'MAG College Enrollment Forecast'!$D:$D+'MAG College Enrollment Forecast'!$E:$E+'MAG College Enrollment Forecast'!$F:$F+'MAG College Enrollment Forecast'!$G:$G), (AK$72-AK6)/($AI$72-$AI6)*($AI7-$AI6)+AK6),
          TRUE, IFERROR(_xlfn.XLOOKUP($AI7, 'USHE Projections'!$A:$A, IFERROR(_xlfn.XLOOKUP(AK$1, 'USHE Projections'!$A$1:$E$1, 'USHE Projections'!$A:$E), "NONE"), (AK$72-AK6)/($AI$72-$AI6)*($AI7-$AI6)+AK6), (AK$72-AK6)/($AI$72-$AI6)*($AI7-$AI6)+AK6)
        )
      )
    )
  ), 0)</f>
        <v>13996</v>
      </c>
      <c r="AL7" s="20" cm="1">
        <f t="array" ref="AL7">ROUND(
  IF(AND(AL$1="Ensign", $AI7&gt;=2021, $AI7&lt;=2024),
    _xlfn.XLOOKUP($AI7, Ensign!$A$2:$A$12, Ensign!$B$2:$B$12),
    _xlfn.XLOOKUP($AI7, 'Historic (IPEDS &amp; 2019 RTP)'!$A:$A, _xlfn.XLOOKUP(AL$1, 'Historic (IPEDS &amp; 2019 RTP)'!$A$1:$H$1, 'Historic (IPEDS &amp; 2019 RTP)'!$A:$H),
      IFERROR(_xlfn.XLOOKUP($AI7, 'USHE Historic'!$A$3:$A$13, _xlfn.XLOOKUP(AL$1, 'USHE Historic'!$A$2:$E$2, 'USHE Historic'!$A$3:$E$13)),
        _xlfn.IFS(
          AL$1="BYU", IFERROR(_xlfn.XLOOKUP($AI7, 'MAG College Enrollment Forecast'!$A:$A, 'MAG College Enrollment Forecast'!$B:$B), (AL$72-AL6)/($AI$72-$AI6)*($AI7-$AI6)+AL6),
          AL$1="UVU", IFERROR(_xlfn.XLOOKUP($AI7, 'MAG College Enrollment Forecast'!$A:$A, 'MAG College Enrollment Forecast'!$C:$C+'MAG College Enrollment Forecast'!$D:$D+'MAG College Enrollment Forecast'!$E:$E+'MAG College Enrollment Forecast'!$F:$F+'MAG College Enrollment Forecast'!$G:$G), (AL$72-AL6)/($AI$72-$AI6)*($AI7-$AI6)+AL6),
          TRUE, IFERROR(_xlfn.XLOOKUP($AI7, 'USHE Projections'!$A:$A, IFERROR(_xlfn.XLOOKUP(AL$1, 'USHE Projections'!$A$1:$E$1, 'USHE Projections'!$A:$E), "NONE"), (AL$72-AL6)/($AI$72-$AI6)*($AI7-$AI6)+AL6), (AL$72-AL6)/($AI$72-$AI6)*($AI7-$AI6)+AL6)
        )
      )
    )
  ), 0)</f>
        <v>14040</v>
      </c>
      <c r="AM7" s="20" cm="1">
        <f t="array" ref="AM7">ROUND(
  IF(AND(AM$1="Ensign", $AI7&gt;=2021, $AI7&lt;=2024),
    _xlfn.XLOOKUP($AI7, Ensign!$A$2:$A$12, Ensign!$B$2:$B$12),
    _xlfn.XLOOKUP($AI7, 'Historic (IPEDS &amp; 2019 RTP)'!$A:$A, _xlfn.XLOOKUP(AM$1, 'Historic (IPEDS &amp; 2019 RTP)'!$A$1:$H$1, 'Historic (IPEDS &amp; 2019 RTP)'!$A:$H),
      IFERROR(_xlfn.XLOOKUP($AI7, 'USHE Historic'!$A$3:$A$13, _xlfn.XLOOKUP(AM$1, 'USHE Historic'!$A$2:$E$2, 'USHE Historic'!$A$3:$E$13)),
        _xlfn.IFS(
          AM$1="BYU", IFERROR(_xlfn.XLOOKUP($AI7, 'MAG College Enrollment Forecast'!$A:$A, 'MAG College Enrollment Forecast'!$B:$B), (AM$72-AM6)/($AI$72-$AI6)*($AI7-$AI6)+AM6),
          AM$1="UVU", IFERROR(_xlfn.XLOOKUP($AI7, 'MAG College Enrollment Forecast'!$A:$A, 'MAG College Enrollment Forecast'!$C:$C+'MAG College Enrollment Forecast'!$D:$D+'MAG College Enrollment Forecast'!$E:$E+'MAG College Enrollment Forecast'!$F:$F+'MAG College Enrollment Forecast'!$G:$G), (AM$72-AM6)/($AI$72-$AI6)*($AI7-$AI6)+AM6),
          TRUE, IFERROR(_xlfn.XLOOKUP($AI7, 'USHE Projections'!$A:$A, IFERROR(_xlfn.XLOOKUP(AM$1, 'USHE Projections'!$A$1:$E$1, 'USHE Projections'!$A:$E), "NONE"), (AM$72-AM6)/($AI$72-$AI6)*($AI7-$AI6)+AM6), (AM$72-AM6)/($AI$72-$AI6)*($AI7-$AI6)+AM6)
        )
      )
    )
  ), 0)</f>
        <v>20834</v>
      </c>
      <c r="AN7" s="20" cm="1">
        <f t="array" ref="AN7">ROUND(
  IF(AND(AN$1="Ensign", $AI7&gt;=2021, $AI7&lt;=2024),
    _xlfn.XLOOKUP($AI7, Ensign!$A$2:$A$12, Ensign!$B$2:$B$12),
    _xlfn.XLOOKUP($AI7, 'Historic (IPEDS &amp; 2019 RTP)'!$A:$A, _xlfn.XLOOKUP(AN$1, 'Historic (IPEDS &amp; 2019 RTP)'!$A$1:$H$1, 'Historic (IPEDS &amp; 2019 RTP)'!$A:$H),
      IFERROR(_xlfn.XLOOKUP($AI7, 'USHE Historic'!$A$3:$A$13, _xlfn.XLOOKUP(AN$1, 'USHE Historic'!$A$2:$E$2, 'USHE Historic'!$A$3:$E$13)),
        _xlfn.IFS(
          AN$1="BYU", IFERROR(_xlfn.XLOOKUP($AI7, 'MAG College Enrollment Forecast'!$A:$A, 'MAG College Enrollment Forecast'!$B:$B), (AN$72-AN6)/($AI$72-$AI6)*($AI7-$AI6)+AN6),
          AN$1="UVU", IFERROR(_xlfn.XLOOKUP($AI7, 'MAG College Enrollment Forecast'!$A:$A, 'MAG College Enrollment Forecast'!$C:$C+'MAG College Enrollment Forecast'!$D:$D+'MAG College Enrollment Forecast'!$E:$E+'MAG College Enrollment Forecast'!$F:$F+'MAG College Enrollment Forecast'!$G:$G), (AN$72-AN6)/($AI$72-$AI6)*($AI7-$AI6)+AN6),
          TRUE, IFERROR(_xlfn.XLOOKUP($AI7, 'USHE Projections'!$A:$A, IFERROR(_xlfn.XLOOKUP(AN$1, 'USHE Projections'!$A$1:$E$1, 'USHE Projections'!$A:$E), "NONE"), (AN$72-AN6)/($AI$72-$AI6)*($AI7-$AI6)+AN6), (AN$72-AN6)/($AI$72-$AI6)*($AI7-$AI6)+AN6)
        )
      )
    )
  ), 0)</f>
        <v>30465</v>
      </c>
      <c r="AO7" s="20" cm="1">
        <f t="array" ref="AO7">ROUND(
  IF(AND(AO$1="Ensign", $AI7&gt;=2021, $AI7&lt;=2024),
    _xlfn.XLOOKUP($AI7, Ensign!$A$2:$A$12, Ensign!$B$2:$B$12),
    _xlfn.XLOOKUP($AI7, 'Historic (IPEDS &amp; 2019 RTP)'!$A:$A, _xlfn.XLOOKUP(AO$1, 'Historic (IPEDS &amp; 2019 RTP)'!$A$1:$H$1, 'Historic (IPEDS &amp; 2019 RTP)'!$A:$H),
      IFERROR(_xlfn.XLOOKUP($AI7, 'USHE Historic'!$A$3:$A$13, _xlfn.XLOOKUP(AO$1, 'USHE Historic'!$A$2:$E$2, 'USHE Historic'!$A$3:$E$13)),
        _xlfn.IFS(
          AO$1="BYU", IFERROR(_xlfn.XLOOKUP($AI7, 'MAG College Enrollment Forecast'!$A:$A, 'MAG College Enrollment Forecast'!$B:$B), (AO$72-AO6)/($AI$72-$AI6)*($AI7-$AI6)+AO6),
          AO$1="UVU", IFERROR(_xlfn.XLOOKUP($AI7, 'MAG College Enrollment Forecast'!$A:$A, 'MAG College Enrollment Forecast'!$C:$C+'MAG College Enrollment Forecast'!$D:$D+'MAG College Enrollment Forecast'!$E:$E+'MAG College Enrollment Forecast'!$F:$F+'MAG College Enrollment Forecast'!$G:$G), (AO$72-AO6)/($AI$72-$AI6)*($AI7-$AI6)+AO6),
          TRUE, IFERROR(_xlfn.XLOOKUP($AI7, 'USHE Projections'!$A:$A, IFERROR(_xlfn.XLOOKUP(AO$1, 'USHE Projections'!$A$1:$E$1, 'USHE Projections'!$A:$E), "NONE"), (AO$72-AO6)/($AI$72-$AI6)*($AI7-$AI6)+AO6), (AO$72-AO6)/($AI$72-$AI6)*($AI7-$AI6)+AO6)
        )
      )
    )
  ), 0)</f>
        <v>0</v>
      </c>
      <c r="AP7" s="20" cm="1">
        <f t="array" ref="AP7">ROUND(
  IF(AND(AP$1="Ensign", $AI7&gt;=2021, $AI7&lt;=2024),
    _xlfn.XLOOKUP($AI7, Ensign!$A$2:$A$12, Ensign!$B$2:$B$12),
    _xlfn.XLOOKUP($AI7, 'Historic (IPEDS &amp; 2019 RTP)'!$A:$A, _xlfn.XLOOKUP(AP$1, 'Historic (IPEDS &amp; 2019 RTP)'!$A$1:$H$1, 'Historic (IPEDS &amp; 2019 RTP)'!$A:$H),
      IFERROR(_xlfn.XLOOKUP($AI7, 'USHE Historic'!$A$3:$A$13, _xlfn.XLOOKUP(AP$1, 'USHE Historic'!$A$2:$E$2, 'USHE Historic'!$A$3:$E$13)),
        _xlfn.IFS(
          AP$1="BYU", IFERROR(_xlfn.XLOOKUP($AI7, 'MAG College Enrollment Forecast'!$A:$A, 'MAG College Enrollment Forecast'!$B:$B), (AP$72-AP6)/($AI$72-$AI6)*($AI7-$AI6)+AP6),
          AP$1="UVU", IFERROR(_xlfn.XLOOKUP($AI7, 'MAG College Enrollment Forecast'!$A:$A, 'MAG College Enrollment Forecast'!$C:$C+'MAG College Enrollment Forecast'!$D:$D+'MAG College Enrollment Forecast'!$E:$E+'MAG College Enrollment Forecast'!$F:$F+'MAG College Enrollment Forecast'!$G:$G), (AP$72-AP6)/($AI$72-$AI6)*($AI7-$AI6)+AP6),
          TRUE, IFERROR(_xlfn.XLOOKUP($AI7, 'USHE Projections'!$A:$A, IFERROR(_xlfn.XLOOKUP(AP$1, 'USHE Projections'!$A$1:$E$1, 'USHE Projections'!$A:$E), "NONE"), (AP$72-AP6)/($AI$72-$AI6)*($AI7-$AI6)+AP6), (AP$72-AP6)/($AI$72-$AI6)*($AI7-$AI6)+AP6)
        )
      )
    )
  ), 0)</f>
        <v>0</v>
      </c>
      <c r="AQ7" s="7"/>
    </row>
    <row r="8" spans="1:43">
      <c r="AI8" s="3">
        <v>1996</v>
      </c>
      <c r="AJ8" s="20" cm="1">
        <f t="array" ref="AJ8">ROUND(
  IF(AND(AJ$1="Ensign", $AI8&gt;=2021, $AI8&lt;=2024),
    _xlfn.XLOOKUP($AI8, Ensign!$A$2:$A$12, Ensign!$B$2:$B$12),
    _xlfn.XLOOKUP($AI8, 'Historic (IPEDS &amp; 2019 RTP)'!$A:$A, _xlfn.XLOOKUP(AJ$1, 'Historic (IPEDS &amp; 2019 RTP)'!$A$1:$H$1, 'Historic (IPEDS &amp; 2019 RTP)'!$A:$H),
      IFERROR(_xlfn.XLOOKUP($AI8, 'USHE Historic'!$A$3:$A$13, _xlfn.XLOOKUP(AJ$1, 'USHE Historic'!$A$2:$E$2, 'USHE Historic'!$A$3:$E$13)),
        _xlfn.IFS(
          AJ$1="BYU", IFERROR(_xlfn.XLOOKUP($AI8, 'MAG College Enrollment Forecast'!$A:$A, 'MAG College Enrollment Forecast'!$B:$B), (AJ$72-AJ7)/($AI$72-$AI7)*($AI8-$AI7)+AJ7),
          AJ$1="UVU", IFERROR(_xlfn.XLOOKUP($AI8, 'MAG College Enrollment Forecast'!$A:$A, 'MAG College Enrollment Forecast'!$C:$C+'MAG College Enrollment Forecast'!$D:$D+'MAG College Enrollment Forecast'!$E:$E+'MAG College Enrollment Forecast'!$F:$F+'MAG College Enrollment Forecast'!$G:$G), (AJ$72-AJ7)/($AI$72-$AI7)*($AI8-$AI7)+AJ7),
          TRUE, IFERROR(_xlfn.XLOOKUP($AI8, 'USHE Projections'!$A:$A, IFERROR(_xlfn.XLOOKUP(AJ$1, 'USHE Projections'!$A$1:$E$1, 'USHE Projections'!$A:$E), "NONE"), (AJ$72-AJ7)/($AI$72-$AI7)*($AI8-$AI7)+AJ7), (AJ$72-AJ7)/($AI$72-$AI7)*($AI8-$AI7)+AJ7)
        )
      )
    )
  ), 0)</f>
        <v>26079</v>
      </c>
      <c r="AK8" s="20" cm="1">
        <f t="array" ref="AK8">ROUND(
  IF(AND(AK$1="Ensign", $AI8&gt;=2021, $AI8&lt;=2024),
    _xlfn.XLOOKUP($AI8, Ensign!$A$2:$A$12, Ensign!$B$2:$B$12),
    _xlfn.XLOOKUP($AI8, 'Historic (IPEDS &amp; 2019 RTP)'!$A:$A, _xlfn.XLOOKUP(AK$1, 'Historic (IPEDS &amp; 2019 RTP)'!$A$1:$H$1, 'Historic (IPEDS &amp; 2019 RTP)'!$A:$H),
      IFERROR(_xlfn.XLOOKUP($AI8, 'USHE Historic'!$A$3:$A$13, _xlfn.XLOOKUP(AK$1, 'USHE Historic'!$A$2:$E$2, 'USHE Historic'!$A$3:$E$13)),
        _xlfn.IFS(
          AK$1="BYU", IFERROR(_xlfn.XLOOKUP($AI8, 'MAG College Enrollment Forecast'!$A:$A, 'MAG College Enrollment Forecast'!$B:$B), (AK$72-AK7)/($AI$72-$AI7)*($AI8-$AI7)+AK7),
          AK$1="UVU", IFERROR(_xlfn.XLOOKUP($AI8, 'MAG College Enrollment Forecast'!$A:$A, 'MAG College Enrollment Forecast'!$C:$C+'MAG College Enrollment Forecast'!$D:$D+'MAG College Enrollment Forecast'!$E:$E+'MAG College Enrollment Forecast'!$F:$F+'MAG College Enrollment Forecast'!$G:$G), (AK$72-AK7)/($AI$72-$AI7)*($AI8-$AI7)+AK7),
          TRUE, IFERROR(_xlfn.XLOOKUP($AI8, 'USHE Projections'!$A:$A, IFERROR(_xlfn.XLOOKUP(AK$1, 'USHE Projections'!$A$1:$E$1, 'USHE Projections'!$A:$E), "NONE"), (AK$72-AK7)/($AI$72-$AI7)*($AI8-$AI7)+AK7), (AK$72-AK7)/($AI$72-$AI7)*($AI8-$AI7)+AK7)
        )
      )
    )
  ), 0)</f>
        <v>13906</v>
      </c>
      <c r="AL8" s="20" cm="1">
        <f t="array" ref="AL8">ROUND(
  IF(AND(AL$1="Ensign", $AI8&gt;=2021, $AI8&lt;=2024),
    _xlfn.XLOOKUP($AI8, Ensign!$A$2:$A$12, Ensign!$B$2:$B$12),
    _xlfn.XLOOKUP($AI8, 'Historic (IPEDS &amp; 2019 RTP)'!$A:$A, _xlfn.XLOOKUP(AL$1, 'Historic (IPEDS &amp; 2019 RTP)'!$A$1:$H$1, 'Historic (IPEDS &amp; 2019 RTP)'!$A:$H),
      IFERROR(_xlfn.XLOOKUP($AI8, 'USHE Historic'!$A$3:$A$13, _xlfn.XLOOKUP(AL$1, 'USHE Historic'!$A$2:$E$2, 'USHE Historic'!$A$3:$E$13)),
        _xlfn.IFS(
          AL$1="BYU", IFERROR(_xlfn.XLOOKUP($AI8, 'MAG College Enrollment Forecast'!$A:$A, 'MAG College Enrollment Forecast'!$B:$B), (AL$72-AL7)/($AI$72-$AI7)*($AI8-$AI7)+AL7),
          AL$1="UVU", IFERROR(_xlfn.XLOOKUP($AI8, 'MAG College Enrollment Forecast'!$A:$A, 'MAG College Enrollment Forecast'!$C:$C+'MAG College Enrollment Forecast'!$D:$D+'MAG College Enrollment Forecast'!$E:$E+'MAG College Enrollment Forecast'!$F:$F+'MAG College Enrollment Forecast'!$G:$G), (AL$72-AL7)/($AI$72-$AI7)*($AI8-$AI7)+AL7),
          TRUE, IFERROR(_xlfn.XLOOKUP($AI8, 'USHE Projections'!$A:$A, IFERROR(_xlfn.XLOOKUP(AL$1, 'USHE Projections'!$A$1:$E$1, 'USHE Projections'!$A:$E), "NONE"), (AL$72-AL7)/($AI$72-$AI7)*($AI8-$AI7)+AL7), (AL$72-AL7)/($AI$72-$AI7)*($AI8-$AI7)+AL7)
        )
      )
    )
  ), 0)</f>
        <v>14756</v>
      </c>
      <c r="AM8" s="20" cm="1">
        <f t="array" ref="AM8">ROUND(
  IF(AND(AM$1="Ensign", $AI8&gt;=2021, $AI8&lt;=2024),
    _xlfn.XLOOKUP($AI8, Ensign!$A$2:$A$12, Ensign!$B$2:$B$12),
    _xlfn.XLOOKUP($AI8, 'Historic (IPEDS &amp; 2019 RTP)'!$A:$A, _xlfn.XLOOKUP(AM$1, 'Historic (IPEDS &amp; 2019 RTP)'!$A$1:$H$1, 'Historic (IPEDS &amp; 2019 RTP)'!$A:$H),
      IFERROR(_xlfn.XLOOKUP($AI8, 'USHE Historic'!$A$3:$A$13, _xlfn.XLOOKUP(AM$1, 'USHE Historic'!$A$2:$E$2, 'USHE Historic'!$A$3:$E$13)),
        _xlfn.IFS(
          AM$1="BYU", IFERROR(_xlfn.XLOOKUP($AI8, 'MAG College Enrollment Forecast'!$A:$A, 'MAG College Enrollment Forecast'!$B:$B), (AM$72-AM7)/($AI$72-$AI7)*($AI8-$AI7)+AM7),
          AM$1="UVU", IFERROR(_xlfn.XLOOKUP($AI8, 'MAG College Enrollment Forecast'!$A:$A, 'MAG College Enrollment Forecast'!$C:$C+'MAG College Enrollment Forecast'!$D:$D+'MAG College Enrollment Forecast'!$E:$E+'MAG College Enrollment Forecast'!$F:$F+'MAG College Enrollment Forecast'!$G:$G), (AM$72-AM7)/($AI$72-$AI7)*($AI8-$AI7)+AM7),
          TRUE, IFERROR(_xlfn.XLOOKUP($AI8, 'USHE Projections'!$A:$A, IFERROR(_xlfn.XLOOKUP(AM$1, 'USHE Projections'!$A$1:$E$1, 'USHE Projections'!$A:$E), "NONE"), (AM$72-AM7)/($AI$72-$AI7)*($AI8-$AI7)+AM7), (AM$72-AM7)/($AI$72-$AI7)*($AI8-$AI7)+AM7)
        )
      )
    )
  ), 0)</f>
        <v>22394</v>
      </c>
      <c r="AN8" s="20" cm="1">
        <f t="array" ref="AN8">ROUND(
  IF(AND(AN$1="Ensign", $AI8&gt;=2021, $AI8&lt;=2024),
    _xlfn.XLOOKUP($AI8, Ensign!$A$2:$A$12, Ensign!$B$2:$B$12),
    _xlfn.XLOOKUP($AI8, 'Historic (IPEDS &amp; 2019 RTP)'!$A:$A, _xlfn.XLOOKUP(AN$1, 'Historic (IPEDS &amp; 2019 RTP)'!$A$1:$H$1, 'Historic (IPEDS &amp; 2019 RTP)'!$A:$H),
      IFERROR(_xlfn.XLOOKUP($AI8, 'USHE Historic'!$A$3:$A$13, _xlfn.XLOOKUP(AN$1, 'USHE Historic'!$A$2:$E$2, 'USHE Historic'!$A$3:$E$13)),
        _xlfn.IFS(
          AN$1="BYU", IFERROR(_xlfn.XLOOKUP($AI8, 'MAG College Enrollment Forecast'!$A:$A, 'MAG College Enrollment Forecast'!$B:$B), (AN$72-AN7)/($AI$72-$AI7)*($AI8-$AI7)+AN7),
          AN$1="UVU", IFERROR(_xlfn.XLOOKUP($AI8, 'MAG College Enrollment Forecast'!$A:$A, 'MAG College Enrollment Forecast'!$C:$C+'MAG College Enrollment Forecast'!$D:$D+'MAG College Enrollment Forecast'!$E:$E+'MAG College Enrollment Forecast'!$F:$F+'MAG College Enrollment Forecast'!$G:$G), (AN$72-AN7)/($AI$72-$AI7)*($AI8-$AI7)+AN7),
          TRUE, IFERROR(_xlfn.XLOOKUP($AI8, 'USHE Projections'!$A:$A, IFERROR(_xlfn.XLOOKUP(AN$1, 'USHE Projections'!$A$1:$E$1, 'USHE Projections'!$A:$E), "NONE"), (AN$72-AN7)/($AI$72-$AI7)*($AI8-$AI7)+AN7), (AN$72-AN7)/($AI$72-$AI7)*($AI8-$AI7)+AN7)
        )
      )
    )
  ), 0)</f>
        <v>30563</v>
      </c>
      <c r="AO8" s="20" cm="1">
        <f t="array" ref="AO8">ROUND(
  IF(AND(AO$1="Ensign", $AI8&gt;=2021, $AI8&lt;=2024),
    _xlfn.XLOOKUP($AI8, Ensign!$A$2:$A$12, Ensign!$B$2:$B$12),
    _xlfn.XLOOKUP($AI8, 'Historic (IPEDS &amp; 2019 RTP)'!$A:$A, _xlfn.XLOOKUP(AO$1, 'Historic (IPEDS &amp; 2019 RTP)'!$A$1:$H$1, 'Historic (IPEDS &amp; 2019 RTP)'!$A:$H),
      IFERROR(_xlfn.XLOOKUP($AI8, 'USHE Historic'!$A$3:$A$13, _xlfn.XLOOKUP(AO$1, 'USHE Historic'!$A$2:$E$2, 'USHE Historic'!$A$3:$E$13)),
        _xlfn.IFS(
          AO$1="BYU", IFERROR(_xlfn.XLOOKUP($AI8, 'MAG College Enrollment Forecast'!$A:$A, 'MAG College Enrollment Forecast'!$B:$B), (AO$72-AO7)/($AI$72-$AI7)*($AI8-$AI7)+AO7),
          AO$1="UVU", IFERROR(_xlfn.XLOOKUP($AI8, 'MAG College Enrollment Forecast'!$A:$A, 'MAG College Enrollment Forecast'!$C:$C+'MAG College Enrollment Forecast'!$D:$D+'MAG College Enrollment Forecast'!$E:$E+'MAG College Enrollment Forecast'!$F:$F+'MAG College Enrollment Forecast'!$G:$G), (AO$72-AO7)/($AI$72-$AI7)*($AI8-$AI7)+AO7),
          TRUE, IFERROR(_xlfn.XLOOKUP($AI8, 'USHE Projections'!$A:$A, IFERROR(_xlfn.XLOOKUP(AO$1, 'USHE Projections'!$A$1:$E$1, 'USHE Projections'!$A:$E), "NONE"), (AO$72-AO7)/($AI$72-$AI7)*($AI8-$AI7)+AO7), (AO$72-AO7)/($AI$72-$AI7)*($AI8-$AI7)+AO7)
        )
      )
    )
  ), 0)</f>
        <v>0</v>
      </c>
      <c r="AP8" s="20" cm="1">
        <f t="array" ref="AP8">ROUND(
  IF(AND(AP$1="Ensign", $AI8&gt;=2021, $AI8&lt;=2024),
    _xlfn.XLOOKUP($AI8, Ensign!$A$2:$A$12, Ensign!$B$2:$B$12),
    _xlfn.XLOOKUP($AI8, 'Historic (IPEDS &amp; 2019 RTP)'!$A:$A, _xlfn.XLOOKUP(AP$1, 'Historic (IPEDS &amp; 2019 RTP)'!$A$1:$H$1, 'Historic (IPEDS &amp; 2019 RTP)'!$A:$H),
      IFERROR(_xlfn.XLOOKUP($AI8, 'USHE Historic'!$A$3:$A$13, _xlfn.XLOOKUP(AP$1, 'USHE Historic'!$A$2:$E$2, 'USHE Historic'!$A$3:$E$13)),
        _xlfn.IFS(
          AP$1="BYU", IFERROR(_xlfn.XLOOKUP($AI8, 'MAG College Enrollment Forecast'!$A:$A, 'MAG College Enrollment Forecast'!$B:$B), (AP$72-AP7)/($AI$72-$AI7)*($AI8-$AI7)+AP7),
          AP$1="UVU", IFERROR(_xlfn.XLOOKUP($AI8, 'MAG College Enrollment Forecast'!$A:$A, 'MAG College Enrollment Forecast'!$C:$C+'MAG College Enrollment Forecast'!$D:$D+'MAG College Enrollment Forecast'!$E:$E+'MAG College Enrollment Forecast'!$F:$F+'MAG College Enrollment Forecast'!$G:$G), (AP$72-AP7)/($AI$72-$AI7)*($AI8-$AI7)+AP7),
          TRUE, IFERROR(_xlfn.XLOOKUP($AI8, 'USHE Projections'!$A:$A, IFERROR(_xlfn.XLOOKUP(AP$1, 'USHE Projections'!$A$1:$E$1, 'USHE Projections'!$A:$E), "NONE"), (AP$72-AP7)/($AI$72-$AI7)*($AI8-$AI7)+AP7), (AP$72-AP7)/($AI$72-$AI7)*($AI8-$AI7)+AP7)
        )
      )
    )
  ), 0)</f>
        <v>0</v>
      </c>
      <c r="AQ8" s="7"/>
    </row>
    <row r="9" spans="1:43">
      <c r="AI9" s="3">
        <v>1997</v>
      </c>
      <c r="AJ9" s="20" cm="1">
        <f t="array" ref="AJ9">ROUND(
  IF(AND(AJ$1="Ensign", $AI9&gt;=2021, $AI9&lt;=2024),
    _xlfn.XLOOKUP($AI9, Ensign!$A$2:$A$12, Ensign!$B$2:$B$12),
    _xlfn.XLOOKUP($AI9, 'Historic (IPEDS &amp; 2019 RTP)'!$A:$A, _xlfn.XLOOKUP(AJ$1, 'Historic (IPEDS &amp; 2019 RTP)'!$A$1:$H$1, 'Historic (IPEDS &amp; 2019 RTP)'!$A:$H),
      IFERROR(_xlfn.XLOOKUP($AI9, 'USHE Historic'!$A$3:$A$13, _xlfn.XLOOKUP(AJ$1, 'USHE Historic'!$A$2:$E$2, 'USHE Historic'!$A$3:$E$13)),
        _xlfn.IFS(
          AJ$1="BYU", IFERROR(_xlfn.XLOOKUP($AI9, 'MAG College Enrollment Forecast'!$A:$A, 'MAG College Enrollment Forecast'!$B:$B), (AJ$72-AJ8)/($AI$72-$AI8)*($AI9-$AI8)+AJ8),
          AJ$1="UVU", IFERROR(_xlfn.XLOOKUP($AI9, 'MAG College Enrollment Forecast'!$A:$A, 'MAG College Enrollment Forecast'!$C:$C+'MAG College Enrollment Forecast'!$D:$D+'MAG College Enrollment Forecast'!$E:$E+'MAG College Enrollment Forecast'!$F:$F+'MAG College Enrollment Forecast'!$G:$G), (AJ$72-AJ8)/($AI$72-$AI8)*($AI9-$AI8)+AJ8),
          TRUE, IFERROR(_xlfn.XLOOKUP($AI9, 'USHE Projections'!$A:$A, IFERROR(_xlfn.XLOOKUP(AJ$1, 'USHE Projections'!$A$1:$E$1, 'USHE Projections'!$A:$E), "NONE"), (AJ$72-AJ8)/($AI$72-$AI8)*($AI9-$AI8)+AJ8), (AJ$72-AJ8)/($AI$72-$AI8)*($AI9-$AI8)+AJ8)
        )
      )
    )
  ), 0)</f>
        <v>25895</v>
      </c>
      <c r="AK9" s="20" cm="1">
        <f t="array" ref="AK9">ROUND(
  IF(AND(AK$1="Ensign", $AI9&gt;=2021, $AI9&lt;=2024),
    _xlfn.XLOOKUP($AI9, Ensign!$A$2:$A$12, Ensign!$B$2:$B$12),
    _xlfn.XLOOKUP($AI9, 'Historic (IPEDS &amp; 2019 RTP)'!$A:$A, _xlfn.XLOOKUP(AK$1, 'Historic (IPEDS &amp; 2019 RTP)'!$A$1:$H$1, 'Historic (IPEDS &amp; 2019 RTP)'!$A:$H),
      IFERROR(_xlfn.XLOOKUP($AI9, 'USHE Historic'!$A$3:$A$13, _xlfn.XLOOKUP(AK$1, 'USHE Historic'!$A$2:$E$2, 'USHE Historic'!$A$3:$E$13)),
        _xlfn.IFS(
          AK$1="BYU", IFERROR(_xlfn.XLOOKUP($AI9, 'MAG College Enrollment Forecast'!$A:$A, 'MAG College Enrollment Forecast'!$B:$B), (AK$72-AK8)/($AI$72-$AI8)*($AI9-$AI8)+AK8),
          AK$1="UVU", IFERROR(_xlfn.XLOOKUP($AI9, 'MAG College Enrollment Forecast'!$A:$A, 'MAG College Enrollment Forecast'!$C:$C+'MAG College Enrollment Forecast'!$D:$D+'MAG College Enrollment Forecast'!$E:$E+'MAG College Enrollment Forecast'!$F:$F+'MAG College Enrollment Forecast'!$G:$G), (AK$72-AK8)/($AI$72-$AI8)*($AI9-$AI8)+AK8),
          TRUE, IFERROR(_xlfn.XLOOKUP($AI9, 'USHE Projections'!$A:$A, IFERROR(_xlfn.XLOOKUP(AK$1, 'USHE Projections'!$A$1:$E$1, 'USHE Projections'!$A:$E), "NONE"), (AK$72-AK8)/($AI$72-$AI8)*($AI9-$AI8)+AK8), (AK$72-AK8)/($AI$72-$AI8)*($AI9-$AI8)+AK8)
        )
      )
    )
  ), 0)</f>
        <v>14613</v>
      </c>
      <c r="AL9" s="20" cm="1">
        <f t="array" ref="AL9">ROUND(
  IF(AND(AL$1="Ensign", $AI9&gt;=2021, $AI9&lt;=2024),
    _xlfn.XLOOKUP($AI9, Ensign!$A$2:$A$12, Ensign!$B$2:$B$12),
    _xlfn.XLOOKUP($AI9, 'Historic (IPEDS &amp; 2019 RTP)'!$A:$A, _xlfn.XLOOKUP(AL$1, 'Historic (IPEDS &amp; 2019 RTP)'!$A$1:$H$1, 'Historic (IPEDS &amp; 2019 RTP)'!$A:$H),
      IFERROR(_xlfn.XLOOKUP($AI9, 'USHE Historic'!$A$3:$A$13, _xlfn.XLOOKUP(AL$1, 'USHE Historic'!$A$2:$E$2, 'USHE Historic'!$A$3:$E$13)),
        _xlfn.IFS(
          AL$1="BYU", IFERROR(_xlfn.XLOOKUP($AI9, 'MAG College Enrollment Forecast'!$A:$A, 'MAG College Enrollment Forecast'!$B:$B), (AL$72-AL8)/($AI$72-$AI8)*($AI9-$AI8)+AL8),
          AL$1="UVU", IFERROR(_xlfn.XLOOKUP($AI9, 'MAG College Enrollment Forecast'!$A:$A, 'MAG College Enrollment Forecast'!$C:$C+'MAG College Enrollment Forecast'!$D:$D+'MAG College Enrollment Forecast'!$E:$E+'MAG College Enrollment Forecast'!$F:$F+'MAG College Enrollment Forecast'!$G:$G), (AL$72-AL8)/($AI$72-$AI8)*($AI9-$AI8)+AL8),
          TRUE, IFERROR(_xlfn.XLOOKUP($AI9, 'USHE Projections'!$A:$A, IFERROR(_xlfn.XLOOKUP(AL$1, 'USHE Projections'!$A$1:$E$1, 'USHE Projections'!$A:$E), "NONE"), (AL$72-AL8)/($AI$72-$AI8)*($AI9-$AI8)+AL8), (AL$72-AL8)/($AI$72-$AI8)*($AI9-$AI8)+AL8)
        )
      )
    )
  ), 0)</f>
        <v>15994</v>
      </c>
      <c r="AM9" s="20" cm="1">
        <f t="array" ref="AM9">ROUND(
  IF(AND(AM$1="Ensign", $AI9&gt;=2021, $AI9&lt;=2024),
    _xlfn.XLOOKUP($AI9, Ensign!$A$2:$A$12, Ensign!$B$2:$B$12),
    _xlfn.XLOOKUP($AI9, 'Historic (IPEDS &amp; 2019 RTP)'!$A:$A, _xlfn.XLOOKUP(AM$1, 'Historic (IPEDS &amp; 2019 RTP)'!$A$1:$H$1, 'Historic (IPEDS &amp; 2019 RTP)'!$A:$H),
      IFERROR(_xlfn.XLOOKUP($AI9, 'USHE Historic'!$A$3:$A$13, _xlfn.XLOOKUP(AM$1, 'USHE Historic'!$A$2:$E$2, 'USHE Historic'!$A$3:$E$13)),
        _xlfn.IFS(
          AM$1="BYU", IFERROR(_xlfn.XLOOKUP($AI9, 'MAG College Enrollment Forecast'!$A:$A, 'MAG College Enrollment Forecast'!$B:$B), (AM$72-AM8)/($AI$72-$AI8)*($AI9-$AI8)+AM8),
          AM$1="UVU", IFERROR(_xlfn.XLOOKUP($AI9, 'MAG College Enrollment Forecast'!$A:$A, 'MAG College Enrollment Forecast'!$C:$C+'MAG College Enrollment Forecast'!$D:$D+'MAG College Enrollment Forecast'!$E:$E+'MAG College Enrollment Forecast'!$F:$F+'MAG College Enrollment Forecast'!$G:$G), (AM$72-AM8)/($AI$72-$AI8)*($AI9-$AI8)+AM8),
          TRUE, IFERROR(_xlfn.XLOOKUP($AI9, 'USHE Projections'!$A:$A, IFERROR(_xlfn.XLOOKUP(AM$1, 'USHE Projections'!$A$1:$E$1, 'USHE Projections'!$A:$E), "NONE"), (AM$72-AM8)/($AI$72-$AI8)*($AI9-$AI8)+AM8), (AM$72-AM8)/($AI$72-$AI8)*($AI9-$AI8)+AM8)
        )
      )
    )
  ), 0)</f>
        <v>24307</v>
      </c>
      <c r="AN9" s="20" cm="1">
        <f t="array" ref="AN9">ROUND(
  IF(AND(AN$1="Ensign", $AI9&gt;=2021, $AI9&lt;=2024),
    _xlfn.XLOOKUP($AI9, Ensign!$A$2:$A$12, Ensign!$B$2:$B$12),
    _xlfn.XLOOKUP($AI9, 'Historic (IPEDS &amp; 2019 RTP)'!$A:$A, _xlfn.XLOOKUP(AN$1, 'Historic (IPEDS &amp; 2019 RTP)'!$A$1:$H$1, 'Historic (IPEDS &amp; 2019 RTP)'!$A:$H),
      IFERROR(_xlfn.XLOOKUP($AI9, 'USHE Historic'!$A$3:$A$13, _xlfn.XLOOKUP(AN$1, 'USHE Historic'!$A$2:$E$2, 'USHE Historic'!$A$3:$E$13)),
        _xlfn.IFS(
          AN$1="BYU", IFERROR(_xlfn.XLOOKUP($AI9, 'MAG College Enrollment Forecast'!$A:$A, 'MAG College Enrollment Forecast'!$B:$B), (AN$72-AN8)/($AI$72-$AI8)*($AI9-$AI8)+AN8),
          AN$1="UVU", IFERROR(_xlfn.XLOOKUP($AI9, 'MAG College Enrollment Forecast'!$A:$A, 'MAG College Enrollment Forecast'!$C:$C+'MAG College Enrollment Forecast'!$D:$D+'MAG College Enrollment Forecast'!$E:$E+'MAG College Enrollment Forecast'!$F:$F+'MAG College Enrollment Forecast'!$G:$G), (AN$72-AN8)/($AI$72-$AI8)*($AI9-$AI8)+AN8),
          TRUE, IFERROR(_xlfn.XLOOKUP($AI9, 'USHE Projections'!$A:$A, IFERROR(_xlfn.XLOOKUP(AN$1, 'USHE Projections'!$A$1:$E$1, 'USHE Projections'!$A:$E), "NONE"), (AN$72-AN8)/($AI$72-$AI8)*($AI9-$AI8)+AN8), (AN$72-AN8)/($AI$72-$AI8)*($AI9-$AI8)+AN8)
        )
      )
    )
  ), 0)</f>
        <v>31249</v>
      </c>
      <c r="AO9" s="20" cm="1">
        <f t="array" ref="AO9">ROUND(
  IF(AND(AO$1="Ensign", $AI9&gt;=2021, $AI9&lt;=2024),
    _xlfn.XLOOKUP($AI9, Ensign!$A$2:$A$12, Ensign!$B$2:$B$12),
    _xlfn.XLOOKUP($AI9, 'Historic (IPEDS &amp; 2019 RTP)'!$A:$A, _xlfn.XLOOKUP(AO$1, 'Historic (IPEDS &amp; 2019 RTP)'!$A$1:$H$1, 'Historic (IPEDS &amp; 2019 RTP)'!$A:$H),
      IFERROR(_xlfn.XLOOKUP($AI9, 'USHE Historic'!$A$3:$A$13, _xlfn.XLOOKUP(AO$1, 'USHE Historic'!$A$2:$E$2, 'USHE Historic'!$A$3:$E$13)),
        _xlfn.IFS(
          AO$1="BYU", IFERROR(_xlfn.XLOOKUP($AI9, 'MAG College Enrollment Forecast'!$A:$A, 'MAG College Enrollment Forecast'!$B:$B), (AO$72-AO8)/($AI$72-$AI8)*($AI9-$AI8)+AO8),
          AO$1="UVU", IFERROR(_xlfn.XLOOKUP($AI9, 'MAG College Enrollment Forecast'!$A:$A, 'MAG College Enrollment Forecast'!$C:$C+'MAG College Enrollment Forecast'!$D:$D+'MAG College Enrollment Forecast'!$E:$E+'MAG College Enrollment Forecast'!$F:$F+'MAG College Enrollment Forecast'!$G:$G), (AO$72-AO8)/($AI$72-$AI8)*($AI9-$AI8)+AO8),
          TRUE, IFERROR(_xlfn.XLOOKUP($AI9, 'USHE Projections'!$A:$A, IFERROR(_xlfn.XLOOKUP(AO$1, 'USHE Projections'!$A$1:$E$1, 'USHE Projections'!$A:$E), "NONE"), (AO$72-AO8)/($AI$72-$AI8)*($AI9-$AI8)+AO8), (AO$72-AO8)/($AI$72-$AI8)*($AI9-$AI8)+AO8)
        )
      )
    )
  ), 0)</f>
        <v>0</v>
      </c>
      <c r="AP9" s="20" cm="1">
        <f t="array" ref="AP9">ROUND(
  IF(AND(AP$1="Ensign", $AI9&gt;=2021, $AI9&lt;=2024),
    _xlfn.XLOOKUP($AI9, Ensign!$A$2:$A$12, Ensign!$B$2:$B$12),
    _xlfn.XLOOKUP($AI9, 'Historic (IPEDS &amp; 2019 RTP)'!$A:$A, _xlfn.XLOOKUP(AP$1, 'Historic (IPEDS &amp; 2019 RTP)'!$A$1:$H$1, 'Historic (IPEDS &amp; 2019 RTP)'!$A:$H),
      IFERROR(_xlfn.XLOOKUP($AI9, 'USHE Historic'!$A$3:$A$13, _xlfn.XLOOKUP(AP$1, 'USHE Historic'!$A$2:$E$2, 'USHE Historic'!$A$3:$E$13)),
        _xlfn.IFS(
          AP$1="BYU", IFERROR(_xlfn.XLOOKUP($AI9, 'MAG College Enrollment Forecast'!$A:$A, 'MAG College Enrollment Forecast'!$B:$B), (AP$72-AP8)/($AI$72-$AI8)*($AI9-$AI8)+AP8),
          AP$1="UVU", IFERROR(_xlfn.XLOOKUP($AI9, 'MAG College Enrollment Forecast'!$A:$A, 'MAG College Enrollment Forecast'!$C:$C+'MAG College Enrollment Forecast'!$D:$D+'MAG College Enrollment Forecast'!$E:$E+'MAG College Enrollment Forecast'!$F:$F+'MAG College Enrollment Forecast'!$G:$G), (AP$72-AP8)/($AI$72-$AI8)*($AI9-$AI8)+AP8),
          TRUE, IFERROR(_xlfn.XLOOKUP($AI9, 'USHE Projections'!$A:$A, IFERROR(_xlfn.XLOOKUP(AP$1, 'USHE Projections'!$A$1:$E$1, 'USHE Projections'!$A:$E), "NONE"), (AP$72-AP8)/($AI$72-$AI8)*($AI9-$AI8)+AP8), (AP$72-AP8)/($AI$72-$AI8)*($AI9-$AI8)+AP8)
        )
      )
    )
  ), 0)</f>
        <v>0</v>
      </c>
      <c r="AQ9" s="7"/>
    </row>
    <row r="10" spans="1:43">
      <c r="AI10" s="3">
        <v>1998</v>
      </c>
      <c r="AJ10" s="20" cm="1">
        <f t="array" ref="AJ10">ROUND(
  IF(AND(AJ$1="Ensign", $AI10&gt;=2021, $AI10&lt;=2024),
    _xlfn.XLOOKUP($AI10, Ensign!$A$2:$A$12, Ensign!$B$2:$B$12),
    _xlfn.XLOOKUP($AI10, 'Historic (IPEDS &amp; 2019 RTP)'!$A:$A, _xlfn.XLOOKUP(AJ$1, 'Historic (IPEDS &amp; 2019 RTP)'!$A$1:$H$1, 'Historic (IPEDS &amp; 2019 RTP)'!$A:$H),
      IFERROR(_xlfn.XLOOKUP($AI10, 'USHE Historic'!$A$3:$A$13, _xlfn.XLOOKUP(AJ$1, 'USHE Historic'!$A$2:$E$2, 'USHE Historic'!$A$3:$E$13)),
        _xlfn.IFS(
          AJ$1="BYU", IFERROR(_xlfn.XLOOKUP($AI10, 'MAG College Enrollment Forecast'!$A:$A, 'MAG College Enrollment Forecast'!$B:$B), (AJ$72-AJ9)/($AI$72-$AI9)*($AI10-$AI9)+AJ9),
          AJ$1="UVU", IFERROR(_xlfn.XLOOKUP($AI10, 'MAG College Enrollment Forecast'!$A:$A, 'MAG College Enrollment Forecast'!$C:$C+'MAG College Enrollment Forecast'!$D:$D+'MAG College Enrollment Forecast'!$E:$E+'MAG College Enrollment Forecast'!$F:$F+'MAG College Enrollment Forecast'!$G:$G), (AJ$72-AJ9)/($AI$72-$AI9)*($AI10-$AI9)+AJ9),
          TRUE, IFERROR(_xlfn.XLOOKUP($AI10, 'USHE Projections'!$A:$A, IFERROR(_xlfn.XLOOKUP(AJ$1, 'USHE Projections'!$A$1:$E$1, 'USHE Projections'!$A:$E), "NONE"), (AJ$72-AJ9)/($AI$72-$AI9)*($AI10-$AI9)+AJ9), (AJ$72-AJ9)/($AI$72-$AI9)*($AI10-$AI9)+AJ9)
        )
      )
    )
  ), 0)</f>
        <v>25018</v>
      </c>
      <c r="AK10" s="20" cm="1">
        <f t="array" ref="AK10">ROUND(
  IF(AND(AK$1="Ensign", $AI10&gt;=2021, $AI10&lt;=2024),
    _xlfn.XLOOKUP($AI10, Ensign!$A$2:$A$12, Ensign!$B$2:$B$12),
    _xlfn.XLOOKUP($AI10, 'Historic (IPEDS &amp; 2019 RTP)'!$A:$A, _xlfn.XLOOKUP(AK$1, 'Historic (IPEDS &amp; 2019 RTP)'!$A$1:$H$1, 'Historic (IPEDS &amp; 2019 RTP)'!$A:$H),
      IFERROR(_xlfn.XLOOKUP($AI10, 'USHE Historic'!$A$3:$A$13, _xlfn.XLOOKUP(AK$1, 'USHE Historic'!$A$2:$E$2, 'USHE Historic'!$A$3:$E$13)),
        _xlfn.IFS(
          AK$1="BYU", IFERROR(_xlfn.XLOOKUP($AI10, 'MAG College Enrollment Forecast'!$A:$A, 'MAG College Enrollment Forecast'!$B:$B), (AK$72-AK9)/($AI$72-$AI9)*($AI10-$AI9)+AK9),
          AK$1="UVU", IFERROR(_xlfn.XLOOKUP($AI10, 'MAG College Enrollment Forecast'!$A:$A, 'MAG College Enrollment Forecast'!$C:$C+'MAG College Enrollment Forecast'!$D:$D+'MAG College Enrollment Forecast'!$E:$E+'MAG College Enrollment Forecast'!$F:$F+'MAG College Enrollment Forecast'!$G:$G), (AK$72-AK9)/($AI$72-$AI9)*($AI10-$AI9)+AK9),
          TRUE, IFERROR(_xlfn.XLOOKUP($AI10, 'USHE Projections'!$A:$A, IFERROR(_xlfn.XLOOKUP(AK$1, 'USHE Projections'!$A$1:$E$1, 'USHE Projections'!$A:$E), "NONE"), (AK$72-AK9)/($AI$72-$AI9)*($AI10-$AI9)+AK9), (AK$72-AK9)/($AI$72-$AI9)*($AI10-$AI9)+AK9)
        )
      )
    )
  ), 0)</f>
        <v>13900</v>
      </c>
      <c r="AL10" s="20" cm="1">
        <f t="array" ref="AL10">ROUND(
  IF(AND(AL$1="Ensign", $AI10&gt;=2021, $AI10&lt;=2024),
    _xlfn.XLOOKUP($AI10, Ensign!$A$2:$A$12, Ensign!$B$2:$B$12),
    _xlfn.XLOOKUP($AI10, 'Historic (IPEDS &amp; 2019 RTP)'!$A:$A, _xlfn.XLOOKUP(AL$1, 'Historic (IPEDS &amp; 2019 RTP)'!$A$1:$H$1, 'Historic (IPEDS &amp; 2019 RTP)'!$A:$H),
      IFERROR(_xlfn.XLOOKUP($AI10, 'USHE Historic'!$A$3:$A$13, _xlfn.XLOOKUP(AL$1, 'USHE Historic'!$A$2:$E$2, 'USHE Historic'!$A$3:$E$13)),
        _xlfn.IFS(
          AL$1="BYU", IFERROR(_xlfn.XLOOKUP($AI10, 'MAG College Enrollment Forecast'!$A:$A, 'MAG College Enrollment Forecast'!$B:$B), (AL$72-AL9)/($AI$72-$AI9)*($AI10-$AI9)+AL9),
          AL$1="UVU", IFERROR(_xlfn.XLOOKUP($AI10, 'MAG College Enrollment Forecast'!$A:$A, 'MAG College Enrollment Forecast'!$C:$C+'MAG College Enrollment Forecast'!$D:$D+'MAG College Enrollment Forecast'!$E:$E+'MAG College Enrollment Forecast'!$F:$F+'MAG College Enrollment Forecast'!$G:$G), (AL$72-AL9)/($AI$72-$AI9)*($AI10-$AI9)+AL9),
          TRUE, IFERROR(_xlfn.XLOOKUP($AI10, 'USHE Projections'!$A:$A, IFERROR(_xlfn.XLOOKUP(AL$1, 'USHE Projections'!$A$1:$E$1, 'USHE Projections'!$A:$E), "NONE"), (AL$72-AL9)/($AI$72-$AI9)*($AI10-$AI9)+AL9), (AL$72-AL9)/($AI$72-$AI9)*($AI10-$AI9)+AL9)
        )
      )
    )
  ), 0)</f>
        <v>18174</v>
      </c>
      <c r="AM10" s="20" cm="1">
        <f t="array" ref="AM10">ROUND(
  IF(AND(AM$1="Ensign", $AI10&gt;=2021, $AI10&lt;=2024),
    _xlfn.XLOOKUP($AI10, Ensign!$A$2:$A$12, Ensign!$B$2:$B$12),
    _xlfn.XLOOKUP($AI10, 'Historic (IPEDS &amp; 2019 RTP)'!$A:$A, _xlfn.XLOOKUP(AM$1, 'Historic (IPEDS &amp; 2019 RTP)'!$A$1:$H$1, 'Historic (IPEDS &amp; 2019 RTP)'!$A:$H),
      IFERROR(_xlfn.XLOOKUP($AI10, 'USHE Historic'!$A$3:$A$13, _xlfn.XLOOKUP(AM$1, 'USHE Historic'!$A$2:$E$2, 'USHE Historic'!$A$3:$E$13)),
        _xlfn.IFS(
          AM$1="BYU", IFERROR(_xlfn.XLOOKUP($AI10, 'MAG College Enrollment Forecast'!$A:$A, 'MAG College Enrollment Forecast'!$B:$B), (AM$72-AM9)/($AI$72-$AI9)*($AI10-$AI9)+AM9),
          AM$1="UVU", IFERROR(_xlfn.XLOOKUP($AI10, 'MAG College Enrollment Forecast'!$A:$A, 'MAG College Enrollment Forecast'!$C:$C+'MAG College Enrollment Forecast'!$D:$D+'MAG College Enrollment Forecast'!$E:$E+'MAG College Enrollment Forecast'!$F:$F+'MAG College Enrollment Forecast'!$G:$G), (AM$72-AM9)/($AI$72-$AI9)*($AI10-$AI9)+AM9),
          TRUE, IFERROR(_xlfn.XLOOKUP($AI10, 'USHE Projections'!$A:$A, IFERROR(_xlfn.XLOOKUP(AM$1, 'USHE Projections'!$A$1:$E$1, 'USHE Projections'!$A:$E), "NONE"), (AM$72-AM9)/($AI$72-$AI9)*($AI10-$AI9)+AM9), (AM$72-AM9)/($AI$72-$AI9)*($AI10-$AI9)+AM9)
        )
      )
    )
  ), 0)</f>
        <v>19754</v>
      </c>
      <c r="AN10" s="20" cm="1">
        <f t="array" ref="AN10">ROUND(
  IF(AND(AN$1="Ensign", $AI10&gt;=2021, $AI10&lt;=2024),
    _xlfn.XLOOKUP($AI10, Ensign!$A$2:$A$12, Ensign!$B$2:$B$12),
    _xlfn.XLOOKUP($AI10, 'Historic (IPEDS &amp; 2019 RTP)'!$A:$A, _xlfn.XLOOKUP(AN$1, 'Historic (IPEDS &amp; 2019 RTP)'!$A$1:$H$1, 'Historic (IPEDS &amp; 2019 RTP)'!$A:$H),
      IFERROR(_xlfn.XLOOKUP($AI10, 'USHE Historic'!$A$3:$A$13, _xlfn.XLOOKUP(AN$1, 'USHE Historic'!$A$2:$E$2, 'USHE Historic'!$A$3:$E$13)),
        _xlfn.IFS(
          AN$1="BYU", IFERROR(_xlfn.XLOOKUP($AI10, 'MAG College Enrollment Forecast'!$A:$A, 'MAG College Enrollment Forecast'!$B:$B), (AN$72-AN9)/($AI$72-$AI9)*($AI10-$AI9)+AN9),
          AN$1="UVU", IFERROR(_xlfn.XLOOKUP($AI10, 'MAG College Enrollment Forecast'!$A:$A, 'MAG College Enrollment Forecast'!$C:$C+'MAG College Enrollment Forecast'!$D:$D+'MAG College Enrollment Forecast'!$E:$E+'MAG College Enrollment Forecast'!$F:$F+'MAG College Enrollment Forecast'!$G:$G), (AN$72-AN9)/($AI$72-$AI9)*($AI10-$AI9)+AN9),
          TRUE, IFERROR(_xlfn.XLOOKUP($AI10, 'USHE Projections'!$A:$A, IFERROR(_xlfn.XLOOKUP(AN$1, 'USHE Projections'!$A$1:$E$1, 'USHE Projections'!$A:$E), "NONE"), (AN$72-AN9)/($AI$72-$AI9)*($AI10-$AI9)+AN9), (AN$72-AN9)/($AI$72-$AI9)*($AI10-$AI9)+AN9)
        )
      )
    )
  ), 0)</f>
        <v>32202</v>
      </c>
      <c r="AO10" s="20" cm="1">
        <f t="array" ref="AO10">ROUND(
  IF(AND(AO$1="Ensign", $AI10&gt;=2021, $AI10&lt;=2024),
    _xlfn.XLOOKUP($AI10, Ensign!$A$2:$A$12, Ensign!$B$2:$B$12),
    _xlfn.XLOOKUP($AI10, 'Historic (IPEDS &amp; 2019 RTP)'!$A:$A, _xlfn.XLOOKUP(AO$1, 'Historic (IPEDS &amp; 2019 RTP)'!$A$1:$H$1, 'Historic (IPEDS &amp; 2019 RTP)'!$A:$H),
      IFERROR(_xlfn.XLOOKUP($AI10, 'USHE Historic'!$A$3:$A$13, _xlfn.XLOOKUP(AO$1, 'USHE Historic'!$A$2:$E$2, 'USHE Historic'!$A$3:$E$13)),
        _xlfn.IFS(
          AO$1="BYU", IFERROR(_xlfn.XLOOKUP($AI10, 'MAG College Enrollment Forecast'!$A:$A, 'MAG College Enrollment Forecast'!$B:$B), (AO$72-AO9)/($AI$72-$AI9)*($AI10-$AI9)+AO9),
          AO$1="UVU", IFERROR(_xlfn.XLOOKUP($AI10, 'MAG College Enrollment Forecast'!$A:$A, 'MAG College Enrollment Forecast'!$C:$C+'MAG College Enrollment Forecast'!$D:$D+'MAG College Enrollment Forecast'!$E:$E+'MAG College Enrollment Forecast'!$F:$F+'MAG College Enrollment Forecast'!$G:$G), (AO$72-AO9)/($AI$72-$AI9)*($AI10-$AI9)+AO9),
          TRUE, IFERROR(_xlfn.XLOOKUP($AI10, 'USHE Projections'!$A:$A, IFERROR(_xlfn.XLOOKUP(AO$1, 'USHE Projections'!$A$1:$E$1, 'USHE Projections'!$A:$E), "NONE"), (AO$72-AO9)/($AI$72-$AI9)*($AI10-$AI9)+AO9), (AO$72-AO9)/($AI$72-$AI9)*($AI10-$AI9)+AO9)
        )
      )
    )
  ), 0)</f>
        <v>0</v>
      </c>
      <c r="AP10" s="20" cm="1">
        <f t="array" ref="AP10">ROUND(
  IF(AND(AP$1="Ensign", $AI10&gt;=2021, $AI10&lt;=2024),
    _xlfn.XLOOKUP($AI10, Ensign!$A$2:$A$12, Ensign!$B$2:$B$12),
    _xlfn.XLOOKUP($AI10, 'Historic (IPEDS &amp; 2019 RTP)'!$A:$A, _xlfn.XLOOKUP(AP$1, 'Historic (IPEDS &amp; 2019 RTP)'!$A$1:$H$1, 'Historic (IPEDS &amp; 2019 RTP)'!$A:$H),
      IFERROR(_xlfn.XLOOKUP($AI10, 'USHE Historic'!$A$3:$A$13, _xlfn.XLOOKUP(AP$1, 'USHE Historic'!$A$2:$E$2, 'USHE Historic'!$A$3:$E$13)),
        _xlfn.IFS(
          AP$1="BYU", IFERROR(_xlfn.XLOOKUP($AI10, 'MAG College Enrollment Forecast'!$A:$A, 'MAG College Enrollment Forecast'!$B:$B), (AP$72-AP9)/($AI$72-$AI9)*($AI10-$AI9)+AP9),
          AP$1="UVU", IFERROR(_xlfn.XLOOKUP($AI10, 'MAG College Enrollment Forecast'!$A:$A, 'MAG College Enrollment Forecast'!$C:$C+'MAG College Enrollment Forecast'!$D:$D+'MAG College Enrollment Forecast'!$E:$E+'MAG College Enrollment Forecast'!$F:$F+'MAG College Enrollment Forecast'!$G:$G), (AP$72-AP9)/($AI$72-$AI9)*($AI10-$AI9)+AP9),
          TRUE, IFERROR(_xlfn.XLOOKUP($AI10, 'USHE Projections'!$A:$A, IFERROR(_xlfn.XLOOKUP(AP$1, 'USHE Projections'!$A$1:$E$1, 'USHE Projections'!$A:$E), "NONE"), (AP$72-AP9)/($AI$72-$AI9)*($AI10-$AI9)+AP9), (AP$72-AP9)/($AI$72-$AI9)*($AI10-$AI9)+AP9)
        )
      )
    )
  ), 0)</f>
        <v>0</v>
      </c>
      <c r="AQ10" s="7"/>
    </row>
    <row r="11" spans="1:43">
      <c r="AI11" s="3">
        <v>1999</v>
      </c>
      <c r="AJ11" s="20" cm="1">
        <f t="array" ref="AJ11">ROUND(
  IF(AND(AJ$1="Ensign", $AI11&gt;=2021, $AI11&lt;=2024),
    _xlfn.XLOOKUP($AI11, Ensign!$A$2:$A$12, Ensign!$B$2:$B$12),
    _xlfn.XLOOKUP($AI11, 'Historic (IPEDS &amp; 2019 RTP)'!$A:$A, _xlfn.XLOOKUP(AJ$1, 'Historic (IPEDS &amp; 2019 RTP)'!$A$1:$H$1, 'Historic (IPEDS &amp; 2019 RTP)'!$A:$H),
      IFERROR(_xlfn.XLOOKUP($AI11, 'USHE Historic'!$A$3:$A$13, _xlfn.XLOOKUP(AJ$1, 'USHE Historic'!$A$2:$E$2, 'USHE Historic'!$A$3:$E$13)),
        _xlfn.IFS(
          AJ$1="BYU", IFERROR(_xlfn.XLOOKUP($AI11, 'MAG College Enrollment Forecast'!$A:$A, 'MAG College Enrollment Forecast'!$B:$B), (AJ$72-AJ10)/($AI$72-$AI10)*($AI11-$AI10)+AJ10),
          AJ$1="UVU", IFERROR(_xlfn.XLOOKUP($AI11, 'MAG College Enrollment Forecast'!$A:$A, 'MAG College Enrollment Forecast'!$C:$C+'MAG College Enrollment Forecast'!$D:$D+'MAG College Enrollment Forecast'!$E:$E+'MAG College Enrollment Forecast'!$F:$F+'MAG College Enrollment Forecast'!$G:$G), (AJ$72-AJ10)/($AI$72-$AI10)*($AI11-$AI10)+AJ10),
          TRUE, IFERROR(_xlfn.XLOOKUP($AI11, 'USHE Projections'!$A:$A, IFERROR(_xlfn.XLOOKUP(AJ$1, 'USHE Projections'!$A$1:$E$1, 'USHE Projections'!$A:$E), "NONE"), (AJ$72-AJ10)/($AI$72-$AI10)*($AI11-$AI10)+AJ10), (AJ$72-AJ10)/($AI$72-$AI10)*($AI11-$AI10)+AJ10)
        )
      )
    )
  ), 0)</f>
        <v>25781</v>
      </c>
      <c r="AK11" s="20" cm="1">
        <f t="array" ref="AK11">ROUND(
  IF(AND(AK$1="Ensign", $AI11&gt;=2021, $AI11&lt;=2024),
    _xlfn.XLOOKUP($AI11, Ensign!$A$2:$A$12, Ensign!$B$2:$B$12),
    _xlfn.XLOOKUP($AI11, 'Historic (IPEDS &amp; 2019 RTP)'!$A:$A, _xlfn.XLOOKUP(AK$1, 'Historic (IPEDS &amp; 2019 RTP)'!$A$1:$H$1, 'Historic (IPEDS &amp; 2019 RTP)'!$A:$H),
      IFERROR(_xlfn.XLOOKUP($AI11, 'USHE Historic'!$A$3:$A$13, _xlfn.XLOOKUP(AK$1, 'USHE Historic'!$A$2:$E$2, 'USHE Historic'!$A$3:$E$13)),
        _xlfn.IFS(
          AK$1="BYU", IFERROR(_xlfn.XLOOKUP($AI11, 'MAG College Enrollment Forecast'!$A:$A, 'MAG College Enrollment Forecast'!$B:$B), (AK$72-AK10)/($AI$72-$AI10)*($AI11-$AI10)+AK10),
          AK$1="UVU", IFERROR(_xlfn.XLOOKUP($AI11, 'MAG College Enrollment Forecast'!$A:$A, 'MAG College Enrollment Forecast'!$C:$C+'MAG College Enrollment Forecast'!$D:$D+'MAG College Enrollment Forecast'!$E:$E+'MAG College Enrollment Forecast'!$F:$F+'MAG College Enrollment Forecast'!$G:$G), (AK$72-AK10)/($AI$72-$AI10)*($AI11-$AI10)+AK10),
          TRUE, IFERROR(_xlfn.XLOOKUP($AI11, 'USHE Projections'!$A:$A, IFERROR(_xlfn.XLOOKUP(AK$1, 'USHE Projections'!$A$1:$E$1, 'USHE Projections'!$A:$E), "NONE"), (AK$72-AK10)/($AI$72-$AI10)*($AI11-$AI10)+AK10), (AK$72-AK10)/($AI$72-$AI10)*($AI11-$AI10)+AK10)
        )
      )
    )
  ), 0)</f>
        <v>14984</v>
      </c>
      <c r="AL11" s="20" cm="1">
        <f t="array" ref="AL11">ROUND(
  IF(AND(AL$1="Ensign", $AI11&gt;=2021, $AI11&lt;=2024),
    _xlfn.XLOOKUP($AI11, Ensign!$A$2:$A$12, Ensign!$B$2:$B$12),
    _xlfn.XLOOKUP($AI11, 'Historic (IPEDS &amp; 2019 RTP)'!$A:$A, _xlfn.XLOOKUP(AL$1, 'Historic (IPEDS &amp; 2019 RTP)'!$A$1:$H$1, 'Historic (IPEDS &amp; 2019 RTP)'!$A:$H),
      IFERROR(_xlfn.XLOOKUP($AI11, 'USHE Historic'!$A$3:$A$13, _xlfn.XLOOKUP(AL$1, 'USHE Historic'!$A$2:$E$2, 'USHE Historic'!$A$3:$E$13)),
        _xlfn.IFS(
          AL$1="BYU", IFERROR(_xlfn.XLOOKUP($AI11, 'MAG College Enrollment Forecast'!$A:$A, 'MAG College Enrollment Forecast'!$B:$B), (AL$72-AL10)/($AI$72-$AI10)*($AI11-$AI10)+AL10),
          AL$1="UVU", IFERROR(_xlfn.XLOOKUP($AI11, 'MAG College Enrollment Forecast'!$A:$A, 'MAG College Enrollment Forecast'!$C:$C+'MAG College Enrollment Forecast'!$D:$D+'MAG College Enrollment Forecast'!$E:$E+'MAG College Enrollment Forecast'!$F:$F+'MAG College Enrollment Forecast'!$G:$G), (AL$72-AL10)/($AI$72-$AI10)*($AI11-$AI10)+AL10),
          TRUE, IFERROR(_xlfn.XLOOKUP($AI11, 'USHE Projections'!$A:$A, IFERROR(_xlfn.XLOOKUP(AL$1, 'USHE Projections'!$A$1:$E$1, 'USHE Projections'!$A:$E), "NONE"), (AL$72-AL10)/($AI$72-$AI10)*($AI11-$AI10)+AL10), (AL$72-AL10)/($AI$72-$AI10)*($AI11-$AI10)+AL10)
        )
      )
    )
  ), 0)</f>
        <v>20062</v>
      </c>
      <c r="AM11" s="20" cm="1">
        <f t="array" ref="AM11">ROUND(
  IF(AND(AM$1="Ensign", $AI11&gt;=2021, $AI11&lt;=2024),
    _xlfn.XLOOKUP($AI11, Ensign!$A$2:$A$12, Ensign!$B$2:$B$12),
    _xlfn.XLOOKUP($AI11, 'Historic (IPEDS &amp; 2019 RTP)'!$A:$A, _xlfn.XLOOKUP(AM$1, 'Historic (IPEDS &amp; 2019 RTP)'!$A$1:$H$1, 'Historic (IPEDS &amp; 2019 RTP)'!$A:$H),
      IFERROR(_xlfn.XLOOKUP($AI11, 'USHE Historic'!$A$3:$A$13, _xlfn.XLOOKUP(AM$1, 'USHE Historic'!$A$2:$E$2, 'USHE Historic'!$A$3:$E$13)),
        _xlfn.IFS(
          AM$1="BYU", IFERROR(_xlfn.XLOOKUP($AI11, 'MAG College Enrollment Forecast'!$A:$A, 'MAG College Enrollment Forecast'!$B:$B), (AM$72-AM10)/($AI$72-$AI10)*($AI11-$AI10)+AM10),
          AM$1="UVU", IFERROR(_xlfn.XLOOKUP($AI11, 'MAG College Enrollment Forecast'!$A:$A, 'MAG College Enrollment Forecast'!$C:$C+'MAG College Enrollment Forecast'!$D:$D+'MAG College Enrollment Forecast'!$E:$E+'MAG College Enrollment Forecast'!$F:$F+'MAG College Enrollment Forecast'!$G:$G), (AM$72-AM10)/($AI$72-$AI10)*($AI11-$AI10)+AM10),
          TRUE, IFERROR(_xlfn.XLOOKUP($AI11, 'USHE Projections'!$A:$A, IFERROR(_xlfn.XLOOKUP(AM$1, 'USHE Projections'!$A$1:$E$1, 'USHE Projections'!$A:$E), "NONE"), (AM$72-AM10)/($AI$72-$AI10)*($AI11-$AI10)+AM10), (AM$72-AM10)/($AI$72-$AI10)*($AI11-$AI10)+AM10)
        )
      )
    )
  ), 0)</f>
        <v>21273</v>
      </c>
      <c r="AN11" s="20" cm="1">
        <f t="array" ref="AN11">ROUND(
  IF(AND(AN$1="Ensign", $AI11&gt;=2021, $AI11&lt;=2024),
    _xlfn.XLOOKUP($AI11, Ensign!$A$2:$A$12, Ensign!$B$2:$B$12),
    _xlfn.XLOOKUP($AI11, 'Historic (IPEDS &amp; 2019 RTP)'!$A:$A, _xlfn.XLOOKUP(AN$1, 'Historic (IPEDS &amp; 2019 RTP)'!$A$1:$H$1, 'Historic (IPEDS &amp; 2019 RTP)'!$A:$H),
      IFERROR(_xlfn.XLOOKUP($AI11, 'USHE Historic'!$A$3:$A$13, _xlfn.XLOOKUP(AN$1, 'USHE Historic'!$A$2:$E$2, 'USHE Historic'!$A$3:$E$13)),
        _xlfn.IFS(
          AN$1="BYU", IFERROR(_xlfn.XLOOKUP($AI11, 'MAG College Enrollment Forecast'!$A:$A, 'MAG College Enrollment Forecast'!$B:$B), (AN$72-AN10)/($AI$72-$AI10)*($AI11-$AI10)+AN10),
          AN$1="UVU", IFERROR(_xlfn.XLOOKUP($AI11, 'MAG College Enrollment Forecast'!$A:$A, 'MAG College Enrollment Forecast'!$C:$C+'MAG College Enrollment Forecast'!$D:$D+'MAG College Enrollment Forecast'!$E:$E+'MAG College Enrollment Forecast'!$F:$F+'MAG College Enrollment Forecast'!$G:$G), (AN$72-AN10)/($AI$72-$AI10)*($AI11-$AI10)+AN10),
          TRUE, IFERROR(_xlfn.XLOOKUP($AI11, 'USHE Projections'!$A:$A, IFERROR(_xlfn.XLOOKUP(AN$1, 'USHE Projections'!$A$1:$E$1, 'USHE Projections'!$A:$E), "NONE"), (AN$72-AN10)/($AI$72-$AI10)*($AI11-$AI10)+AN10), (AN$72-AN10)/($AI$72-$AI10)*($AI11-$AI10)+AN10)
        )
      )
    )
  ), 0)</f>
        <v>32731</v>
      </c>
      <c r="AO11" s="20" cm="1">
        <f t="array" ref="AO11">ROUND(
  IF(AND(AO$1="Ensign", $AI11&gt;=2021, $AI11&lt;=2024),
    _xlfn.XLOOKUP($AI11, Ensign!$A$2:$A$12, Ensign!$B$2:$B$12),
    _xlfn.XLOOKUP($AI11, 'Historic (IPEDS &amp; 2019 RTP)'!$A:$A, _xlfn.XLOOKUP(AO$1, 'Historic (IPEDS &amp; 2019 RTP)'!$A$1:$H$1, 'Historic (IPEDS &amp; 2019 RTP)'!$A:$H),
      IFERROR(_xlfn.XLOOKUP($AI11, 'USHE Historic'!$A$3:$A$13, _xlfn.XLOOKUP(AO$1, 'USHE Historic'!$A$2:$E$2, 'USHE Historic'!$A$3:$E$13)),
        _xlfn.IFS(
          AO$1="BYU", IFERROR(_xlfn.XLOOKUP($AI11, 'MAG College Enrollment Forecast'!$A:$A, 'MAG College Enrollment Forecast'!$B:$B), (AO$72-AO10)/($AI$72-$AI10)*($AI11-$AI10)+AO10),
          AO$1="UVU", IFERROR(_xlfn.XLOOKUP($AI11, 'MAG College Enrollment Forecast'!$A:$A, 'MAG College Enrollment Forecast'!$C:$C+'MAG College Enrollment Forecast'!$D:$D+'MAG College Enrollment Forecast'!$E:$E+'MAG College Enrollment Forecast'!$F:$F+'MAG College Enrollment Forecast'!$G:$G), (AO$72-AO10)/($AI$72-$AI10)*($AI11-$AI10)+AO10),
          TRUE, IFERROR(_xlfn.XLOOKUP($AI11, 'USHE Projections'!$A:$A, IFERROR(_xlfn.XLOOKUP(AO$1, 'USHE Projections'!$A$1:$E$1, 'USHE Projections'!$A:$E), "NONE"), (AO$72-AO10)/($AI$72-$AI10)*($AI11-$AI10)+AO10), (AO$72-AO10)/($AI$72-$AI10)*($AI11-$AI10)+AO10)
        )
      )
    )
  ), 0)</f>
        <v>0</v>
      </c>
      <c r="AP11" s="20" cm="1">
        <f t="array" ref="AP11">ROUND(
  IF(AND(AP$1="Ensign", $AI11&gt;=2021, $AI11&lt;=2024),
    _xlfn.XLOOKUP($AI11, Ensign!$A$2:$A$12, Ensign!$B$2:$B$12),
    _xlfn.XLOOKUP($AI11, 'Historic (IPEDS &amp; 2019 RTP)'!$A:$A, _xlfn.XLOOKUP(AP$1, 'Historic (IPEDS &amp; 2019 RTP)'!$A$1:$H$1, 'Historic (IPEDS &amp; 2019 RTP)'!$A:$H),
      IFERROR(_xlfn.XLOOKUP($AI11, 'USHE Historic'!$A$3:$A$13, _xlfn.XLOOKUP(AP$1, 'USHE Historic'!$A$2:$E$2, 'USHE Historic'!$A$3:$E$13)),
        _xlfn.IFS(
          AP$1="BYU", IFERROR(_xlfn.XLOOKUP($AI11, 'MAG College Enrollment Forecast'!$A:$A, 'MAG College Enrollment Forecast'!$B:$B), (AP$72-AP10)/($AI$72-$AI10)*($AI11-$AI10)+AP10),
          AP$1="UVU", IFERROR(_xlfn.XLOOKUP($AI11, 'MAG College Enrollment Forecast'!$A:$A, 'MAG College Enrollment Forecast'!$C:$C+'MAG College Enrollment Forecast'!$D:$D+'MAG College Enrollment Forecast'!$E:$E+'MAG College Enrollment Forecast'!$F:$F+'MAG College Enrollment Forecast'!$G:$G), (AP$72-AP10)/($AI$72-$AI10)*($AI11-$AI10)+AP10),
          TRUE, IFERROR(_xlfn.XLOOKUP($AI11, 'USHE Projections'!$A:$A, IFERROR(_xlfn.XLOOKUP(AP$1, 'USHE Projections'!$A$1:$E$1, 'USHE Projections'!$A:$E), "NONE"), (AP$72-AP10)/($AI$72-$AI10)*($AI11-$AI10)+AP10), (AP$72-AP10)/($AI$72-$AI10)*($AI11-$AI10)+AP10)
        )
      )
    )
  ), 0)</f>
        <v>0</v>
      </c>
      <c r="AQ11" s="7"/>
    </row>
    <row r="12" spans="1:43">
      <c r="AI12" s="3">
        <v>2000</v>
      </c>
      <c r="AJ12" s="20" cm="1">
        <f t="array" ref="AJ12">ROUND(
  IF(AND(AJ$1="Ensign", $AI12&gt;=2021, $AI12&lt;=2024),
    _xlfn.XLOOKUP($AI12, Ensign!$A$2:$A$12, Ensign!$B$2:$B$12),
    _xlfn.XLOOKUP($AI12, 'Historic (IPEDS &amp; 2019 RTP)'!$A:$A, _xlfn.XLOOKUP(AJ$1, 'Historic (IPEDS &amp; 2019 RTP)'!$A$1:$H$1, 'Historic (IPEDS &amp; 2019 RTP)'!$A:$H),
      IFERROR(_xlfn.XLOOKUP($AI12, 'USHE Historic'!$A$3:$A$13, _xlfn.XLOOKUP(AJ$1, 'USHE Historic'!$A$2:$E$2, 'USHE Historic'!$A$3:$E$13)),
        _xlfn.IFS(
          AJ$1="BYU", IFERROR(_xlfn.XLOOKUP($AI12, 'MAG College Enrollment Forecast'!$A:$A, 'MAG College Enrollment Forecast'!$B:$B), (AJ$72-AJ11)/($AI$72-$AI11)*($AI12-$AI11)+AJ11),
          AJ$1="UVU", IFERROR(_xlfn.XLOOKUP($AI12, 'MAG College Enrollment Forecast'!$A:$A, 'MAG College Enrollment Forecast'!$C:$C+'MAG College Enrollment Forecast'!$D:$D+'MAG College Enrollment Forecast'!$E:$E+'MAG College Enrollment Forecast'!$F:$F+'MAG College Enrollment Forecast'!$G:$G), (AJ$72-AJ11)/($AI$72-$AI11)*($AI12-$AI11)+AJ11),
          TRUE, IFERROR(_xlfn.XLOOKUP($AI12, 'USHE Projections'!$A:$A, IFERROR(_xlfn.XLOOKUP(AJ$1, 'USHE Projections'!$A$1:$E$1, 'USHE Projections'!$A:$E), "NONE"), (AJ$72-AJ11)/($AI$72-$AI11)*($AI12-$AI11)+AJ11), (AJ$72-AJ11)/($AI$72-$AI11)*($AI12-$AI11)+AJ11)
        )
      )
    )
  ), 0)</f>
        <v>24948</v>
      </c>
      <c r="AK12" s="20" cm="1">
        <f t="array" ref="AK12">ROUND(
  IF(AND(AK$1="Ensign", $AI12&gt;=2021, $AI12&lt;=2024),
    _xlfn.XLOOKUP($AI12, Ensign!$A$2:$A$12, Ensign!$B$2:$B$12),
    _xlfn.XLOOKUP($AI12, 'Historic (IPEDS &amp; 2019 RTP)'!$A:$A, _xlfn.XLOOKUP(AK$1, 'Historic (IPEDS &amp; 2019 RTP)'!$A$1:$H$1, 'Historic (IPEDS &amp; 2019 RTP)'!$A:$H),
      IFERROR(_xlfn.XLOOKUP($AI12, 'USHE Historic'!$A$3:$A$13, _xlfn.XLOOKUP(AK$1, 'USHE Historic'!$A$2:$E$2, 'USHE Historic'!$A$3:$E$13)),
        _xlfn.IFS(
          AK$1="BYU", IFERROR(_xlfn.XLOOKUP($AI12, 'MAG College Enrollment Forecast'!$A:$A, 'MAG College Enrollment Forecast'!$B:$B), (AK$72-AK11)/($AI$72-$AI11)*($AI12-$AI11)+AK11),
          AK$1="UVU", IFERROR(_xlfn.XLOOKUP($AI12, 'MAG College Enrollment Forecast'!$A:$A, 'MAG College Enrollment Forecast'!$C:$C+'MAG College Enrollment Forecast'!$D:$D+'MAG College Enrollment Forecast'!$E:$E+'MAG College Enrollment Forecast'!$F:$F+'MAG College Enrollment Forecast'!$G:$G), (AK$72-AK11)/($AI$72-$AI11)*($AI12-$AI11)+AK11),
          TRUE, IFERROR(_xlfn.XLOOKUP($AI12, 'USHE Projections'!$A:$A, IFERROR(_xlfn.XLOOKUP(AK$1, 'USHE Projections'!$A$1:$E$1, 'USHE Projections'!$A:$E), "NONE"), (AK$72-AK11)/($AI$72-$AI11)*($AI12-$AI11)+AK11), (AK$72-AK11)/($AI$72-$AI11)*($AI12-$AI11)+AK11)
        )
      )
    )
  ), 0)</f>
        <v>16050</v>
      </c>
      <c r="AL12" s="20" cm="1">
        <f t="array" ref="AL12">ROUND(
  IF(AND(AL$1="Ensign", $AI12&gt;=2021, $AI12&lt;=2024),
    _xlfn.XLOOKUP($AI12, Ensign!$A$2:$A$12, Ensign!$B$2:$B$12),
    _xlfn.XLOOKUP($AI12, 'Historic (IPEDS &amp; 2019 RTP)'!$A:$A, _xlfn.XLOOKUP(AL$1, 'Historic (IPEDS &amp; 2019 RTP)'!$A$1:$H$1, 'Historic (IPEDS &amp; 2019 RTP)'!$A:$H),
      IFERROR(_xlfn.XLOOKUP($AI12, 'USHE Historic'!$A$3:$A$13, _xlfn.XLOOKUP(AL$1, 'USHE Historic'!$A$2:$E$2, 'USHE Historic'!$A$3:$E$13)),
        _xlfn.IFS(
          AL$1="BYU", IFERROR(_xlfn.XLOOKUP($AI12, 'MAG College Enrollment Forecast'!$A:$A, 'MAG College Enrollment Forecast'!$B:$B), (AL$72-AL11)/($AI$72-$AI11)*($AI12-$AI11)+AL11),
          AL$1="UVU", IFERROR(_xlfn.XLOOKUP($AI12, 'MAG College Enrollment Forecast'!$A:$A, 'MAG College Enrollment Forecast'!$C:$C+'MAG College Enrollment Forecast'!$D:$D+'MAG College Enrollment Forecast'!$E:$E+'MAG College Enrollment Forecast'!$F:$F+'MAG College Enrollment Forecast'!$G:$G), (AL$72-AL11)/($AI$72-$AI11)*($AI12-$AI11)+AL11),
          TRUE, IFERROR(_xlfn.XLOOKUP($AI12, 'USHE Projections'!$A:$A, IFERROR(_xlfn.XLOOKUP(AL$1, 'USHE Projections'!$A$1:$E$1, 'USHE Projections'!$A:$E), "NONE"), (AL$72-AL11)/($AI$72-$AI11)*($AI12-$AI11)+AL11), (AL$72-AL11)/($AI$72-$AI11)*($AI12-$AI11)+AL11)
        )
      )
    )
  ), 0)</f>
        <v>20946</v>
      </c>
      <c r="AM12" s="20" cm="1">
        <f t="array" ref="AM12">ROUND(
  IF(AND(AM$1="Ensign", $AI12&gt;=2021, $AI12&lt;=2024),
    _xlfn.XLOOKUP($AI12, Ensign!$A$2:$A$12, Ensign!$B$2:$B$12),
    _xlfn.XLOOKUP($AI12, 'Historic (IPEDS &amp; 2019 RTP)'!$A:$A, _xlfn.XLOOKUP(AM$1, 'Historic (IPEDS &amp; 2019 RTP)'!$A$1:$H$1, 'Historic (IPEDS &amp; 2019 RTP)'!$A:$H),
      IFERROR(_xlfn.XLOOKUP($AI12, 'USHE Historic'!$A$3:$A$13, _xlfn.XLOOKUP(AM$1, 'USHE Historic'!$A$2:$E$2, 'USHE Historic'!$A$3:$E$13)),
        _xlfn.IFS(
          AM$1="BYU", IFERROR(_xlfn.XLOOKUP($AI12, 'MAG College Enrollment Forecast'!$A:$A, 'MAG College Enrollment Forecast'!$B:$B), (AM$72-AM11)/($AI$72-$AI11)*($AI12-$AI11)+AM11),
          AM$1="UVU", IFERROR(_xlfn.XLOOKUP($AI12, 'MAG College Enrollment Forecast'!$A:$A, 'MAG College Enrollment Forecast'!$C:$C+'MAG College Enrollment Forecast'!$D:$D+'MAG College Enrollment Forecast'!$E:$E+'MAG College Enrollment Forecast'!$F:$F+'MAG College Enrollment Forecast'!$G:$G), (AM$72-AM11)/($AI$72-$AI11)*($AI12-$AI11)+AM11),
          TRUE, IFERROR(_xlfn.XLOOKUP($AI12, 'USHE Projections'!$A:$A, IFERROR(_xlfn.XLOOKUP(AM$1, 'USHE Projections'!$A$1:$E$1, 'USHE Projections'!$A:$E), "NONE"), (AM$72-AM11)/($AI$72-$AI11)*($AI12-$AI11)+AM11), (AM$72-AM11)/($AI$72-$AI11)*($AI12-$AI11)+AM11)
        )
      )
    )
  ), 0)</f>
        <v>21596</v>
      </c>
      <c r="AN12" s="20" cm="1">
        <f t="array" ref="AN12">ROUND(
  IF(AND(AN$1="Ensign", $AI12&gt;=2021, $AI12&lt;=2024),
    _xlfn.XLOOKUP($AI12, Ensign!$A$2:$A$12, Ensign!$B$2:$B$12),
    _xlfn.XLOOKUP($AI12, 'Historic (IPEDS &amp; 2019 RTP)'!$A:$A, _xlfn.XLOOKUP(AN$1, 'Historic (IPEDS &amp; 2019 RTP)'!$A$1:$H$1, 'Historic (IPEDS &amp; 2019 RTP)'!$A:$H),
      IFERROR(_xlfn.XLOOKUP($AI12, 'USHE Historic'!$A$3:$A$13, _xlfn.XLOOKUP(AN$1, 'USHE Historic'!$A$2:$E$2, 'USHE Historic'!$A$3:$E$13)),
        _xlfn.IFS(
          AN$1="BYU", IFERROR(_xlfn.XLOOKUP($AI12, 'MAG College Enrollment Forecast'!$A:$A, 'MAG College Enrollment Forecast'!$B:$B), (AN$72-AN11)/($AI$72-$AI11)*($AI12-$AI11)+AN11),
          AN$1="UVU", IFERROR(_xlfn.XLOOKUP($AI12, 'MAG College Enrollment Forecast'!$A:$A, 'MAG College Enrollment Forecast'!$C:$C+'MAG College Enrollment Forecast'!$D:$D+'MAG College Enrollment Forecast'!$E:$E+'MAG College Enrollment Forecast'!$F:$F+'MAG College Enrollment Forecast'!$G:$G), (AN$72-AN11)/($AI$72-$AI11)*($AI12-$AI11)+AN11),
          TRUE, IFERROR(_xlfn.XLOOKUP($AI12, 'USHE Projections'!$A:$A, IFERROR(_xlfn.XLOOKUP(AN$1, 'USHE Projections'!$A$1:$E$1, 'USHE Projections'!$A:$E), "NONE"), (AN$72-AN11)/($AI$72-$AI11)*($AI12-$AI11)+AN11), (AN$72-AN11)/($AI$72-$AI11)*($AI12-$AI11)+AN11)
        )
      )
    )
  ), 0)</f>
        <v>32554</v>
      </c>
      <c r="AO12" s="20" cm="1">
        <f t="array" ref="AO12">ROUND(
  IF(AND(AO$1="Ensign", $AI12&gt;=2021, $AI12&lt;=2024),
    _xlfn.XLOOKUP($AI12, Ensign!$A$2:$A$12, Ensign!$B$2:$B$12),
    _xlfn.XLOOKUP($AI12, 'Historic (IPEDS &amp; 2019 RTP)'!$A:$A, _xlfn.XLOOKUP(AO$1, 'Historic (IPEDS &amp; 2019 RTP)'!$A$1:$H$1, 'Historic (IPEDS &amp; 2019 RTP)'!$A:$H),
      IFERROR(_xlfn.XLOOKUP($AI12, 'USHE Historic'!$A$3:$A$13, _xlfn.XLOOKUP(AO$1, 'USHE Historic'!$A$2:$E$2, 'USHE Historic'!$A$3:$E$13)),
        _xlfn.IFS(
          AO$1="BYU", IFERROR(_xlfn.XLOOKUP($AI12, 'MAG College Enrollment Forecast'!$A:$A, 'MAG College Enrollment Forecast'!$B:$B), (AO$72-AO11)/($AI$72-$AI11)*($AI12-$AI11)+AO11),
          AO$1="UVU", IFERROR(_xlfn.XLOOKUP($AI12, 'MAG College Enrollment Forecast'!$A:$A, 'MAG College Enrollment Forecast'!$C:$C+'MAG College Enrollment Forecast'!$D:$D+'MAG College Enrollment Forecast'!$E:$E+'MAG College Enrollment Forecast'!$F:$F+'MAG College Enrollment Forecast'!$G:$G), (AO$72-AO11)/($AI$72-$AI11)*($AI12-$AI11)+AO11),
          TRUE, IFERROR(_xlfn.XLOOKUP($AI12, 'USHE Projections'!$A:$A, IFERROR(_xlfn.XLOOKUP(AO$1, 'USHE Projections'!$A$1:$E$1, 'USHE Projections'!$A:$E), "NONE"), (AO$72-AO11)/($AI$72-$AI11)*($AI12-$AI11)+AO11), (AO$72-AO11)/($AI$72-$AI11)*($AI12-$AI11)+AO11)
        )
      )
    )
  ), 0)</f>
        <v>824</v>
      </c>
      <c r="AP12" s="20" cm="1">
        <f t="array" ref="AP12">ROUND(
  IF(AND(AP$1="Ensign", $AI12&gt;=2021, $AI12&lt;=2024),
    _xlfn.XLOOKUP($AI12, Ensign!$A$2:$A$12, Ensign!$B$2:$B$12),
    _xlfn.XLOOKUP($AI12, 'Historic (IPEDS &amp; 2019 RTP)'!$A:$A, _xlfn.XLOOKUP(AP$1, 'Historic (IPEDS &amp; 2019 RTP)'!$A$1:$H$1, 'Historic (IPEDS &amp; 2019 RTP)'!$A:$H),
      IFERROR(_xlfn.XLOOKUP($AI12, 'USHE Historic'!$A$3:$A$13, _xlfn.XLOOKUP(AP$1, 'USHE Historic'!$A$2:$E$2, 'USHE Historic'!$A$3:$E$13)),
        _xlfn.IFS(
          AP$1="BYU", IFERROR(_xlfn.XLOOKUP($AI12, 'MAG College Enrollment Forecast'!$A:$A, 'MAG College Enrollment Forecast'!$B:$B), (AP$72-AP11)/($AI$72-$AI11)*($AI12-$AI11)+AP11),
          AP$1="UVU", IFERROR(_xlfn.XLOOKUP($AI12, 'MAG College Enrollment Forecast'!$A:$A, 'MAG College Enrollment Forecast'!$C:$C+'MAG College Enrollment Forecast'!$D:$D+'MAG College Enrollment Forecast'!$E:$E+'MAG College Enrollment Forecast'!$F:$F+'MAG College Enrollment Forecast'!$G:$G), (AP$72-AP11)/($AI$72-$AI11)*($AI12-$AI11)+AP11),
          TRUE, IFERROR(_xlfn.XLOOKUP($AI12, 'USHE Projections'!$A:$A, IFERROR(_xlfn.XLOOKUP(AP$1, 'USHE Projections'!$A$1:$E$1, 'USHE Projections'!$A:$E), "NONE"), (AP$72-AP11)/($AI$72-$AI11)*($AI12-$AI11)+AP11), (AP$72-AP11)/($AI$72-$AI11)*($AI12-$AI11)+AP11)
        )
      )
    )
  ), 0)</f>
        <v>2403</v>
      </c>
      <c r="AQ12" s="7"/>
    </row>
    <row r="13" spans="1:43">
      <c r="AI13" s="3">
        <v>2001</v>
      </c>
      <c r="AJ13" s="20" cm="1">
        <f t="array" ref="AJ13">ROUND(
  IF(AND(AJ$1="Ensign", $AI13&gt;=2021, $AI13&lt;=2024),
    _xlfn.XLOOKUP($AI13, Ensign!$A$2:$A$12, Ensign!$B$2:$B$12),
    _xlfn.XLOOKUP($AI13, 'Historic (IPEDS &amp; 2019 RTP)'!$A:$A, _xlfn.XLOOKUP(AJ$1, 'Historic (IPEDS &amp; 2019 RTP)'!$A$1:$H$1, 'Historic (IPEDS &amp; 2019 RTP)'!$A:$H),
      IFERROR(_xlfn.XLOOKUP($AI13, 'USHE Historic'!$A$3:$A$13, _xlfn.XLOOKUP(AJ$1, 'USHE Historic'!$A$2:$E$2, 'USHE Historic'!$A$3:$E$13)),
        _xlfn.IFS(
          AJ$1="BYU", IFERROR(_xlfn.XLOOKUP($AI13, 'MAG College Enrollment Forecast'!$A:$A, 'MAG College Enrollment Forecast'!$B:$B), (AJ$72-AJ12)/($AI$72-$AI12)*($AI13-$AI12)+AJ12),
          AJ$1="UVU", IFERROR(_xlfn.XLOOKUP($AI13, 'MAG College Enrollment Forecast'!$A:$A, 'MAG College Enrollment Forecast'!$C:$C+'MAG College Enrollment Forecast'!$D:$D+'MAG College Enrollment Forecast'!$E:$E+'MAG College Enrollment Forecast'!$F:$F+'MAG College Enrollment Forecast'!$G:$G), (AJ$72-AJ12)/($AI$72-$AI12)*($AI13-$AI12)+AJ12),
          TRUE, IFERROR(_xlfn.XLOOKUP($AI13, 'USHE Projections'!$A:$A, IFERROR(_xlfn.XLOOKUP(AJ$1, 'USHE Projections'!$A$1:$E$1, 'USHE Projections'!$A:$E), "NONE"), (AJ$72-AJ12)/($AI$72-$AI12)*($AI13-$AI12)+AJ12), (AJ$72-AJ12)/($AI$72-$AI12)*($AI13-$AI12)+AJ12)
        )
      )
    )
  ), 0)</f>
        <v>27668</v>
      </c>
      <c r="AK13" s="20" cm="1">
        <f t="array" ref="AK13">ROUND(
  IF(AND(AK$1="Ensign", $AI13&gt;=2021, $AI13&lt;=2024),
    _xlfn.XLOOKUP($AI13, Ensign!$A$2:$A$12, Ensign!$B$2:$B$12),
    _xlfn.XLOOKUP($AI13, 'Historic (IPEDS &amp; 2019 RTP)'!$A:$A, _xlfn.XLOOKUP(AK$1, 'Historic (IPEDS &amp; 2019 RTP)'!$A$1:$H$1, 'Historic (IPEDS &amp; 2019 RTP)'!$A:$H),
      IFERROR(_xlfn.XLOOKUP($AI13, 'USHE Historic'!$A$3:$A$13, _xlfn.XLOOKUP(AK$1, 'USHE Historic'!$A$2:$E$2, 'USHE Historic'!$A$3:$E$13)),
        _xlfn.IFS(
          AK$1="BYU", IFERROR(_xlfn.XLOOKUP($AI13, 'MAG College Enrollment Forecast'!$A:$A, 'MAG College Enrollment Forecast'!$B:$B), (AK$72-AK12)/($AI$72-$AI12)*($AI13-$AI12)+AK12),
          AK$1="UVU", IFERROR(_xlfn.XLOOKUP($AI13, 'MAG College Enrollment Forecast'!$A:$A, 'MAG College Enrollment Forecast'!$C:$C+'MAG College Enrollment Forecast'!$D:$D+'MAG College Enrollment Forecast'!$E:$E+'MAG College Enrollment Forecast'!$F:$F+'MAG College Enrollment Forecast'!$G:$G), (AK$72-AK12)/($AI$72-$AI12)*($AI13-$AI12)+AK12),
          TRUE, IFERROR(_xlfn.XLOOKUP($AI13, 'USHE Projections'!$A:$A, IFERROR(_xlfn.XLOOKUP(AK$1, 'USHE Projections'!$A$1:$E$1, 'USHE Projections'!$A:$E), "NONE"), (AK$72-AK12)/($AI$72-$AI12)*($AI13-$AI12)+AK12), (AK$72-AK12)/($AI$72-$AI12)*($AI13-$AI12)+AK12)
        )
      )
    )
  ), 0)</f>
        <v>16873</v>
      </c>
      <c r="AL13" s="20" cm="1">
        <f t="array" ref="AL13">ROUND(
  IF(AND(AL$1="Ensign", $AI13&gt;=2021, $AI13&lt;=2024),
    _xlfn.XLOOKUP($AI13, Ensign!$A$2:$A$12, Ensign!$B$2:$B$12),
    _xlfn.XLOOKUP($AI13, 'Historic (IPEDS &amp; 2019 RTP)'!$A:$A, _xlfn.XLOOKUP(AL$1, 'Historic (IPEDS &amp; 2019 RTP)'!$A$1:$H$1, 'Historic (IPEDS &amp; 2019 RTP)'!$A:$H),
      IFERROR(_xlfn.XLOOKUP($AI13, 'USHE Historic'!$A$3:$A$13, _xlfn.XLOOKUP(AL$1, 'USHE Historic'!$A$2:$E$2, 'USHE Historic'!$A$3:$E$13)),
        _xlfn.IFS(
          AL$1="BYU", IFERROR(_xlfn.XLOOKUP($AI13, 'MAG College Enrollment Forecast'!$A:$A, 'MAG College Enrollment Forecast'!$B:$B), (AL$72-AL12)/($AI$72-$AI12)*($AI13-$AI12)+AL12),
          AL$1="UVU", IFERROR(_xlfn.XLOOKUP($AI13, 'MAG College Enrollment Forecast'!$A:$A, 'MAG College Enrollment Forecast'!$C:$C+'MAG College Enrollment Forecast'!$D:$D+'MAG College Enrollment Forecast'!$E:$E+'MAG College Enrollment Forecast'!$F:$F+'MAG College Enrollment Forecast'!$G:$G), (AL$72-AL12)/($AI$72-$AI12)*($AI13-$AI12)+AL12),
          TRUE, IFERROR(_xlfn.XLOOKUP($AI13, 'USHE Projections'!$A:$A, IFERROR(_xlfn.XLOOKUP(AL$1, 'USHE Projections'!$A$1:$E$1, 'USHE Projections'!$A:$E), "NONE"), (AL$72-AL12)/($AI$72-$AI12)*($AI13-$AI12)+AL12), (AL$72-AL12)/($AI$72-$AI12)*($AI13-$AI12)+AL12)
        )
      )
    )
  ), 0)</f>
        <v>22609</v>
      </c>
      <c r="AM13" s="20" cm="1">
        <f t="array" ref="AM13">ROUND(
  IF(AND(AM$1="Ensign", $AI13&gt;=2021, $AI13&lt;=2024),
    _xlfn.XLOOKUP($AI13, Ensign!$A$2:$A$12, Ensign!$B$2:$B$12),
    _xlfn.XLOOKUP($AI13, 'Historic (IPEDS &amp; 2019 RTP)'!$A:$A, _xlfn.XLOOKUP(AM$1, 'Historic (IPEDS &amp; 2019 RTP)'!$A$1:$H$1, 'Historic (IPEDS &amp; 2019 RTP)'!$A:$H),
      IFERROR(_xlfn.XLOOKUP($AI13, 'USHE Historic'!$A$3:$A$13, _xlfn.XLOOKUP(AM$1, 'USHE Historic'!$A$2:$E$2, 'USHE Historic'!$A$3:$E$13)),
        _xlfn.IFS(
          AM$1="BYU", IFERROR(_xlfn.XLOOKUP($AI13, 'MAG College Enrollment Forecast'!$A:$A, 'MAG College Enrollment Forecast'!$B:$B), (AM$72-AM12)/($AI$72-$AI12)*($AI13-$AI12)+AM12),
          AM$1="UVU", IFERROR(_xlfn.XLOOKUP($AI13, 'MAG College Enrollment Forecast'!$A:$A, 'MAG College Enrollment Forecast'!$C:$C+'MAG College Enrollment Forecast'!$D:$D+'MAG College Enrollment Forecast'!$E:$E+'MAG College Enrollment Forecast'!$F:$F+'MAG College Enrollment Forecast'!$G:$G), (AM$72-AM12)/($AI$72-$AI12)*($AI13-$AI12)+AM12),
          TRUE, IFERROR(_xlfn.XLOOKUP($AI13, 'USHE Projections'!$A:$A, IFERROR(_xlfn.XLOOKUP(AM$1, 'USHE Projections'!$A$1:$E$1, 'USHE Projections'!$A:$E), "NONE"), (AM$72-AM12)/($AI$72-$AI12)*($AI13-$AI12)+AM12), (AM$72-AM12)/($AI$72-$AI12)*($AI13-$AI12)+AM12)
        )
      )
    )
  ), 0)</f>
        <v>23701</v>
      </c>
      <c r="AN13" s="20" cm="1">
        <f t="array" ref="AN13">ROUND(
  IF(AND(AN$1="Ensign", $AI13&gt;=2021, $AI13&lt;=2024),
    _xlfn.XLOOKUP($AI13, Ensign!$A$2:$A$12, Ensign!$B$2:$B$12),
    _xlfn.XLOOKUP($AI13, 'Historic (IPEDS &amp; 2019 RTP)'!$A:$A, _xlfn.XLOOKUP(AN$1, 'Historic (IPEDS &amp; 2019 RTP)'!$A$1:$H$1, 'Historic (IPEDS &amp; 2019 RTP)'!$A:$H),
      IFERROR(_xlfn.XLOOKUP($AI13, 'USHE Historic'!$A$3:$A$13, _xlfn.XLOOKUP(AN$1, 'USHE Historic'!$A$2:$E$2, 'USHE Historic'!$A$3:$E$13)),
        _xlfn.IFS(
          AN$1="BYU", IFERROR(_xlfn.XLOOKUP($AI13, 'MAG College Enrollment Forecast'!$A:$A, 'MAG College Enrollment Forecast'!$B:$B), (AN$72-AN12)/($AI$72-$AI12)*($AI13-$AI12)+AN12),
          AN$1="UVU", IFERROR(_xlfn.XLOOKUP($AI13, 'MAG College Enrollment Forecast'!$A:$A, 'MAG College Enrollment Forecast'!$C:$C+'MAG College Enrollment Forecast'!$D:$D+'MAG College Enrollment Forecast'!$E:$E+'MAG College Enrollment Forecast'!$F:$F+'MAG College Enrollment Forecast'!$G:$G), (AN$72-AN12)/($AI$72-$AI12)*($AI13-$AI12)+AN12),
          TRUE, IFERROR(_xlfn.XLOOKUP($AI13, 'USHE Projections'!$A:$A, IFERROR(_xlfn.XLOOKUP(AN$1, 'USHE Projections'!$A$1:$E$1, 'USHE Projections'!$A:$E), "NONE"), (AN$72-AN12)/($AI$72-$AI12)*($AI13-$AI12)+AN12), (AN$72-AN12)/($AI$72-$AI12)*($AI13-$AI12)+AN12)
        )
      )
    )
  ), 0)</f>
        <v>32771</v>
      </c>
      <c r="AO13" s="20" cm="1">
        <f t="array" ref="AO13">ROUND(
  IF(AND(AO$1="Ensign", $AI13&gt;=2021, $AI13&lt;=2024),
    _xlfn.XLOOKUP($AI13, Ensign!$A$2:$A$12, Ensign!$B$2:$B$12),
    _xlfn.XLOOKUP($AI13, 'Historic (IPEDS &amp; 2019 RTP)'!$A:$A, _xlfn.XLOOKUP(AO$1, 'Historic (IPEDS &amp; 2019 RTP)'!$A$1:$H$1, 'Historic (IPEDS &amp; 2019 RTP)'!$A:$H),
      IFERROR(_xlfn.XLOOKUP($AI13, 'USHE Historic'!$A$3:$A$13, _xlfn.XLOOKUP(AO$1, 'USHE Historic'!$A$2:$E$2, 'USHE Historic'!$A$3:$E$13)),
        _xlfn.IFS(
          AO$1="BYU", IFERROR(_xlfn.XLOOKUP($AI13, 'MAG College Enrollment Forecast'!$A:$A, 'MAG College Enrollment Forecast'!$B:$B), (AO$72-AO12)/($AI$72-$AI12)*($AI13-$AI12)+AO12),
          AO$1="UVU", IFERROR(_xlfn.XLOOKUP($AI13, 'MAG College Enrollment Forecast'!$A:$A, 'MAG College Enrollment Forecast'!$C:$C+'MAG College Enrollment Forecast'!$D:$D+'MAG College Enrollment Forecast'!$E:$E+'MAG College Enrollment Forecast'!$F:$F+'MAG College Enrollment Forecast'!$G:$G), (AO$72-AO12)/($AI$72-$AI12)*($AI13-$AI12)+AO12),
          TRUE, IFERROR(_xlfn.XLOOKUP($AI13, 'USHE Projections'!$A:$A, IFERROR(_xlfn.XLOOKUP(AO$1, 'USHE Projections'!$A$1:$E$1, 'USHE Projections'!$A:$E), "NONE"), (AO$72-AO12)/($AI$72-$AI12)*($AI13-$AI12)+AO12), (AO$72-AO12)/($AI$72-$AI12)*($AI13-$AI12)+AO12)
        )
      )
    )
  ), 0)</f>
        <v>1025</v>
      </c>
      <c r="AP13" s="20" cm="1">
        <f t="array" ref="AP13">ROUND(
  IF(AND(AP$1="Ensign", $AI13&gt;=2021, $AI13&lt;=2024),
    _xlfn.XLOOKUP($AI13, Ensign!$A$2:$A$12, Ensign!$B$2:$B$12),
    _xlfn.XLOOKUP($AI13, 'Historic (IPEDS &amp; 2019 RTP)'!$A:$A, _xlfn.XLOOKUP(AP$1, 'Historic (IPEDS &amp; 2019 RTP)'!$A$1:$H$1, 'Historic (IPEDS &amp; 2019 RTP)'!$A:$H),
      IFERROR(_xlfn.XLOOKUP($AI13, 'USHE Historic'!$A$3:$A$13, _xlfn.XLOOKUP(AP$1, 'USHE Historic'!$A$2:$E$2, 'USHE Historic'!$A$3:$E$13)),
        _xlfn.IFS(
          AP$1="BYU", IFERROR(_xlfn.XLOOKUP($AI13, 'MAG College Enrollment Forecast'!$A:$A, 'MAG College Enrollment Forecast'!$B:$B), (AP$72-AP12)/($AI$72-$AI12)*($AI13-$AI12)+AP12),
          AP$1="UVU", IFERROR(_xlfn.XLOOKUP($AI13, 'MAG College Enrollment Forecast'!$A:$A, 'MAG College Enrollment Forecast'!$C:$C+'MAG College Enrollment Forecast'!$D:$D+'MAG College Enrollment Forecast'!$E:$E+'MAG College Enrollment Forecast'!$F:$F+'MAG College Enrollment Forecast'!$G:$G), (AP$72-AP12)/($AI$72-$AI12)*($AI13-$AI12)+AP12),
          TRUE, IFERROR(_xlfn.XLOOKUP($AI13, 'USHE Projections'!$A:$A, IFERROR(_xlfn.XLOOKUP(AP$1, 'USHE Projections'!$A$1:$E$1, 'USHE Projections'!$A:$E), "NONE"), (AP$72-AP12)/($AI$72-$AI12)*($AI13-$AI12)+AP12), (AP$72-AP12)/($AI$72-$AI12)*($AI13-$AI12)+AP12)
        )
      )
    )
  ), 0)</f>
        <v>2474</v>
      </c>
      <c r="AQ13" s="7"/>
    </row>
    <row r="14" spans="1:43">
      <c r="AI14" s="3">
        <v>2002</v>
      </c>
      <c r="AJ14" s="20" cm="1">
        <f t="array" ref="AJ14">ROUND(
  IF(AND(AJ$1="Ensign", $AI14&gt;=2021, $AI14&lt;=2024),
    _xlfn.XLOOKUP($AI14, Ensign!$A$2:$A$12, Ensign!$B$2:$B$12),
    _xlfn.XLOOKUP($AI14, 'Historic (IPEDS &amp; 2019 RTP)'!$A:$A, _xlfn.XLOOKUP(AJ$1, 'Historic (IPEDS &amp; 2019 RTP)'!$A$1:$H$1, 'Historic (IPEDS &amp; 2019 RTP)'!$A:$H),
      IFERROR(_xlfn.XLOOKUP($AI14, 'USHE Historic'!$A$3:$A$13, _xlfn.XLOOKUP(AJ$1, 'USHE Historic'!$A$2:$E$2, 'USHE Historic'!$A$3:$E$13)),
        _xlfn.IFS(
          AJ$1="BYU", IFERROR(_xlfn.XLOOKUP($AI14, 'MAG College Enrollment Forecast'!$A:$A, 'MAG College Enrollment Forecast'!$B:$B), (AJ$72-AJ13)/($AI$72-$AI13)*($AI14-$AI13)+AJ13),
          AJ$1="UVU", IFERROR(_xlfn.XLOOKUP($AI14, 'MAG College Enrollment Forecast'!$A:$A, 'MAG College Enrollment Forecast'!$C:$C+'MAG College Enrollment Forecast'!$D:$D+'MAG College Enrollment Forecast'!$E:$E+'MAG College Enrollment Forecast'!$F:$F+'MAG College Enrollment Forecast'!$G:$G), (AJ$72-AJ13)/($AI$72-$AI13)*($AI14-$AI13)+AJ13),
          TRUE, IFERROR(_xlfn.XLOOKUP($AI14, 'USHE Projections'!$A:$A, IFERROR(_xlfn.XLOOKUP(AJ$1, 'USHE Projections'!$A$1:$E$1, 'USHE Projections'!$A:$E), "NONE"), (AJ$72-AJ13)/($AI$72-$AI13)*($AI14-$AI13)+AJ13), (AJ$72-AJ13)/($AI$72-$AI13)*($AI14-$AI13)+AJ13)
        )
      )
    )
  ), 0)</f>
        <v>28369</v>
      </c>
      <c r="AK14" s="20" cm="1">
        <f t="array" ref="AK14">ROUND(
  IF(AND(AK$1="Ensign", $AI14&gt;=2021, $AI14&lt;=2024),
    _xlfn.XLOOKUP($AI14, Ensign!$A$2:$A$12, Ensign!$B$2:$B$12),
    _xlfn.XLOOKUP($AI14, 'Historic (IPEDS &amp; 2019 RTP)'!$A:$A, _xlfn.XLOOKUP(AK$1, 'Historic (IPEDS &amp; 2019 RTP)'!$A$1:$H$1, 'Historic (IPEDS &amp; 2019 RTP)'!$A:$H),
      IFERROR(_xlfn.XLOOKUP($AI14, 'USHE Historic'!$A$3:$A$13, _xlfn.XLOOKUP(AK$1, 'USHE Historic'!$A$2:$E$2, 'USHE Historic'!$A$3:$E$13)),
        _xlfn.IFS(
          AK$1="BYU", IFERROR(_xlfn.XLOOKUP($AI14, 'MAG College Enrollment Forecast'!$A:$A, 'MAG College Enrollment Forecast'!$B:$B), (AK$72-AK13)/($AI$72-$AI13)*($AI14-$AI13)+AK13),
          AK$1="UVU", IFERROR(_xlfn.XLOOKUP($AI14, 'MAG College Enrollment Forecast'!$A:$A, 'MAG College Enrollment Forecast'!$C:$C+'MAG College Enrollment Forecast'!$D:$D+'MAG College Enrollment Forecast'!$E:$E+'MAG College Enrollment Forecast'!$F:$F+'MAG College Enrollment Forecast'!$G:$G), (AK$72-AK13)/($AI$72-$AI13)*($AI14-$AI13)+AK13),
          TRUE, IFERROR(_xlfn.XLOOKUP($AI14, 'USHE Projections'!$A:$A, IFERROR(_xlfn.XLOOKUP(AK$1, 'USHE Projections'!$A$1:$E$1, 'USHE Projections'!$A:$E), "NONE"), (AK$72-AK13)/($AI$72-$AI13)*($AI14-$AI13)+AK13), (AK$72-AK13)/($AI$72-$AI13)*($AI14-$AI13)+AK13)
        )
      )
    )
  ), 0)</f>
        <v>18059</v>
      </c>
      <c r="AL14" s="20" cm="1">
        <f t="array" ref="AL14">ROUND(
  IF(AND(AL$1="Ensign", $AI14&gt;=2021, $AI14&lt;=2024),
    _xlfn.XLOOKUP($AI14, Ensign!$A$2:$A$12, Ensign!$B$2:$B$12),
    _xlfn.XLOOKUP($AI14, 'Historic (IPEDS &amp; 2019 RTP)'!$A:$A, _xlfn.XLOOKUP(AL$1, 'Historic (IPEDS &amp; 2019 RTP)'!$A$1:$H$1, 'Historic (IPEDS &amp; 2019 RTP)'!$A:$H),
      IFERROR(_xlfn.XLOOKUP($AI14, 'USHE Historic'!$A$3:$A$13, _xlfn.XLOOKUP(AL$1, 'USHE Historic'!$A$2:$E$2, 'USHE Historic'!$A$3:$E$13)),
        _xlfn.IFS(
          AL$1="BYU", IFERROR(_xlfn.XLOOKUP($AI14, 'MAG College Enrollment Forecast'!$A:$A, 'MAG College Enrollment Forecast'!$B:$B), (AL$72-AL13)/($AI$72-$AI13)*($AI14-$AI13)+AL13),
          AL$1="UVU", IFERROR(_xlfn.XLOOKUP($AI14, 'MAG College Enrollment Forecast'!$A:$A, 'MAG College Enrollment Forecast'!$C:$C+'MAG College Enrollment Forecast'!$D:$D+'MAG College Enrollment Forecast'!$E:$E+'MAG College Enrollment Forecast'!$F:$F+'MAG College Enrollment Forecast'!$G:$G), (AL$72-AL13)/($AI$72-$AI13)*($AI14-$AI13)+AL13),
          TRUE, IFERROR(_xlfn.XLOOKUP($AI14, 'USHE Projections'!$A:$A, IFERROR(_xlfn.XLOOKUP(AL$1, 'USHE Projections'!$A$1:$E$1, 'USHE Projections'!$A:$E), "NONE"), (AL$72-AL13)/($AI$72-$AI13)*($AI14-$AI13)+AL13), (AL$72-AL13)/($AI$72-$AI13)*($AI14-$AI13)+AL13)
        )
      )
    )
  ), 0)</f>
        <v>23609</v>
      </c>
      <c r="AM14" s="20" cm="1">
        <f t="array" ref="AM14">ROUND(
  IF(AND(AM$1="Ensign", $AI14&gt;=2021, $AI14&lt;=2024),
    _xlfn.XLOOKUP($AI14, Ensign!$A$2:$A$12, Ensign!$B$2:$B$12),
    _xlfn.XLOOKUP($AI14, 'Historic (IPEDS &amp; 2019 RTP)'!$A:$A, _xlfn.XLOOKUP(AM$1, 'Historic (IPEDS &amp; 2019 RTP)'!$A$1:$H$1, 'Historic (IPEDS &amp; 2019 RTP)'!$A:$H),
      IFERROR(_xlfn.XLOOKUP($AI14, 'USHE Historic'!$A$3:$A$13, _xlfn.XLOOKUP(AM$1, 'USHE Historic'!$A$2:$E$2, 'USHE Historic'!$A$3:$E$13)),
        _xlfn.IFS(
          AM$1="BYU", IFERROR(_xlfn.XLOOKUP($AI14, 'MAG College Enrollment Forecast'!$A:$A, 'MAG College Enrollment Forecast'!$B:$B), (AM$72-AM13)/($AI$72-$AI13)*($AI14-$AI13)+AM13),
          AM$1="UVU", IFERROR(_xlfn.XLOOKUP($AI14, 'MAG College Enrollment Forecast'!$A:$A, 'MAG College Enrollment Forecast'!$C:$C+'MAG College Enrollment Forecast'!$D:$D+'MAG College Enrollment Forecast'!$E:$E+'MAG College Enrollment Forecast'!$F:$F+'MAG College Enrollment Forecast'!$G:$G), (AM$72-AM13)/($AI$72-$AI13)*($AI14-$AI13)+AM13),
          TRUE, IFERROR(_xlfn.XLOOKUP($AI14, 'USHE Projections'!$A:$A, IFERROR(_xlfn.XLOOKUP(AM$1, 'USHE Projections'!$A$1:$E$1, 'USHE Projections'!$A:$E), "NONE"), (AM$72-AM13)/($AI$72-$AI13)*($AI14-$AI13)+AM13), (AM$72-AM13)/($AI$72-$AI13)*($AI14-$AI13)+AM13)
        )
      )
    )
  ), 0)</f>
        <v>23347</v>
      </c>
      <c r="AN14" s="20" cm="1">
        <f t="array" ref="AN14">ROUND(
  IF(AND(AN$1="Ensign", $AI14&gt;=2021, $AI14&lt;=2024),
    _xlfn.XLOOKUP($AI14, Ensign!$A$2:$A$12, Ensign!$B$2:$B$12),
    _xlfn.XLOOKUP($AI14, 'Historic (IPEDS &amp; 2019 RTP)'!$A:$A, _xlfn.XLOOKUP(AN$1, 'Historic (IPEDS &amp; 2019 RTP)'!$A$1:$H$1, 'Historic (IPEDS &amp; 2019 RTP)'!$A:$H),
      IFERROR(_xlfn.XLOOKUP($AI14, 'USHE Historic'!$A$3:$A$13, _xlfn.XLOOKUP(AN$1, 'USHE Historic'!$A$2:$E$2, 'USHE Historic'!$A$3:$E$13)),
        _xlfn.IFS(
          AN$1="BYU", IFERROR(_xlfn.XLOOKUP($AI14, 'MAG College Enrollment Forecast'!$A:$A, 'MAG College Enrollment Forecast'!$B:$B), (AN$72-AN13)/($AI$72-$AI13)*($AI14-$AI13)+AN13),
          AN$1="UVU", IFERROR(_xlfn.XLOOKUP($AI14, 'MAG College Enrollment Forecast'!$A:$A, 'MAG College Enrollment Forecast'!$C:$C+'MAG College Enrollment Forecast'!$D:$D+'MAG College Enrollment Forecast'!$E:$E+'MAG College Enrollment Forecast'!$F:$F+'MAG College Enrollment Forecast'!$G:$G), (AN$72-AN13)/($AI$72-$AI13)*($AI14-$AI13)+AN13),
          TRUE, IFERROR(_xlfn.XLOOKUP($AI14, 'USHE Projections'!$A:$A, IFERROR(_xlfn.XLOOKUP(AN$1, 'USHE Projections'!$A$1:$E$1, 'USHE Projections'!$A:$E), "NONE"), (AN$72-AN13)/($AI$72-$AI13)*($AI14-$AI13)+AN13), (AN$72-AN13)/($AI$72-$AI13)*($AI14-$AI13)+AN13)
        )
      )
    )
  ), 0)</f>
        <v>32408</v>
      </c>
      <c r="AO14" s="20" cm="1">
        <f t="array" ref="AO14">ROUND(
  IF(AND(AO$1="Ensign", $AI14&gt;=2021, $AI14&lt;=2024),
    _xlfn.XLOOKUP($AI14, Ensign!$A$2:$A$12, Ensign!$B$2:$B$12),
    _xlfn.XLOOKUP($AI14, 'Historic (IPEDS &amp; 2019 RTP)'!$A:$A, _xlfn.XLOOKUP(AO$1, 'Historic (IPEDS &amp; 2019 RTP)'!$A$1:$H$1, 'Historic (IPEDS &amp; 2019 RTP)'!$A:$H),
      IFERROR(_xlfn.XLOOKUP($AI14, 'USHE Historic'!$A$3:$A$13, _xlfn.XLOOKUP(AO$1, 'USHE Historic'!$A$2:$E$2, 'USHE Historic'!$A$3:$E$13)),
        _xlfn.IFS(
          AO$1="BYU", IFERROR(_xlfn.XLOOKUP($AI14, 'MAG College Enrollment Forecast'!$A:$A, 'MAG College Enrollment Forecast'!$B:$B), (AO$72-AO13)/($AI$72-$AI13)*($AI14-$AI13)+AO13),
          AO$1="UVU", IFERROR(_xlfn.XLOOKUP($AI14, 'MAG College Enrollment Forecast'!$A:$A, 'MAG College Enrollment Forecast'!$C:$C+'MAG College Enrollment Forecast'!$D:$D+'MAG College Enrollment Forecast'!$E:$E+'MAG College Enrollment Forecast'!$F:$F+'MAG College Enrollment Forecast'!$G:$G), (AO$72-AO13)/($AI$72-$AI13)*($AI14-$AI13)+AO13),
          TRUE, IFERROR(_xlfn.XLOOKUP($AI14, 'USHE Projections'!$A:$A, IFERROR(_xlfn.XLOOKUP(AO$1, 'USHE Projections'!$A$1:$E$1, 'USHE Projections'!$A:$E), "NONE"), (AO$72-AO13)/($AI$72-$AI13)*($AI14-$AI13)+AO13), (AO$72-AO13)/($AI$72-$AI13)*($AI14-$AI13)+AO13)
        )
      )
    )
  ), 0)</f>
        <v>1124</v>
      </c>
      <c r="AP14" s="20" cm="1">
        <f t="array" ref="AP14">ROUND(
  IF(AND(AP$1="Ensign", $AI14&gt;=2021, $AI14&lt;=2024),
    _xlfn.XLOOKUP($AI14, Ensign!$A$2:$A$12, Ensign!$B$2:$B$12),
    _xlfn.XLOOKUP($AI14, 'Historic (IPEDS &amp; 2019 RTP)'!$A:$A, _xlfn.XLOOKUP(AP$1, 'Historic (IPEDS &amp; 2019 RTP)'!$A$1:$H$1, 'Historic (IPEDS &amp; 2019 RTP)'!$A:$H),
      IFERROR(_xlfn.XLOOKUP($AI14, 'USHE Historic'!$A$3:$A$13, _xlfn.XLOOKUP(AP$1, 'USHE Historic'!$A$2:$E$2, 'USHE Historic'!$A$3:$E$13)),
        _xlfn.IFS(
          AP$1="BYU", IFERROR(_xlfn.XLOOKUP($AI14, 'MAG College Enrollment Forecast'!$A:$A, 'MAG College Enrollment Forecast'!$B:$B), (AP$72-AP13)/($AI$72-$AI13)*($AI14-$AI13)+AP13),
          AP$1="UVU", IFERROR(_xlfn.XLOOKUP($AI14, 'MAG College Enrollment Forecast'!$A:$A, 'MAG College Enrollment Forecast'!$C:$C+'MAG College Enrollment Forecast'!$D:$D+'MAG College Enrollment Forecast'!$E:$E+'MAG College Enrollment Forecast'!$F:$F+'MAG College Enrollment Forecast'!$G:$G), (AP$72-AP13)/($AI$72-$AI13)*($AI14-$AI13)+AP13),
          TRUE, IFERROR(_xlfn.XLOOKUP($AI14, 'USHE Projections'!$A:$A, IFERROR(_xlfn.XLOOKUP(AP$1, 'USHE Projections'!$A$1:$E$1, 'USHE Projections'!$A:$E), "NONE"), (AP$72-AP13)/($AI$72-$AI13)*($AI14-$AI13)+AP13), (AP$72-AP13)/($AI$72-$AI13)*($AI14-$AI13)+AP13)
        )
      )
    )
  ), 0)</f>
        <v>2353</v>
      </c>
      <c r="AQ14" s="7"/>
    </row>
    <row r="15" spans="1:43">
      <c r="AI15" s="3">
        <v>2003</v>
      </c>
      <c r="AJ15" s="20" cm="1">
        <f t="array" ref="AJ15">ROUND(
  IF(AND(AJ$1="Ensign", $AI15&gt;=2021, $AI15&lt;=2024),
    _xlfn.XLOOKUP($AI15, Ensign!$A$2:$A$12, Ensign!$B$2:$B$12),
    _xlfn.XLOOKUP($AI15, 'Historic (IPEDS &amp; 2019 RTP)'!$A:$A, _xlfn.XLOOKUP(AJ$1, 'Historic (IPEDS &amp; 2019 RTP)'!$A$1:$H$1, 'Historic (IPEDS &amp; 2019 RTP)'!$A:$H),
      IFERROR(_xlfn.XLOOKUP($AI15, 'USHE Historic'!$A$3:$A$13, _xlfn.XLOOKUP(AJ$1, 'USHE Historic'!$A$2:$E$2, 'USHE Historic'!$A$3:$E$13)),
        _xlfn.IFS(
          AJ$1="BYU", IFERROR(_xlfn.XLOOKUP($AI15, 'MAG College Enrollment Forecast'!$A:$A, 'MAG College Enrollment Forecast'!$B:$B), (AJ$72-AJ14)/($AI$72-$AI14)*($AI15-$AI14)+AJ14),
          AJ$1="UVU", IFERROR(_xlfn.XLOOKUP($AI15, 'MAG College Enrollment Forecast'!$A:$A, 'MAG College Enrollment Forecast'!$C:$C+'MAG College Enrollment Forecast'!$D:$D+'MAG College Enrollment Forecast'!$E:$E+'MAG College Enrollment Forecast'!$F:$F+'MAG College Enrollment Forecast'!$G:$G), (AJ$72-AJ14)/($AI$72-$AI14)*($AI15-$AI14)+AJ14),
          TRUE, IFERROR(_xlfn.XLOOKUP($AI15, 'USHE Projections'!$A:$A, IFERROR(_xlfn.XLOOKUP(AJ$1, 'USHE Projections'!$A$1:$E$1, 'USHE Projections'!$A:$E), "NONE"), (AJ$72-AJ14)/($AI$72-$AI14)*($AI15-$AI14)+AJ14), (AJ$72-AJ14)/($AI$72-$AI14)*($AI15-$AI14)+AJ14)
        )
      )
    )
  ), 0)</f>
        <v>28436</v>
      </c>
      <c r="AK15" s="20" cm="1">
        <f t="array" ref="AK15">ROUND(
  IF(AND(AK$1="Ensign", $AI15&gt;=2021, $AI15&lt;=2024),
    _xlfn.XLOOKUP($AI15, Ensign!$A$2:$A$12, Ensign!$B$2:$B$12),
    _xlfn.XLOOKUP($AI15, 'Historic (IPEDS &amp; 2019 RTP)'!$A:$A, _xlfn.XLOOKUP(AK$1, 'Historic (IPEDS &amp; 2019 RTP)'!$A$1:$H$1, 'Historic (IPEDS &amp; 2019 RTP)'!$A:$H),
      IFERROR(_xlfn.XLOOKUP($AI15, 'USHE Historic'!$A$3:$A$13, _xlfn.XLOOKUP(AK$1, 'USHE Historic'!$A$2:$E$2, 'USHE Historic'!$A$3:$E$13)),
        _xlfn.IFS(
          AK$1="BYU", IFERROR(_xlfn.XLOOKUP($AI15, 'MAG College Enrollment Forecast'!$A:$A, 'MAG College Enrollment Forecast'!$B:$B), (AK$72-AK14)/($AI$72-$AI14)*($AI15-$AI14)+AK14),
          AK$1="UVU", IFERROR(_xlfn.XLOOKUP($AI15, 'MAG College Enrollment Forecast'!$A:$A, 'MAG College Enrollment Forecast'!$C:$C+'MAG College Enrollment Forecast'!$D:$D+'MAG College Enrollment Forecast'!$E:$E+'MAG College Enrollment Forecast'!$F:$F+'MAG College Enrollment Forecast'!$G:$G), (AK$72-AK14)/($AI$72-$AI14)*($AI15-$AI14)+AK14),
          TRUE, IFERROR(_xlfn.XLOOKUP($AI15, 'USHE Projections'!$A:$A, IFERROR(_xlfn.XLOOKUP(AK$1, 'USHE Projections'!$A$1:$E$1, 'USHE Projections'!$A:$E), "NONE"), (AK$72-AK14)/($AI$72-$AI14)*($AI15-$AI14)+AK14), (AK$72-AK14)/($AI$72-$AI14)*($AI15-$AI14)+AK14)
        )
      )
    )
  ), 0)</f>
        <v>18821</v>
      </c>
      <c r="AL15" s="20" cm="1">
        <f t="array" ref="AL15">ROUND(
  IF(AND(AL$1="Ensign", $AI15&gt;=2021, $AI15&lt;=2024),
    _xlfn.XLOOKUP($AI15, Ensign!$A$2:$A$12, Ensign!$B$2:$B$12),
    _xlfn.XLOOKUP($AI15, 'Historic (IPEDS &amp; 2019 RTP)'!$A:$A, _xlfn.XLOOKUP(AL$1, 'Historic (IPEDS &amp; 2019 RTP)'!$A$1:$H$1, 'Historic (IPEDS &amp; 2019 RTP)'!$A:$H),
      IFERROR(_xlfn.XLOOKUP($AI15, 'USHE Historic'!$A$3:$A$13, _xlfn.XLOOKUP(AL$1, 'USHE Historic'!$A$2:$E$2, 'USHE Historic'!$A$3:$E$13)),
        _xlfn.IFS(
          AL$1="BYU", IFERROR(_xlfn.XLOOKUP($AI15, 'MAG College Enrollment Forecast'!$A:$A, 'MAG College Enrollment Forecast'!$B:$B), (AL$72-AL14)/($AI$72-$AI14)*($AI15-$AI14)+AL14),
          AL$1="UVU", IFERROR(_xlfn.XLOOKUP($AI15, 'MAG College Enrollment Forecast'!$A:$A, 'MAG College Enrollment Forecast'!$C:$C+'MAG College Enrollment Forecast'!$D:$D+'MAG College Enrollment Forecast'!$E:$E+'MAG College Enrollment Forecast'!$F:$F+'MAG College Enrollment Forecast'!$G:$G), (AL$72-AL14)/($AI$72-$AI14)*($AI15-$AI14)+AL14),
          TRUE, IFERROR(_xlfn.XLOOKUP($AI15, 'USHE Projections'!$A:$A, IFERROR(_xlfn.XLOOKUP(AL$1, 'USHE Projections'!$A$1:$E$1, 'USHE Projections'!$A:$E), "NONE"), (AL$72-AL14)/($AI$72-$AI14)*($AI15-$AI14)+AL14), (AL$72-AL14)/($AI$72-$AI14)*($AI15-$AI14)+AL14)
        )
      )
    )
  ), 0)</f>
        <v>23803</v>
      </c>
      <c r="AM15" s="20" cm="1">
        <f t="array" ref="AM15">ROUND(
  IF(AND(AM$1="Ensign", $AI15&gt;=2021, $AI15&lt;=2024),
    _xlfn.XLOOKUP($AI15, Ensign!$A$2:$A$12, Ensign!$B$2:$B$12),
    _xlfn.XLOOKUP($AI15, 'Historic (IPEDS &amp; 2019 RTP)'!$A:$A, _xlfn.XLOOKUP(AM$1, 'Historic (IPEDS &amp; 2019 RTP)'!$A$1:$H$1, 'Historic (IPEDS &amp; 2019 RTP)'!$A:$H),
      IFERROR(_xlfn.XLOOKUP($AI15, 'USHE Historic'!$A$3:$A$13, _xlfn.XLOOKUP(AM$1, 'USHE Historic'!$A$2:$E$2, 'USHE Historic'!$A$3:$E$13)),
        _xlfn.IFS(
          AM$1="BYU", IFERROR(_xlfn.XLOOKUP($AI15, 'MAG College Enrollment Forecast'!$A:$A, 'MAG College Enrollment Forecast'!$B:$B), (AM$72-AM14)/($AI$72-$AI14)*($AI15-$AI14)+AM14),
          AM$1="UVU", IFERROR(_xlfn.XLOOKUP($AI15, 'MAG College Enrollment Forecast'!$A:$A, 'MAG College Enrollment Forecast'!$C:$C+'MAG College Enrollment Forecast'!$D:$D+'MAG College Enrollment Forecast'!$E:$E+'MAG College Enrollment Forecast'!$F:$F+'MAG College Enrollment Forecast'!$G:$G), (AM$72-AM14)/($AI$72-$AI14)*($AI15-$AI14)+AM14),
          TRUE, IFERROR(_xlfn.XLOOKUP($AI15, 'USHE Projections'!$A:$A, IFERROR(_xlfn.XLOOKUP(AM$1, 'USHE Projections'!$A$1:$E$1, 'USHE Projections'!$A:$E), "NONE"), (AM$72-AM14)/($AI$72-$AI14)*($AI15-$AI14)+AM14), (AM$72-AM14)/($AI$72-$AI14)*($AI15-$AI14)+AM14)
        )
      )
    )
  ), 0)</f>
        <v>24056</v>
      </c>
      <c r="AN15" s="20" cm="1">
        <f t="array" ref="AN15">ROUND(
  IF(AND(AN$1="Ensign", $AI15&gt;=2021, $AI15&lt;=2024),
    _xlfn.XLOOKUP($AI15, Ensign!$A$2:$A$12, Ensign!$B$2:$B$12),
    _xlfn.XLOOKUP($AI15, 'Historic (IPEDS &amp; 2019 RTP)'!$A:$A, _xlfn.XLOOKUP(AN$1, 'Historic (IPEDS &amp; 2019 RTP)'!$A$1:$H$1, 'Historic (IPEDS &amp; 2019 RTP)'!$A:$H),
      IFERROR(_xlfn.XLOOKUP($AI15, 'USHE Historic'!$A$3:$A$13, _xlfn.XLOOKUP(AN$1, 'USHE Historic'!$A$2:$E$2, 'USHE Historic'!$A$3:$E$13)),
        _xlfn.IFS(
          AN$1="BYU", IFERROR(_xlfn.XLOOKUP($AI15, 'MAG College Enrollment Forecast'!$A:$A, 'MAG College Enrollment Forecast'!$B:$B), (AN$72-AN14)/($AI$72-$AI14)*($AI15-$AI14)+AN14),
          AN$1="UVU", IFERROR(_xlfn.XLOOKUP($AI15, 'MAG College Enrollment Forecast'!$A:$A, 'MAG College Enrollment Forecast'!$C:$C+'MAG College Enrollment Forecast'!$D:$D+'MAG College Enrollment Forecast'!$E:$E+'MAG College Enrollment Forecast'!$F:$F+'MAG College Enrollment Forecast'!$G:$G), (AN$72-AN14)/($AI$72-$AI14)*($AI15-$AI14)+AN14),
          TRUE, IFERROR(_xlfn.XLOOKUP($AI15, 'USHE Projections'!$A:$A, IFERROR(_xlfn.XLOOKUP(AN$1, 'USHE Projections'!$A$1:$E$1, 'USHE Projections'!$A:$E), "NONE"), (AN$72-AN14)/($AI$72-$AI14)*($AI15-$AI14)+AN14), (AN$72-AN14)/($AI$72-$AI14)*($AI15-$AI14)+AN14)
        )
      )
    )
  ), 0)</f>
        <v>33008</v>
      </c>
      <c r="AO15" s="20" cm="1">
        <f t="array" ref="AO15">ROUND(
  IF(AND(AO$1="Ensign", $AI15&gt;=2021, $AI15&lt;=2024),
    _xlfn.XLOOKUP($AI15, Ensign!$A$2:$A$12, Ensign!$B$2:$B$12),
    _xlfn.XLOOKUP($AI15, 'Historic (IPEDS &amp; 2019 RTP)'!$A:$A, _xlfn.XLOOKUP(AO$1, 'Historic (IPEDS &amp; 2019 RTP)'!$A$1:$H$1, 'Historic (IPEDS &amp; 2019 RTP)'!$A:$H),
      IFERROR(_xlfn.XLOOKUP($AI15, 'USHE Historic'!$A$3:$A$13, _xlfn.XLOOKUP(AO$1, 'USHE Historic'!$A$2:$E$2, 'USHE Historic'!$A$3:$E$13)),
        _xlfn.IFS(
          AO$1="BYU", IFERROR(_xlfn.XLOOKUP($AI15, 'MAG College Enrollment Forecast'!$A:$A, 'MAG College Enrollment Forecast'!$B:$B), (AO$72-AO14)/($AI$72-$AI14)*($AI15-$AI14)+AO14),
          AO$1="UVU", IFERROR(_xlfn.XLOOKUP($AI15, 'MAG College Enrollment Forecast'!$A:$A, 'MAG College Enrollment Forecast'!$C:$C+'MAG College Enrollment Forecast'!$D:$D+'MAG College Enrollment Forecast'!$E:$E+'MAG College Enrollment Forecast'!$F:$F+'MAG College Enrollment Forecast'!$G:$G), (AO$72-AO14)/($AI$72-$AI14)*($AI15-$AI14)+AO14),
          TRUE, IFERROR(_xlfn.XLOOKUP($AI15, 'USHE Projections'!$A:$A, IFERROR(_xlfn.XLOOKUP(AO$1, 'USHE Projections'!$A$1:$E$1, 'USHE Projections'!$A:$E), "NONE"), (AO$72-AO14)/($AI$72-$AI14)*($AI15-$AI14)+AO14), (AO$72-AO14)/($AI$72-$AI14)*($AI15-$AI14)+AO14)
        )
      )
    )
  ), 0)</f>
        <v>1258</v>
      </c>
      <c r="AP15" s="20" cm="1">
        <f t="array" ref="AP15">ROUND(
  IF(AND(AP$1="Ensign", $AI15&gt;=2021, $AI15&lt;=2024),
    _xlfn.XLOOKUP($AI15, Ensign!$A$2:$A$12, Ensign!$B$2:$B$12),
    _xlfn.XLOOKUP($AI15, 'Historic (IPEDS &amp; 2019 RTP)'!$A:$A, _xlfn.XLOOKUP(AP$1, 'Historic (IPEDS &amp; 2019 RTP)'!$A$1:$H$1, 'Historic (IPEDS &amp; 2019 RTP)'!$A:$H),
      IFERROR(_xlfn.XLOOKUP($AI15, 'USHE Historic'!$A$3:$A$13, _xlfn.XLOOKUP(AP$1, 'USHE Historic'!$A$2:$E$2, 'USHE Historic'!$A$3:$E$13)),
        _xlfn.IFS(
          AP$1="BYU", IFERROR(_xlfn.XLOOKUP($AI15, 'MAG College Enrollment Forecast'!$A:$A, 'MAG College Enrollment Forecast'!$B:$B), (AP$72-AP14)/($AI$72-$AI14)*($AI15-$AI14)+AP14),
          AP$1="UVU", IFERROR(_xlfn.XLOOKUP($AI15, 'MAG College Enrollment Forecast'!$A:$A, 'MAG College Enrollment Forecast'!$C:$C+'MAG College Enrollment Forecast'!$D:$D+'MAG College Enrollment Forecast'!$E:$E+'MAG College Enrollment Forecast'!$F:$F+'MAG College Enrollment Forecast'!$G:$G), (AP$72-AP14)/($AI$72-$AI14)*($AI15-$AI14)+AP14),
          TRUE, IFERROR(_xlfn.XLOOKUP($AI15, 'USHE Projections'!$A:$A, IFERROR(_xlfn.XLOOKUP(AP$1, 'USHE Projections'!$A$1:$E$1, 'USHE Projections'!$A:$E), "NONE"), (AP$72-AP14)/($AI$72-$AI14)*($AI15-$AI14)+AP14), (AP$72-AP14)/($AI$72-$AI14)*($AI15-$AI14)+AP14)
        )
      )
    )
  ), 0)</f>
        <v>2471</v>
      </c>
      <c r="AQ15" s="7"/>
    </row>
    <row r="16" spans="1:43">
      <c r="AI16" s="3">
        <v>2004</v>
      </c>
      <c r="AJ16" s="20" cm="1">
        <f t="array" ref="AJ16">ROUND(
  IF(AND(AJ$1="Ensign", $AI16&gt;=2021, $AI16&lt;=2024),
    _xlfn.XLOOKUP($AI16, Ensign!$A$2:$A$12, Ensign!$B$2:$B$12),
    _xlfn.XLOOKUP($AI16, 'Historic (IPEDS &amp; 2019 RTP)'!$A:$A, _xlfn.XLOOKUP(AJ$1, 'Historic (IPEDS &amp; 2019 RTP)'!$A$1:$H$1, 'Historic (IPEDS &amp; 2019 RTP)'!$A:$H),
      IFERROR(_xlfn.XLOOKUP($AI16, 'USHE Historic'!$A$3:$A$13, _xlfn.XLOOKUP(AJ$1, 'USHE Historic'!$A$2:$E$2, 'USHE Historic'!$A$3:$E$13)),
        _xlfn.IFS(
          AJ$1="BYU", IFERROR(_xlfn.XLOOKUP($AI16, 'MAG College Enrollment Forecast'!$A:$A, 'MAG College Enrollment Forecast'!$B:$B), (AJ$72-AJ15)/($AI$72-$AI15)*($AI16-$AI15)+AJ15),
          AJ$1="UVU", IFERROR(_xlfn.XLOOKUP($AI16, 'MAG College Enrollment Forecast'!$A:$A, 'MAG College Enrollment Forecast'!$C:$C+'MAG College Enrollment Forecast'!$D:$D+'MAG College Enrollment Forecast'!$E:$E+'MAG College Enrollment Forecast'!$F:$F+'MAG College Enrollment Forecast'!$G:$G), (AJ$72-AJ15)/($AI$72-$AI15)*($AI16-$AI15)+AJ15),
          TRUE, IFERROR(_xlfn.XLOOKUP($AI16, 'USHE Projections'!$A:$A, IFERROR(_xlfn.XLOOKUP(AJ$1, 'USHE Projections'!$A$1:$E$1, 'USHE Projections'!$A:$E), "NONE"), (AJ$72-AJ15)/($AI$72-$AI15)*($AI16-$AI15)+AJ15), (AJ$72-AJ15)/($AI$72-$AI15)*($AI16-$AI15)+AJ15)
        )
      )
    )
  ), 0)</f>
        <v>28933</v>
      </c>
      <c r="AK16" s="20" cm="1">
        <f t="array" ref="AK16">ROUND(
  IF(AND(AK$1="Ensign", $AI16&gt;=2021, $AI16&lt;=2024),
    _xlfn.XLOOKUP($AI16, Ensign!$A$2:$A$12, Ensign!$B$2:$B$12),
    _xlfn.XLOOKUP($AI16, 'Historic (IPEDS &amp; 2019 RTP)'!$A:$A, _xlfn.XLOOKUP(AK$1, 'Historic (IPEDS &amp; 2019 RTP)'!$A$1:$H$1, 'Historic (IPEDS &amp; 2019 RTP)'!$A:$H),
      IFERROR(_xlfn.XLOOKUP($AI16, 'USHE Historic'!$A$3:$A$13, _xlfn.XLOOKUP(AK$1, 'USHE Historic'!$A$2:$E$2, 'USHE Historic'!$A$3:$E$13)),
        _xlfn.IFS(
          AK$1="BYU", IFERROR(_xlfn.XLOOKUP($AI16, 'MAG College Enrollment Forecast'!$A:$A, 'MAG College Enrollment Forecast'!$B:$B), (AK$72-AK15)/($AI$72-$AI15)*($AI16-$AI15)+AK15),
          AK$1="UVU", IFERROR(_xlfn.XLOOKUP($AI16, 'MAG College Enrollment Forecast'!$A:$A, 'MAG College Enrollment Forecast'!$C:$C+'MAG College Enrollment Forecast'!$D:$D+'MAG College Enrollment Forecast'!$E:$E+'MAG College Enrollment Forecast'!$F:$F+'MAG College Enrollment Forecast'!$G:$G), (AK$72-AK15)/($AI$72-$AI15)*($AI16-$AI15)+AK15),
          TRUE, IFERROR(_xlfn.XLOOKUP($AI16, 'USHE Projections'!$A:$A, IFERROR(_xlfn.XLOOKUP(AK$1, 'USHE Projections'!$A$1:$E$1, 'USHE Projections'!$A:$E), "NONE"), (AK$72-AK15)/($AI$72-$AI15)*($AI16-$AI15)+AK15), (AK$72-AK15)/($AI$72-$AI15)*($AI16-$AI15)+AK15)
        )
      )
    )
  ), 0)</f>
        <v>18498</v>
      </c>
      <c r="AL16" s="20" cm="1">
        <f t="array" ref="AL16">ROUND(
  IF(AND(AL$1="Ensign", $AI16&gt;=2021, $AI16&lt;=2024),
    _xlfn.XLOOKUP($AI16, Ensign!$A$2:$A$12, Ensign!$B$2:$B$12),
    _xlfn.XLOOKUP($AI16, 'Historic (IPEDS &amp; 2019 RTP)'!$A:$A, _xlfn.XLOOKUP(AL$1, 'Historic (IPEDS &amp; 2019 RTP)'!$A$1:$H$1, 'Historic (IPEDS &amp; 2019 RTP)'!$A:$H),
      IFERROR(_xlfn.XLOOKUP($AI16, 'USHE Historic'!$A$3:$A$13, _xlfn.XLOOKUP(AL$1, 'USHE Historic'!$A$2:$E$2, 'USHE Historic'!$A$3:$E$13)),
        _xlfn.IFS(
          AL$1="BYU", IFERROR(_xlfn.XLOOKUP($AI16, 'MAG College Enrollment Forecast'!$A:$A, 'MAG College Enrollment Forecast'!$B:$B), (AL$72-AL15)/($AI$72-$AI15)*($AI16-$AI15)+AL15),
          AL$1="UVU", IFERROR(_xlfn.XLOOKUP($AI16, 'MAG College Enrollment Forecast'!$A:$A, 'MAG College Enrollment Forecast'!$C:$C+'MAG College Enrollment Forecast'!$D:$D+'MAG College Enrollment Forecast'!$E:$E+'MAG College Enrollment Forecast'!$F:$F+'MAG College Enrollment Forecast'!$G:$G), (AL$72-AL15)/($AI$72-$AI15)*($AI16-$AI15)+AL15),
          TRUE, IFERROR(_xlfn.XLOOKUP($AI16, 'USHE Projections'!$A:$A, IFERROR(_xlfn.XLOOKUP(AL$1, 'USHE Projections'!$A$1:$E$1, 'USHE Projections'!$A:$E), "NONE"), (AL$72-AL15)/($AI$72-$AI15)*($AI16-$AI15)+AL15), (AL$72-AL15)/($AI$72-$AI15)*($AI16-$AI15)+AL15)
        )
      )
    )
  ), 0)</f>
        <v>24149</v>
      </c>
      <c r="AM16" s="20" cm="1">
        <f t="array" ref="AM16">ROUND(
  IF(AND(AM$1="Ensign", $AI16&gt;=2021, $AI16&lt;=2024),
    _xlfn.XLOOKUP($AI16, Ensign!$A$2:$A$12, Ensign!$B$2:$B$12),
    _xlfn.XLOOKUP($AI16, 'Historic (IPEDS &amp; 2019 RTP)'!$A:$A, _xlfn.XLOOKUP(AM$1, 'Historic (IPEDS &amp; 2019 RTP)'!$A$1:$H$1, 'Historic (IPEDS &amp; 2019 RTP)'!$A:$H),
      IFERROR(_xlfn.XLOOKUP($AI16, 'USHE Historic'!$A$3:$A$13, _xlfn.XLOOKUP(AM$1, 'USHE Historic'!$A$2:$E$2, 'USHE Historic'!$A$3:$E$13)),
        _xlfn.IFS(
          AM$1="BYU", IFERROR(_xlfn.XLOOKUP($AI16, 'MAG College Enrollment Forecast'!$A:$A, 'MAG College Enrollment Forecast'!$B:$B), (AM$72-AM15)/($AI$72-$AI15)*($AI16-$AI15)+AM15),
          AM$1="UVU", IFERROR(_xlfn.XLOOKUP($AI16, 'MAG College Enrollment Forecast'!$A:$A, 'MAG College Enrollment Forecast'!$C:$C+'MAG College Enrollment Forecast'!$D:$D+'MAG College Enrollment Forecast'!$E:$E+'MAG College Enrollment Forecast'!$F:$F+'MAG College Enrollment Forecast'!$G:$G), (AM$72-AM15)/($AI$72-$AI15)*($AI16-$AI15)+AM15),
          TRUE, IFERROR(_xlfn.XLOOKUP($AI16, 'USHE Projections'!$A:$A, IFERROR(_xlfn.XLOOKUP(AM$1, 'USHE Projections'!$A$1:$E$1, 'USHE Projections'!$A:$E), "NONE"), (AM$72-AM15)/($AI$72-$AI15)*($AI16-$AI15)+AM15), (AM$72-AM15)/($AI$72-$AI15)*($AI16-$AI15)+AM15)
        )
      )
    )
  ), 0)</f>
        <v>24725</v>
      </c>
      <c r="AN16" s="20" cm="1">
        <f t="array" ref="AN16">ROUND(
  IF(AND(AN$1="Ensign", $AI16&gt;=2021, $AI16&lt;=2024),
    _xlfn.XLOOKUP($AI16, Ensign!$A$2:$A$12, Ensign!$B$2:$B$12),
    _xlfn.XLOOKUP($AI16, 'Historic (IPEDS &amp; 2019 RTP)'!$A:$A, _xlfn.XLOOKUP(AN$1, 'Historic (IPEDS &amp; 2019 RTP)'!$A$1:$H$1, 'Historic (IPEDS &amp; 2019 RTP)'!$A:$H),
      IFERROR(_xlfn.XLOOKUP($AI16, 'USHE Historic'!$A$3:$A$13, _xlfn.XLOOKUP(AN$1, 'USHE Historic'!$A$2:$E$2, 'USHE Historic'!$A$3:$E$13)),
        _xlfn.IFS(
          AN$1="BYU", IFERROR(_xlfn.XLOOKUP($AI16, 'MAG College Enrollment Forecast'!$A:$A, 'MAG College Enrollment Forecast'!$B:$B), (AN$72-AN15)/($AI$72-$AI15)*($AI16-$AI15)+AN15),
          AN$1="UVU", IFERROR(_xlfn.XLOOKUP($AI16, 'MAG College Enrollment Forecast'!$A:$A, 'MAG College Enrollment Forecast'!$C:$C+'MAG College Enrollment Forecast'!$D:$D+'MAG College Enrollment Forecast'!$E:$E+'MAG College Enrollment Forecast'!$F:$F+'MAG College Enrollment Forecast'!$G:$G), (AN$72-AN15)/($AI$72-$AI15)*($AI16-$AI15)+AN15),
          TRUE, IFERROR(_xlfn.XLOOKUP($AI16, 'USHE Projections'!$A:$A, IFERROR(_xlfn.XLOOKUP(AN$1, 'USHE Projections'!$A$1:$E$1, 'USHE Projections'!$A:$E), "NONE"), (AN$72-AN15)/($AI$72-$AI15)*($AI16-$AI15)+AN15), (AN$72-AN15)/($AI$72-$AI15)*($AI16-$AI15)+AN15)
        )
      )
    )
  ), 0)</f>
        <v>34347</v>
      </c>
      <c r="AO16" s="20" cm="1">
        <f t="array" ref="AO16">ROUND(
  IF(AND(AO$1="Ensign", $AI16&gt;=2021, $AI16&lt;=2024),
    _xlfn.XLOOKUP($AI16, Ensign!$A$2:$A$12, Ensign!$B$2:$B$12),
    _xlfn.XLOOKUP($AI16, 'Historic (IPEDS &amp; 2019 RTP)'!$A:$A, _xlfn.XLOOKUP(AO$1, 'Historic (IPEDS &amp; 2019 RTP)'!$A$1:$H$1, 'Historic (IPEDS &amp; 2019 RTP)'!$A:$H),
      IFERROR(_xlfn.XLOOKUP($AI16, 'USHE Historic'!$A$3:$A$13, _xlfn.XLOOKUP(AO$1, 'USHE Historic'!$A$2:$E$2, 'USHE Historic'!$A$3:$E$13)),
        _xlfn.IFS(
          AO$1="BYU", IFERROR(_xlfn.XLOOKUP($AI16, 'MAG College Enrollment Forecast'!$A:$A, 'MAG College Enrollment Forecast'!$B:$B), (AO$72-AO15)/($AI$72-$AI15)*($AI16-$AI15)+AO15),
          AO$1="UVU", IFERROR(_xlfn.XLOOKUP($AI16, 'MAG College Enrollment Forecast'!$A:$A, 'MAG College Enrollment Forecast'!$C:$C+'MAG College Enrollment Forecast'!$D:$D+'MAG College Enrollment Forecast'!$E:$E+'MAG College Enrollment Forecast'!$F:$F+'MAG College Enrollment Forecast'!$G:$G), (AO$72-AO15)/($AI$72-$AI15)*($AI16-$AI15)+AO15),
          TRUE, IFERROR(_xlfn.XLOOKUP($AI16, 'USHE Projections'!$A:$A, IFERROR(_xlfn.XLOOKUP(AO$1, 'USHE Projections'!$A$1:$E$1, 'USHE Projections'!$A:$E), "NONE"), (AO$72-AO15)/($AI$72-$AI15)*($AI16-$AI15)+AO15), (AO$72-AO15)/($AI$72-$AI15)*($AI16-$AI15)+AO15)
        )
      )
    )
  ), 0)</f>
        <v>1248</v>
      </c>
      <c r="AP16" s="20" cm="1">
        <f t="array" ref="AP16">ROUND(
  IF(AND(AP$1="Ensign", $AI16&gt;=2021, $AI16&lt;=2024),
    _xlfn.XLOOKUP($AI16, Ensign!$A$2:$A$12, Ensign!$B$2:$B$12),
    _xlfn.XLOOKUP($AI16, 'Historic (IPEDS &amp; 2019 RTP)'!$A:$A, _xlfn.XLOOKUP(AP$1, 'Historic (IPEDS &amp; 2019 RTP)'!$A$1:$H$1, 'Historic (IPEDS &amp; 2019 RTP)'!$A:$H),
      IFERROR(_xlfn.XLOOKUP($AI16, 'USHE Historic'!$A$3:$A$13, _xlfn.XLOOKUP(AP$1, 'USHE Historic'!$A$2:$E$2, 'USHE Historic'!$A$3:$E$13)),
        _xlfn.IFS(
          AP$1="BYU", IFERROR(_xlfn.XLOOKUP($AI16, 'MAG College Enrollment Forecast'!$A:$A, 'MAG College Enrollment Forecast'!$B:$B), (AP$72-AP15)/($AI$72-$AI15)*($AI16-$AI15)+AP15),
          AP$1="UVU", IFERROR(_xlfn.XLOOKUP($AI16, 'MAG College Enrollment Forecast'!$A:$A, 'MAG College Enrollment Forecast'!$C:$C+'MAG College Enrollment Forecast'!$D:$D+'MAG College Enrollment Forecast'!$E:$E+'MAG College Enrollment Forecast'!$F:$F+'MAG College Enrollment Forecast'!$G:$G), (AP$72-AP15)/($AI$72-$AI15)*($AI16-$AI15)+AP15),
          TRUE, IFERROR(_xlfn.XLOOKUP($AI16, 'USHE Projections'!$A:$A, IFERROR(_xlfn.XLOOKUP(AP$1, 'USHE Projections'!$A$1:$E$1, 'USHE Projections'!$A:$E), "NONE"), (AP$72-AP15)/($AI$72-$AI15)*($AI16-$AI15)+AP15), (AP$72-AP15)/($AI$72-$AI15)*($AI16-$AI15)+AP15)
        )
      )
    )
  ), 0)</f>
        <v>2417</v>
      </c>
      <c r="AQ16" s="7"/>
    </row>
    <row r="17" spans="1:43">
      <c r="A17" s="5" t="str">
        <f>$AK$1</f>
        <v>WSU</v>
      </c>
      <c r="B17" s="5" t="s">
        <v>103</v>
      </c>
      <c r="C17" s="5"/>
      <c r="D17" s="110" t="s">
        <v>211</v>
      </c>
      <c r="E17" s="110">
        <v>48000</v>
      </c>
      <c r="F17" s="5"/>
      <c r="G17" s="5"/>
      <c r="H17" s="5"/>
      <c r="I17" s="5" t="str">
        <f>$AM$1</f>
        <v>SLCC</v>
      </c>
      <c r="J17" s="5" t="s">
        <v>103</v>
      </c>
      <c r="K17" s="5"/>
      <c r="L17" s="110" t="s">
        <v>213</v>
      </c>
      <c r="M17" s="110">
        <v>43000</v>
      </c>
      <c r="N17" s="5"/>
      <c r="O17" s="5"/>
      <c r="P17" s="5"/>
      <c r="Q17" s="5" t="str">
        <f>$AO$1</f>
        <v>ENSIGN</v>
      </c>
      <c r="R17" s="5" t="s">
        <v>103</v>
      </c>
      <c r="T17" s="110" t="s">
        <v>215</v>
      </c>
      <c r="U17" s="110"/>
      <c r="V17" s="110">
        <v>3200</v>
      </c>
      <c r="AI17" s="3">
        <v>2005</v>
      </c>
      <c r="AJ17" s="20" cm="1">
        <f t="array" ref="AJ17">ROUND(
  IF(AND(AJ$1="Ensign", $AI17&gt;=2021, $AI17&lt;=2024),
    _xlfn.XLOOKUP($AI17, Ensign!$A$2:$A$12, Ensign!$B$2:$B$12),
    _xlfn.XLOOKUP($AI17, 'Historic (IPEDS &amp; 2019 RTP)'!$A:$A, _xlfn.XLOOKUP(AJ$1, 'Historic (IPEDS &amp; 2019 RTP)'!$A$1:$H$1, 'Historic (IPEDS &amp; 2019 RTP)'!$A:$H),
      IFERROR(_xlfn.XLOOKUP($AI17, 'USHE Historic'!$A$3:$A$13, _xlfn.XLOOKUP(AJ$1, 'USHE Historic'!$A$2:$E$2, 'USHE Historic'!$A$3:$E$13)),
        _xlfn.IFS(
          AJ$1="BYU", IFERROR(_xlfn.XLOOKUP($AI17, 'MAG College Enrollment Forecast'!$A:$A, 'MAG College Enrollment Forecast'!$B:$B), (AJ$72-AJ16)/($AI$72-$AI16)*($AI17-$AI16)+AJ16),
          AJ$1="UVU", IFERROR(_xlfn.XLOOKUP($AI17, 'MAG College Enrollment Forecast'!$A:$A, 'MAG College Enrollment Forecast'!$C:$C+'MAG College Enrollment Forecast'!$D:$D+'MAG College Enrollment Forecast'!$E:$E+'MAG College Enrollment Forecast'!$F:$F+'MAG College Enrollment Forecast'!$G:$G), (AJ$72-AJ16)/($AI$72-$AI16)*($AI17-$AI16)+AJ16),
          TRUE, IFERROR(_xlfn.XLOOKUP($AI17, 'USHE Projections'!$A:$A, IFERROR(_xlfn.XLOOKUP(AJ$1, 'USHE Projections'!$A$1:$E$1, 'USHE Projections'!$A:$E), "NONE"), (AJ$72-AJ16)/($AI$72-$AI16)*($AI17-$AI16)+AJ16), (AJ$72-AJ16)/($AI$72-$AI16)*($AI17-$AI16)+AJ16)
        )
      )
    )
  ), 0)</f>
        <v>30558</v>
      </c>
      <c r="AK17" s="20" cm="1">
        <f t="array" ref="AK17">ROUND(
  IF(AND(AK$1="Ensign", $AI17&gt;=2021, $AI17&lt;=2024),
    _xlfn.XLOOKUP($AI17, Ensign!$A$2:$A$12, Ensign!$B$2:$B$12),
    _xlfn.XLOOKUP($AI17, 'Historic (IPEDS &amp; 2019 RTP)'!$A:$A, _xlfn.XLOOKUP(AK$1, 'Historic (IPEDS &amp; 2019 RTP)'!$A$1:$H$1, 'Historic (IPEDS &amp; 2019 RTP)'!$A:$H),
      IFERROR(_xlfn.XLOOKUP($AI17, 'USHE Historic'!$A$3:$A$13, _xlfn.XLOOKUP(AK$1, 'USHE Historic'!$A$2:$E$2, 'USHE Historic'!$A$3:$E$13)),
        _xlfn.IFS(
          AK$1="BYU", IFERROR(_xlfn.XLOOKUP($AI17, 'MAG College Enrollment Forecast'!$A:$A, 'MAG College Enrollment Forecast'!$B:$B), (AK$72-AK16)/($AI$72-$AI16)*($AI17-$AI16)+AK16),
          AK$1="UVU", IFERROR(_xlfn.XLOOKUP($AI17, 'MAG College Enrollment Forecast'!$A:$A, 'MAG College Enrollment Forecast'!$C:$C+'MAG College Enrollment Forecast'!$D:$D+'MAG College Enrollment Forecast'!$E:$E+'MAG College Enrollment Forecast'!$F:$F+'MAG College Enrollment Forecast'!$G:$G), (AK$72-AK16)/($AI$72-$AI16)*($AI17-$AI16)+AK16),
          TRUE, IFERROR(_xlfn.XLOOKUP($AI17, 'USHE Projections'!$A:$A, IFERROR(_xlfn.XLOOKUP(AK$1, 'USHE Projections'!$A$1:$E$1, 'USHE Projections'!$A:$E), "NONE"), (AK$72-AK16)/($AI$72-$AI16)*($AI17-$AI16)+AK16), (AK$72-AK16)/($AI$72-$AI16)*($AI17-$AI16)+AK16)
        )
      )
    )
  ), 0)</f>
        <v>18142</v>
      </c>
      <c r="AL17" s="20" cm="1">
        <f t="array" ref="AL17">ROUND(
  IF(AND(AL$1="Ensign", $AI17&gt;=2021, $AI17&lt;=2024),
    _xlfn.XLOOKUP($AI17, Ensign!$A$2:$A$12, Ensign!$B$2:$B$12),
    _xlfn.XLOOKUP($AI17, 'Historic (IPEDS &amp; 2019 RTP)'!$A:$A, _xlfn.XLOOKUP(AL$1, 'Historic (IPEDS &amp; 2019 RTP)'!$A$1:$H$1, 'Historic (IPEDS &amp; 2019 RTP)'!$A:$H),
      IFERROR(_xlfn.XLOOKUP($AI17, 'USHE Historic'!$A$3:$A$13, _xlfn.XLOOKUP(AL$1, 'USHE Historic'!$A$2:$E$2, 'USHE Historic'!$A$3:$E$13)),
        _xlfn.IFS(
          AL$1="BYU", IFERROR(_xlfn.XLOOKUP($AI17, 'MAG College Enrollment Forecast'!$A:$A, 'MAG College Enrollment Forecast'!$B:$B), (AL$72-AL16)/($AI$72-$AI16)*($AI17-$AI16)+AL16),
          AL$1="UVU", IFERROR(_xlfn.XLOOKUP($AI17, 'MAG College Enrollment Forecast'!$A:$A, 'MAG College Enrollment Forecast'!$C:$C+'MAG College Enrollment Forecast'!$D:$D+'MAG College Enrollment Forecast'!$E:$E+'MAG College Enrollment Forecast'!$F:$F+'MAG College Enrollment Forecast'!$G:$G), (AL$72-AL16)/($AI$72-$AI16)*($AI17-$AI16)+AL16),
          TRUE, IFERROR(_xlfn.XLOOKUP($AI17, 'USHE Projections'!$A:$A, IFERROR(_xlfn.XLOOKUP(AL$1, 'USHE Projections'!$A$1:$E$1, 'USHE Projections'!$A:$E), "NONE"), (AL$72-AL16)/($AI$72-$AI16)*($AI17-$AI16)+AL16), (AL$72-AL16)/($AI$72-$AI16)*($AI17-$AI16)+AL16)
        )
      )
    )
  ), 0)</f>
        <v>24180</v>
      </c>
      <c r="AM17" s="20" cm="1">
        <f t="array" ref="AM17">ROUND(
  IF(AND(AM$1="Ensign", $AI17&gt;=2021, $AI17&lt;=2024),
    _xlfn.XLOOKUP($AI17, Ensign!$A$2:$A$12, Ensign!$B$2:$B$12),
    _xlfn.XLOOKUP($AI17, 'Historic (IPEDS &amp; 2019 RTP)'!$A:$A, _xlfn.XLOOKUP(AM$1, 'Historic (IPEDS &amp; 2019 RTP)'!$A$1:$H$1, 'Historic (IPEDS &amp; 2019 RTP)'!$A:$H),
      IFERROR(_xlfn.XLOOKUP($AI17, 'USHE Historic'!$A$3:$A$13, _xlfn.XLOOKUP(AM$1, 'USHE Historic'!$A$2:$E$2, 'USHE Historic'!$A$3:$E$13)),
        _xlfn.IFS(
          AM$1="BYU", IFERROR(_xlfn.XLOOKUP($AI17, 'MAG College Enrollment Forecast'!$A:$A, 'MAG College Enrollment Forecast'!$B:$B), (AM$72-AM16)/($AI$72-$AI16)*($AI17-$AI16)+AM16),
          AM$1="UVU", IFERROR(_xlfn.XLOOKUP($AI17, 'MAG College Enrollment Forecast'!$A:$A, 'MAG College Enrollment Forecast'!$C:$C+'MAG College Enrollment Forecast'!$D:$D+'MAG College Enrollment Forecast'!$E:$E+'MAG College Enrollment Forecast'!$F:$F+'MAG College Enrollment Forecast'!$G:$G), (AM$72-AM16)/($AI$72-$AI16)*($AI17-$AI16)+AM16),
          TRUE, IFERROR(_xlfn.XLOOKUP($AI17, 'USHE Projections'!$A:$A, IFERROR(_xlfn.XLOOKUP(AM$1, 'USHE Projections'!$A$1:$E$1, 'USHE Projections'!$A:$E), "NONE"), (AM$72-AM16)/($AI$72-$AI16)*($AI17-$AI16)+AM16), (AM$72-AM16)/($AI$72-$AI16)*($AI17-$AI16)+AM16)
        )
      )
    )
  ), 0)</f>
        <v>24111</v>
      </c>
      <c r="AN17" s="20" cm="1">
        <f t="array" ref="AN17">ROUND(
  IF(AND(AN$1="Ensign", $AI17&gt;=2021, $AI17&lt;=2024),
    _xlfn.XLOOKUP($AI17, Ensign!$A$2:$A$12, Ensign!$B$2:$B$12),
    _xlfn.XLOOKUP($AI17, 'Historic (IPEDS &amp; 2019 RTP)'!$A:$A, _xlfn.XLOOKUP(AN$1, 'Historic (IPEDS &amp; 2019 RTP)'!$A$1:$H$1, 'Historic (IPEDS &amp; 2019 RTP)'!$A:$H),
      IFERROR(_xlfn.XLOOKUP($AI17, 'USHE Historic'!$A$3:$A$13, _xlfn.XLOOKUP(AN$1, 'USHE Historic'!$A$2:$E$2, 'USHE Historic'!$A$3:$E$13)),
        _xlfn.IFS(
          AN$1="BYU", IFERROR(_xlfn.XLOOKUP($AI17, 'MAG College Enrollment Forecast'!$A:$A, 'MAG College Enrollment Forecast'!$B:$B), (AN$72-AN16)/($AI$72-$AI16)*($AI17-$AI16)+AN16),
          AN$1="UVU", IFERROR(_xlfn.XLOOKUP($AI17, 'MAG College Enrollment Forecast'!$A:$A, 'MAG College Enrollment Forecast'!$C:$C+'MAG College Enrollment Forecast'!$D:$D+'MAG College Enrollment Forecast'!$E:$E+'MAG College Enrollment Forecast'!$F:$F+'MAG College Enrollment Forecast'!$G:$G), (AN$72-AN16)/($AI$72-$AI16)*($AI17-$AI16)+AN16),
          TRUE, IFERROR(_xlfn.XLOOKUP($AI17, 'USHE Projections'!$A:$A, IFERROR(_xlfn.XLOOKUP(AN$1, 'USHE Projections'!$A$1:$E$1, 'USHE Projections'!$A:$E), "NONE"), (AN$72-AN16)/($AI$72-$AI16)*($AI17-$AI16)+AN16), (AN$72-AN16)/($AI$72-$AI16)*($AI17-$AI16)+AN16)
        )
      )
    )
  ), 0)</f>
        <v>34067</v>
      </c>
      <c r="AO17" s="20" cm="1">
        <f t="array" ref="AO17">ROUND(
  IF(AND(AO$1="Ensign", $AI17&gt;=2021, $AI17&lt;=2024),
    _xlfn.XLOOKUP($AI17, Ensign!$A$2:$A$12, Ensign!$B$2:$B$12),
    _xlfn.XLOOKUP($AI17, 'Historic (IPEDS &amp; 2019 RTP)'!$A:$A, _xlfn.XLOOKUP(AO$1, 'Historic (IPEDS &amp; 2019 RTP)'!$A$1:$H$1, 'Historic (IPEDS &amp; 2019 RTP)'!$A:$H),
      IFERROR(_xlfn.XLOOKUP($AI17, 'USHE Historic'!$A$3:$A$13, _xlfn.XLOOKUP(AO$1, 'USHE Historic'!$A$2:$E$2, 'USHE Historic'!$A$3:$E$13)),
        _xlfn.IFS(
          AO$1="BYU", IFERROR(_xlfn.XLOOKUP($AI17, 'MAG College Enrollment Forecast'!$A:$A, 'MAG College Enrollment Forecast'!$B:$B), (AO$72-AO16)/($AI$72-$AI16)*($AI17-$AI16)+AO16),
          AO$1="UVU", IFERROR(_xlfn.XLOOKUP($AI17, 'MAG College Enrollment Forecast'!$A:$A, 'MAG College Enrollment Forecast'!$C:$C+'MAG College Enrollment Forecast'!$D:$D+'MAG College Enrollment Forecast'!$E:$E+'MAG College Enrollment Forecast'!$F:$F+'MAG College Enrollment Forecast'!$G:$G), (AO$72-AO16)/($AI$72-$AI16)*($AI17-$AI16)+AO16),
          TRUE, IFERROR(_xlfn.XLOOKUP($AI17, 'USHE Projections'!$A:$A, IFERROR(_xlfn.XLOOKUP(AO$1, 'USHE Projections'!$A$1:$E$1, 'USHE Projections'!$A:$E), "NONE"), (AO$72-AO16)/($AI$72-$AI16)*($AI17-$AI16)+AO16), (AO$72-AO16)/($AI$72-$AI16)*($AI17-$AI16)+AO16)
        )
      )
    )
  ), 0)</f>
        <v>1235</v>
      </c>
      <c r="AP17" s="20" cm="1">
        <f t="array" ref="AP17">ROUND(
  IF(AND(AP$1="Ensign", $AI17&gt;=2021, $AI17&lt;=2024),
    _xlfn.XLOOKUP($AI17, Ensign!$A$2:$A$12, Ensign!$B$2:$B$12),
    _xlfn.XLOOKUP($AI17, 'Historic (IPEDS &amp; 2019 RTP)'!$A:$A, _xlfn.XLOOKUP(AP$1, 'Historic (IPEDS &amp; 2019 RTP)'!$A$1:$H$1, 'Historic (IPEDS &amp; 2019 RTP)'!$A:$H),
      IFERROR(_xlfn.XLOOKUP($AI17, 'USHE Historic'!$A$3:$A$13, _xlfn.XLOOKUP(AP$1, 'USHE Historic'!$A$2:$E$2, 'USHE Historic'!$A$3:$E$13)),
        _xlfn.IFS(
          AP$1="BYU", IFERROR(_xlfn.XLOOKUP($AI17, 'MAG College Enrollment Forecast'!$A:$A, 'MAG College Enrollment Forecast'!$B:$B), (AP$72-AP16)/($AI$72-$AI16)*($AI17-$AI16)+AP16),
          AP$1="UVU", IFERROR(_xlfn.XLOOKUP($AI17, 'MAG College Enrollment Forecast'!$A:$A, 'MAG College Enrollment Forecast'!$C:$C+'MAG College Enrollment Forecast'!$D:$D+'MAG College Enrollment Forecast'!$E:$E+'MAG College Enrollment Forecast'!$F:$F+'MAG College Enrollment Forecast'!$G:$G), (AP$72-AP16)/($AI$72-$AI16)*($AI17-$AI16)+AP16),
          TRUE, IFERROR(_xlfn.XLOOKUP($AI17, 'USHE Projections'!$A:$A, IFERROR(_xlfn.XLOOKUP(AP$1, 'USHE Projections'!$A$1:$E$1, 'USHE Projections'!$A:$E), "NONE"), (AP$72-AP16)/($AI$72-$AI16)*($AI17-$AI16)+AP16), (AP$72-AP16)/($AI$72-$AI16)*($AI17-$AI16)+AP16)
        )
      )
    )
  ), 0)</f>
        <v>2455</v>
      </c>
      <c r="AQ17" s="7"/>
    </row>
    <row r="18" spans="1:43">
      <c r="AI18" s="3">
        <v>2006</v>
      </c>
      <c r="AJ18" s="20" cm="1">
        <f t="array" ref="AJ18">ROUND(
  IF(AND(AJ$1="Ensign", $AI18&gt;=2021, $AI18&lt;=2024),
    _xlfn.XLOOKUP($AI18, Ensign!$A$2:$A$12, Ensign!$B$2:$B$12),
    _xlfn.XLOOKUP($AI18, 'Historic (IPEDS &amp; 2019 RTP)'!$A:$A, _xlfn.XLOOKUP(AJ$1, 'Historic (IPEDS &amp; 2019 RTP)'!$A$1:$H$1, 'Historic (IPEDS &amp; 2019 RTP)'!$A:$H),
      IFERROR(_xlfn.XLOOKUP($AI18, 'USHE Historic'!$A$3:$A$13, _xlfn.XLOOKUP(AJ$1, 'USHE Historic'!$A$2:$E$2, 'USHE Historic'!$A$3:$E$13)),
        _xlfn.IFS(
          AJ$1="BYU", IFERROR(_xlfn.XLOOKUP($AI18, 'MAG College Enrollment Forecast'!$A:$A, 'MAG College Enrollment Forecast'!$B:$B), (AJ$72-AJ17)/($AI$72-$AI17)*($AI18-$AI17)+AJ17),
          AJ$1="UVU", IFERROR(_xlfn.XLOOKUP($AI18, 'MAG College Enrollment Forecast'!$A:$A, 'MAG College Enrollment Forecast'!$C:$C+'MAG College Enrollment Forecast'!$D:$D+'MAG College Enrollment Forecast'!$E:$E+'MAG College Enrollment Forecast'!$F:$F+'MAG College Enrollment Forecast'!$G:$G), (AJ$72-AJ17)/($AI$72-$AI17)*($AI18-$AI17)+AJ17),
          TRUE, IFERROR(_xlfn.XLOOKUP($AI18, 'USHE Projections'!$A:$A, IFERROR(_xlfn.XLOOKUP(AJ$1, 'USHE Projections'!$A$1:$E$1, 'USHE Projections'!$A:$E), "NONE"), (AJ$72-AJ17)/($AI$72-$AI17)*($AI18-$AI17)+AJ17), (AJ$72-AJ17)/($AI$72-$AI17)*($AI18-$AI17)+AJ17)
        )
      )
    )
  ), 0)</f>
        <v>30511</v>
      </c>
      <c r="AK18" s="20" cm="1">
        <f t="array" ref="AK18">ROUND(
  IF(AND(AK$1="Ensign", $AI18&gt;=2021, $AI18&lt;=2024),
    _xlfn.XLOOKUP($AI18, Ensign!$A$2:$A$12, Ensign!$B$2:$B$12),
    _xlfn.XLOOKUP($AI18, 'Historic (IPEDS &amp; 2019 RTP)'!$A:$A, _xlfn.XLOOKUP(AK$1, 'Historic (IPEDS &amp; 2019 RTP)'!$A$1:$H$1, 'Historic (IPEDS &amp; 2019 RTP)'!$A:$H),
      IFERROR(_xlfn.XLOOKUP($AI18, 'USHE Historic'!$A$3:$A$13, _xlfn.XLOOKUP(AK$1, 'USHE Historic'!$A$2:$E$2, 'USHE Historic'!$A$3:$E$13)),
        _xlfn.IFS(
          AK$1="BYU", IFERROR(_xlfn.XLOOKUP($AI18, 'MAG College Enrollment Forecast'!$A:$A, 'MAG College Enrollment Forecast'!$B:$B), (AK$72-AK17)/($AI$72-$AI17)*($AI18-$AI17)+AK17),
          AK$1="UVU", IFERROR(_xlfn.XLOOKUP($AI18, 'MAG College Enrollment Forecast'!$A:$A, 'MAG College Enrollment Forecast'!$C:$C+'MAG College Enrollment Forecast'!$D:$D+'MAG College Enrollment Forecast'!$E:$E+'MAG College Enrollment Forecast'!$F:$F+'MAG College Enrollment Forecast'!$G:$G), (AK$72-AK17)/($AI$72-$AI17)*($AI18-$AI17)+AK17),
          TRUE, IFERROR(_xlfn.XLOOKUP($AI18, 'USHE Projections'!$A:$A, IFERROR(_xlfn.XLOOKUP(AK$1, 'USHE Projections'!$A$1:$E$1, 'USHE Projections'!$A:$E), "NONE"), (AK$72-AK17)/($AI$72-$AI17)*($AI18-$AI17)+AK17), (AK$72-AK17)/($AI$72-$AI17)*($AI18-$AI17)+AK17)
        )
      )
    )
  ), 0)</f>
        <v>18303</v>
      </c>
      <c r="AL18" s="20" cm="1">
        <f t="array" ref="AL18">ROUND(
  IF(AND(AL$1="Ensign", $AI18&gt;=2021, $AI18&lt;=2024),
    _xlfn.XLOOKUP($AI18, Ensign!$A$2:$A$12, Ensign!$B$2:$B$12),
    _xlfn.XLOOKUP($AI18, 'Historic (IPEDS &amp; 2019 RTP)'!$A:$A, _xlfn.XLOOKUP(AL$1, 'Historic (IPEDS &amp; 2019 RTP)'!$A$1:$H$1, 'Historic (IPEDS &amp; 2019 RTP)'!$A:$H),
      IFERROR(_xlfn.XLOOKUP($AI18, 'USHE Historic'!$A$3:$A$13, _xlfn.XLOOKUP(AL$1, 'USHE Historic'!$A$2:$E$2, 'USHE Historic'!$A$3:$E$13)),
        _xlfn.IFS(
          AL$1="BYU", IFERROR(_xlfn.XLOOKUP($AI18, 'MAG College Enrollment Forecast'!$A:$A, 'MAG College Enrollment Forecast'!$B:$B), (AL$72-AL17)/($AI$72-$AI17)*($AI18-$AI17)+AL17),
          AL$1="UVU", IFERROR(_xlfn.XLOOKUP($AI18, 'MAG College Enrollment Forecast'!$A:$A, 'MAG College Enrollment Forecast'!$C:$C+'MAG College Enrollment Forecast'!$D:$D+'MAG College Enrollment Forecast'!$E:$E+'MAG College Enrollment Forecast'!$F:$F+'MAG College Enrollment Forecast'!$G:$G), (AL$72-AL17)/($AI$72-$AI17)*($AI18-$AI17)+AL17),
          TRUE, IFERROR(_xlfn.XLOOKUP($AI18, 'USHE Projections'!$A:$A, IFERROR(_xlfn.XLOOKUP(AL$1, 'USHE Projections'!$A$1:$E$1, 'USHE Projections'!$A:$E), "NONE"), (AL$72-AL17)/($AI$72-$AI17)*($AI18-$AI17)+AL17), (AL$72-AL17)/($AI$72-$AI17)*($AI18-$AI17)+AL17)
        )
      )
    )
  ), 0)</f>
        <v>23305</v>
      </c>
      <c r="AM18" s="20" cm="1">
        <f t="array" ref="AM18">ROUND(
  IF(AND(AM$1="Ensign", $AI18&gt;=2021, $AI18&lt;=2024),
    _xlfn.XLOOKUP($AI18, Ensign!$A$2:$A$12, Ensign!$B$2:$B$12),
    _xlfn.XLOOKUP($AI18, 'Historic (IPEDS &amp; 2019 RTP)'!$A:$A, _xlfn.XLOOKUP(AM$1, 'Historic (IPEDS &amp; 2019 RTP)'!$A$1:$H$1, 'Historic (IPEDS &amp; 2019 RTP)'!$A:$H),
      IFERROR(_xlfn.XLOOKUP($AI18, 'USHE Historic'!$A$3:$A$13, _xlfn.XLOOKUP(AM$1, 'USHE Historic'!$A$2:$E$2, 'USHE Historic'!$A$3:$E$13)),
        _xlfn.IFS(
          AM$1="BYU", IFERROR(_xlfn.XLOOKUP($AI18, 'MAG College Enrollment Forecast'!$A:$A, 'MAG College Enrollment Forecast'!$B:$B), (AM$72-AM17)/($AI$72-$AI17)*($AI18-$AI17)+AM17),
          AM$1="UVU", IFERROR(_xlfn.XLOOKUP($AI18, 'MAG College Enrollment Forecast'!$A:$A, 'MAG College Enrollment Forecast'!$C:$C+'MAG College Enrollment Forecast'!$D:$D+'MAG College Enrollment Forecast'!$E:$E+'MAG College Enrollment Forecast'!$F:$F+'MAG College Enrollment Forecast'!$G:$G), (AM$72-AM17)/($AI$72-$AI17)*($AI18-$AI17)+AM17),
          TRUE, IFERROR(_xlfn.XLOOKUP($AI18, 'USHE Projections'!$A:$A, IFERROR(_xlfn.XLOOKUP(AM$1, 'USHE Projections'!$A$1:$E$1, 'USHE Projections'!$A:$E), "NONE"), (AM$72-AM17)/($AI$72-$AI17)*($AI18-$AI17)+AM17), (AM$72-AM17)/($AI$72-$AI17)*($AI18-$AI17)+AM17)
        )
      )
    )
  ), 0)</f>
        <v>24241</v>
      </c>
      <c r="AN18" s="20" cm="1">
        <f t="array" ref="AN18">ROUND(
  IF(AND(AN$1="Ensign", $AI18&gt;=2021, $AI18&lt;=2024),
    _xlfn.XLOOKUP($AI18, Ensign!$A$2:$A$12, Ensign!$B$2:$B$12),
    _xlfn.XLOOKUP($AI18, 'Historic (IPEDS &amp; 2019 RTP)'!$A:$A, _xlfn.XLOOKUP(AN$1, 'Historic (IPEDS &amp; 2019 RTP)'!$A$1:$H$1, 'Historic (IPEDS &amp; 2019 RTP)'!$A:$H),
      IFERROR(_xlfn.XLOOKUP($AI18, 'USHE Historic'!$A$3:$A$13, _xlfn.XLOOKUP(AN$1, 'USHE Historic'!$A$2:$E$2, 'USHE Historic'!$A$3:$E$13)),
        _xlfn.IFS(
          AN$1="BYU", IFERROR(_xlfn.XLOOKUP($AI18, 'MAG College Enrollment Forecast'!$A:$A, 'MAG College Enrollment Forecast'!$B:$B), (AN$72-AN17)/($AI$72-$AI17)*($AI18-$AI17)+AN17),
          AN$1="UVU", IFERROR(_xlfn.XLOOKUP($AI18, 'MAG College Enrollment Forecast'!$A:$A, 'MAG College Enrollment Forecast'!$C:$C+'MAG College Enrollment Forecast'!$D:$D+'MAG College Enrollment Forecast'!$E:$E+'MAG College Enrollment Forecast'!$F:$F+'MAG College Enrollment Forecast'!$G:$G), (AN$72-AN17)/($AI$72-$AI17)*($AI18-$AI17)+AN17),
          TRUE, IFERROR(_xlfn.XLOOKUP($AI18, 'USHE Projections'!$A:$A, IFERROR(_xlfn.XLOOKUP(AN$1, 'USHE Projections'!$A$1:$E$1, 'USHE Projections'!$A:$E), "NONE"), (AN$72-AN17)/($AI$72-$AI17)*($AI18-$AI17)+AN17), (AN$72-AN17)/($AI$72-$AI17)*($AI18-$AI17)+AN17)
        )
      )
    )
  ), 0)</f>
        <v>34185</v>
      </c>
      <c r="AO18" s="20" cm="1">
        <f t="array" ref="AO18">ROUND(
  IF(AND(AO$1="Ensign", $AI18&gt;=2021, $AI18&lt;=2024),
    _xlfn.XLOOKUP($AI18, Ensign!$A$2:$A$12, Ensign!$B$2:$B$12),
    _xlfn.XLOOKUP($AI18, 'Historic (IPEDS &amp; 2019 RTP)'!$A:$A, _xlfn.XLOOKUP(AO$1, 'Historic (IPEDS &amp; 2019 RTP)'!$A$1:$H$1, 'Historic (IPEDS &amp; 2019 RTP)'!$A:$H),
      IFERROR(_xlfn.XLOOKUP($AI18, 'USHE Historic'!$A$3:$A$13, _xlfn.XLOOKUP(AO$1, 'USHE Historic'!$A$2:$E$2, 'USHE Historic'!$A$3:$E$13)),
        _xlfn.IFS(
          AO$1="BYU", IFERROR(_xlfn.XLOOKUP($AI18, 'MAG College Enrollment Forecast'!$A:$A, 'MAG College Enrollment Forecast'!$B:$B), (AO$72-AO17)/($AI$72-$AI17)*($AI18-$AI17)+AO17),
          AO$1="UVU", IFERROR(_xlfn.XLOOKUP($AI18, 'MAG College Enrollment Forecast'!$A:$A, 'MAG College Enrollment Forecast'!$C:$C+'MAG College Enrollment Forecast'!$D:$D+'MAG College Enrollment Forecast'!$E:$E+'MAG College Enrollment Forecast'!$F:$F+'MAG College Enrollment Forecast'!$G:$G), (AO$72-AO17)/($AI$72-$AI17)*($AI18-$AI17)+AO17),
          TRUE, IFERROR(_xlfn.XLOOKUP($AI18, 'USHE Projections'!$A:$A, IFERROR(_xlfn.XLOOKUP(AO$1, 'USHE Projections'!$A$1:$E$1, 'USHE Projections'!$A:$E), "NONE"), (AO$72-AO17)/($AI$72-$AI17)*($AI18-$AI17)+AO17), (AO$72-AO17)/($AI$72-$AI17)*($AI18-$AI17)+AO17)
        )
      )
    )
  ), 0)</f>
        <v>1317</v>
      </c>
      <c r="AP18" s="20" cm="1">
        <f t="array" ref="AP18">ROUND(
  IF(AND(AP$1="Ensign", $AI18&gt;=2021, $AI18&lt;=2024),
    _xlfn.XLOOKUP($AI18, Ensign!$A$2:$A$12, Ensign!$B$2:$B$12),
    _xlfn.XLOOKUP($AI18, 'Historic (IPEDS &amp; 2019 RTP)'!$A:$A, _xlfn.XLOOKUP(AP$1, 'Historic (IPEDS &amp; 2019 RTP)'!$A$1:$H$1, 'Historic (IPEDS &amp; 2019 RTP)'!$A:$H),
      IFERROR(_xlfn.XLOOKUP($AI18, 'USHE Historic'!$A$3:$A$13, _xlfn.XLOOKUP(AP$1, 'USHE Historic'!$A$2:$E$2, 'USHE Historic'!$A$3:$E$13)),
        _xlfn.IFS(
          AP$1="BYU", IFERROR(_xlfn.XLOOKUP($AI18, 'MAG College Enrollment Forecast'!$A:$A, 'MAG College Enrollment Forecast'!$B:$B), (AP$72-AP17)/($AI$72-$AI17)*($AI18-$AI17)+AP17),
          AP$1="UVU", IFERROR(_xlfn.XLOOKUP($AI18, 'MAG College Enrollment Forecast'!$A:$A, 'MAG College Enrollment Forecast'!$C:$C+'MAG College Enrollment Forecast'!$D:$D+'MAG College Enrollment Forecast'!$E:$E+'MAG College Enrollment Forecast'!$F:$F+'MAG College Enrollment Forecast'!$G:$G), (AP$72-AP17)/($AI$72-$AI17)*($AI18-$AI17)+AP17),
          TRUE, IFERROR(_xlfn.XLOOKUP($AI18, 'USHE Projections'!$A:$A, IFERROR(_xlfn.XLOOKUP(AP$1, 'USHE Projections'!$A$1:$E$1, 'USHE Projections'!$A:$E), "NONE"), (AP$72-AP17)/($AI$72-$AI17)*($AI18-$AI17)+AP17), (AP$72-AP17)/($AI$72-$AI17)*($AI18-$AI17)+AP17)
        )
      )
    )
  ), 0)</f>
        <v>2479</v>
      </c>
      <c r="AQ18" s="7"/>
    </row>
    <row r="19" spans="1:43">
      <c r="AI19" s="3">
        <v>2007</v>
      </c>
      <c r="AJ19" s="20" cm="1">
        <f t="array" ref="AJ19">ROUND(
  IF(AND(AJ$1="Ensign", $AI19&gt;=2021, $AI19&lt;=2024),
    _xlfn.XLOOKUP($AI19, Ensign!$A$2:$A$12, Ensign!$B$2:$B$12),
    _xlfn.XLOOKUP($AI19, 'Historic (IPEDS &amp; 2019 RTP)'!$A:$A, _xlfn.XLOOKUP(AJ$1, 'Historic (IPEDS &amp; 2019 RTP)'!$A$1:$H$1, 'Historic (IPEDS &amp; 2019 RTP)'!$A:$H),
      IFERROR(_xlfn.XLOOKUP($AI19, 'USHE Historic'!$A$3:$A$13, _xlfn.XLOOKUP(AJ$1, 'USHE Historic'!$A$2:$E$2, 'USHE Historic'!$A$3:$E$13)),
        _xlfn.IFS(
          AJ$1="BYU", IFERROR(_xlfn.XLOOKUP($AI19, 'MAG College Enrollment Forecast'!$A:$A, 'MAG College Enrollment Forecast'!$B:$B), (AJ$72-AJ18)/($AI$72-$AI18)*($AI19-$AI18)+AJ18),
          AJ$1="UVU", IFERROR(_xlfn.XLOOKUP($AI19, 'MAG College Enrollment Forecast'!$A:$A, 'MAG College Enrollment Forecast'!$C:$C+'MAG College Enrollment Forecast'!$D:$D+'MAG College Enrollment Forecast'!$E:$E+'MAG College Enrollment Forecast'!$F:$F+'MAG College Enrollment Forecast'!$G:$G), (AJ$72-AJ18)/($AI$72-$AI18)*($AI19-$AI18)+AJ18),
          TRUE, IFERROR(_xlfn.XLOOKUP($AI19, 'USHE Projections'!$A:$A, IFERROR(_xlfn.XLOOKUP(AJ$1, 'USHE Projections'!$A$1:$E$1, 'USHE Projections'!$A:$E), "NONE"), (AJ$72-AJ18)/($AI$72-$AI18)*($AI19-$AI18)+AJ18), (AJ$72-AJ18)/($AI$72-$AI18)*($AI19-$AI18)+AJ18)
        )
      )
    )
  ), 0)</f>
        <v>28025</v>
      </c>
      <c r="AK19" s="20" cm="1">
        <f t="array" ref="AK19">ROUND(
  IF(AND(AK$1="Ensign", $AI19&gt;=2021, $AI19&lt;=2024),
    _xlfn.XLOOKUP($AI19, Ensign!$A$2:$A$12, Ensign!$B$2:$B$12),
    _xlfn.XLOOKUP($AI19, 'Historic (IPEDS &amp; 2019 RTP)'!$A:$A, _xlfn.XLOOKUP(AK$1, 'Historic (IPEDS &amp; 2019 RTP)'!$A$1:$H$1, 'Historic (IPEDS &amp; 2019 RTP)'!$A:$H),
      IFERROR(_xlfn.XLOOKUP($AI19, 'USHE Historic'!$A$3:$A$13, _xlfn.XLOOKUP(AK$1, 'USHE Historic'!$A$2:$E$2, 'USHE Historic'!$A$3:$E$13)),
        _xlfn.IFS(
          AK$1="BYU", IFERROR(_xlfn.XLOOKUP($AI19, 'MAG College Enrollment Forecast'!$A:$A, 'MAG College Enrollment Forecast'!$B:$B), (AK$72-AK18)/($AI$72-$AI18)*($AI19-$AI18)+AK18),
          AK$1="UVU", IFERROR(_xlfn.XLOOKUP($AI19, 'MAG College Enrollment Forecast'!$A:$A, 'MAG College Enrollment Forecast'!$C:$C+'MAG College Enrollment Forecast'!$D:$D+'MAG College Enrollment Forecast'!$E:$E+'MAG College Enrollment Forecast'!$F:$F+'MAG College Enrollment Forecast'!$G:$G), (AK$72-AK18)/($AI$72-$AI18)*($AI19-$AI18)+AK18),
          TRUE, IFERROR(_xlfn.XLOOKUP($AI19, 'USHE Projections'!$A:$A, IFERROR(_xlfn.XLOOKUP(AK$1, 'USHE Projections'!$A$1:$E$1, 'USHE Projections'!$A:$E), "NONE"), (AK$72-AK18)/($AI$72-$AI18)*($AI19-$AI18)+AK18), (AK$72-AK18)/($AI$72-$AI18)*($AI19-$AI18)+AK18)
        )
      )
    )
  ), 0)</f>
        <v>18081</v>
      </c>
      <c r="AL19" s="20" cm="1">
        <f t="array" ref="AL19">ROUND(
  IF(AND(AL$1="Ensign", $AI19&gt;=2021, $AI19&lt;=2024),
    _xlfn.XLOOKUP($AI19, Ensign!$A$2:$A$12, Ensign!$B$2:$B$12),
    _xlfn.XLOOKUP($AI19, 'Historic (IPEDS &amp; 2019 RTP)'!$A:$A, _xlfn.XLOOKUP(AL$1, 'Historic (IPEDS &amp; 2019 RTP)'!$A$1:$H$1, 'Historic (IPEDS &amp; 2019 RTP)'!$A:$H),
      IFERROR(_xlfn.XLOOKUP($AI19, 'USHE Historic'!$A$3:$A$13, _xlfn.XLOOKUP(AL$1, 'USHE Historic'!$A$2:$E$2, 'USHE Historic'!$A$3:$E$13)),
        _xlfn.IFS(
          AL$1="BYU", IFERROR(_xlfn.XLOOKUP($AI19, 'MAG College Enrollment Forecast'!$A:$A, 'MAG College Enrollment Forecast'!$B:$B), (AL$72-AL18)/($AI$72-$AI18)*($AI19-$AI18)+AL18),
          AL$1="UVU", IFERROR(_xlfn.XLOOKUP($AI19, 'MAG College Enrollment Forecast'!$A:$A, 'MAG College Enrollment Forecast'!$C:$C+'MAG College Enrollment Forecast'!$D:$D+'MAG College Enrollment Forecast'!$E:$E+'MAG College Enrollment Forecast'!$F:$F+'MAG College Enrollment Forecast'!$G:$G), (AL$72-AL18)/($AI$72-$AI18)*($AI19-$AI18)+AL18),
          TRUE, IFERROR(_xlfn.XLOOKUP($AI19, 'USHE Projections'!$A:$A, IFERROR(_xlfn.XLOOKUP(AL$1, 'USHE Projections'!$A$1:$E$1, 'USHE Projections'!$A:$E), "NONE"), (AL$72-AL18)/($AI$72-$AI18)*($AI19-$AI18)+AL18), (AL$72-AL18)/($AI$72-$AI18)*($AI19-$AI18)+AL18)
        )
      )
    )
  ), 0)</f>
        <v>23840</v>
      </c>
      <c r="AM19" s="20" cm="1">
        <f t="array" ref="AM19">ROUND(
  IF(AND(AM$1="Ensign", $AI19&gt;=2021, $AI19&lt;=2024),
    _xlfn.XLOOKUP($AI19, Ensign!$A$2:$A$12, Ensign!$B$2:$B$12),
    _xlfn.XLOOKUP($AI19, 'Historic (IPEDS &amp; 2019 RTP)'!$A:$A, _xlfn.XLOOKUP(AM$1, 'Historic (IPEDS &amp; 2019 RTP)'!$A$1:$H$1, 'Historic (IPEDS &amp; 2019 RTP)'!$A:$H),
      IFERROR(_xlfn.XLOOKUP($AI19, 'USHE Historic'!$A$3:$A$13, _xlfn.XLOOKUP(AM$1, 'USHE Historic'!$A$2:$E$2, 'USHE Historic'!$A$3:$E$13)),
        _xlfn.IFS(
          AM$1="BYU", IFERROR(_xlfn.XLOOKUP($AI19, 'MAG College Enrollment Forecast'!$A:$A, 'MAG College Enrollment Forecast'!$B:$B), (AM$72-AM18)/($AI$72-$AI18)*($AI19-$AI18)+AM18),
          AM$1="UVU", IFERROR(_xlfn.XLOOKUP($AI19, 'MAG College Enrollment Forecast'!$A:$A, 'MAG College Enrollment Forecast'!$C:$C+'MAG College Enrollment Forecast'!$D:$D+'MAG College Enrollment Forecast'!$E:$E+'MAG College Enrollment Forecast'!$F:$F+'MAG College Enrollment Forecast'!$G:$G), (AM$72-AM18)/($AI$72-$AI18)*($AI19-$AI18)+AM18),
          TRUE, IFERROR(_xlfn.XLOOKUP($AI19, 'USHE Projections'!$A:$A, IFERROR(_xlfn.XLOOKUP(AM$1, 'USHE Projections'!$A$1:$E$1, 'USHE Projections'!$A:$E), "NONE"), (AM$72-AM18)/($AI$72-$AI18)*($AI19-$AI18)+AM18), (AM$72-AM18)/($AI$72-$AI18)*($AI19-$AI18)+AM18)
        )
      )
    )
  ), 0)</f>
        <v>25235</v>
      </c>
      <c r="AN19" s="20" cm="1">
        <f t="array" ref="AN19">ROUND(
  IF(AND(AN$1="Ensign", $AI19&gt;=2021, $AI19&lt;=2024),
    _xlfn.XLOOKUP($AI19, Ensign!$A$2:$A$12, Ensign!$B$2:$B$12),
    _xlfn.XLOOKUP($AI19, 'Historic (IPEDS &amp; 2019 RTP)'!$A:$A, _xlfn.XLOOKUP(AN$1, 'Historic (IPEDS &amp; 2019 RTP)'!$A$1:$H$1, 'Historic (IPEDS &amp; 2019 RTP)'!$A:$H),
      IFERROR(_xlfn.XLOOKUP($AI19, 'USHE Historic'!$A$3:$A$13, _xlfn.XLOOKUP(AN$1, 'USHE Historic'!$A$2:$E$2, 'USHE Historic'!$A$3:$E$13)),
        _xlfn.IFS(
          AN$1="BYU", IFERROR(_xlfn.XLOOKUP($AI19, 'MAG College Enrollment Forecast'!$A:$A, 'MAG College Enrollment Forecast'!$B:$B), (AN$72-AN18)/($AI$72-$AI18)*($AI19-$AI18)+AN18),
          AN$1="UVU", IFERROR(_xlfn.XLOOKUP($AI19, 'MAG College Enrollment Forecast'!$A:$A, 'MAG College Enrollment Forecast'!$C:$C+'MAG College Enrollment Forecast'!$D:$D+'MAG College Enrollment Forecast'!$E:$E+'MAG College Enrollment Forecast'!$F:$F+'MAG College Enrollment Forecast'!$G:$G), (AN$72-AN18)/($AI$72-$AI18)*($AI19-$AI18)+AN18),
          TRUE, IFERROR(_xlfn.XLOOKUP($AI19, 'USHE Projections'!$A:$A, IFERROR(_xlfn.XLOOKUP(AN$1, 'USHE Projections'!$A$1:$E$1, 'USHE Projections'!$A:$E), "NONE"), (AN$72-AN18)/($AI$72-$AI18)*($AI19-$AI18)+AN18), (AN$72-AN18)/($AI$72-$AI18)*($AI19-$AI18)+AN18)
        )
      )
    )
  ), 0)</f>
        <v>34174</v>
      </c>
      <c r="AO19" s="20" cm="1">
        <f t="array" ref="AO19">ROUND(
  IF(AND(AO$1="Ensign", $AI19&gt;=2021, $AI19&lt;=2024),
    _xlfn.XLOOKUP($AI19, Ensign!$A$2:$A$12, Ensign!$B$2:$B$12),
    _xlfn.XLOOKUP($AI19, 'Historic (IPEDS &amp; 2019 RTP)'!$A:$A, _xlfn.XLOOKUP(AO$1, 'Historic (IPEDS &amp; 2019 RTP)'!$A$1:$H$1, 'Historic (IPEDS &amp; 2019 RTP)'!$A:$H),
      IFERROR(_xlfn.XLOOKUP($AI19, 'USHE Historic'!$A$3:$A$13, _xlfn.XLOOKUP(AO$1, 'USHE Historic'!$A$2:$E$2, 'USHE Historic'!$A$3:$E$13)),
        _xlfn.IFS(
          AO$1="BYU", IFERROR(_xlfn.XLOOKUP($AI19, 'MAG College Enrollment Forecast'!$A:$A, 'MAG College Enrollment Forecast'!$B:$B), (AO$72-AO18)/($AI$72-$AI18)*($AI19-$AI18)+AO18),
          AO$1="UVU", IFERROR(_xlfn.XLOOKUP($AI19, 'MAG College Enrollment Forecast'!$A:$A, 'MAG College Enrollment Forecast'!$C:$C+'MAG College Enrollment Forecast'!$D:$D+'MAG College Enrollment Forecast'!$E:$E+'MAG College Enrollment Forecast'!$F:$F+'MAG College Enrollment Forecast'!$G:$G), (AO$72-AO18)/($AI$72-$AI18)*($AI19-$AI18)+AO18),
          TRUE, IFERROR(_xlfn.XLOOKUP($AI19, 'USHE Projections'!$A:$A, IFERROR(_xlfn.XLOOKUP(AO$1, 'USHE Projections'!$A$1:$E$1, 'USHE Projections'!$A:$E), "NONE"), (AO$72-AO18)/($AI$72-$AI18)*($AI19-$AI18)+AO18), (AO$72-AO18)/($AI$72-$AI18)*($AI19-$AI18)+AO18)
        )
      )
    )
  ), 0)</f>
        <v>1316</v>
      </c>
      <c r="AP19" s="20" cm="1">
        <f t="array" ref="AP19">ROUND(
  IF(AND(AP$1="Ensign", $AI19&gt;=2021, $AI19&lt;=2024),
    _xlfn.XLOOKUP($AI19, Ensign!$A$2:$A$12, Ensign!$B$2:$B$12),
    _xlfn.XLOOKUP($AI19, 'Historic (IPEDS &amp; 2019 RTP)'!$A:$A, _xlfn.XLOOKUP(AP$1, 'Historic (IPEDS &amp; 2019 RTP)'!$A$1:$H$1, 'Historic (IPEDS &amp; 2019 RTP)'!$A:$H),
      IFERROR(_xlfn.XLOOKUP($AI19, 'USHE Historic'!$A$3:$A$13, _xlfn.XLOOKUP(AP$1, 'USHE Historic'!$A$2:$E$2, 'USHE Historic'!$A$3:$E$13)),
        _xlfn.IFS(
          AP$1="BYU", IFERROR(_xlfn.XLOOKUP($AI19, 'MAG College Enrollment Forecast'!$A:$A, 'MAG College Enrollment Forecast'!$B:$B), (AP$72-AP18)/($AI$72-$AI18)*($AI19-$AI18)+AP18),
          AP$1="UVU", IFERROR(_xlfn.XLOOKUP($AI19, 'MAG College Enrollment Forecast'!$A:$A, 'MAG College Enrollment Forecast'!$C:$C+'MAG College Enrollment Forecast'!$D:$D+'MAG College Enrollment Forecast'!$E:$E+'MAG College Enrollment Forecast'!$F:$F+'MAG College Enrollment Forecast'!$G:$G), (AP$72-AP18)/($AI$72-$AI18)*($AI19-$AI18)+AP18),
          TRUE, IFERROR(_xlfn.XLOOKUP($AI19, 'USHE Projections'!$A:$A, IFERROR(_xlfn.XLOOKUP(AP$1, 'USHE Projections'!$A$1:$E$1, 'USHE Projections'!$A:$E), "NONE"), (AP$72-AP18)/($AI$72-$AI18)*($AI19-$AI18)+AP18), (AP$72-AP18)/($AI$72-$AI18)*($AI19-$AI18)+AP18)
        )
      )
    )
  ), 0)</f>
        <v>2661</v>
      </c>
      <c r="AQ19" s="7"/>
    </row>
    <row r="20" spans="1:43">
      <c r="AI20" s="3">
        <v>2008</v>
      </c>
      <c r="AJ20" s="20" cm="1">
        <f t="array" ref="AJ20">ROUND(
  IF(AND(AJ$1="Ensign", $AI20&gt;=2021, $AI20&lt;=2024),
    _xlfn.XLOOKUP($AI20, Ensign!$A$2:$A$12, Ensign!$B$2:$B$12),
    _xlfn.XLOOKUP($AI20, 'Historic (IPEDS &amp; 2019 RTP)'!$A:$A, _xlfn.XLOOKUP(AJ$1, 'Historic (IPEDS &amp; 2019 RTP)'!$A$1:$H$1, 'Historic (IPEDS &amp; 2019 RTP)'!$A:$H),
      IFERROR(_xlfn.XLOOKUP($AI20, 'USHE Historic'!$A$3:$A$13, _xlfn.XLOOKUP(AJ$1, 'USHE Historic'!$A$2:$E$2, 'USHE Historic'!$A$3:$E$13)),
        _xlfn.IFS(
          AJ$1="BYU", IFERROR(_xlfn.XLOOKUP($AI20, 'MAG College Enrollment Forecast'!$A:$A, 'MAG College Enrollment Forecast'!$B:$B), (AJ$72-AJ19)/($AI$72-$AI19)*($AI20-$AI19)+AJ19),
          AJ$1="UVU", IFERROR(_xlfn.XLOOKUP($AI20, 'MAG College Enrollment Forecast'!$A:$A, 'MAG College Enrollment Forecast'!$C:$C+'MAG College Enrollment Forecast'!$D:$D+'MAG College Enrollment Forecast'!$E:$E+'MAG College Enrollment Forecast'!$F:$F+'MAG College Enrollment Forecast'!$G:$G), (AJ$72-AJ19)/($AI$72-$AI19)*($AI20-$AI19)+AJ19),
          TRUE, IFERROR(_xlfn.XLOOKUP($AI20, 'USHE Projections'!$A:$A, IFERROR(_xlfn.XLOOKUP(AJ$1, 'USHE Projections'!$A$1:$E$1, 'USHE Projections'!$A:$E), "NONE"), (AJ$72-AJ19)/($AI$72-$AI19)*($AI20-$AI19)+AJ19), (AJ$72-AJ19)/($AI$72-$AI19)*($AI20-$AI19)+AJ19)
        )
      )
    )
  ), 0)</f>
        <v>28211</v>
      </c>
      <c r="AK20" s="20" cm="1">
        <f t="array" ref="AK20">ROUND(
  IF(AND(AK$1="Ensign", $AI20&gt;=2021, $AI20&lt;=2024),
    _xlfn.XLOOKUP($AI20, Ensign!$A$2:$A$12, Ensign!$B$2:$B$12),
    _xlfn.XLOOKUP($AI20, 'Historic (IPEDS &amp; 2019 RTP)'!$A:$A, _xlfn.XLOOKUP(AK$1, 'Historic (IPEDS &amp; 2019 RTP)'!$A$1:$H$1, 'Historic (IPEDS &amp; 2019 RTP)'!$A:$H),
      IFERROR(_xlfn.XLOOKUP($AI20, 'USHE Historic'!$A$3:$A$13, _xlfn.XLOOKUP(AK$1, 'USHE Historic'!$A$2:$E$2, 'USHE Historic'!$A$3:$E$13)),
        _xlfn.IFS(
          AK$1="BYU", IFERROR(_xlfn.XLOOKUP($AI20, 'MAG College Enrollment Forecast'!$A:$A, 'MAG College Enrollment Forecast'!$B:$B), (AK$72-AK19)/($AI$72-$AI19)*($AI20-$AI19)+AK19),
          AK$1="UVU", IFERROR(_xlfn.XLOOKUP($AI20, 'MAG College Enrollment Forecast'!$A:$A, 'MAG College Enrollment Forecast'!$C:$C+'MAG College Enrollment Forecast'!$D:$D+'MAG College Enrollment Forecast'!$E:$E+'MAG College Enrollment Forecast'!$F:$F+'MAG College Enrollment Forecast'!$G:$G), (AK$72-AK19)/($AI$72-$AI19)*($AI20-$AI19)+AK19),
          TRUE, IFERROR(_xlfn.XLOOKUP($AI20, 'USHE Projections'!$A:$A, IFERROR(_xlfn.XLOOKUP(AK$1, 'USHE Projections'!$A$1:$E$1, 'USHE Projections'!$A:$E), "NONE"), (AK$72-AK19)/($AI$72-$AI19)*($AI20-$AI19)+AK19), (AK$72-AK19)/($AI$72-$AI19)*($AI20-$AI19)+AK19)
        )
      )
    )
  ), 0)</f>
        <v>21388</v>
      </c>
      <c r="AL20" s="20" cm="1">
        <f t="array" ref="AL20">ROUND(
  IF(AND(AL$1="Ensign", $AI20&gt;=2021, $AI20&lt;=2024),
    _xlfn.XLOOKUP($AI20, Ensign!$A$2:$A$12, Ensign!$B$2:$B$12),
    _xlfn.XLOOKUP($AI20, 'Historic (IPEDS &amp; 2019 RTP)'!$A:$A, _xlfn.XLOOKUP(AL$1, 'Historic (IPEDS &amp; 2019 RTP)'!$A$1:$H$1, 'Historic (IPEDS &amp; 2019 RTP)'!$A:$H),
      IFERROR(_xlfn.XLOOKUP($AI20, 'USHE Historic'!$A$3:$A$13, _xlfn.XLOOKUP(AL$1, 'USHE Historic'!$A$2:$E$2, 'USHE Historic'!$A$3:$E$13)),
        _xlfn.IFS(
          AL$1="BYU", IFERROR(_xlfn.XLOOKUP($AI20, 'MAG College Enrollment Forecast'!$A:$A, 'MAG College Enrollment Forecast'!$B:$B), (AL$72-AL19)/($AI$72-$AI19)*($AI20-$AI19)+AL19),
          AL$1="UVU", IFERROR(_xlfn.XLOOKUP($AI20, 'MAG College Enrollment Forecast'!$A:$A, 'MAG College Enrollment Forecast'!$C:$C+'MAG College Enrollment Forecast'!$D:$D+'MAG College Enrollment Forecast'!$E:$E+'MAG College Enrollment Forecast'!$F:$F+'MAG College Enrollment Forecast'!$G:$G), (AL$72-AL19)/($AI$72-$AI19)*($AI20-$AI19)+AL19),
          TRUE, IFERROR(_xlfn.XLOOKUP($AI20, 'USHE Projections'!$A:$A, IFERROR(_xlfn.XLOOKUP(AL$1, 'USHE Projections'!$A$1:$E$1, 'USHE Projections'!$A:$E), "NONE"), (AL$72-AL19)/($AI$72-$AI19)*($AI20-$AI19)+AL19), (AL$72-AL19)/($AI$72-$AI19)*($AI20-$AI19)+AL19)
        )
      )
    )
  ), 0)</f>
        <v>26696</v>
      </c>
      <c r="AM20" s="20" cm="1">
        <f t="array" ref="AM20">ROUND(
  IF(AND(AM$1="Ensign", $AI20&gt;=2021, $AI20&lt;=2024),
    _xlfn.XLOOKUP($AI20, Ensign!$A$2:$A$12, Ensign!$B$2:$B$12),
    _xlfn.XLOOKUP($AI20, 'Historic (IPEDS &amp; 2019 RTP)'!$A:$A, _xlfn.XLOOKUP(AM$1, 'Historic (IPEDS &amp; 2019 RTP)'!$A$1:$H$1, 'Historic (IPEDS &amp; 2019 RTP)'!$A:$H),
      IFERROR(_xlfn.XLOOKUP($AI20, 'USHE Historic'!$A$3:$A$13, _xlfn.XLOOKUP(AM$1, 'USHE Historic'!$A$2:$E$2, 'USHE Historic'!$A$3:$E$13)),
        _xlfn.IFS(
          AM$1="BYU", IFERROR(_xlfn.XLOOKUP($AI20, 'MAG College Enrollment Forecast'!$A:$A, 'MAG College Enrollment Forecast'!$B:$B), (AM$72-AM19)/($AI$72-$AI19)*($AI20-$AI19)+AM19),
          AM$1="UVU", IFERROR(_xlfn.XLOOKUP($AI20, 'MAG College Enrollment Forecast'!$A:$A, 'MAG College Enrollment Forecast'!$C:$C+'MAG College Enrollment Forecast'!$D:$D+'MAG College Enrollment Forecast'!$E:$E+'MAG College Enrollment Forecast'!$F:$F+'MAG College Enrollment Forecast'!$G:$G), (AM$72-AM19)/($AI$72-$AI19)*($AI20-$AI19)+AM19),
          TRUE, IFERROR(_xlfn.XLOOKUP($AI20, 'USHE Projections'!$A:$A, IFERROR(_xlfn.XLOOKUP(AM$1, 'USHE Projections'!$A$1:$E$1, 'USHE Projections'!$A:$E), "NONE"), (AM$72-AM19)/($AI$72-$AI19)*($AI20-$AI19)+AM19), (AM$72-AM19)/($AI$72-$AI19)*($AI20-$AI19)+AM19)
        )
      )
    )
  ), 0)</f>
        <v>29396</v>
      </c>
      <c r="AN20" s="20" cm="1">
        <f t="array" ref="AN20">ROUND(
  IF(AND(AN$1="Ensign", $AI20&gt;=2021, $AI20&lt;=2024),
    _xlfn.XLOOKUP($AI20, Ensign!$A$2:$A$12, Ensign!$B$2:$B$12),
    _xlfn.XLOOKUP($AI20, 'Historic (IPEDS &amp; 2019 RTP)'!$A:$A, _xlfn.XLOOKUP(AN$1, 'Historic (IPEDS &amp; 2019 RTP)'!$A$1:$H$1, 'Historic (IPEDS &amp; 2019 RTP)'!$A:$H),
      IFERROR(_xlfn.XLOOKUP($AI20, 'USHE Historic'!$A$3:$A$13, _xlfn.XLOOKUP(AN$1, 'USHE Historic'!$A$2:$E$2, 'USHE Historic'!$A$3:$E$13)),
        _xlfn.IFS(
          AN$1="BYU", IFERROR(_xlfn.XLOOKUP($AI20, 'MAG College Enrollment Forecast'!$A:$A, 'MAG College Enrollment Forecast'!$B:$B), (AN$72-AN19)/($AI$72-$AI19)*($AI20-$AI19)+AN19),
          AN$1="UVU", IFERROR(_xlfn.XLOOKUP($AI20, 'MAG College Enrollment Forecast'!$A:$A, 'MAG College Enrollment Forecast'!$C:$C+'MAG College Enrollment Forecast'!$D:$D+'MAG College Enrollment Forecast'!$E:$E+'MAG College Enrollment Forecast'!$F:$F+'MAG College Enrollment Forecast'!$G:$G), (AN$72-AN19)/($AI$72-$AI19)*($AI20-$AI19)+AN19),
          TRUE, IFERROR(_xlfn.XLOOKUP($AI20, 'USHE Projections'!$A:$A, IFERROR(_xlfn.XLOOKUP(AN$1, 'USHE Projections'!$A$1:$E$1, 'USHE Projections'!$A:$E), "NONE"), (AN$72-AN19)/($AI$72-$AI19)*($AI20-$AI19)+AN19), (AN$72-AN19)/($AI$72-$AI19)*($AI20-$AI19)+AN19)
        )
      )
    )
  ), 0)</f>
        <v>34244</v>
      </c>
      <c r="AO20" s="20" cm="1">
        <f t="array" ref="AO20">ROUND(
  IF(AND(AO$1="Ensign", $AI20&gt;=2021, $AI20&lt;=2024),
    _xlfn.XLOOKUP($AI20, Ensign!$A$2:$A$12, Ensign!$B$2:$B$12),
    _xlfn.XLOOKUP($AI20, 'Historic (IPEDS &amp; 2019 RTP)'!$A:$A, _xlfn.XLOOKUP(AO$1, 'Historic (IPEDS &amp; 2019 RTP)'!$A$1:$H$1, 'Historic (IPEDS &amp; 2019 RTP)'!$A:$H),
      IFERROR(_xlfn.XLOOKUP($AI20, 'USHE Historic'!$A$3:$A$13, _xlfn.XLOOKUP(AO$1, 'USHE Historic'!$A$2:$E$2, 'USHE Historic'!$A$3:$E$13)),
        _xlfn.IFS(
          AO$1="BYU", IFERROR(_xlfn.XLOOKUP($AI20, 'MAG College Enrollment Forecast'!$A:$A, 'MAG College Enrollment Forecast'!$B:$B), (AO$72-AO19)/($AI$72-$AI19)*($AI20-$AI19)+AO19),
          AO$1="UVU", IFERROR(_xlfn.XLOOKUP($AI20, 'MAG College Enrollment Forecast'!$A:$A, 'MAG College Enrollment Forecast'!$C:$C+'MAG College Enrollment Forecast'!$D:$D+'MAG College Enrollment Forecast'!$E:$E+'MAG College Enrollment Forecast'!$F:$F+'MAG College Enrollment Forecast'!$G:$G), (AO$72-AO19)/($AI$72-$AI19)*($AI20-$AI19)+AO19),
          TRUE, IFERROR(_xlfn.XLOOKUP($AI20, 'USHE Projections'!$A:$A, IFERROR(_xlfn.XLOOKUP(AO$1, 'USHE Projections'!$A$1:$E$1, 'USHE Projections'!$A:$E), "NONE"), (AO$72-AO19)/($AI$72-$AI19)*($AI20-$AI19)+AO19), (AO$72-AO19)/($AI$72-$AI19)*($AI20-$AI19)+AO19)
        )
      )
    )
  ), 0)</f>
        <v>1377</v>
      </c>
      <c r="AP20" s="20" cm="1">
        <f t="array" ref="AP20">ROUND(
  IF(AND(AP$1="Ensign", $AI20&gt;=2021, $AI20&lt;=2024),
    _xlfn.XLOOKUP($AI20, Ensign!$A$2:$A$12, Ensign!$B$2:$B$12),
    _xlfn.XLOOKUP($AI20, 'Historic (IPEDS &amp; 2019 RTP)'!$A:$A, _xlfn.XLOOKUP(AP$1, 'Historic (IPEDS &amp; 2019 RTP)'!$A$1:$H$1, 'Historic (IPEDS &amp; 2019 RTP)'!$A:$H),
      IFERROR(_xlfn.XLOOKUP($AI20, 'USHE Historic'!$A$3:$A$13, _xlfn.XLOOKUP(AP$1, 'USHE Historic'!$A$2:$E$2, 'USHE Historic'!$A$3:$E$13)),
        _xlfn.IFS(
          AP$1="BYU", IFERROR(_xlfn.XLOOKUP($AI20, 'MAG College Enrollment Forecast'!$A:$A, 'MAG College Enrollment Forecast'!$B:$B), (AP$72-AP19)/($AI$72-$AI19)*($AI20-$AI19)+AP19),
          AP$1="UVU", IFERROR(_xlfn.XLOOKUP($AI20, 'MAG College Enrollment Forecast'!$A:$A, 'MAG College Enrollment Forecast'!$C:$C+'MAG College Enrollment Forecast'!$D:$D+'MAG College Enrollment Forecast'!$E:$E+'MAG College Enrollment Forecast'!$F:$F+'MAG College Enrollment Forecast'!$G:$G), (AP$72-AP19)/($AI$72-$AI19)*($AI20-$AI19)+AP19),
          TRUE, IFERROR(_xlfn.XLOOKUP($AI20, 'USHE Projections'!$A:$A, IFERROR(_xlfn.XLOOKUP(AP$1, 'USHE Projections'!$A$1:$E$1, 'USHE Projections'!$A:$E), "NONE"), (AP$72-AP19)/($AI$72-$AI19)*($AI20-$AI19)+AP19), (AP$72-AP19)/($AI$72-$AI19)*($AI20-$AI19)+AP19)
        )
      )
    )
  ), 0)</f>
        <v>2859</v>
      </c>
      <c r="AQ20" s="7"/>
    </row>
    <row r="21" spans="1:43">
      <c r="AI21" s="3">
        <v>2009</v>
      </c>
      <c r="AJ21" s="20" cm="1">
        <f t="array" ref="AJ21">ROUND(
  IF(AND(AJ$1="Ensign", $AI21&gt;=2021, $AI21&lt;=2024),
    _xlfn.XLOOKUP($AI21, Ensign!$A$2:$A$12, Ensign!$B$2:$B$12),
    _xlfn.XLOOKUP($AI21, 'Historic (IPEDS &amp; 2019 RTP)'!$A:$A, _xlfn.XLOOKUP(AJ$1, 'Historic (IPEDS &amp; 2019 RTP)'!$A$1:$H$1, 'Historic (IPEDS &amp; 2019 RTP)'!$A:$H),
      IFERROR(_xlfn.XLOOKUP($AI21, 'USHE Historic'!$A$3:$A$13, _xlfn.XLOOKUP(AJ$1, 'USHE Historic'!$A$2:$E$2, 'USHE Historic'!$A$3:$E$13)),
        _xlfn.IFS(
          AJ$1="BYU", IFERROR(_xlfn.XLOOKUP($AI21, 'MAG College Enrollment Forecast'!$A:$A, 'MAG College Enrollment Forecast'!$B:$B), (AJ$72-AJ20)/($AI$72-$AI20)*($AI21-$AI20)+AJ20),
          AJ$1="UVU", IFERROR(_xlfn.XLOOKUP($AI21, 'MAG College Enrollment Forecast'!$A:$A, 'MAG College Enrollment Forecast'!$C:$C+'MAG College Enrollment Forecast'!$D:$D+'MAG College Enrollment Forecast'!$E:$E+'MAG College Enrollment Forecast'!$F:$F+'MAG College Enrollment Forecast'!$G:$G), (AJ$72-AJ20)/($AI$72-$AI20)*($AI21-$AI20)+AJ20),
          TRUE, IFERROR(_xlfn.XLOOKUP($AI21, 'USHE Projections'!$A:$A, IFERROR(_xlfn.XLOOKUP(AJ$1, 'USHE Projections'!$A$1:$E$1, 'USHE Projections'!$A:$E), "NONE"), (AJ$72-AJ20)/($AI$72-$AI20)*($AI21-$AI20)+AJ20), (AJ$72-AJ20)/($AI$72-$AI20)*($AI21-$AI20)+AJ20)
        )
      )
    )
  ), 0)</f>
        <v>29284</v>
      </c>
      <c r="AK21" s="20" cm="1">
        <f t="array" ref="AK21">ROUND(
  IF(AND(AK$1="Ensign", $AI21&gt;=2021, $AI21&lt;=2024),
    _xlfn.XLOOKUP($AI21, Ensign!$A$2:$A$12, Ensign!$B$2:$B$12),
    _xlfn.XLOOKUP($AI21, 'Historic (IPEDS &amp; 2019 RTP)'!$A:$A, _xlfn.XLOOKUP(AK$1, 'Historic (IPEDS &amp; 2019 RTP)'!$A$1:$H$1, 'Historic (IPEDS &amp; 2019 RTP)'!$A:$H),
      IFERROR(_xlfn.XLOOKUP($AI21, 'USHE Historic'!$A$3:$A$13, _xlfn.XLOOKUP(AK$1, 'USHE Historic'!$A$2:$E$2, 'USHE Historic'!$A$3:$E$13)),
        _xlfn.IFS(
          AK$1="BYU", IFERROR(_xlfn.XLOOKUP($AI21, 'MAG College Enrollment Forecast'!$A:$A, 'MAG College Enrollment Forecast'!$B:$B), (AK$72-AK20)/($AI$72-$AI20)*($AI21-$AI20)+AK20),
          AK$1="UVU", IFERROR(_xlfn.XLOOKUP($AI21, 'MAG College Enrollment Forecast'!$A:$A, 'MAG College Enrollment Forecast'!$C:$C+'MAG College Enrollment Forecast'!$D:$D+'MAG College Enrollment Forecast'!$E:$E+'MAG College Enrollment Forecast'!$F:$F+'MAG College Enrollment Forecast'!$G:$G), (AK$72-AK20)/($AI$72-$AI20)*($AI21-$AI20)+AK20),
          TRUE, IFERROR(_xlfn.XLOOKUP($AI21, 'USHE Projections'!$A:$A, IFERROR(_xlfn.XLOOKUP(AK$1, 'USHE Projections'!$A$1:$E$1, 'USHE Projections'!$A:$E), "NONE"), (AK$72-AK20)/($AI$72-$AI20)*($AI21-$AI20)+AK20), (AK$72-AK20)/($AI$72-$AI20)*($AI21-$AI20)+AK20)
        )
      )
    )
  ), 0)</f>
        <v>23001</v>
      </c>
      <c r="AL21" s="20" cm="1">
        <f t="array" ref="AL21">ROUND(
  IF(AND(AL$1="Ensign", $AI21&gt;=2021, $AI21&lt;=2024),
    _xlfn.XLOOKUP($AI21, Ensign!$A$2:$A$12, Ensign!$B$2:$B$12),
    _xlfn.XLOOKUP($AI21, 'Historic (IPEDS &amp; 2019 RTP)'!$A:$A, _xlfn.XLOOKUP(AL$1, 'Historic (IPEDS &amp; 2019 RTP)'!$A$1:$H$1, 'Historic (IPEDS &amp; 2019 RTP)'!$A:$H),
      IFERROR(_xlfn.XLOOKUP($AI21, 'USHE Historic'!$A$3:$A$13, _xlfn.XLOOKUP(AL$1, 'USHE Historic'!$A$2:$E$2, 'USHE Historic'!$A$3:$E$13)),
        _xlfn.IFS(
          AL$1="BYU", IFERROR(_xlfn.XLOOKUP($AI21, 'MAG College Enrollment Forecast'!$A:$A, 'MAG College Enrollment Forecast'!$B:$B), (AL$72-AL20)/($AI$72-$AI20)*($AI21-$AI20)+AL20),
          AL$1="UVU", IFERROR(_xlfn.XLOOKUP($AI21, 'MAG College Enrollment Forecast'!$A:$A, 'MAG College Enrollment Forecast'!$C:$C+'MAG College Enrollment Forecast'!$D:$D+'MAG College Enrollment Forecast'!$E:$E+'MAG College Enrollment Forecast'!$F:$F+'MAG College Enrollment Forecast'!$G:$G), (AL$72-AL20)/($AI$72-$AI20)*($AI21-$AI20)+AL20),
          TRUE, IFERROR(_xlfn.XLOOKUP($AI21, 'USHE Projections'!$A:$A, IFERROR(_xlfn.XLOOKUP(AL$1, 'USHE Projections'!$A$1:$E$1, 'USHE Projections'!$A:$E), "NONE"), (AL$72-AL20)/($AI$72-$AI20)*($AI21-$AI20)+AL20), (AL$72-AL20)/($AI$72-$AI20)*($AI21-$AI20)+AL20)
        )
      )
    )
  ), 0)</f>
        <v>28765</v>
      </c>
      <c r="AM21" s="20" cm="1">
        <f t="array" ref="AM21">ROUND(
  IF(AND(AM$1="Ensign", $AI21&gt;=2021, $AI21&lt;=2024),
    _xlfn.XLOOKUP($AI21, Ensign!$A$2:$A$12, Ensign!$B$2:$B$12),
    _xlfn.XLOOKUP($AI21, 'Historic (IPEDS &amp; 2019 RTP)'!$A:$A, _xlfn.XLOOKUP(AM$1, 'Historic (IPEDS &amp; 2019 RTP)'!$A$1:$H$1, 'Historic (IPEDS &amp; 2019 RTP)'!$A:$H),
      IFERROR(_xlfn.XLOOKUP($AI21, 'USHE Historic'!$A$3:$A$13, _xlfn.XLOOKUP(AM$1, 'USHE Historic'!$A$2:$E$2, 'USHE Historic'!$A$3:$E$13)),
        _xlfn.IFS(
          AM$1="BYU", IFERROR(_xlfn.XLOOKUP($AI21, 'MAG College Enrollment Forecast'!$A:$A, 'MAG College Enrollment Forecast'!$B:$B), (AM$72-AM20)/($AI$72-$AI20)*($AI21-$AI20)+AM20),
          AM$1="UVU", IFERROR(_xlfn.XLOOKUP($AI21, 'MAG College Enrollment Forecast'!$A:$A, 'MAG College Enrollment Forecast'!$C:$C+'MAG College Enrollment Forecast'!$D:$D+'MAG College Enrollment Forecast'!$E:$E+'MAG College Enrollment Forecast'!$F:$F+'MAG College Enrollment Forecast'!$G:$G), (AM$72-AM20)/($AI$72-$AI20)*($AI21-$AI20)+AM20),
          TRUE, IFERROR(_xlfn.XLOOKUP($AI21, 'USHE Projections'!$A:$A, IFERROR(_xlfn.XLOOKUP(AM$1, 'USHE Projections'!$A$1:$E$1, 'USHE Projections'!$A:$E), "NONE"), (AM$72-AM20)/($AI$72-$AI20)*($AI21-$AI20)+AM20), (AM$72-AM20)/($AI$72-$AI20)*($AI21-$AI20)+AM20)
        )
      )
    )
  ), 0)</f>
        <v>34966</v>
      </c>
      <c r="AN21" s="20" cm="1">
        <f t="array" ref="AN21">ROUND(
  IF(AND(AN$1="Ensign", $AI21&gt;=2021, $AI21&lt;=2024),
    _xlfn.XLOOKUP($AI21, Ensign!$A$2:$A$12, Ensign!$B$2:$B$12),
    _xlfn.XLOOKUP($AI21, 'Historic (IPEDS &amp; 2019 RTP)'!$A:$A, _xlfn.XLOOKUP(AN$1, 'Historic (IPEDS &amp; 2019 RTP)'!$A$1:$H$1, 'Historic (IPEDS &amp; 2019 RTP)'!$A:$H),
      IFERROR(_xlfn.XLOOKUP($AI21, 'USHE Historic'!$A$3:$A$13, _xlfn.XLOOKUP(AN$1, 'USHE Historic'!$A$2:$E$2, 'USHE Historic'!$A$3:$E$13)),
        _xlfn.IFS(
          AN$1="BYU", IFERROR(_xlfn.XLOOKUP($AI21, 'MAG College Enrollment Forecast'!$A:$A, 'MAG College Enrollment Forecast'!$B:$B), (AN$72-AN20)/($AI$72-$AI20)*($AI21-$AI20)+AN20),
          AN$1="UVU", IFERROR(_xlfn.XLOOKUP($AI21, 'MAG College Enrollment Forecast'!$A:$A, 'MAG College Enrollment Forecast'!$C:$C+'MAG College Enrollment Forecast'!$D:$D+'MAG College Enrollment Forecast'!$E:$E+'MAG College Enrollment Forecast'!$F:$F+'MAG College Enrollment Forecast'!$G:$G), (AN$72-AN20)/($AI$72-$AI20)*($AI21-$AI20)+AN20),
          TRUE, IFERROR(_xlfn.XLOOKUP($AI21, 'USHE Projections'!$A:$A, IFERROR(_xlfn.XLOOKUP(AN$1, 'USHE Projections'!$A$1:$E$1, 'USHE Projections'!$A:$E), "NONE"), (AN$72-AN20)/($AI$72-$AI20)*($AI21-$AI20)+AN20), (AN$72-AN20)/($AI$72-$AI20)*($AI21-$AI20)+AN20)
        )
      )
    )
  ), 0)</f>
        <v>34130</v>
      </c>
      <c r="AO21" s="20" cm="1">
        <f t="array" ref="AO21">ROUND(
  IF(AND(AO$1="Ensign", $AI21&gt;=2021, $AI21&lt;=2024),
    _xlfn.XLOOKUP($AI21, Ensign!$A$2:$A$12, Ensign!$B$2:$B$12),
    _xlfn.XLOOKUP($AI21, 'Historic (IPEDS &amp; 2019 RTP)'!$A:$A, _xlfn.XLOOKUP(AO$1, 'Historic (IPEDS &amp; 2019 RTP)'!$A$1:$H$1, 'Historic (IPEDS &amp; 2019 RTP)'!$A:$H),
      IFERROR(_xlfn.XLOOKUP($AI21, 'USHE Historic'!$A$3:$A$13, _xlfn.XLOOKUP(AO$1, 'USHE Historic'!$A$2:$E$2, 'USHE Historic'!$A$3:$E$13)),
        _xlfn.IFS(
          AO$1="BYU", IFERROR(_xlfn.XLOOKUP($AI21, 'MAG College Enrollment Forecast'!$A:$A, 'MAG College Enrollment Forecast'!$B:$B), (AO$72-AO20)/($AI$72-$AI20)*($AI21-$AI20)+AO20),
          AO$1="UVU", IFERROR(_xlfn.XLOOKUP($AI21, 'MAG College Enrollment Forecast'!$A:$A, 'MAG College Enrollment Forecast'!$C:$C+'MAG College Enrollment Forecast'!$D:$D+'MAG College Enrollment Forecast'!$E:$E+'MAG College Enrollment Forecast'!$F:$F+'MAG College Enrollment Forecast'!$G:$G), (AO$72-AO20)/($AI$72-$AI20)*($AI21-$AI20)+AO20),
          TRUE, IFERROR(_xlfn.XLOOKUP($AI21, 'USHE Projections'!$A:$A, IFERROR(_xlfn.XLOOKUP(AO$1, 'USHE Projections'!$A$1:$E$1, 'USHE Projections'!$A:$E), "NONE"), (AO$72-AO20)/($AI$72-$AI20)*($AI21-$AI20)+AO20), (AO$72-AO20)/($AI$72-$AI20)*($AI21-$AI20)+AO20)
        )
      )
    )
  ), 0)</f>
        <v>1589</v>
      </c>
      <c r="AP21" s="20" cm="1">
        <f t="array" ref="AP21">ROUND(
  IF(AND(AP$1="Ensign", $AI21&gt;=2021, $AI21&lt;=2024),
    _xlfn.XLOOKUP($AI21, Ensign!$A$2:$A$12, Ensign!$B$2:$B$12),
    _xlfn.XLOOKUP($AI21, 'Historic (IPEDS &amp; 2019 RTP)'!$A:$A, _xlfn.XLOOKUP(AP$1, 'Historic (IPEDS &amp; 2019 RTP)'!$A$1:$H$1, 'Historic (IPEDS &amp; 2019 RTP)'!$A:$H),
      IFERROR(_xlfn.XLOOKUP($AI21, 'USHE Historic'!$A$3:$A$13, _xlfn.XLOOKUP(AP$1, 'USHE Historic'!$A$2:$E$2, 'USHE Historic'!$A$3:$E$13)),
        _xlfn.IFS(
          AP$1="BYU", IFERROR(_xlfn.XLOOKUP($AI21, 'MAG College Enrollment Forecast'!$A:$A, 'MAG College Enrollment Forecast'!$B:$B), (AP$72-AP20)/($AI$72-$AI20)*($AI21-$AI20)+AP20),
          AP$1="UVU", IFERROR(_xlfn.XLOOKUP($AI21, 'MAG College Enrollment Forecast'!$A:$A, 'MAG College Enrollment Forecast'!$C:$C+'MAG College Enrollment Forecast'!$D:$D+'MAG College Enrollment Forecast'!$E:$E+'MAG College Enrollment Forecast'!$F:$F+'MAG College Enrollment Forecast'!$G:$G), (AP$72-AP20)/($AI$72-$AI20)*($AI21-$AI20)+AP20),
          TRUE, IFERROR(_xlfn.XLOOKUP($AI21, 'USHE Projections'!$A:$A, IFERROR(_xlfn.XLOOKUP(AP$1, 'USHE Projections'!$A$1:$E$1, 'USHE Projections'!$A:$E), "NONE"), (AP$72-AP20)/($AI$72-$AI20)*($AI21-$AI20)+AP20), (AP$72-AP20)/($AI$72-$AI20)*($AI21-$AI20)+AP20)
        )
      )
    )
  ), 0)</f>
        <v>3037</v>
      </c>
      <c r="AQ21" s="7"/>
    </row>
    <row r="22" spans="1:43">
      <c r="AI22" s="3">
        <v>2010</v>
      </c>
      <c r="AJ22" s="20" cm="1">
        <f t="array" ref="AJ22">ROUND(
  IF(AND(AJ$1="Ensign", $AI22&gt;=2021, $AI22&lt;=2024),
    _xlfn.XLOOKUP($AI22, Ensign!$A$2:$A$12, Ensign!$B$2:$B$12),
    _xlfn.XLOOKUP($AI22, 'Historic (IPEDS &amp; 2019 RTP)'!$A:$A, _xlfn.XLOOKUP(AJ$1, 'Historic (IPEDS &amp; 2019 RTP)'!$A$1:$H$1, 'Historic (IPEDS &amp; 2019 RTP)'!$A:$H),
      IFERROR(_xlfn.XLOOKUP($AI22, 'USHE Historic'!$A$3:$A$13, _xlfn.XLOOKUP(AJ$1, 'USHE Historic'!$A$2:$E$2, 'USHE Historic'!$A$3:$E$13)),
        _xlfn.IFS(
          AJ$1="BYU", IFERROR(_xlfn.XLOOKUP($AI22, 'MAG College Enrollment Forecast'!$A:$A, 'MAG College Enrollment Forecast'!$B:$B), (AJ$72-AJ21)/($AI$72-$AI21)*($AI22-$AI21)+AJ21),
          AJ$1="UVU", IFERROR(_xlfn.XLOOKUP($AI22, 'MAG College Enrollment Forecast'!$A:$A, 'MAG College Enrollment Forecast'!$C:$C+'MAG College Enrollment Forecast'!$D:$D+'MAG College Enrollment Forecast'!$E:$E+'MAG College Enrollment Forecast'!$F:$F+'MAG College Enrollment Forecast'!$G:$G), (AJ$72-AJ21)/($AI$72-$AI21)*($AI22-$AI21)+AJ21),
          TRUE, IFERROR(_xlfn.XLOOKUP($AI22, 'USHE Projections'!$A:$A, IFERROR(_xlfn.XLOOKUP(AJ$1, 'USHE Projections'!$A$1:$E$1, 'USHE Projections'!$A:$E), "NONE"), (AJ$72-AJ21)/($AI$72-$AI21)*($AI22-$AI21)+AJ21), (AJ$72-AJ21)/($AI$72-$AI21)*($AI22-$AI21)+AJ21)
        )
      )
    )
  ), 0)</f>
        <v>30819</v>
      </c>
      <c r="AK22" s="20" cm="1">
        <f t="array" ref="AK22">ROUND(
  IF(AND(AK$1="Ensign", $AI22&gt;=2021, $AI22&lt;=2024),
    _xlfn.XLOOKUP($AI22, Ensign!$A$2:$A$12, Ensign!$B$2:$B$12),
    _xlfn.XLOOKUP($AI22, 'Historic (IPEDS &amp; 2019 RTP)'!$A:$A, _xlfn.XLOOKUP(AK$1, 'Historic (IPEDS &amp; 2019 RTP)'!$A$1:$H$1, 'Historic (IPEDS &amp; 2019 RTP)'!$A:$H),
      IFERROR(_xlfn.XLOOKUP($AI22, 'USHE Historic'!$A$3:$A$13, _xlfn.XLOOKUP(AK$1, 'USHE Historic'!$A$2:$E$2, 'USHE Historic'!$A$3:$E$13)),
        _xlfn.IFS(
          AK$1="BYU", IFERROR(_xlfn.XLOOKUP($AI22, 'MAG College Enrollment Forecast'!$A:$A, 'MAG College Enrollment Forecast'!$B:$B), (AK$72-AK21)/($AI$72-$AI21)*($AI22-$AI21)+AK21),
          AK$1="UVU", IFERROR(_xlfn.XLOOKUP($AI22, 'MAG College Enrollment Forecast'!$A:$A, 'MAG College Enrollment Forecast'!$C:$C+'MAG College Enrollment Forecast'!$D:$D+'MAG College Enrollment Forecast'!$E:$E+'MAG College Enrollment Forecast'!$F:$F+'MAG College Enrollment Forecast'!$G:$G), (AK$72-AK21)/($AI$72-$AI21)*($AI22-$AI21)+AK21),
          TRUE, IFERROR(_xlfn.XLOOKUP($AI22, 'USHE Projections'!$A:$A, IFERROR(_xlfn.XLOOKUP(AK$1, 'USHE Projections'!$A$1:$E$1, 'USHE Projections'!$A:$E), "NONE"), (AK$72-AK21)/($AI$72-$AI21)*($AI22-$AI21)+AK21), (AK$72-AK21)/($AI$72-$AI21)*($AI22-$AI21)+AK21)
        )
      )
    )
  ), 0)</f>
        <v>24048</v>
      </c>
      <c r="AL22" s="20" cm="1">
        <f t="array" ref="AL22">ROUND(
  IF(AND(AL$1="Ensign", $AI22&gt;=2021, $AI22&lt;=2024),
    _xlfn.XLOOKUP($AI22, Ensign!$A$2:$A$12, Ensign!$B$2:$B$12),
    _xlfn.XLOOKUP($AI22, 'Historic (IPEDS &amp; 2019 RTP)'!$A:$A, _xlfn.XLOOKUP(AL$1, 'Historic (IPEDS &amp; 2019 RTP)'!$A$1:$H$1, 'Historic (IPEDS &amp; 2019 RTP)'!$A:$H),
      IFERROR(_xlfn.XLOOKUP($AI22, 'USHE Historic'!$A$3:$A$13, _xlfn.XLOOKUP(AL$1, 'USHE Historic'!$A$2:$E$2, 'USHE Historic'!$A$3:$E$13)),
        _xlfn.IFS(
          AL$1="BYU", IFERROR(_xlfn.XLOOKUP($AI22, 'MAG College Enrollment Forecast'!$A:$A, 'MAG College Enrollment Forecast'!$B:$B), (AL$72-AL21)/($AI$72-$AI21)*($AI22-$AI21)+AL21),
          AL$1="UVU", IFERROR(_xlfn.XLOOKUP($AI22, 'MAG College Enrollment Forecast'!$A:$A, 'MAG College Enrollment Forecast'!$C:$C+'MAG College Enrollment Forecast'!$D:$D+'MAG College Enrollment Forecast'!$E:$E+'MAG College Enrollment Forecast'!$F:$F+'MAG College Enrollment Forecast'!$G:$G), (AL$72-AL21)/($AI$72-$AI21)*($AI22-$AI21)+AL21),
          TRUE, IFERROR(_xlfn.XLOOKUP($AI22, 'USHE Projections'!$A:$A, IFERROR(_xlfn.XLOOKUP(AL$1, 'USHE Projections'!$A$1:$E$1, 'USHE Projections'!$A:$E), "NONE"), (AL$72-AL21)/($AI$72-$AI21)*($AI22-$AI21)+AL21), (AL$72-AL21)/($AI$72-$AI21)*($AI22-$AI21)+AL21)
        )
      )
    )
  ), 0)</f>
        <v>32670</v>
      </c>
      <c r="AM22" s="20" cm="1">
        <f t="array" ref="AM22">ROUND(
  IF(AND(AM$1="Ensign", $AI22&gt;=2021, $AI22&lt;=2024),
    _xlfn.XLOOKUP($AI22, Ensign!$A$2:$A$12, Ensign!$B$2:$B$12),
    _xlfn.XLOOKUP($AI22, 'Historic (IPEDS &amp; 2019 RTP)'!$A:$A, _xlfn.XLOOKUP(AM$1, 'Historic (IPEDS &amp; 2019 RTP)'!$A$1:$H$1, 'Historic (IPEDS &amp; 2019 RTP)'!$A:$H),
      IFERROR(_xlfn.XLOOKUP($AI22, 'USHE Historic'!$A$3:$A$13, _xlfn.XLOOKUP(AM$1, 'USHE Historic'!$A$2:$E$2, 'USHE Historic'!$A$3:$E$13)),
        _xlfn.IFS(
          AM$1="BYU", IFERROR(_xlfn.XLOOKUP($AI22, 'MAG College Enrollment Forecast'!$A:$A, 'MAG College Enrollment Forecast'!$B:$B), (AM$72-AM21)/($AI$72-$AI21)*($AI22-$AI21)+AM21),
          AM$1="UVU", IFERROR(_xlfn.XLOOKUP($AI22, 'MAG College Enrollment Forecast'!$A:$A, 'MAG College Enrollment Forecast'!$C:$C+'MAG College Enrollment Forecast'!$D:$D+'MAG College Enrollment Forecast'!$E:$E+'MAG College Enrollment Forecast'!$F:$F+'MAG College Enrollment Forecast'!$G:$G), (AM$72-AM21)/($AI$72-$AI21)*($AI22-$AI21)+AM21),
          TRUE, IFERROR(_xlfn.XLOOKUP($AI22, 'USHE Projections'!$A:$A, IFERROR(_xlfn.XLOOKUP(AM$1, 'USHE Projections'!$A$1:$E$1, 'USHE Projections'!$A:$E), "NONE"), (AM$72-AM21)/($AI$72-$AI21)*($AI22-$AI21)+AM21), (AM$72-AM21)/($AI$72-$AI21)*($AI22-$AI21)+AM21)
        )
      )
    )
  ), 0)</f>
        <v>34654</v>
      </c>
      <c r="AN22" s="20" cm="1">
        <f t="array" ref="AN22">ROUND(
  IF(AND(AN$1="Ensign", $AI22&gt;=2021, $AI22&lt;=2024),
    _xlfn.XLOOKUP($AI22, Ensign!$A$2:$A$12, Ensign!$B$2:$B$12),
    _xlfn.XLOOKUP($AI22, 'Historic (IPEDS &amp; 2019 RTP)'!$A:$A, _xlfn.XLOOKUP(AN$1, 'Historic (IPEDS &amp; 2019 RTP)'!$A$1:$H$1, 'Historic (IPEDS &amp; 2019 RTP)'!$A:$H),
      IFERROR(_xlfn.XLOOKUP($AI22, 'USHE Historic'!$A$3:$A$13, _xlfn.XLOOKUP(AN$1, 'USHE Historic'!$A$2:$E$2, 'USHE Historic'!$A$3:$E$13)),
        _xlfn.IFS(
          AN$1="BYU", IFERROR(_xlfn.XLOOKUP($AI22, 'MAG College Enrollment Forecast'!$A:$A, 'MAG College Enrollment Forecast'!$B:$B), (AN$72-AN21)/($AI$72-$AI21)*($AI22-$AI21)+AN21),
          AN$1="UVU", IFERROR(_xlfn.XLOOKUP($AI22, 'MAG College Enrollment Forecast'!$A:$A, 'MAG College Enrollment Forecast'!$C:$C+'MAG College Enrollment Forecast'!$D:$D+'MAG College Enrollment Forecast'!$E:$E+'MAG College Enrollment Forecast'!$F:$F+'MAG College Enrollment Forecast'!$G:$G), (AN$72-AN21)/($AI$72-$AI21)*($AI22-$AI21)+AN21),
          TRUE, IFERROR(_xlfn.XLOOKUP($AI22, 'USHE Projections'!$A:$A, IFERROR(_xlfn.XLOOKUP(AN$1, 'USHE Projections'!$A$1:$E$1, 'USHE Projections'!$A:$E), "NONE"), (AN$72-AN21)/($AI$72-$AI21)*($AI22-$AI21)+AN21), (AN$72-AN21)/($AI$72-$AI21)*($AI22-$AI21)+AN21)
        )
      )
    )
  ), 0)</f>
        <v>33841</v>
      </c>
      <c r="AO22" s="20" cm="1">
        <f t="array" ref="AO22">ROUND(
  IF(AND(AO$1="Ensign", $AI22&gt;=2021, $AI22&lt;=2024),
    _xlfn.XLOOKUP($AI22, Ensign!$A$2:$A$12, Ensign!$B$2:$B$12),
    _xlfn.XLOOKUP($AI22, 'Historic (IPEDS &amp; 2019 RTP)'!$A:$A, _xlfn.XLOOKUP(AO$1, 'Historic (IPEDS &amp; 2019 RTP)'!$A$1:$H$1, 'Historic (IPEDS &amp; 2019 RTP)'!$A:$H),
      IFERROR(_xlfn.XLOOKUP($AI22, 'USHE Historic'!$A$3:$A$13, _xlfn.XLOOKUP(AO$1, 'USHE Historic'!$A$2:$E$2, 'USHE Historic'!$A$3:$E$13)),
        _xlfn.IFS(
          AO$1="BYU", IFERROR(_xlfn.XLOOKUP($AI22, 'MAG College Enrollment Forecast'!$A:$A, 'MAG College Enrollment Forecast'!$B:$B), (AO$72-AO21)/($AI$72-$AI21)*($AI22-$AI21)+AO21),
          AO$1="UVU", IFERROR(_xlfn.XLOOKUP($AI22, 'MAG College Enrollment Forecast'!$A:$A, 'MAG College Enrollment Forecast'!$C:$C+'MAG College Enrollment Forecast'!$D:$D+'MAG College Enrollment Forecast'!$E:$E+'MAG College Enrollment Forecast'!$F:$F+'MAG College Enrollment Forecast'!$G:$G), (AO$72-AO21)/($AI$72-$AI21)*($AI22-$AI21)+AO21),
          TRUE, IFERROR(_xlfn.XLOOKUP($AI22, 'USHE Projections'!$A:$A, IFERROR(_xlfn.XLOOKUP(AO$1, 'USHE Projections'!$A$1:$E$1, 'USHE Projections'!$A:$E), "NONE"), (AO$72-AO21)/($AI$72-$AI21)*($AI22-$AI21)+AO21), (AO$72-AO21)/($AI$72-$AI21)*($AI22-$AI21)+AO21)
        )
      )
    )
  ), 0)</f>
        <v>1809</v>
      </c>
      <c r="AP22" s="20" cm="1">
        <f t="array" ref="AP22">ROUND(
  IF(AND(AP$1="Ensign", $AI22&gt;=2021, $AI22&lt;=2024),
    _xlfn.XLOOKUP($AI22, Ensign!$A$2:$A$12, Ensign!$B$2:$B$12),
    _xlfn.XLOOKUP($AI22, 'Historic (IPEDS &amp; 2019 RTP)'!$A:$A, _xlfn.XLOOKUP(AP$1, 'Historic (IPEDS &amp; 2019 RTP)'!$A$1:$H$1, 'Historic (IPEDS &amp; 2019 RTP)'!$A:$H),
      IFERROR(_xlfn.XLOOKUP($AI22, 'USHE Historic'!$A$3:$A$13, _xlfn.XLOOKUP(AP$1, 'USHE Historic'!$A$2:$E$2, 'USHE Historic'!$A$3:$E$13)),
        _xlfn.IFS(
          AP$1="BYU", IFERROR(_xlfn.XLOOKUP($AI22, 'MAG College Enrollment Forecast'!$A:$A, 'MAG College Enrollment Forecast'!$B:$B), (AP$72-AP21)/($AI$72-$AI21)*($AI22-$AI21)+AP21),
          AP$1="UVU", IFERROR(_xlfn.XLOOKUP($AI22, 'MAG College Enrollment Forecast'!$A:$A, 'MAG College Enrollment Forecast'!$C:$C+'MAG College Enrollment Forecast'!$D:$D+'MAG College Enrollment Forecast'!$E:$E+'MAG College Enrollment Forecast'!$F:$F+'MAG College Enrollment Forecast'!$G:$G), (AP$72-AP21)/($AI$72-$AI21)*($AI22-$AI21)+AP21),
          TRUE, IFERROR(_xlfn.XLOOKUP($AI22, 'USHE Projections'!$A:$A, IFERROR(_xlfn.XLOOKUP(AP$1, 'USHE Projections'!$A$1:$E$1, 'USHE Projections'!$A:$E), "NONE"), (AP$72-AP21)/($AI$72-$AI21)*($AI22-$AI21)+AP21), (AP$72-AP21)/($AI$72-$AI21)*($AI22-$AI21)+AP21)
        )
      )
    )
  ), 0)</f>
        <v>3163</v>
      </c>
      <c r="AQ22" s="7"/>
    </row>
    <row r="23" spans="1:43">
      <c r="C23" s="2" t="s">
        <v>101</v>
      </c>
      <c r="AI23" s="3">
        <v>2011</v>
      </c>
      <c r="AJ23" s="20" cm="1">
        <f t="array" ref="AJ23">ROUND(
  IF(AND(AJ$1="Ensign", $AI23&gt;=2021, $AI23&lt;=2024),
    _xlfn.XLOOKUP($AI23, Ensign!$A$2:$A$12, Ensign!$B$2:$B$12),
    _xlfn.XLOOKUP($AI23, 'Historic (IPEDS &amp; 2019 RTP)'!$A:$A, _xlfn.XLOOKUP(AJ$1, 'Historic (IPEDS &amp; 2019 RTP)'!$A$1:$H$1, 'Historic (IPEDS &amp; 2019 RTP)'!$A:$H),
      IFERROR(_xlfn.XLOOKUP($AI23, 'USHE Historic'!$A$3:$A$13, _xlfn.XLOOKUP(AJ$1, 'USHE Historic'!$A$2:$E$2, 'USHE Historic'!$A$3:$E$13)),
        _xlfn.IFS(
          AJ$1="BYU", IFERROR(_xlfn.XLOOKUP($AI23, 'MAG College Enrollment Forecast'!$A:$A, 'MAG College Enrollment Forecast'!$B:$B), (AJ$72-AJ22)/($AI$72-$AI22)*($AI23-$AI22)+AJ22),
          AJ$1="UVU", IFERROR(_xlfn.XLOOKUP($AI23, 'MAG College Enrollment Forecast'!$A:$A, 'MAG College Enrollment Forecast'!$C:$C+'MAG College Enrollment Forecast'!$D:$D+'MAG College Enrollment Forecast'!$E:$E+'MAG College Enrollment Forecast'!$F:$F+'MAG College Enrollment Forecast'!$G:$G), (AJ$72-AJ22)/($AI$72-$AI22)*($AI23-$AI22)+AJ22),
          TRUE, IFERROR(_xlfn.XLOOKUP($AI23, 'USHE Projections'!$A:$A, IFERROR(_xlfn.XLOOKUP(AJ$1, 'USHE Projections'!$A$1:$E$1, 'USHE Projections'!$A:$E), "NONE"), (AJ$72-AJ22)/($AI$72-$AI22)*($AI23-$AI22)+AJ22), (AJ$72-AJ22)/($AI$72-$AI22)*($AI23-$AI22)+AJ22)
        )
      )
    )
  ), 0)</f>
        <v>31660</v>
      </c>
      <c r="AK23" s="20" cm="1">
        <f t="array" ref="AK23">ROUND(
  IF(AND(AK$1="Ensign", $AI23&gt;=2021, $AI23&lt;=2024),
    _xlfn.XLOOKUP($AI23, Ensign!$A$2:$A$12, Ensign!$B$2:$B$12),
    _xlfn.XLOOKUP($AI23, 'Historic (IPEDS &amp; 2019 RTP)'!$A:$A, _xlfn.XLOOKUP(AK$1, 'Historic (IPEDS &amp; 2019 RTP)'!$A$1:$H$1, 'Historic (IPEDS &amp; 2019 RTP)'!$A:$H),
      IFERROR(_xlfn.XLOOKUP($AI23, 'USHE Historic'!$A$3:$A$13, _xlfn.XLOOKUP(AK$1, 'USHE Historic'!$A$2:$E$2, 'USHE Historic'!$A$3:$E$13)),
        _xlfn.IFS(
          AK$1="BYU", IFERROR(_xlfn.XLOOKUP($AI23, 'MAG College Enrollment Forecast'!$A:$A, 'MAG College Enrollment Forecast'!$B:$B), (AK$72-AK22)/($AI$72-$AI22)*($AI23-$AI22)+AK22),
          AK$1="UVU", IFERROR(_xlfn.XLOOKUP($AI23, 'MAG College Enrollment Forecast'!$A:$A, 'MAG College Enrollment Forecast'!$C:$C+'MAG College Enrollment Forecast'!$D:$D+'MAG College Enrollment Forecast'!$E:$E+'MAG College Enrollment Forecast'!$F:$F+'MAG College Enrollment Forecast'!$G:$G), (AK$72-AK22)/($AI$72-$AI22)*($AI23-$AI22)+AK22),
          TRUE, IFERROR(_xlfn.XLOOKUP($AI23, 'USHE Projections'!$A:$A, IFERROR(_xlfn.XLOOKUP(AK$1, 'USHE Projections'!$A$1:$E$1, 'USHE Projections'!$A:$E), "NONE"), (AK$72-AK22)/($AI$72-$AI22)*($AI23-$AI22)+AK22), (AK$72-AK22)/($AI$72-$AI22)*($AI23-$AI22)+AK22)
        )
      )
    )
  ), 0)</f>
        <v>25301</v>
      </c>
      <c r="AL23" s="20" cm="1">
        <f t="array" ref="AL23">ROUND(
  IF(AND(AL$1="Ensign", $AI23&gt;=2021, $AI23&lt;=2024),
    _xlfn.XLOOKUP($AI23, Ensign!$A$2:$A$12, Ensign!$B$2:$B$12),
    _xlfn.XLOOKUP($AI23, 'Historic (IPEDS &amp; 2019 RTP)'!$A:$A, _xlfn.XLOOKUP(AL$1, 'Historic (IPEDS &amp; 2019 RTP)'!$A$1:$H$1, 'Historic (IPEDS &amp; 2019 RTP)'!$A:$H),
      IFERROR(_xlfn.XLOOKUP($AI23, 'USHE Historic'!$A$3:$A$13, _xlfn.XLOOKUP(AL$1, 'USHE Historic'!$A$2:$E$2, 'USHE Historic'!$A$3:$E$13)),
        _xlfn.IFS(
          AL$1="BYU", IFERROR(_xlfn.XLOOKUP($AI23, 'MAG College Enrollment Forecast'!$A:$A, 'MAG College Enrollment Forecast'!$B:$B), (AL$72-AL22)/($AI$72-$AI22)*($AI23-$AI22)+AL22),
          AL$1="UVU", IFERROR(_xlfn.XLOOKUP($AI23, 'MAG College Enrollment Forecast'!$A:$A, 'MAG College Enrollment Forecast'!$C:$C+'MAG College Enrollment Forecast'!$D:$D+'MAG College Enrollment Forecast'!$E:$E+'MAG College Enrollment Forecast'!$F:$F+'MAG College Enrollment Forecast'!$G:$G), (AL$72-AL22)/($AI$72-$AI22)*($AI23-$AI22)+AL22),
          TRUE, IFERROR(_xlfn.XLOOKUP($AI23, 'USHE Projections'!$A:$A, IFERROR(_xlfn.XLOOKUP(AL$1, 'USHE Projections'!$A$1:$E$1, 'USHE Projections'!$A:$E), "NONE"), (AL$72-AL22)/($AI$72-$AI22)*($AI23-$AI22)+AL22), (AL$72-AL22)/($AI$72-$AI22)*($AI23-$AI22)+AL22)
        )
      )
    )
  ), 0)</f>
        <v>33395</v>
      </c>
      <c r="AM23" s="20" cm="1">
        <f t="array" ref="AM23">ROUND(
  IF(AND(AM$1="Ensign", $AI23&gt;=2021, $AI23&lt;=2024),
    _xlfn.XLOOKUP($AI23, Ensign!$A$2:$A$12, Ensign!$B$2:$B$12),
    _xlfn.XLOOKUP($AI23, 'Historic (IPEDS &amp; 2019 RTP)'!$A:$A, _xlfn.XLOOKUP(AM$1, 'Historic (IPEDS &amp; 2019 RTP)'!$A$1:$H$1, 'Historic (IPEDS &amp; 2019 RTP)'!$A:$H),
      IFERROR(_xlfn.XLOOKUP($AI23, 'USHE Historic'!$A$3:$A$13, _xlfn.XLOOKUP(AM$1, 'USHE Historic'!$A$2:$E$2, 'USHE Historic'!$A$3:$E$13)),
        _xlfn.IFS(
          AM$1="BYU", IFERROR(_xlfn.XLOOKUP($AI23, 'MAG College Enrollment Forecast'!$A:$A, 'MAG College Enrollment Forecast'!$B:$B), (AM$72-AM22)/($AI$72-$AI22)*($AI23-$AI22)+AM22),
          AM$1="UVU", IFERROR(_xlfn.XLOOKUP($AI23, 'MAG College Enrollment Forecast'!$A:$A, 'MAG College Enrollment Forecast'!$C:$C+'MAG College Enrollment Forecast'!$D:$D+'MAG College Enrollment Forecast'!$E:$E+'MAG College Enrollment Forecast'!$F:$F+'MAG College Enrollment Forecast'!$G:$G), (AM$72-AM22)/($AI$72-$AI22)*($AI23-$AI22)+AM22),
          TRUE, IFERROR(_xlfn.XLOOKUP($AI23, 'USHE Projections'!$A:$A, IFERROR(_xlfn.XLOOKUP(AM$1, 'USHE Projections'!$A$1:$E$1, 'USHE Projections'!$A:$E), "NONE"), (AM$72-AM22)/($AI$72-$AI22)*($AI23-$AI22)+AM22), (AM$72-AM22)/($AI$72-$AI22)*($AI23-$AI22)+AM22)
        )
      )
    )
  ), 0)</f>
        <v>33420</v>
      </c>
      <c r="AN23" s="20" cm="1">
        <f t="array" ref="AN23">ROUND(
  IF(AND(AN$1="Ensign", $AI23&gt;=2021, $AI23&lt;=2024),
    _xlfn.XLOOKUP($AI23, Ensign!$A$2:$A$12, Ensign!$B$2:$B$12),
    _xlfn.XLOOKUP($AI23, 'Historic (IPEDS &amp; 2019 RTP)'!$A:$A, _xlfn.XLOOKUP(AN$1, 'Historic (IPEDS &amp; 2019 RTP)'!$A$1:$H$1, 'Historic (IPEDS &amp; 2019 RTP)'!$A:$H),
      IFERROR(_xlfn.XLOOKUP($AI23, 'USHE Historic'!$A$3:$A$13, _xlfn.XLOOKUP(AN$1, 'USHE Historic'!$A$2:$E$2, 'USHE Historic'!$A$3:$E$13)),
        _xlfn.IFS(
          AN$1="BYU", IFERROR(_xlfn.XLOOKUP($AI23, 'MAG College Enrollment Forecast'!$A:$A, 'MAG College Enrollment Forecast'!$B:$B), (AN$72-AN22)/($AI$72-$AI22)*($AI23-$AI22)+AN22),
          AN$1="UVU", IFERROR(_xlfn.XLOOKUP($AI23, 'MAG College Enrollment Forecast'!$A:$A, 'MAG College Enrollment Forecast'!$C:$C+'MAG College Enrollment Forecast'!$D:$D+'MAG College Enrollment Forecast'!$E:$E+'MAG College Enrollment Forecast'!$F:$F+'MAG College Enrollment Forecast'!$G:$G), (AN$72-AN22)/($AI$72-$AI22)*($AI23-$AI22)+AN22),
          TRUE, IFERROR(_xlfn.XLOOKUP($AI23, 'USHE Projections'!$A:$A, IFERROR(_xlfn.XLOOKUP(AN$1, 'USHE Projections'!$A$1:$E$1, 'USHE Projections'!$A:$E), "NONE"), (AN$72-AN22)/($AI$72-$AI22)*($AI23-$AI22)+AN22), (AN$72-AN22)/($AI$72-$AI22)*($AI23-$AI22)+AN22)
        )
      )
    )
  ), 0)</f>
        <v>34101</v>
      </c>
      <c r="AO23" s="20" cm="1">
        <f t="array" ref="AO23">ROUND(
  IF(AND(AO$1="Ensign", $AI23&gt;=2021, $AI23&lt;=2024),
    _xlfn.XLOOKUP($AI23, Ensign!$A$2:$A$12, Ensign!$B$2:$B$12),
    _xlfn.XLOOKUP($AI23, 'Historic (IPEDS &amp; 2019 RTP)'!$A:$A, _xlfn.XLOOKUP(AO$1, 'Historic (IPEDS &amp; 2019 RTP)'!$A$1:$H$1, 'Historic (IPEDS &amp; 2019 RTP)'!$A:$H),
      IFERROR(_xlfn.XLOOKUP($AI23, 'USHE Historic'!$A$3:$A$13, _xlfn.XLOOKUP(AO$1, 'USHE Historic'!$A$2:$E$2, 'USHE Historic'!$A$3:$E$13)),
        _xlfn.IFS(
          AO$1="BYU", IFERROR(_xlfn.XLOOKUP($AI23, 'MAG College Enrollment Forecast'!$A:$A, 'MAG College Enrollment Forecast'!$B:$B), (AO$72-AO22)/($AI$72-$AI22)*($AI23-$AI22)+AO22),
          AO$1="UVU", IFERROR(_xlfn.XLOOKUP($AI23, 'MAG College Enrollment Forecast'!$A:$A, 'MAG College Enrollment Forecast'!$C:$C+'MAG College Enrollment Forecast'!$D:$D+'MAG College Enrollment Forecast'!$E:$E+'MAG College Enrollment Forecast'!$F:$F+'MAG College Enrollment Forecast'!$G:$G), (AO$72-AO22)/($AI$72-$AI22)*($AI23-$AI22)+AO22),
          TRUE, IFERROR(_xlfn.XLOOKUP($AI23, 'USHE Projections'!$A:$A, IFERROR(_xlfn.XLOOKUP(AO$1, 'USHE Projections'!$A$1:$E$1, 'USHE Projections'!$A:$E), "NONE"), (AO$72-AO22)/($AI$72-$AI22)*($AI23-$AI22)+AO22), (AO$72-AO22)/($AI$72-$AI22)*($AI23-$AI22)+AO22)
        )
      )
    )
  ), 0)</f>
        <v>1987</v>
      </c>
      <c r="AP23" s="20" cm="1">
        <f t="array" ref="AP23">ROUND(
  IF(AND(AP$1="Ensign", $AI23&gt;=2021, $AI23&lt;=2024),
    _xlfn.XLOOKUP($AI23, Ensign!$A$2:$A$12, Ensign!$B$2:$B$12),
    _xlfn.XLOOKUP($AI23, 'Historic (IPEDS &amp; 2019 RTP)'!$A:$A, _xlfn.XLOOKUP(AP$1, 'Historic (IPEDS &amp; 2019 RTP)'!$A$1:$H$1, 'Historic (IPEDS &amp; 2019 RTP)'!$A:$H),
      IFERROR(_xlfn.XLOOKUP($AI23, 'USHE Historic'!$A$3:$A$13, _xlfn.XLOOKUP(AP$1, 'USHE Historic'!$A$2:$E$2, 'USHE Historic'!$A$3:$E$13)),
        _xlfn.IFS(
          AP$1="BYU", IFERROR(_xlfn.XLOOKUP($AI23, 'MAG College Enrollment Forecast'!$A:$A, 'MAG College Enrollment Forecast'!$B:$B), (AP$72-AP22)/($AI$72-$AI22)*($AI23-$AI22)+AP22),
          AP$1="UVU", IFERROR(_xlfn.XLOOKUP($AI23, 'MAG College Enrollment Forecast'!$A:$A, 'MAG College Enrollment Forecast'!$C:$C+'MAG College Enrollment Forecast'!$D:$D+'MAG College Enrollment Forecast'!$E:$E+'MAG College Enrollment Forecast'!$F:$F+'MAG College Enrollment Forecast'!$G:$G), (AP$72-AP22)/($AI$72-$AI22)*($AI23-$AI22)+AP22),
          TRUE, IFERROR(_xlfn.XLOOKUP($AI23, 'USHE Projections'!$A:$A, IFERROR(_xlfn.XLOOKUP(AP$1, 'USHE Projections'!$A$1:$E$1, 'USHE Projections'!$A:$E), "NONE"), (AP$72-AP22)/($AI$72-$AI22)*($AI23-$AI22)+AP22), (AP$72-AP22)/($AI$72-$AI22)*($AI23-$AI22)+AP22)
        )
      )
    )
  ), 0)</f>
        <v>3358</v>
      </c>
      <c r="AQ23" s="7"/>
    </row>
    <row r="24" spans="1:43">
      <c r="AI24" s="3">
        <v>2012</v>
      </c>
      <c r="AJ24" s="20" cm="1">
        <f t="array" ref="AJ24">ROUND(
  IF(AND(AJ$1="Ensign", $AI24&gt;=2021, $AI24&lt;=2024),
    _xlfn.XLOOKUP($AI24, Ensign!$A$2:$A$12, Ensign!$B$2:$B$12),
    _xlfn.XLOOKUP($AI24, 'Historic (IPEDS &amp; 2019 RTP)'!$A:$A, _xlfn.XLOOKUP(AJ$1, 'Historic (IPEDS &amp; 2019 RTP)'!$A$1:$H$1, 'Historic (IPEDS &amp; 2019 RTP)'!$A:$H),
      IFERROR(_xlfn.XLOOKUP($AI24, 'USHE Historic'!$A$3:$A$13, _xlfn.XLOOKUP(AJ$1, 'USHE Historic'!$A$2:$E$2, 'USHE Historic'!$A$3:$E$13)),
        _xlfn.IFS(
          AJ$1="BYU", IFERROR(_xlfn.XLOOKUP($AI24, 'MAG College Enrollment Forecast'!$A:$A, 'MAG College Enrollment Forecast'!$B:$B), (AJ$72-AJ23)/($AI$72-$AI23)*($AI24-$AI23)+AJ23),
          AJ$1="UVU", IFERROR(_xlfn.XLOOKUP($AI24, 'MAG College Enrollment Forecast'!$A:$A, 'MAG College Enrollment Forecast'!$C:$C+'MAG College Enrollment Forecast'!$D:$D+'MAG College Enrollment Forecast'!$E:$E+'MAG College Enrollment Forecast'!$F:$F+'MAG College Enrollment Forecast'!$G:$G), (AJ$72-AJ23)/($AI$72-$AI23)*($AI24-$AI23)+AJ23),
          TRUE, IFERROR(_xlfn.XLOOKUP($AI24, 'USHE Projections'!$A:$A, IFERROR(_xlfn.XLOOKUP(AJ$1, 'USHE Projections'!$A$1:$E$1, 'USHE Projections'!$A:$E), "NONE"), (AJ$72-AJ23)/($AI$72-$AI23)*($AI24-$AI23)+AJ23), (AJ$72-AJ23)/($AI$72-$AI23)*($AI24-$AI23)+AJ23)
        )
      )
    )
  ), 0)</f>
        <v>32388</v>
      </c>
      <c r="AK24" s="20" cm="1">
        <f t="array" ref="AK24">ROUND(
  IF(AND(AK$1="Ensign", $AI24&gt;=2021, $AI24&lt;=2024),
    _xlfn.XLOOKUP($AI24, Ensign!$A$2:$A$12, Ensign!$B$2:$B$12),
    _xlfn.XLOOKUP($AI24, 'Historic (IPEDS &amp; 2019 RTP)'!$A:$A, _xlfn.XLOOKUP(AK$1, 'Historic (IPEDS &amp; 2019 RTP)'!$A$1:$H$1, 'Historic (IPEDS &amp; 2019 RTP)'!$A:$H),
      IFERROR(_xlfn.XLOOKUP($AI24, 'USHE Historic'!$A$3:$A$13, _xlfn.XLOOKUP(AK$1, 'USHE Historic'!$A$2:$E$2, 'USHE Historic'!$A$3:$E$13)),
        _xlfn.IFS(
          AK$1="BYU", IFERROR(_xlfn.XLOOKUP($AI24, 'MAG College Enrollment Forecast'!$A:$A, 'MAG College Enrollment Forecast'!$B:$B), (AK$72-AK23)/($AI$72-$AI23)*($AI24-$AI23)+AK23),
          AK$1="UVU", IFERROR(_xlfn.XLOOKUP($AI24, 'MAG College Enrollment Forecast'!$A:$A, 'MAG College Enrollment Forecast'!$C:$C+'MAG College Enrollment Forecast'!$D:$D+'MAG College Enrollment Forecast'!$E:$E+'MAG College Enrollment Forecast'!$F:$F+'MAG College Enrollment Forecast'!$G:$G), (AK$72-AK23)/($AI$72-$AI23)*($AI24-$AI23)+AK23),
          TRUE, IFERROR(_xlfn.XLOOKUP($AI24, 'USHE Projections'!$A:$A, IFERROR(_xlfn.XLOOKUP(AK$1, 'USHE Projections'!$A$1:$E$1, 'USHE Projections'!$A:$E), "NONE"), (AK$72-AK23)/($AI$72-$AI23)*($AI24-$AI23)+AK23), (AK$72-AK23)/($AI$72-$AI23)*($AI24-$AI23)+AK23)
        )
      )
    )
  ), 0)</f>
        <v>26532</v>
      </c>
      <c r="AL24" s="20" cm="1">
        <f t="array" ref="AL24">ROUND(
  IF(AND(AL$1="Ensign", $AI24&gt;=2021, $AI24&lt;=2024),
    _xlfn.XLOOKUP($AI24, Ensign!$A$2:$A$12, Ensign!$B$2:$B$12),
    _xlfn.XLOOKUP($AI24, 'Historic (IPEDS &amp; 2019 RTP)'!$A:$A, _xlfn.XLOOKUP(AL$1, 'Historic (IPEDS &amp; 2019 RTP)'!$A$1:$H$1, 'Historic (IPEDS &amp; 2019 RTP)'!$A:$H),
      IFERROR(_xlfn.XLOOKUP($AI24, 'USHE Historic'!$A$3:$A$13, _xlfn.XLOOKUP(AL$1, 'USHE Historic'!$A$2:$E$2, 'USHE Historic'!$A$3:$E$13)),
        _xlfn.IFS(
          AL$1="BYU", IFERROR(_xlfn.XLOOKUP($AI24, 'MAG College Enrollment Forecast'!$A:$A, 'MAG College Enrollment Forecast'!$B:$B), (AL$72-AL23)/($AI$72-$AI23)*($AI24-$AI23)+AL23),
          AL$1="UVU", IFERROR(_xlfn.XLOOKUP($AI24, 'MAG College Enrollment Forecast'!$A:$A, 'MAG College Enrollment Forecast'!$C:$C+'MAG College Enrollment Forecast'!$D:$D+'MAG College Enrollment Forecast'!$E:$E+'MAG College Enrollment Forecast'!$F:$F+'MAG College Enrollment Forecast'!$G:$G), (AL$72-AL23)/($AI$72-$AI23)*($AI24-$AI23)+AL23),
          TRUE, IFERROR(_xlfn.XLOOKUP($AI24, 'USHE Projections'!$A:$A, IFERROR(_xlfn.XLOOKUP(AL$1, 'USHE Projections'!$A$1:$E$1, 'USHE Projections'!$A:$E), "NONE"), (AL$72-AL23)/($AI$72-$AI23)*($AI24-$AI23)+AL23), (AL$72-AL23)/($AI$72-$AI23)*($AI24-$AI23)+AL23)
        )
      )
    )
  ), 0)</f>
        <v>31562</v>
      </c>
      <c r="AM24" s="20" cm="1">
        <f t="array" ref="AM24">ROUND(
  IF(AND(AM$1="Ensign", $AI24&gt;=2021, $AI24&lt;=2024),
    _xlfn.XLOOKUP($AI24, Ensign!$A$2:$A$12, Ensign!$B$2:$B$12),
    _xlfn.XLOOKUP($AI24, 'Historic (IPEDS &amp; 2019 RTP)'!$A:$A, _xlfn.XLOOKUP(AM$1, 'Historic (IPEDS &amp; 2019 RTP)'!$A$1:$H$1, 'Historic (IPEDS &amp; 2019 RTP)'!$A:$H),
      IFERROR(_xlfn.XLOOKUP($AI24, 'USHE Historic'!$A$3:$A$13, _xlfn.XLOOKUP(AM$1, 'USHE Historic'!$A$2:$E$2, 'USHE Historic'!$A$3:$E$13)),
        _xlfn.IFS(
          AM$1="BYU", IFERROR(_xlfn.XLOOKUP($AI24, 'MAG College Enrollment Forecast'!$A:$A, 'MAG College Enrollment Forecast'!$B:$B), (AM$72-AM23)/($AI$72-$AI23)*($AI24-$AI23)+AM23),
          AM$1="UVU", IFERROR(_xlfn.XLOOKUP($AI24, 'MAG College Enrollment Forecast'!$A:$A, 'MAG College Enrollment Forecast'!$C:$C+'MAG College Enrollment Forecast'!$D:$D+'MAG College Enrollment Forecast'!$E:$E+'MAG College Enrollment Forecast'!$F:$F+'MAG College Enrollment Forecast'!$G:$G), (AM$72-AM23)/($AI$72-$AI23)*($AI24-$AI23)+AM23),
          TRUE, IFERROR(_xlfn.XLOOKUP($AI24, 'USHE Projections'!$A:$A, IFERROR(_xlfn.XLOOKUP(AM$1, 'USHE Projections'!$A$1:$E$1, 'USHE Projections'!$A:$E), "NONE"), (AM$72-AM23)/($AI$72-$AI23)*($AI24-$AI23)+AM23), (AM$72-AM23)/($AI$72-$AI23)*($AI24-$AI23)+AM23)
        )
      )
    )
  ), 0)</f>
        <v>29997</v>
      </c>
      <c r="AN24" s="20" cm="1">
        <f t="array" ref="AN24">ROUND(
  IF(AND(AN$1="Ensign", $AI24&gt;=2021, $AI24&lt;=2024),
    _xlfn.XLOOKUP($AI24, Ensign!$A$2:$A$12, Ensign!$B$2:$B$12),
    _xlfn.XLOOKUP($AI24, 'Historic (IPEDS &amp; 2019 RTP)'!$A:$A, _xlfn.XLOOKUP(AN$1, 'Historic (IPEDS &amp; 2019 RTP)'!$A$1:$H$1, 'Historic (IPEDS &amp; 2019 RTP)'!$A:$H),
      IFERROR(_xlfn.XLOOKUP($AI24, 'USHE Historic'!$A$3:$A$13, _xlfn.XLOOKUP(AN$1, 'USHE Historic'!$A$2:$E$2, 'USHE Historic'!$A$3:$E$13)),
        _xlfn.IFS(
          AN$1="BYU", IFERROR(_xlfn.XLOOKUP($AI24, 'MAG College Enrollment Forecast'!$A:$A, 'MAG College Enrollment Forecast'!$B:$B), (AN$72-AN23)/($AI$72-$AI23)*($AI24-$AI23)+AN23),
          AN$1="UVU", IFERROR(_xlfn.XLOOKUP($AI24, 'MAG College Enrollment Forecast'!$A:$A, 'MAG College Enrollment Forecast'!$C:$C+'MAG College Enrollment Forecast'!$D:$D+'MAG College Enrollment Forecast'!$E:$E+'MAG College Enrollment Forecast'!$F:$F+'MAG College Enrollment Forecast'!$G:$G), (AN$72-AN23)/($AI$72-$AI23)*($AI24-$AI23)+AN23),
          TRUE, IFERROR(_xlfn.XLOOKUP($AI24, 'USHE Projections'!$A:$A, IFERROR(_xlfn.XLOOKUP(AN$1, 'USHE Projections'!$A$1:$E$1, 'USHE Projections'!$A:$E), "NONE"), (AN$72-AN23)/($AI$72-$AI23)*($AI24-$AI23)+AN23), (AN$72-AN23)/($AI$72-$AI23)*($AI24-$AI23)+AN23)
        )
      )
    )
  ), 0)</f>
        <v>34409</v>
      </c>
      <c r="AO24" s="20" cm="1">
        <f t="array" ref="AO24">ROUND(
  IF(AND(AO$1="Ensign", $AI24&gt;=2021, $AI24&lt;=2024),
    _xlfn.XLOOKUP($AI24, Ensign!$A$2:$A$12, Ensign!$B$2:$B$12),
    _xlfn.XLOOKUP($AI24, 'Historic (IPEDS &amp; 2019 RTP)'!$A:$A, _xlfn.XLOOKUP(AO$1, 'Historic (IPEDS &amp; 2019 RTP)'!$A$1:$H$1, 'Historic (IPEDS &amp; 2019 RTP)'!$A:$H),
      IFERROR(_xlfn.XLOOKUP($AI24, 'USHE Historic'!$A$3:$A$13, _xlfn.XLOOKUP(AO$1, 'USHE Historic'!$A$2:$E$2, 'USHE Historic'!$A$3:$E$13)),
        _xlfn.IFS(
          AO$1="BYU", IFERROR(_xlfn.XLOOKUP($AI24, 'MAG College Enrollment Forecast'!$A:$A, 'MAG College Enrollment Forecast'!$B:$B), (AO$72-AO23)/($AI$72-$AI23)*($AI24-$AI23)+AO23),
          AO$1="UVU", IFERROR(_xlfn.XLOOKUP($AI24, 'MAG College Enrollment Forecast'!$A:$A, 'MAG College Enrollment Forecast'!$C:$C+'MAG College Enrollment Forecast'!$D:$D+'MAG College Enrollment Forecast'!$E:$E+'MAG College Enrollment Forecast'!$F:$F+'MAG College Enrollment Forecast'!$G:$G), (AO$72-AO23)/($AI$72-$AI23)*($AI24-$AI23)+AO23),
          TRUE, IFERROR(_xlfn.XLOOKUP($AI24, 'USHE Projections'!$A:$A, IFERROR(_xlfn.XLOOKUP(AO$1, 'USHE Projections'!$A$1:$E$1, 'USHE Projections'!$A:$E), "NONE"), (AO$72-AO23)/($AI$72-$AI23)*($AI24-$AI23)+AO23), (AO$72-AO23)/($AI$72-$AI23)*($AI24-$AI23)+AO23)
        )
      )
    )
  ), 0)</f>
        <v>2191</v>
      </c>
      <c r="AP24" s="20" cm="1">
        <f t="array" ref="AP24">ROUND(
  IF(AND(AP$1="Ensign", $AI24&gt;=2021, $AI24&lt;=2024),
    _xlfn.XLOOKUP($AI24, Ensign!$A$2:$A$12, Ensign!$B$2:$B$12),
    _xlfn.XLOOKUP($AI24, 'Historic (IPEDS &amp; 2019 RTP)'!$A:$A, _xlfn.XLOOKUP(AP$1, 'Historic (IPEDS &amp; 2019 RTP)'!$A$1:$H$1, 'Historic (IPEDS &amp; 2019 RTP)'!$A:$H),
      IFERROR(_xlfn.XLOOKUP($AI24, 'USHE Historic'!$A$3:$A$13, _xlfn.XLOOKUP(AP$1, 'USHE Historic'!$A$2:$E$2, 'USHE Historic'!$A$3:$E$13)),
        _xlfn.IFS(
          AP$1="BYU", IFERROR(_xlfn.XLOOKUP($AI24, 'MAG College Enrollment Forecast'!$A:$A, 'MAG College Enrollment Forecast'!$B:$B), (AP$72-AP23)/($AI$72-$AI23)*($AI24-$AI23)+AP23),
          AP$1="UVU", IFERROR(_xlfn.XLOOKUP($AI24, 'MAG College Enrollment Forecast'!$A:$A, 'MAG College Enrollment Forecast'!$C:$C+'MAG College Enrollment Forecast'!$D:$D+'MAG College Enrollment Forecast'!$E:$E+'MAG College Enrollment Forecast'!$F:$F+'MAG College Enrollment Forecast'!$G:$G), (AP$72-AP23)/($AI$72-$AI23)*($AI24-$AI23)+AP23),
          TRUE, IFERROR(_xlfn.XLOOKUP($AI24, 'USHE Projections'!$A:$A, IFERROR(_xlfn.XLOOKUP(AP$1, 'USHE Projections'!$A$1:$E$1, 'USHE Projections'!$A:$E), "NONE"), (AP$72-AP23)/($AI$72-$AI23)*($AI24-$AI23)+AP23), (AP$72-AP23)/($AI$72-$AI23)*($AI24-$AI23)+AP23)
        )
      )
    )
  ), 0)</f>
        <v>3301</v>
      </c>
      <c r="AQ24" s="7"/>
    </row>
    <row r="25" spans="1:43">
      <c r="AI25" s="3">
        <v>2013</v>
      </c>
      <c r="AJ25" s="20" cm="1">
        <f t="array" ref="AJ25">ROUND(
  IF(AND(AJ$1="Ensign", $AI25&gt;=2021, $AI25&lt;=2024),
    _xlfn.XLOOKUP($AI25, Ensign!$A$2:$A$12, Ensign!$B$2:$B$12),
    _xlfn.XLOOKUP($AI25, 'Historic (IPEDS &amp; 2019 RTP)'!$A:$A, _xlfn.XLOOKUP(AJ$1, 'Historic (IPEDS &amp; 2019 RTP)'!$A$1:$H$1, 'Historic (IPEDS &amp; 2019 RTP)'!$A:$H),
      IFERROR(_xlfn.XLOOKUP($AI25, 'USHE Historic'!$A$3:$A$13, _xlfn.XLOOKUP(AJ$1, 'USHE Historic'!$A$2:$E$2, 'USHE Historic'!$A$3:$E$13)),
        _xlfn.IFS(
          AJ$1="BYU", IFERROR(_xlfn.XLOOKUP($AI25, 'MAG College Enrollment Forecast'!$A:$A, 'MAG College Enrollment Forecast'!$B:$B), (AJ$72-AJ24)/($AI$72-$AI24)*($AI25-$AI24)+AJ24),
          AJ$1="UVU", IFERROR(_xlfn.XLOOKUP($AI25, 'MAG College Enrollment Forecast'!$A:$A, 'MAG College Enrollment Forecast'!$C:$C+'MAG College Enrollment Forecast'!$D:$D+'MAG College Enrollment Forecast'!$E:$E+'MAG College Enrollment Forecast'!$F:$F+'MAG College Enrollment Forecast'!$G:$G), (AJ$72-AJ24)/($AI$72-$AI24)*($AI25-$AI24)+AJ24),
          TRUE, IFERROR(_xlfn.XLOOKUP($AI25, 'USHE Projections'!$A:$A, IFERROR(_xlfn.XLOOKUP(AJ$1, 'USHE Projections'!$A$1:$E$1, 'USHE Projections'!$A:$E), "NONE"), (AJ$72-AJ24)/($AI$72-$AI24)*($AI25-$AI24)+AJ24), (AJ$72-AJ24)/($AI$72-$AI24)*($AI25-$AI24)+AJ24)
        )
      )
    )
  ), 0)</f>
        <v>32077</v>
      </c>
      <c r="AK25" s="20" cm="1">
        <f t="array" ref="AK25">ROUND(
  IF(AND(AK$1="Ensign", $AI25&gt;=2021, $AI25&lt;=2024),
    _xlfn.XLOOKUP($AI25, Ensign!$A$2:$A$12, Ensign!$B$2:$B$12),
    _xlfn.XLOOKUP($AI25, 'Historic (IPEDS &amp; 2019 RTP)'!$A:$A, _xlfn.XLOOKUP(AK$1, 'Historic (IPEDS &amp; 2019 RTP)'!$A$1:$H$1, 'Historic (IPEDS &amp; 2019 RTP)'!$A:$H),
      IFERROR(_xlfn.XLOOKUP($AI25, 'USHE Historic'!$A$3:$A$13, _xlfn.XLOOKUP(AK$1, 'USHE Historic'!$A$2:$E$2, 'USHE Historic'!$A$3:$E$13)),
        _xlfn.IFS(
          AK$1="BYU", IFERROR(_xlfn.XLOOKUP($AI25, 'MAG College Enrollment Forecast'!$A:$A, 'MAG College Enrollment Forecast'!$B:$B), (AK$72-AK24)/($AI$72-$AI24)*($AI25-$AI24)+AK24),
          AK$1="UVU", IFERROR(_xlfn.XLOOKUP($AI25, 'MAG College Enrollment Forecast'!$A:$A, 'MAG College Enrollment Forecast'!$C:$C+'MAG College Enrollment Forecast'!$D:$D+'MAG College Enrollment Forecast'!$E:$E+'MAG College Enrollment Forecast'!$F:$F+'MAG College Enrollment Forecast'!$G:$G), (AK$72-AK24)/($AI$72-$AI24)*($AI25-$AI24)+AK24),
          TRUE, IFERROR(_xlfn.XLOOKUP($AI25, 'USHE Projections'!$A:$A, IFERROR(_xlfn.XLOOKUP(AK$1, 'USHE Projections'!$A$1:$E$1, 'USHE Projections'!$A:$E), "NONE"), (AK$72-AK24)/($AI$72-$AI24)*($AI25-$AI24)+AK24), (AK$72-AK24)/($AI$72-$AI24)*($AI25-$AI24)+AK24)
        )
      )
    )
  ), 0)</f>
        <v>25155</v>
      </c>
      <c r="AL25" s="20" cm="1">
        <f t="array" ref="AL25">ROUND(
  IF(AND(AL$1="Ensign", $AI25&gt;=2021, $AI25&lt;=2024),
    _xlfn.XLOOKUP($AI25, Ensign!$A$2:$A$12, Ensign!$B$2:$B$12),
    _xlfn.XLOOKUP($AI25, 'Historic (IPEDS &amp; 2019 RTP)'!$A:$A, _xlfn.XLOOKUP(AL$1, 'Historic (IPEDS &amp; 2019 RTP)'!$A$1:$H$1, 'Historic (IPEDS &amp; 2019 RTP)'!$A:$H),
      IFERROR(_xlfn.XLOOKUP($AI25, 'USHE Historic'!$A$3:$A$13, _xlfn.XLOOKUP(AL$1, 'USHE Historic'!$A$2:$E$2, 'USHE Historic'!$A$3:$E$13)),
        _xlfn.IFS(
          AL$1="BYU", IFERROR(_xlfn.XLOOKUP($AI25, 'MAG College Enrollment Forecast'!$A:$A, 'MAG College Enrollment Forecast'!$B:$B), (AL$72-AL24)/($AI$72-$AI24)*($AI25-$AI24)+AL24),
          AL$1="UVU", IFERROR(_xlfn.XLOOKUP($AI25, 'MAG College Enrollment Forecast'!$A:$A, 'MAG College Enrollment Forecast'!$C:$C+'MAG College Enrollment Forecast'!$D:$D+'MAG College Enrollment Forecast'!$E:$E+'MAG College Enrollment Forecast'!$F:$F+'MAG College Enrollment Forecast'!$G:$G), (AL$72-AL24)/($AI$72-$AI24)*($AI25-$AI24)+AL24),
          TRUE, IFERROR(_xlfn.XLOOKUP($AI25, 'USHE Projections'!$A:$A, IFERROR(_xlfn.XLOOKUP(AL$1, 'USHE Projections'!$A$1:$E$1, 'USHE Projections'!$A:$E), "NONE"), (AL$72-AL24)/($AI$72-$AI24)*($AI25-$AI24)+AL24), (AL$72-AL24)/($AI$72-$AI24)*($AI25-$AI24)+AL24)
        )
      )
    )
  ), 0)</f>
        <v>30564</v>
      </c>
      <c r="AM25" s="20" cm="1">
        <f t="array" ref="AM25">ROUND(
  IF(AND(AM$1="Ensign", $AI25&gt;=2021, $AI25&lt;=2024),
    _xlfn.XLOOKUP($AI25, Ensign!$A$2:$A$12, Ensign!$B$2:$B$12),
    _xlfn.XLOOKUP($AI25, 'Historic (IPEDS &amp; 2019 RTP)'!$A:$A, _xlfn.XLOOKUP(AM$1, 'Historic (IPEDS &amp; 2019 RTP)'!$A$1:$H$1, 'Historic (IPEDS &amp; 2019 RTP)'!$A:$H),
      IFERROR(_xlfn.XLOOKUP($AI25, 'USHE Historic'!$A$3:$A$13, _xlfn.XLOOKUP(AM$1, 'USHE Historic'!$A$2:$E$2, 'USHE Historic'!$A$3:$E$13)),
        _xlfn.IFS(
          AM$1="BYU", IFERROR(_xlfn.XLOOKUP($AI25, 'MAG College Enrollment Forecast'!$A:$A, 'MAG College Enrollment Forecast'!$B:$B), (AM$72-AM24)/($AI$72-$AI24)*($AI25-$AI24)+AM24),
          AM$1="UVU", IFERROR(_xlfn.XLOOKUP($AI25, 'MAG College Enrollment Forecast'!$A:$A, 'MAG College Enrollment Forecast'!$C:$C+'MAG College Enrollment Forecast'!$D:$D+'MAG College Enrollment Forecast'!$E:$E+'MAG College Enrollment Forecast'!$F:$F+'MAG College Enrollment Forecast'!$G:$G), (AM$72-AM24)/($AI$72-$AI24)*($AI25-$AI24)+AM24),
          TRUE, IFERROR(_xlfn.XLOOKUP($AI25, 'USHE Projections'!$A:$A, IFERROR(_xlfn.XLOOKUP(AM$1, 'USHE Projections'!$A$1:$E$1, 'USHE Projections'!$A:$E), "NONE"), (AM$72-AM24)/($AI$72-$AI24)*($AI25-$AI24)+AM24), (AM$72-AM24)/($AI$72-$AI24)*($AI25-$AI24)+AM24)
        )
      )
    )
  ), 0)</f>
        <v>32003</v>
      </c>
      <c r="AN25" s="20" cm="1">
        <f t="array" ref="AN25">ROUND(
  IF(AND(AN$1="Ensign", $AI25&gt;=2021, $AI25&lt;=2024),
    _xlfn.XLOOKUP($AI25, Ensign!$A$2:$A$12, Ensign!$B$2:$B$12),
    _xlfn.XLOOKUP($AI25, 'Historic (IPEDS &amp; 2019 RTP)'!$A:$A, _xlfn.XLOOKUP(AN$1, 'Historic (IPEDS &amp; 2019 RTP)'!$A$1:$H$1, 'Historic (IPEDS &amp; 2019 RTP)'!$A:$H),
      IFERROR(_xlfn.XLOOKUP($AI25, 'USHE Historic'!$A$3:$A$13, _xlfn.XLOOKUP(AN$1, 'USHE Historic'!$A$2:$E$2, 'USHE Historic'!$A$3:$E$13)),
        _xlfn.IFS(
          AN$1="BYU", IFERROR(_xlfn.XLOOKUP($AI25, 'MAG College Enrollment Forecast'!$A:$A, 'MAG College Enrollment Forecast'!$B:$B), (AN$72-AN24)/($AI$72-$AI24)*($AI25-$AI24)+AN24),
          AN$1="UVU", IFERROR(_xlfn.XLOOKUP($AI25, 'MAG College Enrollment Forecast'!$A:$A, 'MAG College Enrollment Forecast'!$C:$C+'MAG College Enrollment Forecast'!$D:$D+'MAG College Enrollment Forecast'!$E:$E+'MAG College Enrollment Forecast'!$F:$F+'MAG College Enrollment Forecast'!$G:$G), (AN$72-AN24)/($AI$72-$AI24)*($AI25-$AI24)+AN24),
          TRUE, IFERROR(_xlfn.XLOOKUP($AI25, 'USHE Projections'!$A:$A, IFERROR(_xlfn.XLOOKUP(AN$1, 'USHE Projections'!$A$1:$E$1, 'USHE Projections'!$A:$E), "NONE"), (AN$72-AN24)/($AI$72-$AI24)*($AI25-$AI24)+AN24), (AN$72-AN24)/($AI$72-$AI24)*($AI25-$AI24)+AN24)
        )
      )
    )
  ), 0)</f>
        <v>31123</v>
      </c>
      <c r="AO25" s="20" cm="1">
        <f t="array" ref="AO25">ROUND(
  IF(AND(AO$1="Ensign", $AI25&gt;=2021, $AI25&lt;=2024),
    _xlfn.XLOOKUP($AI25, Ensign!$A$2:$A$12, Ensign!$B$2:$B$12),
    _xlfn.XLOOKUP($AI25, 'Historic (IPEDS &amp; 2019 RTP)'!$A:$A, _xlfn.XLOOKUP(AO$1, 'Historic (IPEDS &amp; 2019 RTP)'!$A$1:$H$1, 'Historic (IPEDS &amp; 2019 RTP)'!$A:$H),
      IFERROR(_xlfn.XLOOKUP($AI25, 'USHE Historic'!$A$3:$A$13, _xlfn.XLOOKUP(AO$1, 'USHE Historic'!$A$2:$E$2, 'USHE Historic'!$A$3:$E$13)),
        _xlfn.IFS(
          AO$1="BYU", IFERROR(_xlfn.XLOOKUP($AI25, 'MAG College Enrollment Forecast'!$A:$A, 'MAG College Enrollment Forecast'!$B:$B), (AO$72-AO24)/($AI$72-$AI24)*($AI25-$AI24)+AO24),
          AO$1="UVU", IFERROR(_xlfn.XLOOKUP($AI25, 'MAG College Enrollment Forecast'!$A:$A, 'MAG College Enrollment Forecast'!$C:$C+'MAG College Enrollment Forecast'!$D:$D+'MAG College Enrollment Forecast'!$E:$E+'MAG College Enrollment Forecast'!$F:$F+'MAG College Enrollment Forecast'!$G:$G), (AO$72-AO24)/($AI$72-$AI24)*($AI25-$AI24)+AO24),
          TRUE, IFERROR(_xlfn.XLOOKUP($AI25, 'USHE Projections'!$A:$A, IFERROR(_xlfn.XLOOKUP(AO$1, 'USHE Projections'!$A$1:$E$1, 'USHE Projections'!$A:$E), "NONE"), (AO$72-AO24)/($AI$72-$AI24)*($AI25-$AI24)+AO24), (AO$72-AO24)/($AI$72-$AI24)*($AI25-$AI24)+AO24)
        )
      )
    )
  ), 0)</f>
        <v>2036</v>
      </c>
      <c r="AP25" s="20" cm="1">
        <f t="array" ref="AP25">ROUND(
  IF(AND(AP$1="Ensign", $AI25&gt;=2021, $AI25&lt;=2024),
    _xlfn.XLOOKUP($AI25, Ensign!$A$2:$A$12, Ensign!$B$2:$B$12),
    _xlfn.XLOOKUP($AI25, 'Historic (IPEDS &amp; 2019 RTP)'!$A:$A, _xlfn.XLOOKUP(AP$1, 'Historic (IPEDS &amp; 2019 RTP)'!$A$1:$H$1, 'Historic (IPEDS &amp; 2019 RTP)'!$A:$H),
      IFERROR(_xlfn.XLOOKUP($AI25, 'USHE Historic'!$A$3:$A$13, _xlfn.XLOOKUP(AP$1, 'USHE Historic'!$A$2:$E$2, 'USHE Historic'!$A$3:$E$13)),
        _xlfn.IFS(
          AP$1="BYU", IFERROR(_xlfn.XLOOKUP($AI25, 'MAG College Enrollment Forecast'!$A:$A, 'MAG College Enrollment Forecast'!$B:$B), (AP$72-AP24)/($AI$72-$AI24)*($AI25-$AI24)+AP24),
          AP$1="UVU", IFERROR(_xlfn.XLOOKUP($AI25, 'MAG College Enrollment Forecast'!$A:$A, 'MAG College Enrollment Forecast'!$C:$C+'MAG College Enrollment Forecast'!$D:$D+'MAG College Enrollment Forecast'!$E:$E+'MAG College Enrollment Forecast'!$F:$F+'MAG College Enrollment Forecast'!$G:$G), (AP$72-AP24)/($AI$72-$AI24)*($AI25-$AI24)+AP24),
          TRUE, IFERROR(_xlfn.XLOOKUP($AI25, 'USHE Projections'!$A:$A, IFERROR(_xlfn.XLOOKUP(AP$1, 'USHE Projections'!$A$1:$E$1, 'USHE Projections'!$A:$E), "NONE"), (AP$72-AP24)/($AI$72-$AI24)*($AI25-$AI24)+AP24), (AP$72-AP24)/($AI$72-$AI24)*($AI25-$AI24)+AP24)
        )
      )
    )
  ), 0)</f>
        <v>3108</v>
      </c>
      <c r="AQ25" s="7"/>
    </row>
    <row r="26" spans="1:43">
      <c r="AI26" s="3">
        <v>2014</v>
      </c>
      <c r="AJ26" s="20" cm="1">
        <f t="array" ref="AJ26">ROUND(
  IF(AND(AJ$1="Ensign", $AI26&gt;=2021, $AI26&lt;=2024),
    _xlfn.XLOOKUP($AI26, Ensign!$A$2:$A$12, Ensign!$B$2:$B$12),
    _xlfn.XLOOKUP($AI26, 'Historic (IPEDS &amp; 2019 RTP)'!$A:$A, _xlfn.XLOOKUP(AJ$1, 'Historic (IPEDS &amp; 2019 RTP)'!$A$1:$H$1, 'Historic (IPEDS &amp; 2019 RTP)'!$A:$H),
      IFERROR(_xlfn.XLOOKUP($AI26, 'USHE Historic'!$A$3:$A$13, _xlfn.XLOOKUP(AJ$1, 'USHE Historic'!$A$2:$E$2, 'USHE Historic'!$A$3:$E$13)),
        _xlfn.IFS(
          AJ$1="BYU", IFERROR(_xlfn.XLOOKUP($AI26, 'MAG College Enrollment Forecast'!$A:$A, 'MAG College Enrollment Forecast'!$B:$B), (AJ$72-AJ25)/($AI$72-$AI25)*($AI26-$AI25)+AJ25),
          AJ$1="UVU", IFERROR(_xlfn.XLOOKUP($AI26, 'MAG College Enrollment Forecast'!$A:$A, 'MAG College Enrollment Forecast'!$C:$C+'MAG College Enrollment Forecast'!$D:$D+'MAG College Enrollment Forecast'!$E:$E+'MAG College Enrollment Forecast'!$F:$F+'MAG College Enrollment Forecast'!$G:$G), (AJ$72-AJ25)/($AI$72-$AI25)*($AI26-$AI25)+AJ25),
          TRUE, IFERROR(_xlfn.XLOOKUP($AI26, 'USHE Projections'!$A:$A, IFERROR(_xlfn.XLOOKUP(AJ$1, 'USHE Projections'!$A$1:$E$1, 'USHE Projections'!$A:$E), "NONE"), (AJ$72-AJ25)/($AI$72-$AI25)*($AI26-$AI25)+AJ25), (AJ$72-AJ25)/($AI$72-$AI25)*($AI26-$AI25)+AJ25)
        )
      )
    )
  ), 0)</f>
        <v>31515</v>
      </c>
      <c r="AK26" s="20" cm="1">
        <f t="array" ref="AK26">ROUND(
  IF(AND(AK$1="Ensign", $AI26&gt;=2021, $AI26&lt;=2024),
    _xlfn.XLOOKUP($AI26, Ensign!$A$2:$A$12, Ensign!$B$2:$B$12),
    _xlfn.XLOOKUP($AI26, 'Historic (IPEDS &amp; 2019 RTP)'!$A:$A, _xlfn.XLOOKUP(AK$1, 'Historic (IPEDS &amp; 2019 RTP)'!$A$1:$H$1, 'Historic (IPEDS &amp; 2019 RTP)'!$A:$H),
      IFERROR(_xlfn.XLOOKUP($AI26, 'USHE Historic'!$A$3:$A$13, _xlfn.XLOOKUP(AK$1, 'USHE Historic'!$A$2:$E$2, 'USHE Historic'!$A$3:$E$13)),
        _xlfn.IFS(
          AK$1="BYU", IFERROR(_xlfn.XLOOKUP($AI26, 'MAG College Enrollment Forecast'!$A:$A, 'MAG College Enrollment Forecast'!$B:$B), (AK$72-AK25)/($AI$72-$AI25)*($AI26-$AI25)+AK25),
          AK$1="UVU", IFERROR(_xlfn.XLOOKUP($AI26, 'MAG College Enrollment Forecast'!$A:$A, 'MAG College Enrollment Forecast'!$C:$C+'MAG College Enrollment Forecast'!$D:$D+'MAG College Enrollment Forecast'!$E:$E+'MAG College Enrollment Forecast'!$F:$F+'MAG College Enrollment Forecast'!$G:$G), (AK$72-AK25)/($AI$72-$AI25)*($AI26-$AI25)+AK25),
          TRUE, IFERROR(_xlfn.XLOOKUP($AI26, 'USHE Projections'!$A:$A, IFERROR(_xlfn.XLOOKUP(AK$1, 'USHE Projections'!$A$1:$E$1, 'USHE Projections'!$A:$E), "NONE"), (AK$72-AK25)/($AI$72-$AI25)*($AI26-$AI25)+AK25), (AK$72-AK25)/($AI$72-$AI25)*($AI26-$AI25)+AK25)
        )
      )
    )
  ), 0)</f>
        <v>25954</v>
      </c>
      <c r="AL26" s="20" cm="1">
        <f t="array" ref="AL26">ROUND(
  IF(AND(AL$1="Ensign", $AI26&gt;=2021, $AI26&lt;=2024),
    _xlfn.XLOOKUP($AI26, Ensign!$A$2:$A$12, Ensign!$B$2:$B$12),
    _xlfn.XLOOKUP($AI26, 'Historic (IPEDS &amp; 2019 RTP)'!$A:$A, _xlfn.XLOOKUP(AL$1, 'Historic (IPEDS &amp; 2019 RTP)'!$A$1:$H$1, 'Historic (IPEDS &amp; 2019 RTP)'!$A:$H),
      IFERROR(_xlfn.XLOOKUP($AI26, 'USHE Historic'!$A$3:$A$13, _xlfn.XLOOKUP(AL$1, 'USHE Historic'!$A$2:$E$2, 'USHE Historic'!$A$3:$E$13)),
        _xlfn.IFS(
          AL$1="BYU", IFERROR(_xlfn.XLOOKUP($AI26, 'MAG College Enrollment Forecast'!$A:$A, 'MAG College Enrollment Forecast'!$B:$B), (AL$72-AL25)/($AI$72-$AI25)*($AI26-$AI25)+AL25),
          AL$1="UVU", IFERROR(_xlfn.XLOOKUP($AI26, 'MAG College Enrollment Forecast'!$A:$A, 'MAG College Enrollment Forecast'!$C:$C+'MAG College Enrollment Forecast'!$D:$D+'MAG College Enrollment Forecast'!$E:$E+'MAG College Enrollment Forecast'!$F:$F+'MAG College Enrollment Forecast'!$G:$G), (AL$72-AL25)/($AI$72-$AI25)*($AI26-$AI25)+AL25),
          TRUE, IFERROR(_xlfn.XLOOKUP($AI26, 'USHE Projections'!$A:$A, IFERROR(_xlfn.XLOOKUP(AL$1, 'USHE Projections'!$A$1:$E$1, 'USHE Projections'!$A:$E), "NONE"), (AL$72-AL25)/($AI$72-$AI25)*($AI26-$AI25)+AL25), (AL$72-AL25)/($AI$72-$AI25)*($AI26-$AI25)+AL25)
        )
      )
    )
  ), 0)</f>
        <v>31332</v>
      </c>
      <c r="AM26" s="20" cm="1">
        <f t="array" ref="AM26">ROUND(
  IF(AND(AM$1="Ensign", $AI26&gt;=2021, $AI26&lt;=2024),
    _xlfn.XLOOKUP($AI26, Ensign!$A$2:$A$12, Ensign!$B$2:$B$12),
    _xlfn.XLOOKUP($AI26, 'Historic (IPEDS &amp; 2019 RTP)'!$A:$A, _xlfn.XLOOKUP(AM$1, 'Historic (IPEDS &amp; 2019 RTP)'!$A$1:$H$1, 'Historic (IPEDS &amp; 2019 RTP)'!$A:$H),
      IFERROR(_xlfn.XLOOKUP($AI26, 'USHE Historic'!$A$3:$A$13, _xlfn.XLOOKUP(AM$1, 'USHE Historic'!$A$2:$E$2, 'USHE Historic'!$A$3:$E$13)),
        _xlfn.IFS(
          AM$1="BYU", IFERROR(_xlfn.XLOOKUP($AI26, 'MAG College Enrollment Forecast'!$A:$A, 'MAG College Enrollment Forecast'!$B:$B), (AM$72-AM25)/($AI$72-$AI25)*($AI26-$AI25)+AM25),
          AM$1="UVU", IFERROR(_xlfn.XLOOKUP($AI26, 'MAG College Enrollment Forecast'!$A:$A, 'MAG College Enrollment Forecast'!$C:$C+'MAG College Enrollment Forecast'!$D:$D+'MAG College Enrollment Forecast'!$E:$E+'MAG College Enrollment Forecast'!$F:$F+'MAG College Enrollment Forecast'!$G:$G), (AM$72-AM25)/($AI$72-$AI25)*($AI26-$AI25)+AM25),
          TRUE, IFERROR(_xlfn.XLOOKUP($AI26, 'USHE Projections'!$A:$A, IFERROR(_xlfn.XLOOKUP(AM$1, 'USHE Projections'!$A$1:$E$1, 'USHE Projections'!$A:$E), "NONE"), (AM$72-AM25)/($AI$72-$AI25)*($AI26-$AI25)+AM25), (AM$72-AM25)/($AI$72-$AI25)*($AI26-$AI25)+AM25)
        )
      )
    )
  ), 0)</f>
        <v>30248</v>
      </c>
      <c r="AN26" s="20" cm="1">
        <f t="array" ref="AN26">ROUND(
  IF(AND(AN$1="Ensign", $AI26&gt;=2021, $AI26&lt;=2024),
    _xlfn.XLOOKUP($AI26, Ensign!$A$2:$A$12, Ensign!$B$2:$B$12),
    _xlfn.XLOOKUP($AI26, 'Historic (IPEDS &amp; 2019 RTP)'!$A:$A, _xlfn.XLOOKUP(AN$1, 'Historic (IPEDS &amp; 2019 RTP)'!$A$1:$H$1, 'Historic (IPEDS &amp; 2019 RTP)'!$A:$H),
      IFERROR(_xlfn.XLOOKUP($AI26, 'USHE Historic'!$A$3:$A$13, _xlfn.XLOOKUP(AN$1, 'USHE Historic'!$A$2:$E$2, 'USHE Historic'!$A$3:$E$13)),
        _xlfn.IFS(
          AN$1="BYU", IFERROR(_xlfn.XLOOKUP($AI26, 'MAG College Enrollment Forecast'!$A:$A, 'MAG College Enrollment Forecast'!$B:$B), (AN$72-AN25)/($AI$72-$AI25)*($AI26-$AI25)+AN25),
          AN$1="UVU", IFERROR(_xlfn.XLOOKUP($AI26, 'MAG College Enrollment Forecast'!$A:$A, 'MAG College Enrollment Forecast'!$C:$C+'MAG College Enrollment Forecast'!$D:$D+'MAG College Enrollment Forecast'!$E:$E+'MAG College Enrollment Forecast'!$F:$F+'MAG College Enrollment Forecast'!$G:$G), (AN$72-AN25)/($AI$72-$AI25)*($AI26-$AI25)+AN25),
          TRUE, IFERROR(_xlfn.XLOOKUP($AI26, 'USHE Projections'!$A:$A, IFERROR(_xlfn.XLOOKUP(AN$1, 'USHE Projections'!$A$1:$E$1, 'USHE Projections'!$A:$E), "NONE"), (AN$72-AN25)/($AI$72-$AI25)*($AI26-$AI25)+AN25), (AN$72-AN25)/($AI$72-$AI25)*($AI26-$AI25)+AN25)
        )
      )
    )
  ), 0)</f>
        <v>30484</v>
      </c>
      <c r="AO26" s="20" cm="1">
        <f t="array" ref="AO26">ROUND(
  IF(AND(AO$1="Ensign", $AI26&gt;=2021, $AI26&lt;=2024),
    _xlfn.XLOOKUP($AI26, Ensign!$A$2:$A$12, Ensign!$B$2:$B$12),
    _xlfn.XLOOKUP($AI26, 'Historic (IPEDS &amp; 2019 RTP)'!$A:$A, _xlfn.XLOOKUP(AO$1, 'Historic (IPEDS &amp; 2019 RTP)'!$A$1:$H$1, 'Historic (IPEDS &amp; 2019 RTP)'!$A:$H),
      IFERROR(_xlfn.XLOOKUP($AI26, 'USHE Historic'!$A$3:$A$13, _xlfn.XLOOKUP(AO$1, 'USHE Historic'!$A$2:$E$2, 'USHE Historic'!$A$3:$E$13)),
        _xlfn.IFS(
          AO$1="BYU", IFERROR(_xlfn.XLOOKUP($AI26, 'MAG College Enrollment Forecast'!$A:$A, 'MAG College Enrollment Forecast'!$B:$B), (AO$72-AO25)/($AI$72-$AI25)*($AI26-$AI25)+AO25),
          AO$1="UVU", IFERROR(_xlfn.XLOOKUP($AI26, 'MAG College Enrollment Forecast'!$A:$A, 'MAG College Enrollment Forecast'!$C:$C+'MAG College Enrollment Forecast'!$D:$D+'MAG College Enrollment Forecast'!$E:$E+'MAG College Enrollment Forecast'!$F:$F+'MAG College Enrollment Forecast'!$G:$G), (AO$72-AO25)/($AI$72-$AI25)*($AI26-$AI25)+AO25),
          TRUE, IFERROR(_xlfn.XLOOKUP($AI26, 'USHE Projections'!$A:$A, IFERROR(_xlfn.XLOOKUP(AO$1, 'USHE Projections'!$A$1:$E$1, 'USHE Projections'!$A:$E), "NONE"), (AO$72-AO25)/($AI$72-$AI25)*($AI26-$AI25)+AO25), (AO$72-AO25)/($AI$72-$AI25)*($AI26-$AI25)+AO25)
        )
      )
    )
  ), 0)</f>
        <v>2006</v>
      </c>
      <c r="AP26" s="20" cm="1">
        <f t="array" ref="AP26">ROUND(
  IF(AND(AP$1="Ensign", $AI26&gt;=2021, $AI26&lt;=2024),
    _xlfn.XLOOKUP($AI26, Ensign!$A$2:$A$12, Ensign!$B$2:$B$12),
    _xlfn.XLOOKUP($AI26, 'Historic (IPEDS &amp; 2019 RTP)'!$A:$A, _xlfn.XLOOKUP(AP$1, 'Historic (IPEDS &amp; 2019 RTP)'!$A$1:$H$1, 'Historic (IPEDS &amp; 2019 RTP)'!$A:$H),
      IFERROR(_xlfn.XLOOKUP($AI26, 'USHE Historic'!$A$3:$A$13, _xlfn.XLOOKUP(AP$1, 'USHE Historic'!$A$2:$E$2, 'USHE Historic'!$A$3:$E$13)),
        _xlfn.IFS(
          AP$1="BYU", IFERROR(_xlfn.XLOOKUP($AI26, 'MAG College Enrollment Forecast'!$A:$A, 'MAG College Enrollment Forecast'!$B:$B), (AP$72-AP25)/($AI$72-$AI25)*($AI26-$AI25)+AP25),
          AP$1="UVU", IFERROR(_xlfn.XLOOKUP($AI26, 'MAG College Enrollment Forecast'!$A:$A, 'MAG College Enrollment Forecast'!$C:$C+'MAG College Enrollment Forecast'!$D:$D+'MAG College Enrollment Forecast'!$E:$E+'MAG College Enrollment Forecast'!$F:$F+'MAG College Enrollment Forecast'!$G:$G), (AP$72-AP25)/($AI$72-$AI25)*($AI26-$AI25)+AP25),
          TRUE, IFERROR(_xlfn.XLOOKUP($AI26, 'USHE Projections'!$A:$A, IFERROR(_xlfn.XLOOKUP(AP$1, 'USHE Projections'!$A$1:$E$1, 'USHE Projections'!$A:$E), "NONE"), (AP$72-AP25)/($AI$72-$AI25)*($AI26-$AI25)+AP25), (AP$72-AP25)/($AI$72-$AI25)*($AI26-$AI25)+AP25)
        )
      )
    )
  ), 0)</f>
        <v>2991</v>
      </c>
      <c r="AQ26" s="7"/>
    </row>
    <row r="27" spans="1:43">
      <c r="AI27" s="3">
        <v>2015</v>
      </c>
      <c r="AJ27" s="20" cm="1">
        <f t="array" ref="AJ27">ROUND(
  IF(AND(AJ$1="Ensign", $AI27&gt;=2021, $AI27&lt;=2024),
    _xlfn.XLOOKUP($AI27, Ensign!$A$2:$A$12, Ensign!$B$2:$B$12),
    _xlfn.XLOOKUP($AI27, 'Historic (IPEDS &amp; 2019 RTP)'!$A:$A, _xlfn.XLOOKUP(AJ$1, 'Historic (IPEDS &amp; 2019 RTP)'!$A$1:$H$1, 'Historic (IPEDS &amp; 2019 RTP)'!$A:$H),
      IFERROR(_xlfn.XLOOKUP($AI27, 'USHE Historic'!$A$3:$A$13, _xlfn.XLOOKUP(AJ$1, 'USHE Historic'!$A$2:$E$2, 'USHE Historic'!$A$3:$E$13)),
        _xlfn.IFS(
          AJ$1="BYU", IFERROR(_xlfn.XLOOKUP($AI27, 'MAG College Enrollment Forecast'!$A:$A, 'MAG College Enrollment Forecast'!$B:$B), (AJ$72-AJ26)/($AI$72-$AI26)*($AI27-$AI26)+AJ26),
          AJ$1="UVU", IFERROR(_xlfn.XLOOKUP($AI27, 'MAG College Enrollment Forecast'!$A:$A, 'MAG College Enrollment Forecast'!$C:$C+'MAG College Enrollment Forecast'!$D:$D+'MAG College Enrollment Forecast'!$E:$E+'MAG College Enrollment Forecast'!$F:$F+'MAG College Enrollment Forecast'!$G:$G), (AJ$72-AJ26)/($AI$72-$AI26)*($AI27-$AI26)+AJ26),
          TRUE, IFERROR(_xlfn.XLOOKUP($AI27, 'USHE Projections'!$A:$A, IFERROR(_xlfn.XLOOKUP(AJ$1, 'USHE Projections'!$A$1:$E$1, 'USHE Projections'!$A:$E), "NONE"), (AJ$72-AJ26)/($AI$72-$AI26)*($AI27-$AI26)+AJ26), (AJ$72-AJ26)/($AI$72-$AI26)*($AI27-$AI26)+AJ26)
        )
      )
    )
  ), 0)</f>
        <v>31592</v>
      </c>
      <c r="AK27" s="20" cm="1">
        <f t="array" ref="AK27">ROUND(
  IF(AND(AK$1="Ensign", $AI27&gt;=2021, $AI27&lt;=2024),
    _xlfn.XLOOKUP($AI27, Ensign!$A$2:$A$12, Ensign!$B$2:$B$12),
    _xlfn.XLOOKUP($AI27, 'Historic (IPEDS &amp; 2019 RTP)'!$A:$A, _xlfn.XLOOKUP(AK$1, 'Historic (IPEDS &amp; 2019 RTP)'!$A$1:$H$1, 'Historic (IPEDS &amp; 2019 RTP)'!$A:$H),
      IFERROR(_xlfn.XLOOKUP($AI27, 'USHE Historic'!$A$3:$A$13, _xlfn.XLOOKUP(AK$1, 'USHE Historic'!$A$2:$E$2, 'USHE Historic'!$A$3:$E$13)),
        _xlfn.IFS(
          AK$1="BYU", IFERROR(_xlfn.XLOOKUP($AI27, 'MAG College Enrollment Forecast'!$A:$A, 'MAG College Enrollment Forecast'!$B:$B), (AK$72-AK26)/($AI$72-$AI26)*($AI27-$AI26)+AK26),
          AK$1="UVU", IFERROR(_xlfn.XLOOKUP($AI27, 'MAG College Enrollment Forecast'!$A:$A, 'MAG College Enrollment Forecast'!$C:$C+'MAG College Enrollment Forecast'!$D:$D+'MAG College Enrollment Forecast'!$E:$E+'MAG College Enrollment Forecast'!$F:$F+'MAG College Enrollment Forecast'!$G:$G), (AK$72-AK26)/($AI$72-$AI26)*($AI27-$AI26)+AK26),
          TRUE, IFERROR(_xlfn.XLOOKUP($AI27, 'USHE Projections'!$A:$A, IFERROR(_xlfn.XLOOKUP(AK$1, 'USHE Projections'!$A$1:$E$1, 'USHE Projections'!$A:$E), "NONE"), (AK$72-AK26)/($AI$72-$AI26)*($AI27-$AI26)+AK26), (AK$72-AK26)/($AI$72-$AI26)*($AI27-$AI26)+AK26)
        )
      )
    )
  ), 0)</f>
        <v>25955</v>
      </c>
      <c r="AL27" s="20" cm="1">
        <f t="array" ref="AL27">ROUND(
  IF(AND(AL$1="Ensign", $AI27&gt;=2021, $AI27&lt;=2024),
    _xlfn.XLOOKUP($AI27, Ensign!$A$2:$A$12, Ensign!$B$2:$B$12),
    _xlfn.XLOOKUP($AI27, 'Historic (IPEDS &amp; 2019 RTP)'!$A:$A, _xlfn.XLOOKUP(AL$1, 'Historic (IPEDS &amp; 2019 RTP)'!$A$1:$H$1, 'Historic (IPEDS &amp; 2019 RTP)'!$A:$H),
      IFERROR(_xlfn.XLOOKUP($AI27, 'USHE Historic'!$A$3:$A$13, _xlfn.XLOOKUP(AL$1, 'USHE Historic'!$A$2:$E$2, 'USHE Historic'!$A$3:$E$13)),
        _xlfn.IFS(
          AL$1="BYU", IFERROR(_xlfn.XLOOKUP($AI27, 'MAG College Enrollment Forecast'!$A:$A, 'MAG College Enrollment Forecast'!$B:$B), (AL$72-AL26)/($AI$72-$AI26)*($AI27-$AI26)+AL26),
          AL$1="UVU", IFERROR(_xlfn.XLOOKUP($AI27, 'MAG College Enrollment Forecast'!$A:$A, 'MAG College Enrollment Forecast'!$C:$C+'MAG College Enrollment Forecast'!$D:$D+'MAG College Enrollment Forecast'!$E:$E+'MAG College Enrollment Forecast'!$F:$F+'MAG College Enrollment Forecast'!$G:$G), (AL$72-AL26)/($AI$72-$AI26)*($AI27-$AI26)+AL26),
          TRUE, IFERROR(_xlfn.XLOOKUP($AI27, 'USHE Projections'!$A:$A, IFERROR(_xlfn.XLOOKUP(AL$1, 'USHE Projections'!$A$1:$E$1, 'USHE Projections'!$A:$E), "NONE"), (AL$72-AL26)/($AI$72-$AI26)*($AI27-$AI26)+AL26), (AL$72-AL26)/($AI$72-$AI26)*($AI27-$AI26)+AL26)
        )
      )
    )
  ), 0)</f>
        <v>33211</v>
      </c>
      <c r="AM27" s="20" cm="1">
        <f t="array" ref="AM27">ROUND(
  IF(AND(AM$1="Ensign", $AI27&gt;=2021, $AI27&lt;=2024),
    _xlfn.XLOOKUP($AI27, Ensign!$A$2:$A$12, Ensign!$B$2:$B$12),
    _xlfn.XLOOKUP($AI27, 'Historic (IPEDS &amp; 2019 RTP)'!$A:$A, _xlfn.XLOOKUP(AM$1, 'Historic (IPEDS &amp; 2019 RTP)'!$A$1:$H$1, 'Historic (IPEDS &amp; 2019 RTP)'!$A:$H),
      IFERROR(_xlfn.XLOOKUP($AI27, 'USHE Historic'!$A$3:$A$13, _xlfn.XLOOKUP(AM$1, 'USHE Historic'!$A$2:$E$2, 'USHE Historic'!$A$3:$E$13)),
        _xlfn.IFS(
          AM$1="BYU", IFERROR(_xlfn.XLOOKUP($AI27, 'MAG College Enrollment Forecast'!$A:$A, 'MAG College Enrollment Forecast'!$B:$B), (AM$72-AM26)/($AI$72-$AI26)*($AI27-$AI26)+AM26),
          AM$1="UVU", IFERROR(_xlfn.XLOOKUP($AI27, 'MAG College Enrollment Forecast'!$A:$A, 'MAG College Enrollment Forecast'!$C:$C+'MAG College Enrollment Forecast'!$D:$D+'MAG College Enrollment Forecast'!$E:$E+'MAG College Enrollment Forecast'!$F:$F+'MAG College Enrollment Forecast'!$G:$G), (AM$72-AM26)/($AI$72-$AI26)*($AI27-$AI26)+AM26),
          TRUE, IFERROR(_xlfn.XLOOKUP($AI27, 'USHE Projections'!$A:$A, IFERROR(_xlfn.XLOOKUP(AM$1, 'USHE Projections'!$A$1:$E$1, 'USHE Projections'!$A:$E), "NONE"), (AM$72-AM26)/($AI$72-$AI26)*($AI27-$AI26)+AM26), (AM$72-AM26)/($AI$72-$AI26)*($AI27-$AI26)+AM26)
        )
      )
    )
  ), 0)</f>
        <v>29350</v>
      </c>
      <c r="AN27" s="20" cm="1">
        <f t="array" ref="AN27">ROUND(
  IF(AND(AN$1="Ensign", $AI27&gt;=2021, $AI27&lt;=2024),
    _xlfn.XLOOKUP($AI27, Ensign!$A$2:$A$12, Ensign!$B$2:$B$12),
    _xlfn.XLOOKUP($AI27, 'Historic (IPEDS &amp; 2019 RTP)'!$A:$A, _xlfn.XLOOKUP(AN$1, 'Historic (IPEDS &amp; 2019 RTP)'!$A$1:$H$1, 'Historic (IPEDS &amp; 2019 RTP)'!$A:$H),
      IFERROR(_xlfn.XLOOKUP($AI27, 'USHE Historic'!$A$3:$A$13, _xlfn.XLOOKUP(AN$1, 'USHE Historic'!$A$2:$E$2, 'USHE Historic'!$A$3:$E$13)),
        _xlfn.IFS(
          AN$1="BYU", IFERROR(_xlfn.XLOOKUP($AI27, 'MAG College Enrollment Forecast'!$A:$A, 'MAG College Enrollment Forecast'!$B:$B), (AN$72-AN26)/($AI$72-$AI26)*($AI27-$AI26)+AN26),
          AN$1="UVU", IFERROR(_xlfn.XLOOKUP($AI27, 'MAG College Enrollment Forecast'!$A:$A, 'MAG College Enrollment Forecast'!$C:$C+'MAG College Enrollment Forecast'!$D:$D+'MAG College Enrollment Forecast'!$E:$E+'MAG College Enrollment Forecast'!$F:$F+'MAG College Enrollment Forecast'!$G:$G), (AN$72-AN26)/($AI$72-$AI26)*($AI27-$AI26)+AN26),
          TRUE, IFERROR(_xlfn.XLOOKUP($AI27, 'USHE Projections'!$A:$A, IFERROR(_xlfn.XLOOKUP(AN$1, 'USHE Projections'!$A$1:$E$1, 'USHE Projections'!$A:$E), "NONE"), (AN$72-AN26)/($AI$72-$AI26)*($AI27-$AI26)+AN26), (AN$72-AN26)/($AI$72-$AI26)*($AI27-$AI26)+AN26)
        )
      )
    )
  ), 0)</f>
        <v>33469</v>
      </c>
      <c r="AO27" s="20" cm="1">
        <f t="array" ref="AO27">ROUND(
  IF(AND(AO$1="Ensign", $AI27&gt;=2021, $AI27&lt;=2024),
    _xlfn.XLOOKUP($AI27, Ensign!$A$2:$A$12, Ensign!$B$2:$B$12),
    _xlfn.XLOOKUP($AI27, 'Historic (IPEDS &amp; 2019 RTP)'!$A:$A, _xlfn.XLOOKUP(AO$1, 'Historic (IPEDS &amp; 2019 RTP)'!$A$1:$H$1, 'Historic (IPEDS &amp; 2019 RTP)'!$A:$H),
      IFERROR(_xlfn.XLOOKUP($AI27, 'USHE Historic'!$A$3:$A$13, _xlfn.XLOOKUP(AO$1, 'USHE Historic'!$A$2:$E$2, 'USHE Historic'!$A$3:$E$13)),
        _xlfn.IFS(
          AO$1="BYU", IFERROR(_xlfn.XLOOKUP($AI27, 'MAG College Enrollment Forecast'!$A:$A, 'MAG College Enrollment Forecast'!$B:$B), (AO$72-AO26)/($AI$72-$AI26)*($AI27-$AI26)+AO26),
          AO$1="UVU", IFERROR(_xlfn.XLOOKUP($AI27, 'MAG College Enrollment Forecast'!$A:$A, 'MAG College Enrollment Forecast'!$C:$C+'MAG College Enrollment Forecast'!$D:$D+'MAG College Enrollment Forecast'!$E:$E+'MAG College Enrollment Forecast'!$F:$F+'MAG College Enrollment Forecast'!$G:$G), (AO$72-AO26)/($AI$72-$AI26)*($AI27-$AI26)+AO26),
          TRUE, IFERROR(_xlfn.XLOOKUP($AI27, 'USHE Projections'!$A:$A, IFERROR(_xlfn.XLOOKUP(AO$1, 'USHE Projections'!$A$1:$E$1, 'USHE Projections'!$A:$E), "NONE"), (AO$72-AO26)/($AI$72-$AI26)*($AI27-$AI26)+AO26), (AO$72-AO26)/($AI$72-$AI26)*($AI27-$AI26)+AO26)
        )
      )
    )
  ), 0)</f>
        <v>2153</v>
      </c>
      <c r="AP27" s="20" cm="1">
        <f t="array" ref="AP27">ROUND(
  IF(AND(AP$1="Ensign", $AI27&gt;=2021, $AI27&lt;=2024),
    _xlfn.XLOOKUP($AI27, Ensign!$A$2:$A$12, Ensign!$B$2:$B$12),
    _xlfn.XLOOKUP($AI27, 'Historic (IPEDS &amp; 2019 RTP)'!$A:$A, _xlfn.XLOOKUP(AP$1, 'Historic (IPEDS &amp; 2019 RTP)'!$A$1:$H$1, 'Historic (IPEDS &amp; 2019 RTP)'!$A:$H),
      IFERROR(_xlfn.XLOOKUP($AI27, 'USHE Historic'!$A$3:$A$13, _xlfn.XLOOKUP(AP$1, 'USHE Historic'!$A$2:$E$2, 'USHE Historic'!$A$3:$E$13)),
        _xlfn.IFS(
          AP$1="BYU", IFERROR(_xlfn.XLOOKUP($AI27, 'MAG College Enrollment Forecast'!$A:$A, 'MAG College Enrollment Forecast'!$B:$B), (AP$72-AP26)/($AI$72-$AI26)*($AI27-$AI26)+AP26),
          AP$1="UVU", IFERROR(_xlfn.XLOOKUP($AI27, 'MAG College Enrollment Forecast'!$A:$A, 'MAG College Enrollment Forecast'!$C:$C+'MAG College Enrollment Forecast'!$D:$D+'MAG College Enrollment Forecast'!$E:$E+'MAG College Enrollment Forecast'!$F:$F+'MAG College Enrollment Forecast'!$G:$G), (AP$72-AP26)/($AI$72-$AI26)*($AI27-$AI26)+AP26),
          TRUE, IFERROR(_xlfn.XLOOKUP($AI27, 'USHE Projections'!$A:$A, IFERROR(_xlfn.XLOOKUP(AP$1, 'USHE Projections'!$A$1:$E$1, 'USHE Projections'!$A:$E), "NONE"), (AP$72-AP26)/($AI$72-$AI26)*($AI27-$AI26)+AP26), (AP$72-AP26)/($AI$72-$AI26)*($AI27-$AI26)+AP26)
        )
      )
    )
  ), 0)</f>
        <v>2821</v>
      </c>
      <c r="AQ27" s="7"/>
    </row>
    <row r="28" spans="1:43">
      <c r="AI28" s="3">
        <v>2016</v>
      </c>
      <c r="AJ28" s="20" cm="1">
        <f t="array" ref="AJ28">ROUND(
  IF(AND(AJ$1="Ensign", $AI28&gt;=2021, $AI28&lt;=2024),
    _xlfn.XLOOKUP($AI28, Ensign!$A$2:$A$12, Ensign!$B$2:$B$12),
    _xlfn.XLOOKUP($AI28, 'Historic (IPEDS &amp; 2019 RTP)'!$A:$A, _xlfn.XLOOKUP(AJ$1, 'Historic (IPEDS &amp; 2019 RTP)'!$A$1:$H$1, 'Historic (IPEDS &amp; 2019 RTP)'!$A:$H),
      IFERROR(_xlfn.XLOOKUP($AI28, 'USHE Historic'!$A$3:$A$13, _xlfn.XLOOKUP(AJ$1, 'USHE Historic'!$A$2:$E$2, 'USHE Historic'!$A$3:$E$13)),
        _xlfn.IFS(
          AJ$1="BYU", IFERROR(_xlfn.XLOOKUP($AI28, 'MAG College Enrollment Forecast'!$A:$A, 'MAG College Enrollment Forecast'!$B:$B), (AJ$72-AJ27)/($AI$72-$AI27)*($AI28-$AI27)+AJ27),
          AJ$1="UVU", IFERROR(_xlfn.XLOOKUP($AI28, 'MAG College Enrollment Forecast'!$A:$A, 'MAG College Enrollment Forecast'!$C:$C+'MAG College Enrollment Forecast'!$D:$D+'MAG College Enrollment Forecast'!$E:$E+'MAG College Enrollment Forecast'!$F:$F+'MAG College Enrollment Forecast'!$G:$G), (AJ$72-AJ27)/($AI$72-$AI27)*($AI28-$AI27)+AJ27),
          TRUE, IFERROR(_xlfn.XLOOKUP($AI28, 'USHE Projections'!$A:$A, IFERROR(_xlfn.XLOOKUP(AJ$1, 'USHE Projections'!$A$1:$E$1, 'USHE Projections'!$A:$E), "NONE"), (AJ$72-AJ27)/($AI$72-$AI27)*($AI28-$AI27)+AJ27), (AJ$72-AJ27)/($AI$72-$AI27)*($AI28-$AI27)+AJ27)
        )
      )
    )
  ), 0)</f>
        <v>31860</v>
      </c>
      <c r="AK28" s="20" cm="1">
        <f t="array" ref="AK28">ROUND(
  IF(AND(AK$1="Ensign", $AI28&gt;=2021, $AI28&lt;=2024),
    _xlfn.XLOOKUP($AI28, Ensign!$A$2:$A$12, Ensign!$B$2:$B$12),
    _xlfn.XLOOKUP($AI28, 'Historic (IPEDS &amp; 2019 RTP)'!$A:$A, _xlfn.XLOOKUP(AK$1, 'Historic (IPEDS &amp; 2019 RTP)'!$A$1:$H$1, 'Historic (IPEDS &amp; 2019 RTP)'!$A:$H),
      IFERROR(_xlfn.XLOOKUP($AI28, 'USHE Historic'!$A$3:$A$13, _xlfn.XLOOKUP(AK$1, 'USHE Historic'!$A$2:$E$2, 'USHE Historic'!$A$3:$E$13)),
        _xlfn.IFS(
          AK$1="BYU", IFERROR(_xlfn.XLOOKUP($AI28, 'MAG College Enrollment Forecast'!$A:$A, 'MAG College Enrollment Forecast'!$B:$B), (AK$72-AK27)/($AI$72-$AI27)*($AI28-$AI27)+AK27),
          AK$1="UVU", IFERROR(_xlfn.XLOOKUP($AI28, 'MAG College Enrollment Forecast'!$A:$A, 'MAG College Enrollment Forecast'!$C:$C+'MAG College Enrollment Forecast'!$D:$D+'MAG College Enrollment Forecast'!$E:$E+'MAG College Enrollment Forecast'!$F:$F+'MAG College Enrollment Forecast'!$G:$G), (AK$72-AK27)/($AI$72-$AI27)*($AI28-$AI27)+AK27),
          TRUE, IFERROR(_xlfn.XLOOKUP($AI28, 'USHE Projections'!$A:$A, IFERROR(_xlfn.XLOOKUP(AK$1, 'USHE Projections'!$A$1:$E$1, 'USHE Projections'!$A:$E), "NONE"), (AK$72-AK27)/($AI$72-$AI27)*($AI28-$AI27)+AK27), (AK$72-AK27)/($AI$72-$AI27)*($AI28-$AI27)+AK27)
        )
      )
    )
  ), 0)</f>
        <v>26809</v>
      </c>
      <c r="AL28" s="20" cm="1">
        <f t="array" ref="AL28">ROUND(
  IF(AND(AL$1="Ensign", $AI28&gt;=2021, $AI28&lt;=2024),
    _xlfn.XLOOKUP($AI28, Ensign!$A$2:$A$12, Ensign!$B$2:$B$12),
    _xlfn.XLOOKUP($AI28, 'Historic (IPEDS &amp; 2019 RTP)'!$A:$A, _xlfn.XLOOKUP(AL$1, 'Historic (IPEDS &amp; 2019 RTP)'!$A$1:$H$1, 'Historic (IPEDS &amp; 2019 RTP)'!$A:$H),
      IFERROR(_xlfn.XLOOKUP($AI28, 'USHE Historic'!$A$3:$A$13, _xlfn.XLOOKUP(AL$1, 'USHE Historic'!$A$2:$E$2, 'USHE Historic'!$A$3:$E$13)),
        _xlfn.IFS(
          AL$1="BYU", IFERROR(_xlfn.XLOOKUP($AI28, 'MAG College Enrollment Forecast'!$A:$A, 'MAG College Enrollment Forecast'!$B:$B), (AL$72-AL27)/($AI$72-$AI27)*($AI28-$AI27)+AL27),
          AL$1="UVU", IFERROR(_xlfn.XLOOKUP($AI28, 'MAG College Enrollment Forecast'!$A:$A, 'MAG College Enrollment Forecast'!$C:$C+'MAG College Enrollment Forecast'!$D:$D+'MAG College Enrollment Forecast'!$E:$E+'MAG College Enrollment Forecast'!$F:$F+'MAG College Enrollment Forecast'!$G:$G), (AL$72-AL27)/($AI$72-$AI27)*($AI28-$AI27)+AL27),
          TRUE, IFERROR(_xlfn.XLOOKUP($AI28, 'USHE Projections'!$A:$A, IFERROR(_xlfn.XLOOKUP(AL$1, 'USHE Projections'!$A$1:$E$1, 'USHE Projections'!$A:$E), "NONE"), (AL$72-AL27)/($AI$72-$AI27)*($AI28-$AI27)+AL27), (AL$72-AL27)/($AI$72-$AI27)*($AI28-$AI27)+AL27)
        )
      )
    )
  ), 0)</f>
        <v>34978</v>
      </c>
      <c r="AM28" s="20" cm="1">
        <f t="array" ref="AM28">ROUND(
  IF(AND(AM$1="Ensign", $AI28&gt;=2021, $AI28&lt;=2024),
    _xlfn.XLOOKUP($AI28, Ensign!$A$2:$A$12, Ensign!$B$2:$B$12),
    _xlfn.XLOOKUP($AI28, 'Historic (IPEDS &amp; 2019 RTP)'!$A:$A, _xlfn.XLOOKUP(AM$1, 'Historic (IPEDS &amp; 2019 RTP)'!$A$1:$H$1, 'Historic (IPEDS &amp; 2019 RTP)'!$A:$H),
      IFERROR(_xlfn.XLOOKUP($AI28, 'USHE Historic'!$A$3:$A$13, _xlfn.XLOOKUP(AM$1, 'USHE Historic'!$A$2:$E$2, 'USHE Historic'!$A$3:$E$13)),
        _xlfn.IFS(
          AM$1="BYU", IFERROR(_xlfn.XLOOKUP($AI28, 'MAG College Enrollment Forecast'!$A:$A, 'MAG College Enrollment Forecast'!$B:$B), (AM$72-AM27)/($AI$72-$AI27)*($AI28-$AI27)+AM27),
          AM$1="UVU", IFERROR(_xlfn.XLOOKUP($AI28, 'MAG College Enrollment Forecast'!$A:$A, 'MAG College Enrollment Forecast'!$C:$C+'MAG College Enrollment Forecast'!$D:$D+'MAG College Enrollment Forecast'!$E:$E+'MAG College Enrollment Forecast'!$F:$F+'MAG College Enrollment Forecast'!$G:$G), (AM$72-AM27)/($AI$72-$AI27)*($AI28-$AI27)+AM27),
          TRUE, IFERROR(_xlfn.XLOOKUP($AI28, 'USHE Projections'!$A:$A, IFERROR(_xlfn.XLOOKUP(AM$1, 'USHE Projections'!$A$1:$E$1, 'USHE Projections'!$A:$E), "NONE"), (AM$72-AM27)/($AI$72-$AI27)*($AI28-$AI27)+AM27), (AM$72-AM27)/($AI$72-$AI27)*($AI28-$AI27)+AM27)
        )
      )
    )
  ), 0)</f>
        <v>29901</v>
      </c>
      <c r="AN28" s="20" cm="1">
        <f t="array" ref="AN28">ROUND(
  IF(AND(AN$1="Ensign", $AI28&gt;=2021, $AI28&lt;=2024),
    _xlfn.XLOOKUP($AI28, Ensign!$A$2:$A$12, Ensign!$B$2:$B$12),
    _xlfn.XLOOKUP($AI28, 'Historic (IPEDS &amp; 2019 RTP)'!$A:$A, _xlfn.XLOOKUP(AN$1, 'Historic (IPEDS &amp; 2019 RTP)'!$A$1:$H$1, 'Historic (IPEDS &amp; 2019 RTP)'!$A:$H),
      IFERROR(_xlfn.XLOOKUP($AI28, 'USHE Historic'!$A$3:$A$13, _xlfn.XLOOKUP(AN$1, 'USHE Historic'!$A$2:$E$2, 'USHE Historic'!$A$3:$E$13)),
        _xlfn.IFS(
          AN$1="BYU", IFERROR(_xlfn.XLOOKUP($AI28, 'MAG College Enrollment Forecast'!$A:$A, 'MAG College Enrollment Forecast'!$B:$B), (AN$72-AN27)/($AI$72-$AI27)*($AI28-$AI27)+AN27),
          AN$1="UVU", IFERROR(_xlfn.XLOOKUP($AI28, 'MAG College Enrollment Forecast'!$A:$A, 'MAG College Enrollment Forecast'!$C:$C+'MAG College Enrollment Forecast'!$D:$D+'MAG College Enrollment Forecast'!$E:$E+'MAG College Enrollment Forecast'!$F:$F+'MAG College Enrollment Forecast'!$G:$G), (AN$72-AN27)/($AI$72-$AI27)*($AI28-$AI27)+AN27),
          TRUE, IFERROR(_xlfn.XLOOKUP($AI28, 'USHE Projections'!$A:$A, IFERROR(_xlfn.XLOOKUP(AN$1, 'USHE Projections'!$A$1:$E$1, 'USHE Projections'!$A:$E), "NONE"), (AN$72-AN27)/($AI$72-$AI27)*($AI28-$AI27)+AN27), (AN$72-AN27)/($AI$72-$AI27)*($AI28-$AI27)+AN27)
        )
      )
    )
  ), 0)</f>
        <v>34240</v>
      </c>
      <c r="AO28" s="20" cm="1">
        <f t="array" ref="AO28">ROUND(
  IF(AND(AO$1="Ensign", $AI28&gt;=2021, $AI28&lt;=2024),
    _xlfn.XLOOKUP($AI28, Ensign!$A$2:$A$12, Ensign!$B$2:$B$12),
    _xlfn.XLOOKUP($AI28, 'Historic (IPEDS &amp; 2019 RTP)'!$A:$A, _xlfn.XLOOKUP(AO$1, 'Historic (IPEDS &amp; 2019 RTP)'!$A$1:$H$1, 'Historic (IPEDS &amp; 2019 RTP)'!$A:$H),
      IFERROR(_xlfn.XLOOKUP($AI28, 'USHE Historic'!$A$3:$A$13, _xlfn.XLOOKUP(AO$1, 'USHE Historic'!$A$2:$E$2, 'USHE Historic'!$A$3:$E$13)),
        _xlfn.IFS(
          AO$1="BYU", IFERROR(_xlfn.XLOOKUP($AI28, 'MAG College Enrollment Forecast'!$A:$A, 'MAG College Enrollment Forecast'!$B:$B), (AO$72-AO27)/($AI$72-$AI27)*($AI28-$AI27)+AO27),
          AO$1="UVU", IFERROR(_xlfn.XLOOKUP($AI28, 'MAG College Enrollment Forecast'!$A:$A, 'MAG College Enrollment Forecast'!$C:$C+'MAG College Enrollment Forecast'!$D:$D+'MAG College Enrollment Forecast'!$E:$E+'MAG College Enrollment Forecast'!$F:$F+'MAG College Enrollment Forecast'!$G:$G), (AO$72-AO27)/($AI$72-$AI27)*($AI28-$AI27)+AO27),
          TRUE, IFERROR(_xlfn.XLOOKUP($AI28, 'USHE Projections'!$A:$A, IFERROR(_xlfn.XLOOKUP(AO$1, 'USHE Projections'!$A$1:$E$1, 'USHE Projections'!$A:$E), "NONE"), (AO$72-AO27)/($AI$72-$AI27)*($AI28-$AI27)+AO27), (AO$72-AO27)/($AI$72-$AI27)*($AI28-$AI27)+AO27)
        )
      )
    )
  ), 0)</f>
        <v>2119</v>
      </c>
      <c r="AP28" s="20" cm="1">
        <f t="array" ref="AP28">ROUND(
  IF(AND(AP$1="Ensign", $AI28&gt;=2021, $AI28&lt;=2024),
    _xlfn.XLOOKUP($AI28, Ensign!$A$2:$A$12, Ensign!$B$2:$B$12),
    _xlfn.XLOOKUP($AI28, 'Historic (IPEDS &amp; 2019 RTP)'!$A:$A, _xlfn.XLOOKUP(AP$1, 'Historic (IPEDS &amp; 2019 RTP)'!$A$1:$H$1, 'Historic (IPEDS &amp; 2019 RTP)'!$A:$H),
      IFERROR(_xlfn.XLOOKUP($AI28, 'USHE Historic'!$A$3:$A$13, _xlfn.XLOOKUP(AP$1, 'USHE Historic'!$A$2:$E$2, 'USHE Historic'!$A$3:$E$13)),
        _xlfn.IFS(
          AP$1="BYU", IFERROR(_xlfn.XLOOKUP($AI28, 'MAG College Enrollment Forecast'!$A:$A, 'MAG College Enrollment Forecast'!$B:$B), (AP$72-AP27)/($AI$72-$AI27)*($AI28-$AI27)+AP27),
          AP$1="UVU", IFERROR(_xlfn.XLOOKUP($AI28, 'MAG College Enrollment Forecast'!$A:$A, 'MAG College Enrollment Forecast'!$C:$C+'MAG College Enrollment Forecast'!$D:$D+'MAG College Enrollment Forecast'!$E:$E+'MAG College Enrollment Forecast'!$F:$F+'MAG College Enrollment Forecast'!$G:$G), (AP$72-AP27)/($AI$72-$AI27)*($AI28-$AI27)+AP27),
          TRUE, IFERROR(_xlfn.XLOOKUP($AI28, 'USHE Projections'!$A:$A, IFERROR(_xlfn.XLOOKUP(AP$1, 'USHE Projections'!$A$1:$E$1, 'USHE Projections'!$A:$E), "NONE"), (AP$72-AP27)/($AI$72-$AI27)*($AI28-$AI27)+AP27), (AP$72-AP27)/($AI$72-$AI27)*($AI28-$AI27)+AP27)
        )
      )
    )
  ), 0)</f>
        <v>2694</v>
      </c>
      <c r="AQ28" s="7"/>
    </row>
    <row r="29" spans="1:43">
      <c r="AI29" s="3">
        <v>2017</v>
      </c>
      <c r="AJ29" s="20" cm="1">
        <f t="array" ref="AJ29">ROUND(
  IF(AND(AJ$1="Ensign", $AI29&gt;=2021, $AI29&lt;=2024),
    _xlfn.XLOOKUP($AI29, Ensign!$A$2:$A$12, Ensign!$B$2:$B$12),
    _xlfn.XLOOKUP($AI29, 'Historic (IPEDS &amp; 2019 RTP)'!$A:$A, _xlfn.XLOOKUP(AJ$1, 'Historic (IPEDS &amp; 2019 RTP)'!$A$1:$H$1, 'Historic (IPEDS &amp; 2019 RTP)'!$A:$H),
      IFERROR(_xlfn.XLOOKUP($AI29, 'USHE Historic'!$A$3:$A$13, _xlfn.XLOOKUP(AJ$1, 'USHE Historic'!$A$2:$E$2, 'USHE Historic'!$A$3:$E$13)),
        _xlfn.IFS(
          AJ$1="BYU", IFERROR(_xlfn.XLOOKUP($AI29, 'MAG College Enrollment Forecast'!$A:$A, 'MAG College Enrollment Forecast'!$B:$B), (AJ$72-AJ28)/($AI$72-$AI28)*($AI29-$AI28)+AJ28),
          AJ$1="UVU", IFERROR(_xlfn.XLOOKUP($AI29, 'MAG College Enrollment Forecast'!$A:$A, 'MAG College Enrollment Forecast'!$C:$C+'MAG College Enrollment Forecast'!$D:$D+'MAG College Enrollment Forecast'!$E:$E+'MAG College Enrollment Forecast'!$F:$F+'MAG College Enrollment Forecast'!$G:$G), (AJ$72-AJ28)/($AI$72-$AI28)*($AI29-$AI28)+AJ28),
          TRUE, IFERROR(_xlfn.XLOOKUP($AI29, 'USHE Projections'!$A:$A, IFERROR(_xlfn.XLOOKUP(AJ$1, 'USHE Projections'!$A$1:$E$1, 'USHE Projections'!$A:$E), "NONE"), (AJ$72-AJ28)/($AI$72-$AI28)*($AI29-$AI28)+AJ28), (AJ$72-AJ28)/($AI$72-$AI28)*($AI29-$AI28)+AJ28)
        )
      )
    )
  ), 0)</f>
        <v>32800</v>
      </c>
      <c r="AK29" s="20" cm="1">
        <f t="array" ref="AK29">ROUND(
  IF(AND(AK$1="Ensign", $AI29&gt;=2021, $AI29&lt;=2024),
    _xlfn.XLOOKUP($AI29, Ensign!$A$2:$A$12, Ensign!$B$2:$B$12),
    _xlfn.XLOOKUP($AI29, 'Historic (IPEDS &amp; 2019 RTP)'!$A:$A, _xlfn.XLOOKUP(AK$1, 'Historic (IPEDS &amp; 2019 RTP)'!$A$1:$H$1, 'Historic (IPEDS &amp; 2019 RTP)'!$A:$H),
      IFERROR(_xlfn.XLOOKUP($AI29, 'USHE Historic'!$A$3:$A$13, _xlfn.XLOOKUP(AK$1, 'USHE Historic'!$A$2:$E$2, 'USHE Historic'!$A$3:$E$13)),
        _xlfn.IFS(
          AK$1="BYU", IFERROR(_xlfn.XLOOKUP($AI29, 'MAG College Enrollment Forecast'!$A:$A, 'MAG College Enrollment Forecast'!$B:$B), (AK$72-AK28)/($AI$72-$AI28)*($AI29-$AI28)+AK28),
          AK$1="UVU", IFERROR(_xlfn.XLOOKUP($AI29, 'MAG College Enrollment Forecast'!$A:$A, 'MAG College Enrollment Forecast'!$C:$C+'MAG College Enrollment Forecast'!$D:$D+'MAG College Enrollment Forecast'!$E:$E+'MAG College Enrollment Forecast'!$F:$F+'MAG College Enrollment Forecast'!$G:$G), (AK$72-AK28)/($AI$72-$AI28)*($AI29-$AI28)+AK28),
          TRUE, IFERROR(_xlfn.XLOOKUP($AI29, 'USHE Projections'!$A:$A, IFERROR(_xlfn.XLOOKUP(AK$1, 'USHE Projections'!$A$1:$E$1, 'USHE Projections'!$A:$E), "NONE"), (AK$72-AK28)/($AI$72-$AI28)*($AI29-$AI28)+AK28), (AK$72-AK28)/($AI$72-$AI28)*($AI29-$AI28)+AK28)
        )
      )
    )
  ), 0)</f>
        <v>27949</v>
      </c>
      <c r="AL29" s="20" cm="1">
        <f t="array" ref="AL29">ROUND(
  IF(AND(AL$1="Ensign", $AI29&gt;=2021, $AI29&lt;=2024),
    _xlfn.XLOOKUP($AI29, Ensign!$A$2:$A$12, Ensign!$B$2:$B$12),
    _xlfn.XLOOKUP($AI29, 'Historic (IPEDS &amp; 2019 RTP)'!$A:$A, _xlfn.XLOOKUP(AL$1, 'Historic (IPEDS &amp; 2019 RTP)'!$A$1:$H$1, 'Historic (IPEDS &amp; 2019 RTP)'!$A:$H),
      IFERROR(_xlfn.XLOOKUP($AI29, 'USHE Historic'!$A$3:$A$13, _xlfn.XLOOKUP(AL$1, 'USHE Historic'!$A$2:$E$2, 'USHE Historic'!$A$3:$E$13)),
        _xlfn.IFS(
          AL$1="BYU", IFERROR(_xlfn.XLOOKUP($AI29, 'MAG College Enrollment Forecast'!$A:$A, 'MAG College Enrollment Forecast'!$B:$B), (AL$72-AL28)/($AI$72-$AI28)*($AI29-$AI28)+AL28),
          AL$1="UVU", IFERROR(_xlfn.XLOOKUP($AI29, 'MAG College Enrollment Forecast'!$A:$A, 'MAG College Enrollment Forecast'!$C:$C+'MAG College Enrollment Forecast'!$D:$D+'MAG College Enrollment Forecast'!$E:$E+'MAG College Enrollment Forecast'!$F:$F+'MAG College Enrollment Forecast'!$G:$G), (AL$72-AL28)/($AI$72-$AI28)*($AI29-$AI28)+AL28),
          TRUE, IFERROR(_xlfn.XLOOKUP($AI29, 'USHE Projections'!$A:$A, IFERROR(_xlfn.XLOOKUP(AL$1, 'USHE Projections'!$A$1:$E$1, 'USHE Projections'!$A:$E), "NONE"), (AL$72-AL28)/($AI$72-$AI28)*($AI29-$AI28)+AL28), (AL$72-AL28)/($AI$72-$AI28)*($AI29-$AI28)+AL28)
        )
      )
    )
  ), 0)</f>
        <v>37282</v>
      </c>
      <c r="AM29" s="20" cm="1">
        <f t="array" ref="AM29">ROUND(
  IF(AND(AM$1="Ensign", $AI29&gt;=2021, $AI29&lt;=2024),
    _xlfn.XLOOKUP($AI29, Ensign!$A$2:$A$12, Ensign!$B$2:$B$12),
    _xlfn.XLOOKUP($AI29, 'Historic (IPEDS &amp; 2019 RTP)'!$A:$A, _xlfn.XLOOKUP(AM$1, 'Historic (IPEDS &amp; 2019 RTP)'!$A$1:$H$1, 'Historic (IPEDS &amp; 2019 RTP)'!$A:$H),
      IFERROR(_xlfn.XLOOKUP($AI29, 'USHE Historic'!$A$3:$A$13, _xlfn.XLOOKUP(AM$1, 'USHE Historic'!$A$2:$E$2, 'USHE Historic'!$A$3:$E$13)),
        _xlfn.IFS(
          AM$1="BYU", IFERROR(_xlfn.XLOOKUP($AI29, 'MAG College Enrollment Forecast'!$A:$A, 'MAG College Enrollment Forecast'!$B:$B), (AM$72-AM28)/($AI$72-$AI28)*($AI29-$AI28)+AM28),
          AM$1="UVU", IFERROR(_xlfn.XLOOKUP($AI29, 'MAG College Enrollment Forecast'!$A:$A, 'MAG College Enrollment Forecast'!$C:$C+'MAG College Enrollment Forecast'!$D:$D+'MAG College Enrollment Forecast'!$E:$E+'MAG College Enrollment Forecast'!$F:$F+'MAG College Enrollment Forecast'!$G:$G), (AM$72-AM28)/($AI$72-$AI28)*($AI29-$AI28)+AM28),
          TRUE, IFERROR(_xlfn.XLOOKUP($AI29, 'USHE Projections'!$A:$A, IFERROR(_xlfn.XLOOKUP(AM$1, 'USHE Projections'!$A$1:$E$1, 'USHE Projections'!$A:$E), "NONE"), (AM$72-AM28)/($AI$72-$AI28)*($AI29-$AI28)+AM28), (AM$72-AM28)/($AI$72-$AI28)*($AI29-$AI28)+AM28)
        )
      )
    )
  ), 0)</f>
        <v>29620</v>
      </c>
      <c r="AN29" s="20" cm="1">
        <f t="array" ref="AN29">ROUND(
  IF(AND(AN$1="Ensign", $AI29&gt;=2021, $AI29&lt;=2024),
    _xlfn.XLOOKUP($AI29, Ensign!$A$2:$A$12, Ensign!$B$2:$B$12),
    _xlfn.XLOOKUP($AI29, 'Historic (IPEDS &amp; 2019 RTP)'!$A:$A, _xlfn.XLOOKUP(AN$1, 'Historic (IPEDS &amp; 2019 RTP)'!$A$1:$H$1, 'Historic (IPEDS &amp; 2019 RTP)'!$A:$H),
      IFERROR(_xlfn.XLOOKUP($AI29, 'USHE Historic'!$A$3:$A$13, _xlfn.XLOOKUP(AN$1, 'USHE Historic'!$A$2:$E$2, 'USHE Historic'!$A$3:$E$13)),
        _xlfn.IFS(
          AN$1="BYU", IFERROR(_xlfn.XLOOKUP($AI29, 'MAG College Enrollment Forecast'!$A:$A, 'MAG College Enrollment Forecast'!$B:$B), (AN$72-AN28)/($AI$72-$AI28)*($AI29-$AI28)+AN28),
          AN$1="UVU", IFERROR(_xlfn.XLOOKUP($AI29, 'MAG College Enrollment Forecast'!$A:$A, 'MAG College Enrollment Forecast'!$C:$C+'MAG College Enrollment Forecast'!$D:$D+'MAG College Enrollment Forecast'!$E:$E+'MAG College Enrollment Forecast'!$F:$F+'MAG College Enrollment Forecast'!$G:$G), (AN$72-AN28)/($AI$72-$AI28)*($AI29-$AI28)+AN28),
          TRUE, IFERROR(_xlfn.XLOOKUP($AI29, 'USHE Projections'!$A:$A, IFERROR(_xlfn.XLOOKUP(AN$1, 'USHE Projections'!$A$1:$E$1, 'USHE Projections'!$A:$E), "NONE"), (AN$72-AN28)/($AI$72-$AI28)*($AI29-$AI28)+AN28), (AN$72-AN28)/($AI$72-$AI28)*($AI29-$AI28)+AN28)
        )
      )
    )
  ), 0)</f>
        <v>34334</v>
      </c>
      <c r="AO29" s="20" cm="1">
        <f t="array" ref="AO29">ROUND(
  IF(AND(AO$1="Ensign", $AI29&gt;=2021, $AI29&lt;=2024),
    _xlfn.XLOOKUP($AI29, Ensign!$A$2:$A$12, Ensign!$B$2:$B$12),
    _xlfn.XLOOKUP($AI29, 'Historic (IPEDS &amp; 2019 RTP)'!$A:$A, _xlfn.XLOOKUP(AO$1, 'Historic (IPEDS &amp; 2019 RTP)'!$A$1:$H$1, 'Historic (IPEDS &amp; 2019 RTP)'!$A:$H),
      IFERROR(_xlfn.XLOOKUP($AI29, 'USHE Historic'!$A$3:$A$13, _xlfn.XLOOKUP(AO$1, 'USHE Historic'!$A$2:$E$2, 'USHE Historic'!$A$3:$E$13)),
        _xlfn.IFS(
          AO$1="BYU", IFERROR(_xlfn.XLOOKUP($AI29, 'MAG College Enrollment Forecast'!$A:$A, 'MAG College Enrollment Forecast'!$B:$B), (AO$72-AO28)/($AI$72-$AI28)*($AI29-$AI28)+AO28),
          AO$1="UVU", IFERROR(_xlfn.XLOOKUP($AI29, 'MAG College Enrollment Forecast'!$A:$A, 'MAG College Enrollment Forecast'!$C:$C+'MAG College Enrollment Forecast'!$D:$D+'MAG College Enrollment Forecast'!$E:$E+'MAG College Enrollment Forecast'!$F:$F+'MAG College Enrollment Forecast'!$G:$G), (AO$72-AO28)/($AI$72-$AI28)*($AI29-$AI28)+AO28),
          TRUE, IFERROR(_xlfn.XLOOKUP($AI29, 'USHE Projections'!$A:$A, IFERROR(_xlfn.XLOOKUP(AO$1, 'USHE Projections'!$A$1:$E$1, 'USHE Projections'!$A:$E), "NONE"), (AO$72-AO28)/($AI$72-$AI28)*($AI29-$AI28)+AO28), (AO$72-AO28)/($AI$72-$AI28)*($AI29-$AI28)+AO28)
        )
      )
    )
  ), 0)</f>
        <v>2045</v>
      </c>
      <c r="AP29" s="20" cm="1">
        <f t="array" ref="AP29">ROUND(
  IF(AND(AP$1="Ensign", $AI29&gt;=2021, $AI29&lt;=2024),
    _xlfn.XLOOKUP($AI29, Ensign!$A$2:$A$12, Ensign!$B$2:$B$12),
    _xlfn.XLOOKUP($AI29, 'Historic (IPEDS &amp; 2019 RTP)'!$A:$A, _xlfn.XLOOKUP(AP$1, 'Historic (IPEDS &amp; 2019 RTP)'!$A$1:$H$1, 'Historic (IPEDS &amp; 2019 RTP)'!$A:$H),
      IFERROR(_xlfn.XLOOKUP($AI29, 'USHE Historic'!$A$3:$A$13, _xlfn.XLOOKUP(AP$1, 'USHE Historic'!$A$2:$E$2, 'USHE Historic'!$A$3:$E$13)),
        _xlfn.IFS(
          AP$1="BYU", IFERROR(_xlfn.XLOOKUP($AI29, 'MAG College Enrollment Forecast'!$A:$A, 'MAG College Enrollment Forecast'!$B:$B), (AP$72-AP28)/($AI$72-$AI28)*($AI29-$AI28)+AP28),
          AP$1="UVU", IFERROR(_xlfn.XLOOKUP($AI29, 'MAG College Enrollment Forecast'!$A:$A, 'MAG College Enrollment Forecast'!$C:$C+'MAG College Enrollment Forecast'!$D:$D+'MAG College Enrollment Forecast'!$E:$E+'MAG College Enrollment Forecast'!$F:$F+'MAG College Enrollment Forecast'!$G:$G), (AP$72-AP28)/($AI$72-$AI28)*($AI29-$AI28)+AP28),
          TRUE, IFERROR(_xlfn.XLOOKUP($AI29, 'USHE Projections'!$A:$A, IFERROR(_xlfn.XLOOKUP(AP$1, 'USHE Projections'!$A$1:$E$1, 'USHE Projections'!$A:$E), "NONE"), (AP$72-AP28)/($AI$72-$AI28)*($AI29-$AI28)+AP28), (AP$72-AP28)/($AI$72-$AI28)*($AI29-$AI28)+AP28)
        )
      )
    )
  ), 0)</f>
        <v>2570</v>
      </c>
      <c r="AQ29" s="7"/>
    </row>
    <row r="30" spans="1:43">
      <c r="AI30" s="3">
        <v>2018</v>
      </c>
      <c r="AJ30" s="20" cm="1">
        <f t="array" ref="AJ30">ROUND(
  IF(AND(AJ$1="Ensign", $AI30&gt;=2021, $AI30&lt;=2024),
    _xlfn.XLOOKUP($AI30, Ensign!$A$2:$A$12, Ensign!$B$2:$B$12),
    _xlfn.XLOOKUP($AI30, 'Historic (IPEDS &amp; 2019 RTP)'!$A:$A, _xlfn.XLOOKUP(AJ$1, 'Historic (IPEDS &amp; 2019 RTP)'!$A$1:$H$1, 'Historic (IPEDS &amp; 2019 RTP)'!$A:$H),
      IFERROR(_xlfn.XLOOKUP($AI30, 'USHE Historic'!$A$3:$A$13, _xlfn.XLOOKUP(AJ$1, 'USHE Historic'!$A$2:$E$2, 'USHE Historic'!$A$3:$E$13)),
        _xlfn.IFS(
          AJ$1="BYU", IFERROR(_xlfn.XLOOKUP($AI30, 'MAG College Enrollment Forecast'!$A:$A, 'MAG College Enrollment Forecast'!$B:$B), (AJ$72-AJ29)/($AI$72-$AI29)*($AI30-$AI29)+AJ29),
          AJ$1="UVU", IFERROR(_xlfn.XLOOKUP($AI30, 'MAG College Enrollment Forecast'!$A:$A, 'MAG College Enrollment Forecast'!$C:$C+'MAG College Enrollment Forecast'!$D:$D+'MAG College Enrollment Forecast'!$E:$E+'MAG College Enrollment Forecast'!$F:$F+'MAG College Enrollment Forecast'!$G:$G), (AJ$72-AJ29)/($AI$72-$AI29)*($AI30-$AI29)+AJ29),
          TRUE, IFERROR(_xlfn.XLOOKUP($AI30, 'USHE Projections'!$A:$A, IFERROR(_xlfn.XLOOKUP(AJ$1, 'USHE Projections'!$A$1:$E$1, 'USHE Projections'!$A:$E), "NONE"), (AJ$72-AJ29)/($AI$72-$AI29)*($AI30-$AI29)+AJ29), (AJ$72-AJ29)/($AI$72-$AI29)*($AI30-$AI29)+AJ29)
        )
      )
    )
  ), 0)</f>
        <v>33023</v>
      </c>
      <c r="AK30" s="20" cm="1">
        <f t="array" ref="AK30">ROUND(
  IF(AND(AK$1="Ensign", $AI30&gt;=2021, $AI30&lt;=2024),
    _xlfn.XLOOKUP($AI30, Ensign!$A$2:$A$12, Ensign!$B$2:$B$12),
    _xlfn.XLOOKUP($AI30, 'Historic (IPEDS &amp; 2019 RTP)'!$A:$A, _xlfn.XLOOKUP(AK$1, 'Historic (IPEDS &amp; 2019 RTP)'!$A$1:$H$1, 'Historic (IPEDS &amp; 2019 RTP)'!$A:$H),
      IFERROR(_xlfn.XLOOKUP($AI30, 'USHE Historic'!$A$3:$A$13, _xlfn.XLOOKUP(AK$1, 'USHE Historic'!$A$2:$E$2, 'USHE Historic'!$A$3:$E$13)),
        _xlfn.IFS(
          AK$1="BYU", IFERROR(_xlfn.XLOOKUP($AI30, 'MAG College Enrollment Forecast'!$A:$A, 'MAG College Enrollment Forecast'!$B:$B), (AK$72-AK29)/($AI$72-$AI29)*($AI30-$AI29)+AK29),
          AK$1="UVU", IFERROR(_xlfn.XLOOKUP($AI30, 'MAG College Enrollment Forecast'!$A:$A, 'MAG College Enrollment Forecast'!$C:$C+'MAG College Enrollment Forecast'!$D:$D+'MAG College Enrollment Forecast'!$E:$E+'MAG College Enrollment Forecast'!$F:$F+'MAG College Enrollment Forecast'!$G:$G), (AK$72-AK29)/($AI$72-$AI29)*($AI30-$AI29)+AK29),
          TRUE, IFERROR(_xlfn.XLOOKUP($AI30, 'USHE Projections'!$A:$A, IFERROR(_xlfn.XLOOKUP(AK$1, 'USHE Projections'!$A$1:$E$1, 'USHE Projections'!$A:$E), "NONE"), (AK$72-AK29)/($AI$72-$AI29)*($AI30-$AI29)+AK29), (AK$72-AK29)/($AI$72-$AI29)*($AI30-$AI29)+AK29)
        )
      )
    )
  ), 0)</f>
        <v>28247</v>
      </c>
      <c r="AL30" s="20" cm="1">
        <f t="array" ref="AL30">ROUND(
  IF(AND(AL$1="Ensign", $AI30&gt;=2021, $AI30&lt;=2024),
    _xlfn.XLOOKUP($AI30, Ensign!$A$2:$A$12, Ensign!$B$2:$B$12),
    _xlfn.XLOOKUP($AI30, 'Historic (IPEDS &amp; 2019 RTP)'!$A:$A, _xlfn.XLOOKUP(AL$1, 'Historic (IPEDS &amp; 2019 RTP)'!$A$1:$H$1, 'Historic (IPEDS &amp; 2019 RTP)'!$A:$H),
      IFERROR(_xlfn.XLOOKUP($AI30, 'USHE Historic'!$A$3:$A$13, _xlfn.XLOOKUP(AL$1, 'USHE Historic'!$A$2:$E$2, 'USHE Historic'!$A$3:$E$13)),
        _xlfn.IFS(
          AL$1="BYU", IFERROR(_xlfn.XLOOKUP($AI30, 'MAG College Enrollment Forecast'!$A:$A, 'MAG College Enrollment Forecast'!$B:$B), (AL$72-AL29)/($AI$72-$AI29)*($AI30-$AI29)+AL29),
          AL$1="UVU", IFERROR(_xlfn.XLOOKUP($AI30, 'MAG College Enrollment Forecast'!$A:$A, 'MAG College Enrollment Forecast'!$C:$C+'MAG College Enrollment Forecast'!$D:$D+'MAG College Enrollment Forecast'!$E:$E+'MAG College Enrollment Forecast'!$F:$F+'MAG College Enrollment Forecast'!$G:$G), (AL$72-AL29)/($AI$72-$AI29)*($AI30-$AI29)+AL29),
          TRUE, IFERROR(_xlfn.XLOOKUP($AI30, 'USHE Projections'!$A:$A, IFERROR(_xlfn.XLOOKUP(AL$1, 'USHE Projections'!$A$1:$E$1, 'USHE Projections'!$A:$E), "NONE"), (AL$72-AL29)/($AI$72-$AI29)*($AI30-$AI29)+AL29), (AL$72-AL29)/($AI$72-$AI29)*($AI30-$AI29)+AL29)
        )
      )
    )
  ), 0)</f>
        <v>39931</v>
      </c>
      <c r="AM30" s="20" cm="1">
        <f t="array" ref="AM30">ROUND(
  IF(AND(AM$1="Ensign", $AI30&gt;=2021, $AI30&lt;=2024),
    _xlfn.XLOOKUP($AI30, Ensign!$A$2:$A$12, Ensign!$B$2:$B$12),
    _xlfn.XLOOKUP($AI30, 'Historic (IPEDS &amp; 2019 RTP)'!$A:$A, _xlfn.XLOOKUP(AM$1, 'Historic (IPEDS &amp; 2019 RTP)'!$A$1:$H$1, 'Historic (IPEDS &amp; 2019 RTP)'!$A:$H),
      IFERROR(_xlfn.XLOOKUP($AI30, 'USHE Historic'!$A$3:$A$13, _xlfn.XLOOKUP(AM$1, 'USHE Historic'!$A$2:$E$2, 'USHE Historic'!$A$3:$E$13)),
        _xlfn.IFS(
          AM$1="BYU", IFERROR(_xlfn.XLOOKUP($AI30, 'MAG College Enrollment Forecast'!$A:$A, 'MAG College Enrollment Forecast'!$B:$B), (AM$72-AM29)/($AI$72-$AI29)*($AI30-$AI29)+AM29),
          AM$1="UVU", IFERROR(_xlfn.XLOOKUP($AI30, 'MAG College Enrollment Forecast'!$A:$A, 'MAG College Enrollment Forecast'!$C:$C+'MAG College Enrollment Forecast'!$D:$D+'MAG College Enrollment Forecast'!$E:$E+'MAG College Enrollment Forecast'!$F:$F+'MAG College Enrollment Forecast'!$G:$G), (AM$72-AM29)/($AI$72-$AI29)*($AI30-$AI29)+AM29),
          TRUE, IFERROR(_xlfn.XLOOKUP($AI30, 'USHE Projections'!$A:$A, IFERROR(_xlfn.XLOOKUP(AM$1, 'USHE Projections'!$A$1:$E$1, 'USHE Projections'!$A:$E), "NONE"), (AM$72-AM29)/($AI$72-$AI29)*($AI30-$AI29)+AM29), (AM$72-AM29)/($AI$72-$AI29)*($AI30-$AI29)+AM29)
        )
      )
    )
  ), 0)</f>
        <v>29156</v>
      </c>
      <c r="AN30" s="20" cm="1">
        <f t="array" ref="AN30">ROUND(
  IF(AND(AN$1="Ensign", $AI30&gt;=2021, $AI30&lt;=2024),
    _xlfn.XLOOKUP($AI30, Ensign!$A$2:$A$12, Ensign!$B$2:$B$12),
    _xlfn.XLOOKUP($AI30, 'Historic (IPEDS &amp; 2019 RTP)'!$A:$A, _xlfn.XLOOKUP(AN$1, 'Historic (IPEDS &amp; 2019 RTP)'!$A$1:$H$1, 'Historic (IPEDS &amp; 2019 RTP)'!$A:$H),
      IFERROR(_xlfn.XLOOKUP($AI30, 'USHE Historic'!$A$3:$A$13, _xlfn.XLOOKUP(AN$1, 'USHE Historic'!$A$2:$E$2, 'USHE Historic'!$A$3:$E$13)),
        _xlfn.IFS(
          AN$1="BYU", IFERROR(_xlfn.XLOOKUP($AI30, 'MAG College Enrollment Forecast'!$A:$A, 'MAG College Enrollment Forecast'!$B:$B), (AN$72-AN29)/($AI$72-$AI29)*($AI30-$AI29)+AN29),
          AN$1="UVU", IFERROR(_xlfn.XLOOKUP($AI30, 'MAG College Enrollment Forecast'!$A:$A, 'MAG College Enrollment Forecast'!$C:$C+'MAG College Enrollment Forecast'!$D:$D+'MAG College Enrollment Forecast'!$E:$E+'MAG College Enrollment Forecast'!$F:$F+'MAG College Enrollment Forecast'!$G:$G), (AN$72-AN29)/($AI$72-$AI29)*($AI30-$AI29)+AN29),
          TRUE, IFERROR(_xlfn.XLOOKUP($AI30, 'USHE Projections'!$A:$A, IFERROR(_xlfn.XLOOKUP(AN$1, 'USHE Projections'!$A$1:$E$1, 'USHE Projections'!$A:$E), "NONE"), (AN$72-AN29)/($AI$72-$AI29)*($AI30-$AI29)+AN29), (AN$72-AN29)/($AI$72-$AI29)*($AI30-$AI29)+AN29)
        )
      )
    )
  ), 0)</f>
        <v>34499</v>
      </c>
      <c r="AO30" s="20" cm="1">
        <f t="array" ref="AO30">ROUND(
  IF(AND(AO$1="Ensign", $AI30&gt;=2021, $AI30&lt;=2024),
    _xlfn.XLOOKUP($AI30, Ensign!$A$2:$A$12, Ensign!$B$2:$B$12),
    _xlfn.XLOOKUP($AI30, 'Historic (IPEDS &amp; 2019 RTP)'!$A:$A, _xlfn.XLOOKUP(AO$1, 'Historic (IPEDS &amp; 2019 RTP)'!$A$1:$H$1, 'Historic (IPEDS &amp; 2019 RTP)'!$A:$H),
      IFERROR(_xlfn.XLOOKUP($AI30, 'USHE Historic'!$A$3:$A$13, _xlfn.XLOOKUP(AO$1, 'USHE Historic'!$A$2:$E$2, 'USHE Historic'!$A$3:$E$13)),
        _xlfn.IFS(
          AO$1="BYU", IFERROR(_xlfn.XLOOKUP($AI30, 'MAG College Enrollment Forecast'!$A:$A, 'MAG College Enrollment Forecast'!$B:$B), (AO$72-AO29)/($AI$72-$AI29)*($AI30-$AI29)+AO29),
          AO$1="UVU", IFERROR(_xlfn.XLOOKUP($AI30, 'MAG College Enrollment Forecast'!$A:$A, 'MAG College Enrollment Forecast'!$C:$C+'MAG College Enrollment Forecast'!$D:$D+'MAG College Enrollment Forecast'!$E:$E+'MAG College Enrollment Forecast'!$F:$F+'MAG College Enrollment Forecast'!$G:$G), (AO$72-AO29)/($AI$72-$AI29)*($AI30-$AI29)+AO29),
          TRUE, IFERROR(_xlfn.XLOOKUP($AI30, 'USHE Projections'!$A:$A, IFERROR(_xlfn.XLOOKUP(AO$1, 'USHE Projections'!$A$1:$E$1, 'USHE Projections'!$A:$E), "NONE"), (AO$72-AO29)/($AI$72-$AI29)*($AI30-$AI29)+AO29), (AO$72-AO29)/($AI$72-$AI29)*($AI30-$AI29)+AO29)
        )
      )
    )
  ), 0)</f>
        <v>1996</v>
      </c>
      <c r="AP30" s="20" cm="1">
        <f t="array" ref="AP30">ROUND(
  IF(AND(AP$1="Ensign", $AI30&gt;=2021, $AI30&lt;=2024),
    _xlfn.XLOOKUP($AI30, Ensign!$A$2:$A$12, Ensign!$B$2:$B$12),
    _xlfn.XLOOKUP($AI30, 'Historic (IPEDS &amp; 2019 RTP)'!$A:$A, _xlfn.XLOOKUP(AP$1, 'Historic (IPEDS &amp; 2019 RTP)'!$A$1:$H$1, 'Historic (IPEDS &amp; 2019 RTP)'!$A:$H),
      IFERROR(_xlfn.XLOOKUP($AI30, 'USHE Historic'!$A$3:$A$13, _xlfn.XLOOKUP(AP$1, 'USHE Historic'!$A$2:$E$2, 'USHE Historic'!$A$3:$E$13)),
        _xlfn.IFS(
          AP$1="BYU", IFERROR(_xlfn.XLOOKUP($AI30, 'MAG College Enrollment Forecast'!$A:$A, 'MAG College Enrollment Forecast'!$B:$B), (AP$72-AP29)/($AI$72-$AI29)*($AI30-$AI29)+AP29),
          AP$1="UVU", IFERROR(_xlfn.XLOOKUP($AI30, 'MAG College Enrollment Forecast'!$A:$A, 'MAG College Enrollment Forecast'!$C:$C+'MAG College Enrollment Forecast'!$D:$D+'MAG College Enrollment Forecast'!$E:$E+'MAG College Enrollment Forecast'!$F:$F+'MAG College Enrollment Forecast'!$G:$G), (AP$72-AP29)/($AI$72-$AI29)*($AI30-$AI29)+AP29),
          TRUE, IFERROR(_xlfn.XLOOKUP($AI30, 'USHE Projections'!$A:$A, IFERROR(_xlfn.XLOOKUP(AP$1, 'USHE Projections'!$A$1:$E$1, 'USHE Projections'!$A:$E), "NONE"), (AP$72-AP29)/($AI$72-$AI29)*($AI30-$AI29)+AP29), (AP$72-AP29)/($AI$72-$AI29)*($AI30-$AI29)+AP29)
        )
      )
    )
  ), 0)</f>
        <v>2477</v>
      </c>
      <c r="AQ30" s="7"/>
    </row>
    <row r="31" spans="1:43">
      <c r="AI31" s="3">
        <v>2019</v>
      </c>
      <c r="AJ31" s="20" cm="1">
        <f t="array" ref="AJ31">ROUND(
  IF(AND(AJ$1="Ensign", $AI31&gt;=2021, $AI31&lt;=2024),
    _xlfn.XLOOKUP($AI31, Ensign!$A$2:$A$12, Ensign!$B$2:$B$12),
    _xlfn.XLOOKUP($AI31, 'Historic (IPEDS &amp; 2019 RTP)'!$A:$A, _xlfn.XLOOKUP(AJ$1, 'Historic (IPEDS &amp; 2019 RTP)'!$A$1:$H$1, 'Historic (IPEDS &amp; 2019 RTP)'!$A:$H),
      IFERROR(_xlfn.XLOOKUP($AI31, 'USHE Historic'!$A$3:$A$13, _xlfn.XLOOKUP(AJ$1, 'USHE Historic'!$A$2:$E$2, 'USHE Historic'!$A$3:$E$13)),
        _xlfn.IFS(
          AJ$1="BYU", IFERROR(_xlfn.XLOOKUP($AI31, 'MAG College Enrollment Forecast'!$A:$A, 'MAG College Enrollment Forecast'!$B:$B), (AJ$72-AJ30)/($AI$72-$AI30)*($AI31-$AI30)+AJ30),
          AJ$1="UVU", IFERROR(_xlfn.XLOOKUP($AI31, 'MAG College Enrollment Forecast'!$A:$A, 'MAG College Enrollment Forecast'!$C:$C+'MAG College Enrollment Forecast'!$D:$D+'MAG College Enrollment Forecast'!$E:$E+'MAG College Enrollment Forecast'!$F:$F+'MAG College Enrollment Forecast'!$G:$G), (AJ$72-AJ30)/($AI$72-$AI30)*($AI31-$AI30)+AJ30),
          TRUE, IFERROR(_xlfn.XLOOKUP($AI31, 'USHE Projections'!$A:$A, IFERROR(_xlfn.XLOOKUP(AJ$1, 'USHE Projections'!$A$1:$E$1, 'USHE Projections'!$A:$E), "NONE"), (AJ$72-AJ30)/($AI$72-$AI30)*($AI31-$AI30)+AJ30), (AJ$72-AJ30)/($AI$72-$AI30)*($AI31-$AI30)+AJ30)
        )
      )
    )
  ), 0)</f>
        <v>32852</v>
      </c>
      <c r="AK31" s="20" cm="1">
        <f t="array" ref="AK31">ROUND(
  IF(AND(AK$1="Ensign", $AI31&gt;=2021, $AI31&lt;=2024),
    _xlfn.XLOOKUP($AI31, Ensign!$A$2:$A$12, Ensign!$B$2:$B$12),
    _xlfn.XLOOKUP($AI31, 'Historic (IPEDS &amp; 2019 RTP)'!$A:$A, _xlfn.XLOOKUP(AK$1, 'Historic (IPEDS &amp; 2019 RTP)'!$A$1:$H$1, 'Historic (IPEDS &amp; 2019 RTP)'!$A:$H),
      IFERROR(_xlfn.XLOOKUP($AI31, 'USHE Historic'!$A$3:$A$13, _xlfn.XLOOKUP(AK$1, 'USHE Historic'!$A$2:$E$2, 'USHE Historic'!$A$3:$E$13)),
        _xlfn.IFS(
          AK$1="BYU", IFERROR(_xlfn.XLOOKUP($AI31, 'MAG College Enrollment Forecast'!$A:$A, 'MAG College Enrollment Forecast'!$B:$B), (AK$72-AK30)/($AI$72-$AI30)*($AI31-$AI30)+AK30),
          AK$1="UVU", IFERROR(_xlfn.XLOOKUP($AI31, 'MAG College Enrollment Forecast'!$A:$A, 'MAG College Enrollment Forecast'!$C:$C+'MAG College Enrollment Forecast'!$D:$D+'MAG College Enrollment Forecast'!$E:$E+'MAG College Enrollment Forecast'!$F:$F+'MAG College Enrollment Forecast'!$G:$G), (AK$72-AK30)/($AI$72-$AI30)*($AI31-$AI30)+AK30),
          TRUE, IFERROR(_xlfn.XLOOKUP($AI31, 'USHE Projections'!$A:$A, IFERROR(_xlfn.XLOOKUP(AK$1, 'USHE Projections'!$A$1:$E$1, 'USHE Projections'!$A:$E), "NONE"), (AK$72-AK30)/($AI$72-$AI30)*($AI31-$AI30)+AK30), (AK$72-AK30)/($AI$72-$AI30)*($AI31-$AI30)+AK30)
        )
      )
    )
  ), 0)</f>
        <v>29644</v>
      </c>
      <c r="AL31" s="20" cm="1">
        <f t="array" ref="AL31">ROUND(
  IF(AND(AL$1="Ensign", $AI31&gt;=2021, $AI31&lt;=2024),
    _xlfn.XLOOKUP($AI31, Ensign!$A$2:$A$12, Ensign!$B$2:$B$12),
    _xlfn.XLOOKUP($AI31, 'Historic (IPEDS &amp; 2019 RTP)'!$A:$A, _xlfn.XLOOKUP(AL$1, 'Historic (IPEDS &amp; 2019 RTP)'!$A$1:$H$1, 'Historic (IPEDS &amp; 2019 RTP)'!$A:$H),
      IFERROR(_xlfn.XLOOKUP($AI31, 'USHE Historic'!$A$3:$A$13, _xlfn.XLOOKUP(AL$1, 'USHE Historic'!$A$2:$E$2, 'USHE Historic'!$A$3:$E$13)),
        _xlfn.IFS(
          AL$1="BYU", IFERROR(_xlfn.XLOOKUP($AI31, 'MAG College Enrollment Forecast'!$A:$A, 'MAG College Enrollment Forecast'!$B:$B), (AL$72-AL30)/($AI$72-$AI30)*($AI31-$AI30)+AL30),
          AL$1="UVU", IFERROR(_xlfn.XLOOKUP($AI31, 'MAG College Enrollment Forecast'!$A:$A, 'MAG College Enrollment Forecast'!$C:$C+'MAG College Enrollment Forecast'!$D:$D+'MAG College Enrollment Forecast'!$E:$E+'MAG College Enrollment Forecast'!$F:$F+'MAG College Enrollment Forecast'!$G:$G), (AL$72-AL30)/($AI$72-$AI30)*($AI31-$AI30)+AL30),
          TRUE, IFERROR(_xlfn.XLOOKUP($AI31, 'USHE Projections'!$A:$A, IFERROR(_xlfn.XLOOKUP(AL$1, 'USHE Projections'!$A$1:$E$1, 'USHE Projections'!$A:$E), "NONE"), (AL$72-AL30)/($AI$72-$AI30)*($AI31-$AI30)+AL30), (AL$72-AL30)/($AI$72-$AI30)*($AI31-$AI30)+AL30)
        )
      )
    )
  ), 0)</f>
        <v>41728</v>
      </c>
      <c r="AM31" s="20" cm="1">
        <f t="array" ref="AM31">ROUND(
  IF(AND(AM$1="Ensign", $AI31&gt;=2021, $AI31&lt;=2024),
    _xlfn.XLOOKUP($AI31, Ensign!$A$2:$A$12, Ensign!$B$2:$B$12),
    _xlfn.XLOOKUP($AI31, 'Historic (IPEDS &amp; 2019 RTP)'!$A:$A, _xlfn.XLOOKUP(AM$1, 'Historic (IPEDS &amp; 2019 RTP)'!$A$1:$H$1, 'Historic (IPEDS &amp; 2019 RTP)'!$A:$H),
      IFERROR(_xlfn.XLOOKUP($AI31, 'USHE Historic'!$A$3:$A$13, _xlfn.XLOOKUP(AM$1, 'USHE Historic'!$A$2:$E$2, 'USHE Historic'!$A$3:$E$13)),
        _xlfn.IFS(
          AM$1="BYU", IFERROR(_xlfn.XLOOKUP($AI31, 'MAG College Enrollment Forecast'!$A:$A, 'MAG College Enrollment Forecast'!$B:$B), (AM$72-AM30)/($AI$72-$AI30)*($AI31-$AI30)+AM30),
          AM$1="UVU", IFERROR(_xlfn.XLOOKUP($AI31, 'MAG College Enrollment Forecast'!$A:$A, 'MAG College Enrollment Forecast'!$C:$C+'MAG College Enrollment Forecast'!$D:$D+'MAG College Enrollment Forecast'!$E:$E+'MAG College Enrollment Forecast'!$F:$F+'MAG College Enrollment Forecast'!$G:$G), (AM$72-AM30)/($AI$72-$AI30)*($AI31-$AI30)+AM30),
          TRUE, IFERROR(_xlfn.XLOOKUP($AI31, 'USHE Projections'!$A:$A, IFERROR(_xlfn.XLOOKUP(AM$1, 'USHE Projections'!$A$1:$E$1, 'USHE Projections'!$A:$E), "NONE"), (AM$72-AM30)/($AI$72-$AI30)*($AI31-$AI30)+AM30), (AM$72-AM30)/($AI$72-$AI30)*($AI31-$AI30)+AM30)
        )
      )
    )
  ), 0)</f>
        <v>29517</v>
      </c>
      <c r="AN31" s="20" cm="1">
        <f t="array" ref="AN31">ROUND(
  IF(AND(AN$1="Ensign", $AI31&gt;=2021, $AI31&lt;=2024),
    _xlfn.XLOOKUP($AI31, Ensign!$A$2:$A$12, Ensign!$B$2:$B$12),
    _xlfn.XLOOKUP($AI31, 'Historic (IPEDS &amp; 2019 RTP)'!$A:$A, _xlfn.XLOOKUP(AN$1, 'Historic (IPEDS &amp; 2019 RTP)'!$A$1:$H$1, 'Historic (IPEDS &amp; 2019 RTP)'!$A:$H),
      IFERROR(_xlfn.XLOOKUP($AI31, 'USHE Historic'!$A$3:$A$13, _xlfn.XLOOKUP(AN$1, 'USHE Historic'!$A$2:$E$2, 'USHE Historic'!$A$3:$E$13)),
        _xlfn.IFS(
          AN$1="BYU", IFERROR(_xlfn.XLOOKUP($AI31, 'MAG College Enrollment Forecast'!$A:$A, 'MAG College Enrollment Forecast'!$B:$B), (AN$72-AN30)/($AI$72-$AI30)*($AI31-$AI30)+AN30),
          AN$1="UVU", IFERROR(_xlfn.XLOOKUP($AI31, 'MAG College Enrollment Forecast'!$A:$A, 'MAG College Enrollment Forecast'!$C:$C+'MAG College Enrollment Forecast'!$D:$D+'MAG College Enrollment Forecast'!$E:$E+'MAG College Enrollment Forecast'!$F:$F+'MAG College Enrollment Forecast'!$G:$G), (AN$72-AN30)/($AI$72-$AI30)*($AI31-$AI30)+AN30),
          TRUE, IFERROR(_xlfn.XLOOKUP($AI31, 'USHE Projections'!$A:$A, IFERROR(_xlfn.XLOOKUP(AN$1, 'USHE Projections'!$A$1:$E$1, 'USHE Projections'!$A:$E), "NONE"), (AN$72-AN30)/($AI$72-$AI30)*($AI31-$AI30)+AN30), (AN$72-AN30)/($AI$72-$AI30)*($AI31-$AI30)+AN30)
        )
      )
    )
  ), 0)</f>
        <v>34318</v>
      </c>
      <c r="AO31" s="20" cm="1">
        <f t="array" ref="AO31">ROUND(
  IF(AND(AO$1="Ensign", $AI31&gt;=2021, $AI31&lt;=2024),
    _xlfn.XLOOKUP($AI31, Ensign!$A$2:$A$12, Ensign!$B$2:$B$12),
    _xlfn.XLOOKUP($AI31, 'Historic (IPEDS &amp; 2019 RTP)'!$A:$A, _xlfn.XLOOKUP(AO$1, 'Historic (IPEDS &amp; 2019 RTP)'!$A$1:$H$1, 'Historic (IPEDS &amp; 2019 RTP)'!$A:$H),
      IFERROR(_xlfn.XLOOKUP($AI31, 'USHE Historic'!$A$3:$A$13, _xlfn.XLOOKUP(AO$1, 'USHE Historic'!$A$2:$E$2, 'USHE Historic'!$A$3:$E$13)),
        _xlfn.IFS(
          AO$1="BYU", IFERROR(_xlfn.XLOOKUP($AI31, 'MAG College Enrollment Forecast'!$A:$A, 'MAG College Enrollment Forecast'!$B:$B), (AO$72-AO30)/($AI$72-$AI30)*($AI31-$AI30)+AO30),
          AO$1="UVU", IFERROR(_xlfn.XLOOKUP($AI31, 'MAG College Enrollment Forecast'!$A:$A, 'MAG College Enrollment Forecast'!$C:$C+'MAG College Enrollment Forecast'!$D:$D+'MAG College Enrollment Forecast'!$E:$E+'MAG College Enrollment Forecast'!$F:$F+'MAG College Enrollment Forecast'!$G:$G), (AO$72-AO30)/($AI$72-$AI30)*($AI31-$AI30)+AO30),
          TRUE, IFERROR(_xlfn.XLOOKUP($AI31, 'USHE Projections'!$A:$A, IFERROR(_xlfn.XLOOKUP(AO$1, 'USHE Projections'!$A$1:$E$1, 'USHE Projections'!$A:$E), "NONE"), (AO$72-AO30)/($AI$72-$AI30)*($AI31-$AI30)+AO30), (AO$72-AO30)/($AI$72-$AI30)*($AI31-$AI30)+AO30)
        )
      )
    )
  ), 0)</f>
        <v>1929</v>
      </c>
      <c r="AP31" s="20" cm="1">
        <f t="array" ref="AP31">ROUND(
  IF(AND(AP$1="Ensign", $AI31&gt;=2021, $AI31&lt;=2024),
    _xlfn.XLOOKUP($AI31, Ensign!$A$2:$A$12, Ensign!$B$2:$B$12),
    _xlfn.XLOOKUP($AI31, 'Historic (IPEDS &amp; 2019 RTP)'!$A:$A, _xlfn.XLOOKUP(AP$1, 'Historic (IPEDS &amp; 2019 RTP)'!$A$1:$H$1, 'Historic (IPEDS &amp; 2019 RTP)'!$A:$H),
      IFERROR(_xlfn.XLOOKUP($AI31, 'USHE Historic'!$A$3:$A$13, _xlfn.XLOOKUP(AP$1, 'USHE Historic'!$A$2:$E$2, 'USHE Historic'!$A$3:$E$13)),
        _xlfn.IFS(
          AP$1="BYU", IFERROR(_xlfn.XLOOKUP($AI31, 'MAG College Enrollment Forecast'!$A:$A, 'MAG College Enrollment Forecast'!$B:$B), (AP$72-AP30)/($AI$72-$AI30)*($AI31-$AI30)+AP30),
          AP$1="UVU", IFERROR(_xlfn.XLOOKUP($AI31, 'MAG College Enrollment Forecast'!$A:$A, 'MAG College Enrollment Forecast'!$C:$C+'MAG College Enrollment Forecast'!$D:$D+'MAG College Enrollment Forecast'!$E:$E+'MAG College Enrollment Forecast'!$F:$F+'MAG College Enrollment Forecast'!$G:$G), (AP$72-AP30)/($AI$72-$AI30)*($AI31-$AI30)+AP30),
          TRUE, IFERROR(_xlfn.XLOOKUP($AI31, 'USHE Projections'!$A:$A, IFERROR(_xlfn.XLOOKUP(AP$1, 'USHE Projections'!$A$1:$E$1, 'USHE Projections'!$A:$E), "NONE"), (AP$72-AP30)/($AI$72-$AI30)*($AI31-$AI30)+AP30), (AP$72-AP30)/($AI$72-$AI30)*($AI31-$AI30)+AP30)
        )
      )
    )
  ), 0)</f>
        <v>2215</v>
      </c>
      <c r="AQ31" s="7"/>
    </row>
    <row r="32" spans="1:43">
      <c r="AI32" s="3">
        <v>2020</v>
      </c>
      <c r="AJ32" s="20" cm="1">
        <f t="array" ref="AJ32">ROUND(
  IF(AND(AJ$1="Ensign", $AI32&gt;=2021, $AI32&lt;=2024),
    _xlfn.XLOOKUP($AI32, Ensign!$A$2:$A$12, Ensign!$B$2:$B$12),
    _xlfn.XLOOKUP($AI32, 'Historic (IPEDS &amp; 2019 RTP)'!$A:$A, _xlfn.XLOOKUP(AJ$1, 'Historic (IPEDS &amp; 2019 RTP)'!$A$1:$H$1, 'Historic (IPEDS &amp; 2019 RTP)'!$A:$H),
      IFERROR(_xlfn.XLOOKUP($AI32, 'USHE Historic'!$A$3:$A$13, _xlfn.XLOOKUP(AJ$1, 'USHE Historic'!$A$2:$E$2, 'USHE Historic'!$A$3:$E$13)),
        _xlfn.IFS(
          AJ$1="BYU", IFERROR(_xlfn.XLOOKUP($AI32, 'MAG College Enrollment Forecast'!$A:$A, 'MAG College Enrollment Forecast'!$B:$B), (AJ$72-AJ31)/($AI$72-$AI31)*($AI32-$AI31)+AJ31),
          AJ$1="UVU", IFERROR(_xlfn.XLOOKUP($AI32, 'MAG College Enrollment Forecast'!$A:$A, 'MAG College Enrollment Forecast'!$C:$C+'MAG College Enrollment Forecast'!$D:$D+'MAG College Enrollment Forecast'!$E:$E+'MAG College Enrollment Forecast'!$F:$F+'MAG College Enrollment Forecast'!$G:$G), (AJ$72-AJ31)/($AI$72-$AI31)*($AI32-$AI31)+AJ31),
          TRUE, IFERROR(_xlfn.XLOOKUP($AI32, 'USHE Projections'!$A:$A, IFERROR(_xlfn.XLOOKUP(AJ$1, 'USHE Projections'!$A$1:$E$1, 'USHE Projections'!$A:$E), "NONE"), (AJ$72-AJ31)/($AI$72-$AI31)*($AI32-$AI31)+AJ31), (AJ$72-AJ31)/($AI$72-$AI31)*($AI32-$AI31)+AJ31)
        )
      )
    )
  ), 0)</f>
        <v>33081</v>
      </c>
      <c r="AK32" s="20" cm="1">
        <f t="array" ref="AK32">ROUND(
  IF(AND(AK$1="Ensign", $AI32&gt;=2021, $AI32&lt;=2024),
    _xlfn.XLOOKUP($AI32, Ensign!$A$2:$A$12, Ensign!$B$2:$B$12),
    _xlfn.XLOOKUP($AI32, 'Historic (IPEDS &amp; 2019 RTP)'!$A:$A, _xlfn.XLOOKUP(AK$1, 'Historic (IPEDS &amp; 2019 RTP)'!$A$1:$H$1, 'Historic (IPEDS &amp; 2019 RTP)'!$A:$H),
      IFERROR(_xlfn.XLOOKUP($AI32, 'USHE Historic'!$A$3:$A$13, _xlfn.XLOOKUP(AK$1, 'USHE Historic'!$A$2:$E$2, 'USHE Historic'!$A$3:$E$13)),
        _xlfn.IFS(
          AK$1="BYU", IFERROR(_xlfn.XLOOKUP($AI32, 'MAG College Enrollment Forecast'!$A:$A, 'MAG College Enrollment Forecast'!$B:$B), (AK$72-AK31)/($AI$72-$AI31)*($AI32-$AI31)+AK31),
          AK$1="UVU", IFERROR(_xlfn.XLOOKUP($AI32, 'MAG College Enrollment Forecast'!$A:$A, 'MAG College Enrollment Forecast'!$C:$C+'MAG College Enrollment Forecast'!$D:$D+'MAG College Enrollment Forecast'!$E:$E+'MAG College Enrollment Forecast'!$F:$F+'MAG College Enrollment Forecast'!$G:$G), (AK$72-AK31)/($AI$72-$AI31)*($AI32-$AI31)+AK31),
          TRUE, IFERROR(_xlfn.XLOOKUP($AI32, 'USHE Projections'!$A:$A, IFERROR(_xlfn.XLOOKUP(AK$1, 'USHE Projections'!$A$1:$E$1, 'USHE Projections'!$A:$E), "NONE"), (AK$72-AK31)/($AI$72-$AI31)*($AI32-$AI31)+AK31), (AK$72-AK31)/($AI$72-$AI31)*($AI32-$AI31)+AK31)
        )
      )
    )
  ), 0)</f>
        <v>29596</v>
      </c>
      <c r="AL32" s="20" cm="1">
        <f t="array" ref="AL32">ROUND(
  IF(AND(AL$1="Ensign", $AI32&gt;=2021, $AI32&lt;=2024),
    _xlfn.XLOOKUP($AI32, Ensign!$A$2:$A$12, Ensign!$B$2:$B$12),
    _xlfn.XLOOKUP($AI32, 'Historic (IPEDS &amp; 2019 RTP)'!$A:$A, _xlfn.XLOOKUP(AL$1, 'Historic (IPEDS &amp; 2019 RTP)'!$A$1:$H$1, 'Historic (IPEDS &amp; 2019 RTP)'!$A:$H),
      IFERROR(_xlfn.XLOOKUP($AI32, 'USHE Historic'!$A$3:$A$13, _xlfn.XLOOKUP(AL$1, 'USHE Historic'!$A$2:$E$2, 'USHE Historic'!$A$3:$E$13)),
        _xlfn.IFS(
          AL$1="BYU", IFERROR(_xlfn.XLOOKUP($AI32, 'MAG College Enrollment Forecast'!$A:$A, 'MAG College Enrollment Forecast'!$B:$B), (AL$72-AL31)/($AI$72-$AI31)*($AI32-$AI31)+AL31),
          AL$1="UVU", IFERROR(_xlfn.XLOOKUP($AI32, 'MAG College Enrollment Forecast'!$A:$A, 'MAG College Enrollment Forecast'!$C:$C+'MAG College Enrollment Forecast'!$D:$D+'MAG College Enrollment Forecast'!$E:$E+'MAG College Enrollment Forecast'!$F:$F+'MAG College Enrollment Forecast'!$G:$G), (AL$72-AL31)/($AI$72-$AI31)*($AI32-$AI31)+AL31),
          TRUE, IFERROR(_xlfn.XLOOKUP($AI32, 'USHE Projections'!$A:$A, IFERROR(_xlfn.XLOOKUP(AL$1, 'USHE Projections'!$A$1:$E$1, 'USHE Projections'!$A:$E), "NONE"), (AL$72-AL31)/($AI$72-$AI31)*($AI32-$AI31)+AL31), (AL$72-AL31)/($AI$72-$AI31)*($AI32-$AI31)+AL31)
        )
      )
    )
  ), 0)</f>
        <v>40936</v>
      </c>
      <c r="AM32" s="20" cm="1">
        <f t="array" ref="AM32">ROUND(
  IF(AND(AM$1="Ensign", $AI32&gt;=2021, $AI32&lt;=2024),
    _xlfn.XLOOKUP($AI32, Ensign!$A$2:$A$12, Ensign!$B$2:$B$12),
    _xlfn.XLOOKUP($AI32, 'Historic (IPEDS &amp; 2019 RTP)'!$A:$A, _xlfn.XLOOKUP(AM$1, 'Historic (IPEDS &amp; 2019 RTP)'!$A$1:$H$1, 'Historic (IPEDS &amp; 2019 RTP)'!$A:$H),
      IFERROR(_xlfn.XLOOKUP($AI32, 'USHE Historic'!$A$3:$A$13, _xlfn.XLOOKUP(AM$1, 'USHE Historic'!$A$2:$E$2, 'USHE Historic'!$A$3:$E$13)),
        _xlfn.IFS(
          AM$1="BYU", IFERROR(_xlfn.XLOOKUP($AI32, 'MAG College Enrollment Forecast'!$A:$A, 'MAG College Enrollment Forecast'!$B:$B), (AM$72-AM31)/($AI$72-$AI31)*($AI32-$AI31)+AM31),
          AM$1="UVU", IFERROR(_xlfn.XLOOKUP($AI32, 'MAG College Enrollment Forecast'!$A:$A, 'MAG College Enrollment Forecast'!$C:$C+'MAG College Enrollment Forecast'!$D:$D+'MAG College Enrollment Forecast'!$E:$E+'MAG College Enrollment Forecast'!$F:$F+'MAG College Enrollment Forecast'!$G:$G), (AM$72-AM31)/($AI$72-$AI31)*($AI32-$AI31)+AM31),
          TRUE, IFERROR(_xlfn.XLOOKUP($AI32, 'USHE Projections'!$A:$A, IFERROR(_xlfn.XLOOKUP(AM$1, 'USHE Projections'!$A$1:$E$1, 'USHE Projections'!$A:$E), "NONE"), (AM$72-AM31)/($AI$72-$AI31)*($AI32-$AI31)+AM31), (AM$72-AM31)/($AI$72-$AI31)*($AI32-$AI31)+AM31)
        )
      )
    )
  ), 0)</f>
        <v>27293</v>
      </c>
      <c r="AN32" s="20" cm="1">
        <f t="array" ref="AN32">ROUND(
  IF(AND(AN$1="Ensign", $AI32&gt;=2021, $AI32&lt;=2024),
    _xlfn.XLOOKUP($AI32, Ensign!$A$2:$A$12, Ensign!$B$2:$B$12),
    _xlfn.XLOOKUP($AI32, 'Historic (IPEDS &amp; 2019 RTP)'!$A:$A, _xlfn.XLOOKUP(AN$1, 'Historic (IPEDS &amp; 2019 RTP)'!$A$1:$H$1, 'Historic (IPEDS &amp; 2019 RTP)'!$A:$H),
      IFERROR(_xlfn.XLOOKUP($AI32, 'USHE Historic'!$A$3:$A$13, _xlfn.XLOOKUP(AN$1, 'USHE Historic'!$A$2:$E$2, 'USHE Historic'!$A$3:$E$13)),
        _xlfn.IFS(
          AN$1="BYU", IFERROR(_xlfn.XLOOKUP($AI32, 'MAG College Enrollment Forecast'!$A:$A, 'MAG College Enrollment Forecast'!$B:$B), (AN$72-AN31)/($AI$72-$AI31)*($AI32-$AI31)+AN31),
          AN$1="UVU", IFERROR(_xlfn.XLOOKUP($AI32, 'MAG College Enrollment Forecast'!$A:$A, 'MAG College Enrollment Forecast'!$C:$C+'MAG College Enrollment Forecast'!$D:$D+'MAG College Enrollment Forecast'!$E:$E+'MAG College Enrollment Forecast'!$F:$F+'MAG College Enrollment Forecast'!$G:$G), (AN$72-AN31)/($AI$72-$AI31)*($AI32-$AI31)+AN31),
          TRUE, IFERROR(_xlfn.XLOOKUP($AI32, 'USHE Projections'!$A:$A, IFERROR(_xlfn.XLOOKUP(AN$1, 'USHE Projections'!$A$1:$E$1, 'USHE Projections'!$A:$E), "NONE"), (AN$72-AN31)/($AI$72-$AI31)*($AI32-$AI31)+AN31), (AN$72-AN31)/($AI$72-$AI31)*($AI32-$AI31)+AN31)
        )
      )
    )
  ), 0)</f>
        <v>36461</v>
      </c>
      <c r="AO32" s="20" cm="1">
        <f t="array" ref="AO32">ROUND(
  IF(AND(AO$1="Ensign", $AI32&gt;=2021, $AI32&lt;=2024),
    _xlfn.XLOOKUP($AI32, Ensign!$A$2:$A$12, Ensign!$B$2:$B$12),
    _xlfn.XLOOKUP($AI32, 'Historic (IPEDS &amp; 2019 RTP)'!$A:$A, _xlfn.XLOOKUP(AO$1, 'Historic (IPEDS &amp; 2019 RTP)'!$A$1:$H$1, 'Historic (IPEDS &amp; 2019 RTP)'!$A:$H),
      IFERROR(_xlfn.XLOOKUP($AI32, 'USHE Historic'!$A$3:$A$13, _xlfn.XLOOKUP(AO$1, 'USHE Historic'!$A$2:$E$2, 'USHE Historic'!$A$3:$E$13)),
        _xlfn.IFS(
          AO$1="BYU", IFERROR(_xlfn.XLOOKUP($AI32, 'MAG College Enrollment Forecast'!$A:$A, 'MAG College Enrollment Forecast'!$B:$B), (AO$72-AO31)/($AI$72-$AI31)*($AI32-$AI31)+AO31),
          AO$1="UVU", IFERROR(_xlfn.XLOOKUP($AI32, 'MAG College Enrollment Forecast'!$A:$A, 'MAG College Enrollment Forecast'!$C:$C+'MAG College Enrollment Forecast'!$D:$D+'MAG College Enrollment Forecast'!$E:$E+'MAG College Enrollment Forecast'!$F:$F+'MAG College Enrollment Forecast'!$G:$G), (AO$72-AO31)/($AI$72-$AI31)*($AI32-$AI31)+AO31),
          TRUE, IFERROR(_xlfn.XLOOKUP($AI32, 'USHE Projections'!$A:$A, IFERROR(_xlfn.XLOOKUP(AO$1, 'USHE Projections'!$A$1:$E$1, 'USHE Projections'!$A:$E), "NONE"), (AO$72-AO31)/($AI$72-$AI31)*($AI32-$AI31)+AO31), (AO$72-AO31)/($AI$72-$AI31)*($AI32-$AI31)+AO31)
        )
      )
    )
  ), 0)</f>
        <v>1829</v>
      </c>
      <c r="AP32" s="20" cm="1">
        <f t="array" ref="AP32">ROUND(
  IF(AND(AP$1="Ensign", $AI32&gt;=2021, $AI32&lt;=2024),
    _xlfn.XLOOKUP($AI32, Ensign!$A$2:$A$12, Ensign!$B$2:$B$12),
    _xlfn.XLOOKUP($AI32, 'Historic (IPEDS &amp; 2019 RTP)'!$A:$A, _xlfn.XLOOKUP(AP$1, 'Historic (IPEDS &amp; 2019 RTP)'!$A$1:$H$1, 'Historic (IPEDS &amp; 2019 RTP)'!$A:$H),
      IFERROR(_xlfn.XLOOKUP($AI32, 'USHE Historic'!$A$3:$A$13, _xlfn.XLOOKUP(AP$1, 'USHE Historic'!$A$2:$E$2, 'USHE Historic'!$A$3:$E$13)),
        _xlfn.IFS(
          AP$1="BYU", IFERROR(_xlfn.XLOOKUP($AI32, 'MAG College Enrollment Forecast'!$A:$A, 'MAG College Enrollment Forecast'!$B:$B), (AP$72-AP31)/($AI$72-$AI31)*($AI32-$AI31)+AP31),
          AP$1="UVU", IFERROR(_xlfn.XLOOKUP($AI32, 'MAG College Enrollment Forecast'!$A:$A, 'MAG College Enrollment Forecast'!$C:$C+'MAG College Enrollment Forecast'!$D:$D+'MAG College Enrollment Forecast'!$E:$E+'MAG College Enrollment Forecast'!$F:$F+'MAG College Enrollment Forecast'!$G:$G), (AP$72-AP31)/($AI$72-$AI31)*($AI32-$AI31)+AP31),
          TRUE, IFERROR(_xlfn.XLOOKUP($AI32, 'USHE Projections'!$A:$A, IFERROR(_xlfn.XLOOKUP(AP$1, 'USHE Projections'!$A$1:$E$1, 'USHE Projections'!$A:$E), "NONE"), (AP$72-AP31)/($AI$72-$AI31)*($AI32-$AI31)+AP31), (AP$72-AP31)/($AI$72-$AI31)*($AI32-$AI31)+AP31)
        )
      )
    )
  ), 0)</f>
        <v>1849</v>
      </c>
      <c r="AQ32" s="7"/>
    </row>
    <row r="33" spans="35:44">
      <c r="AI33" s="3">
        <v>2021</v>
      </c>
      <c r="AJ33" s="20" cm="1">
        <f t="array" ref="AJ33">ROUND(
  IF(AND(AJ$1="Ensign", $AI33&gt;=2021, $AI33&lt;=2024),
    _xlfn.XLOOKUP($AI33, Ensign!$A$2:$A$12, Ensign!$B$2:$B$12),
    _xlfn.XLOOKUP($AI33, 'Historic (IPEDS &amp; 2019 RTP)'!$A:$A, _xlfn.XLOOKUP(AJ$1, 'Historic (IPEDS &amp; 2019 RTP)'!$A$1:$H$1, 'Historic (IPEDS &amp; 2019 RTP)'!$A:$H),
      IFERROR(_xlfn.XLOOKUP($AI33, 'USHE Historic'!$A$3:$A$13, _xlfn.XLOOKUP(AJ$1, 'USHE Historic'!$A$2:$E$2, 'USHE Historic'!$A$3:$E$13)),
        _xlfn.IFS(
          AJ$1="BYU", IFERROR(_xlfn.XLOOKUP($AI33, 'MAG College Enrollment Forecast'!$A:$A, 'MAG College Enrollment Forecast'!$B:$B), (AJ$72-AJ32)/($AI$72-$AI32)*($AI33-$AI32)+AJ32),
          AJ$1="UVU", IFERROR(_xlfn.XLOOKUP($AI33, 'MAG College Enrollment Forecast'!$A:$A, 'MAG College Enrollment Forecast'!$C:$C+'MAG College Enrollment Forecast'!$D:$D+'MAG College Enrollment Forecast'!$E:$E+'MAG College Enrollment Forecast'!$F:$F+'MAG College Enrollment Forecast'!$G:$G), (AJ$72-AJ32)/($AI$72-$AI32)*($AI33-$AI32)+AJ32),
          TRUE, IFERROR(_xlfn.XLOOKUP($AI33, 'USHE Projections'!$A:$A, IFERROR(_xlfn.XLOOKUP(AJ$1, 'USHE Projections'!$A$1:$E$1, 'USHE Projections'!$A:$E), "NONE"), (AJ$72-AJ32)/($AI$72-$AI32)*($AI33-$AI32)+AJ32), (AJ$72-AJ32)/($AI$72-$AI32)*($AI33-$AI32)+AJ32)
        )
      )
    )
  ), 0)</f>
        <v>34464</v>
      </c>
      <c r="AK33" s="20" cm="1">
        <f t="array" ref="AK33">ROUND(
  IF(AND(AK$1="Ensign", $AI33&gt;=2021, $AI33&lt;=2024),
    _xlfn.XLOOKUP($AI33, Ensign!$A$2:$A$12, Ensign!$B$2:$B$12),
    _xlfn.XLOOKUP($AI33, 'Historic (IPEDS &amp; 2019 RTP)'!$A:$A, _xlfn.XLOOKUP(AK$1, 'Historic (IPEDS &amp; 2019 RTP)'!$A$1:$H$1, 'Historic (IPEDS &amp; 2019 RTP)'!$A:$H),
      IFERROR(_xlfn.XLOOKUP($AI33, 'USHE Historic'!$A$3:$A$13, _xlfn.XLOOKUP(AK$1, 'USHE Historic'!$A$2:$E$2, 'USHE Historic'!$A$3:$E$13)),
        _xlfn.IFS(
          AK$1="BYU", IFERROR(_xlfn.XLOOKUP($AI33, 'MAG College Enrollment Forecast'!$A:$A, 'MAG College Enrollment Forecast'!$B:$B), (AK$72-AK32)/($AI$72-$AI32)*($AI33-$AI32)+AK32),
          AK$1="UVU", IFERROR(_xlfn.XLOOKUP($AI33, 'MAG College Enrollment Forecast'!$A:$A, 'MAG College Enrollment Forecast'!$C:$C+'MAG College Enrollment Forecast'!$D:$D+'MAG College Enrollment Forecast'!$E:$E+'MAG College Enrollment Forecast'!$F:$F+'MAG College Enrollment Forecast'!$G:$G), (AK$72-AK32)/($AI$72-$AI32)*($AI33-$AI32)+AK32),
          TRUE, IFERROR(_xlfn.XLOOKUP($AI33, 'USHE Projections'!$A:$A, IFERROR(_xlfn.XLOOKUP(AK$1, 'USHE Projections'!$A$1:$E$1, 'USHE Projections'!$A:$E), "NONE"), (AK$72-AK32)/($AI$72-$AI32)*($AI33-$AI32)+AK32), (AK$72-AK32)/($AI$72-$AI32)*($AI33-$AI32)+AK32)
        )
      )
    )
  ), 0)</f>
        <v>29774</v>
      </c>
      <c r="AL33" s="20" cm="1">
        <f t="array" ref="AL33">ROUND(
  IF(AND(AL$1="Ensign", $AI33&gt;=2021, $AI33&lt;=2024),
    _xlfn.XLOOKUP($AI33, Ensign!$A$2:$A$12, Ensign!$B$2:$B$12),
    _xlfn.XLOOKUP($AI33, 'Historic (IPEDS &amp; 2019 RTP)'!$A:$A, _xlfn.XLOOKUP(AL$1, 'Historic (IPEDS &amp; 2019 RTP)'!$A$1:$H$1, 'Historic (IPEDS &amp; 2019 RTP)'!$A:$H),
      IFERROR(_xlfn.XLOOKUP($AI33, 'USHE Historic'!$A$3:$A$13, _xlfn.XLOOKUP(AL$1, 'USHE Historic'!$A$2:$E$2, 'USHE Historic'!$A$3:$E$13)),
        _xlfn.IFS(
          AL$1="BYU", IFERROR(_xlfn.XLOOKUP($AI33, 'MAG College Enrollment Forecast'!$A:$A, 'MAG College Enrollment Forecast'!$B:$B), (AL$72-AL32)/($AI$72-$AI32)*($AI33-$AI32)+AL32),
          AL$1="UVU", IFERROR(_xlfn.XLOOKUP($AI33, 'MAG College Enrollment Forecast'!$A:$A, 'MAG College Enrollment Forecast'!$C:$C+'MAG College Enrollment Forecast'!$D:$D+'MAG College Enrollment Forecast'!$E:$E+'MAG College Enrollment Forecast'!$F:$F+'MAG College Enrollment Forecast'!$G:$G), (AL$72-AL32)/($AI$72-$AI32)*($AI33-$AI32)+AL32),
          TRUE, IFERROR(_xlfn.XLOOKUP($AI33, 'USHE Projections'!$A:$A, IFERROR(_xlfn.XLOOKUP(AL$1, 'USHE Projections'!$A$1:$E$1, 'USHE Projections'!$A:$E), "NONE"), (AL$72-AL32)/($AI$72-$AI32)*($AI33-$AI32)+AL32), (AL$72-AL32)/($AI$72-$AI32)*($AI33-$AI32)+AL32)
        )
      )
    )
  ), 0)</f>
        <v>41262</v>
      </c>
      <c r="AM33" s="20" cm="1">
        <f t="array" ref="AM33">ROUND(
  IF(AND(AM$1="Ensign", $AI33&gt;=2021, $AI33&lt;=2024),
    _xlfn.XLOOKUP($AI33, Ensign!$A$2:$A$12, Ensign!$B$2:$B$12),
    _xlfn.XLOOKUP($AI33, 'Historic (IPEDS &amp; 2019 RTP)'!$A:$A, _xlfn.XLOOKUP(AM$1, 'Historic (IPEDS &amp; 2019 RTP)'!$A$1:$H$1, 'Historic (IPEDS &amp; 2019 RTP)'!$A:$H),
      IFERROR(_xlfn.XLOOKUP($AI33, 'USHE Historic'!$A$3:$A$13, _xlfn.XLOOKUP(AM$1, 'USHE Historic'!$A$2:$E$2, 'USHE Historic'!$A$3:$E$13)),
        _xlfn.IFS(
          AM$1="BYU", IFERROR(_xlfn.XLOOKUP($AI33, 'MAG College Enrollment Forecast'!$A:$A, 'MAG College Enrollment Forecast'!$B:$B), (AM$72-AM32)/($AI$72-$AI32)*($AI33-$AI32)+AM32),
          AM$1="UVU", IFERROR(_xlfn.XLOOKUP($AI33, 'MAG College Enrollment Forecast'!$A:$A, 'MAG College Enrollment Forecast'!$C:$C+'MAG College Enrollment Forecast'!$D:$D+'MAG College Enrollment Forecast'!$E:$E+'MAG College Enrollment Forecast'!$F:$F+'MAG College Enrollment Forecast'!$G:$G), (AM$72-AM32)/($AI$72-$AI32)*($AI33-$AI32)+AM32),
          TRUE, IFERROR(_xlfn.XLOOKUP($AI33, 'USHE Projections'!$A:$A, IFERROR(_xlfn.XLOOKUP(AM$1, 'USHE Projections'!$A$1:$E$1, 'USHE Projections'!$A:$E), "NONE"), (AM$72-AM32)/($AI$72-$AI32)*($AI33-$AI32)+AM32), (AM$72-AM32)/($AI$72-$AI32)*($AI33-$AI32)+AM32)
        )
      )
    )
  ), 0)</f>
        <v>27225</v>
      </c>
      <c r="AN33" s="20" cm="1">
        <f t="array" ref="AN33">ROUND(
  IF(AND(AN$1="Ensign", $AI33&gt;=2021, $AI33&lt;=2024),
    _xlfn.XLOOKUP($AI33, Ensign!$A$2:$A$12, Ensign!$B$2:$B$12),
    _xlfn.XLOOKUP($AI33, 'Historic (IPEDS &amp; 2019 RTP)'!$A:$A, _xlfn.XLOOKUP(AN$1, 'Historic (IPEDS &amp; 2019 RTP)'!$A$1:$H$1, 'Historic (IPEDS &amp; 2019 RTP)'!$A:$H),
      IFERROR(_xlfn.XLOOKUP($AI33, 'USHE Historic'!$A$3:$A$13, _xlfn.XLOOKUP(AN$1, 'USHE Historic'!$A$2:$E$2, 'USHE Historic'!$A$3:$E$13)),
        _xlfn.IFS(
          AN$1="BYU", IFERROR(_xlfn.XLOOKUP($AI33, 'MAG College Enrollment Forecast'!$A:$A, 'MAG College Enrollment Forecast'!$B:$B), (AN$72-AN32)/($AI$72-$AI32)*($AI33-$AI32)+AN32),
          AN$1="UVU", IFERROR(_xlfn.XLOOKUP($AI33, 'MAG College Enrollment Forecast'!$A:$A, 'MAG College Enrollment Forecast'!$C:$C+'MAG College Enrollment Forecast'!$D:$D+'MAG College Enrollment Forecast'!$E:$E+'MAG College Enrollment Forecast'!$F:$F+'MAG College Enrollment Forecast'!$G:$G), (AN$72-AN32)/($AI$72-$AI32)*($AI33-$AI32)+AN32),
          TRUE, IFERROR(_xlfn.XLOOKUP($AI33, 'USHE Projections'!$A:$A, IFERROR(_xlfn.XLOOKUP(AN$1, 'USHE Projections'!$A$1:$E$1, 'USHE Projections'!$A:$E), "NONE"), (AN$72-AN32)/($AI$72-$AI32)*($AI33-$AI32)+AN32), (AN$72-AN32)/($AI$72-$AI32)*($AI33-$AI32)+AN32)
        )
      )
    )
  ), 0)</f>
        <v>34811</v>
      </c>
      <c r="AO33" s="19" cm="1">
        <f t="array" ref="AO33">ROUND(
  IF(AND(AO$1="Ensign", $AI33&gt;=2021, $AI33&lt;=2024),
    _xlfn.XLOOKUP($AI33, Ensign!$A$2:$A$12, Ensign!$B$2:$B$12),
    _xlfn.XLOOKUP($AI33, 'Historic (IPEDS &amp; 2019 RTP)'!$A:$A, _xlfn.XLOOKUP(AO$1, 'Historic (IPEDS &amp; 2019 RTP)'!$A$1:$H$1, 'Historic (IPEDS &amp; 2019 RTP)'!$A:$H),
      IFERROR(_xlfn.XLOOKUP($AI33, 'USHE Historic'!$A$3:$A$13, _xlfn.XLOOKUP(AO$1, 'USHE Historic'!$A$2:$E$2, 'USHE Historic'!$A$3:$E$13)),
        _xlfn.IFS(
          AO$1="BYU", IFERROR(_xlfn.XLOOKUP($AI33, 'MAG College Enrollment Forecast'!$A:$A, 'MAG College Enrollment Forecast'!$B:$B), (AO$72-AO32)/($AI$72-$AI32)*($AI33-$AI32)+AO32),
          AO$1="UVU", IFERROR(_xlfn.XLOOKUP($AI33, 'MAG College Enrollment Forecast'!$A:$A, 'MAG College Enrollment Forecast'!$C:$C+'MAG College Enrollment Forecast'!$D:$D+'MAG College Enrollment Forecast'!$E:$E+'MAG College Enrollment Forecast'!$F:$F+'MAG College Enrollment Forecast'!$G:$G), (AO$72-AO32)/($AI$72-$AI32)*($AI33-$AI32)+AO32),
          TRUE, IFERROR(_xlfn.XLOOKUP($AI33, 'USHE Projections'!$A:$A, IFERROR(_xlfn.XLOOKUP(AO$1, 'USHE Projections'!$A$1:$E$1, 'USHE Projections'!$A:$E), "NONE"), (AO$72-AO32)/($AI$72-$AI32)*($AI33-$AI32)+AO32), (AO$72-AO32)/($AI$72-$AI32)*($AI33-$AI32)+AO32)
        )
      )
    )
  ), 0)</f>
        <v>1731</v>
      </c>
      <c r="AP33" s="20" cm="1">
        <f t="array" ref="AP33">ROUND(
  IF(AND(AP$1="Ensign", $AI33&gt;=2021, $AI33&lt;=2024),
    _xlfn.XLOOKUP($AI33, Ensign!$A$2:$A$12, Ensign!$B$2:$B$12),
    _xlfn.XLOOKUP($AI33, 'Historic (IPEDS &amp; 2019 RTP)'!$A:$A, _xlfn.XLOOKUP(AP$1, 'Historic (IPEDS &amp; 2019 RTP)'!$A$1:$H$1, 'Historic (IPEDS &amp; 2019 RTP)'!$A:$H),
      IFERROR(_xlfn.XLOOKUP($AI33, 'USHE Historic'!$A$3:$A$13, _xlfn.XLOOKUP(AP$1, 'USHE Historic'!$A$2:$E$2, 'USHE Historic'!$A$3:$E$13)),
        _xlfn.IFS(
          AP$1="BYU", IFERROR(_xlfn.XLOOKUP($AI33, 'MAG College Enrollment Forecast'!$A:$A, 'MAG College Enrollment Forecast'!$B:$B), (AP$72-AP32)/($AI$72-$AI32)*($AI33-$AI32)+AP32),
          AP$1="UVU", IFERROR(_xlfn.XLOOKUP($AI33, 'MAG College Enrollment Forecast'!$A:$A, 'MAG College Enrollment Forecast'!$C:$C+'MAG College Enrollment Forecast'!$D:$D+'MAG College Enrollment Forecast'!$E:$E+'MAG College Enrollment Forecast'!$F:$F+'MAG College Enrollment Forecast'!$G:$G), (AP$72-AP32)/($AI$72-$AI32)*($AI33-$AI32)+AP32),
          TRUE, IFERROR(_xlfn.XLOOKUP($AI33, 'USHE Projections'!$A:$A, IFERROR(_xlfn.XLOOKUP(AP$1, 'USHE Projections'!$A$1:$E$1, 'USHE Projections'!$A:$E), "NONE"), (AP$72-AP32)/($AI$72-$AI32)*($AI33-$AI32)+AP32), (AP$72-AP32)/($AI$72-$AI32)*($AI33-$AI32)+AP32)
        )
      )
    )
  ), 0)</f>
        <v>1535</v>
      </c>
      <c r="AQ33" s="7"/>
    </row>
    <row r="34" spans="35:44">
      <c r="AI34" s="3">
        <v>2022</v>
      </c>
      <c r="AJ34" s="20" cm="1">
        <f t="array" ref="AJ34">ROUND(
  IF(AND(AJ$1="Ensign", $AI34&gt;=2021, $AI34&lt;=2024),
    _xlfn.XLOOKUP($AI34, Ensign!$A$2:$A$12, Ensign!$B$2:$B$12),
    _xlfn.XLOOKUP($AI34, 'Historic (IPEDS &amp; 2019 RTP)'!$A:$A, _xlfn.XLOOKUP(AJ$1, 'Historic (IPEDS &amp; 2019 RTP)'!$A$1:$H$1, 'Historic (IPEDS &amp; 2019 RTP)'!$A:$H),
      IFERROR(_xlfn.XLOOKUP($AI34, 'USHE Historic'!$A$3:$A$13, _xlfn.XLOOKUP(AJ$1, 'USHE Historic'!$A$2:$E$2, 'USHE Historic'!$A$3:$E$13)),
        _xlfn.IFS(
          AJ$1="BYU", IFERROR(_xlfn.XLOOKUP($AI34, 'MAG College Enrollment Forecast'!$A:$A, 'MAG College Enrollment Forecast'!$B:$B), (AJ$72-AJ33)/($AI$72-$AI33)*($AI34-$AI33)+AJ33),
          AJ$1="UVU", IFERROR(_xlfn.XLOOKUP($AI34, 'MAG College Enrollment Forecast'!$A:$A, 'MAG College Enrollment Forecast'!$C:$C+'MAG College Enrollment Forecast'!$D:$D+'MAG College Enrollment Forecast'!$E:$E+'MAG College Enrollment Forecast'!$F:$F+'MAG College Enrollment Forecast'!$G:$G), (AJ$72-AJ33)/($AI$72-$AI33)*($AI34-$AI33)+AJ33),
          TRUE, IFERROR(_xlfn.XLOOKUP($AI34, 'USHE Projections'!$A:$A, IFERROR(_xlfn.XLOOKUP(AJ$1, 'USHE Projections'!$A$1:$E$1, 'USHE Projections'!$A:$E), "NONE"), (AJ$72-AJ33)/($AI$72-$AI33)*($AI34-$AI33)+AJ33), (AJ$72-AJ33)/($AI$72-$AI33)*($AI34-$AI33)+AJ33)
        )
      )
    )
  ), 0)</f>
        <v>34734</v>
      </c>
      <c r="AK34" s="20" cm="1">
        <f t="array" ref="AK34">ROUND(
  IF(AND(AK$1="Ensign", $AI34&gt;=2021, $AI34&lt;=2024),
    _xlfn.XLOOKUP($AI34, Ensign!$A$2:$A$12, Ensign!$B$2:$B$12),
    _xlfn.XLOOKUP($AI34, 'Historic (IPEDS &amp; 2019 RTP)'!$A:$A, _xlfn.XLOOKUP(AK$1, 'Historic (IPEDS &amp; 2019 RTP)'!$A$1:$H$1, 'Historic (IPEDS &amp; 2019 RTP)'!$A:$H),
      IFERROR(_xlfn.XLOOKUP($AI34, 'USHE Historic'!$A$3:$A$13, _xlfn.XLOOKUP(AK$1, 'USHE Historic'!$A$2:$E$2, 'USHE Historic'!$A$3:$E$13)),
        _xlfn.IFS(
          AK$1="BYU", IFERROR(_xlfn.XLOOKUP($AI34, 'MAG College Enrollment Forecast'!$A:$A, 'MAG College Enrollment Forecast'!$B:$B), (AK$72-AK33)/($AI$72-$AI33)*($AI34-$AI33)+AK33),
          AK$1="UVU", IFERROR(_xlfn.XLOOKUP($AI34, 'MAG College Enrollment Forecast'!$A:$A, 'MAG College Enrollment Forecast'!$C:$C+'MAG College Enrollment Forecast'!$D:$D+'MAG College Enrollment Forecast'!$E:$E+'MAG College Enrollment Forecast'!$F:$F+'MAG College Enrollment Forecast'!$G:$G), (AK$72-AK33)/($AI$72-$AI33)*($AI34-$AI33)+AK33),
          TRUE, IFERROR(_xlfn.XLOOKUP($AI34, 'USHE Projections'!$A:$A, IFERROR(_xlfn.XLOOKUP(AK$1, 'USHE Projections'!$A$1:$E$1, 'USHE Projections'!$A:$E), "NONE"), (AK$72-AK33)/($AI$72-$AI33)*($AI34-$AI33)+AK33), (AK$72-AK33)/($AI$72-$AI33)*($AI34-$AI33)+AK33)
        )
      )
    )
  ), 0)</f>
        <v>29914</v>
      </c>
      <c r="AL34" s="20" cm="1">
        <f t="array" ref="AL34">ROUND(
  IF(AND(AL$1="Ensign", $AI34&gt;=2021, $AI34&lt;=2024),
    _xlfn.XLOOKUP($AI34, Ensign!$A$2:$A$12, Ensign!$B$2:$B$12),
    _xlfn.XLOOKUP($AI34, 'Historic (IPEDS &amp; 2019 RTP)'!$A:$A, _xlfn.XLOOKUP(AL$1, 'Historic (IPEDS &amp; 2019 RTP)'!$A$1:$H$1, 'Historic (IPEDS &amp; 2019 RTP)'!$A:$H),
      IFERROR(_xlfn.XLOOKUP($AI34, 'USHE Historic'!$A$3:$A$13, _xlfn.XLOOKUP(AL$1, 'USHE Historic'!$A$2:$E$2, 'USHE Historic'!$A$3:$E$13)),
        _xlfn.IFS(
          AL$1="BYU", IFERROR(_xlfn.XLOOKUP($AI34, 'MAG College Enrollment Forecast'!$A:$A, 'MAG College Enrollment Forecast'!$B:$B), (AL$72-AL33)/($AI$72-$AI33)*($AI34-$AI33)+AL33),
          AL$1="UVU", IFERROR(_xlfn.XLOOKUP($AI34, 'MAG College Enrollment Forecast'!$A:$A, 'MAG College Enrollment Forecast'!$C:$C+'MAG College Enrollment Forecast'!$D:$D+'MAG College Enrollment Forecast'!$E:$E+'MAG College Enrollment Forecast'!$F:$F+'MAG College Enrollment Forecast'!$G:$G), (AL$72-AL33)/($AI$72-$AI33)*($AI34-$AI33)+AL33),
          TRUE, IFERROR(_xlfn.XLOOKUP($AI34, 'USHE Projections'!$A:$A, IFERROR(_xlfn.XLOOKUP(AL$1, 'USHE Projections'!$A$1:$E$1, 'USHE Projections'!$A:$E), "NONE"), (AL$72-AL33)/($AI$72-$AI33)*($AI34-$AI33)+AL33), (AL$72-AL33)/($AI$72-$AI33)*($AI34-$AI33)+AL33)
        )
      )
    )
  ), 0)</f>
        <v>43099</v>
      </c>
      <c r="AM34" s="20" cm="1">
        <f t="array" ref="AM34">ROUND(
  IF(AND(AM$1="Ensign", $AI34&gt;=2021, $AI34&lt;=2024),
    _xlfn.XLOOKUP($AI34, Ensign!$A$2:$A$12, Ensign!$B$2:$B$12),
    _xlfn.XLOOKUP($AI34, 'Historic (IPEDS &amp; 2019 RTP)'!$A:$A, _xlfn.XLOOKUP(AM$1, 'Historic (IPEDS &amp; 2019 RTP)'!$A$1:$H$1, 'Historic (IPEDS &amp; 2019 RTP)'!$A:$H),
      IFERROR(_xlfn.XLOOKUP($AI34, 'USHE Historic'!$A$3:$A$13, _xlfn.XLOOKUP(AM$1, 'USHE Historic'!$A$2:$E$2, 'USHE Historic'!$A$3:$E$13)),
        _xlfn.IFS(
          AM$1="BYU", IFERROR(_xlfn.XLOOKUP($AI34, 'MAG College Enrollment Forecast'!$A:$A, 'MAG College Enrollment Forecast'!$B:$B), (AM$72-AM33)/($AI$72-$AI33)*($AI34-$AI33)+AM33),
          AM$1="UVU", IFERROR(_xlfn.XLOOKUP($AI34, 'MAG College Enrollment Forecast'!$A:$A, 'MAG College Enrollment Forecast'!$C:$C+'MAG College Enrollment Forecast'!$D:$D+'MAG College Enrollment Forecast'!$E:$E+'MAG College Enrollment Forecast'!$F:$F+'MAG College Enrollment Forecast'!$G:$G), (AM$72-AM33)/($AI$72-$AI33)*($AI34-$AI33)+AM33),
          TRUE, IFERROR(_xlfn.XLOOKUP($AI34, 'USHE Projections'!$A:$A, IFERROR(_xlfn.XLOOKUP(AM$1, 'USHE Projections'!$A$1:$E$1, 'USHE Projections'!$A:$E), "NONE"), (AM$72-AM33)/($AI$72-$AI33)*($AI34-$AI33)+AM33), (AM$72-AM33)/($AI$72-$AI33)*($AI34-$AI33)+AM33)
        )
      )
    )
  ), 0)</f>
        <v>26300</v>
      </c>
      <c r="AN34" s="20" cm="1">
        <f t="array" ref="AN34">ROUND(
  IF(AND(AN$1="Ensign", $AI34&gt;=2021, $AI34&lt;=2024),
    _xlfn.XLOOKUP($AI34, Ensign!$A$2:$A$12, Ensign!$B$2:$B$12),
    _xlfn.XLOOKUP($AI34, 'Historic (IPEDS &amp; 2019 RTP)'!$A:$A, _xlfn.XLOOKUP(AN$1, 'Historic (IPEDS &amp; 2019 RTP)'!$A$1:$H$1, 'Historic (IPEDS &amp; 2019 RTP)'!$A:$H),
      IFERROR(_xlfn.XLOOKUP($AI34, 'USHE Historic'!$A$3:$A$13, _xlfn.XLOOKUP(AN$1, 'USHE Historic'!$A$2:$E$2, 'USHE Historic'!$A$3:$E$13)),
        _xlfn.IFS(
          AN$1="BYU", IFERROR(_xlfn.XLOOKUP($AI34, 'MAG College Enrollment Forecast'!$A:$A, 'MAG College Enrollment Forecast'!$B:$B), (AN$72-AN33)/($AI$72-$AI33)*($AI34-$AI33)+AN33),
          AN$1="UVU", IFERROR(_xlfn.XLOOKUP($AI34, 'MAG College Enrollment Forecast'!$A:$A, 'MAG College Enrollment Forecast'!$C:$C+'MAG College Enrollment Forecast'!$D:$D+'MAG College Enrollment Forecast'!$E:$E+'MAG College Enrollment Forecast'!$F:$F+'MAG College Enrollment Forecast'!$G:$G), (AN$72-AN33)/($AI$72-$AI33)*($AI34-$AI33)+AN33),
          TRUE, IFERROR(_xlfn.XLOOKUP($AI34, 'USHE Projections'!$A:$A, IFERROR(_xlfn.XLOOKUP(AN$1, 'USHE Projections'!$A$1:$E$1, 'USHE Projections'!$A:$E), "NONE"), (AN$72-AN33)/($AI$72-$AI33)*($AI34-$AI33)+AN33), (AN$72-AN33)/($AI$72-$AI33)*($AI34-$AI33)+AN33)
        )
      )
    )
  ), 0)</f>
        <v>34464</v>
      </c>
      <c r="AO34" s="19" cm="1">
        <f t="array" ref="AO34">ROUND(
  IF(AND(AO$1="Ensign", $AI34&gt;=2021, $AI34&lt;=2024),
    _xlfn.XLOOKUP($AI34, Ensign!$A$2:$A$12, Ensign!$B$2:$B$12),
    _xlfn.XLOOKUP($AI34, 'Historic (IPEDS &amp; 2019 RTP)'!$A:$A, _xlfn.XLOOKUP(AO$1, 'Historic (IPEDS &amp; 2019 RTP)'!$A$1:$H$1, 'Historic (IPEDS &amp; 2019 RTP)'!$A:$H),
      IFERROR(_xlfn.XLOOKUP($AI34, 'USHE Historic'!$A$3:$A$13, _xlfn.XLOOKUP(AO$1, 'USHE Historic'!$A$2:$E$2, 'USHE Historic'!$A$3:$E$13)),
        _xlfn.IFS(
          AO$1="BYU", IFERROR(_xlfn.XLOOKUP($AI34, 'MAG College Enrollment Forecast'!$A:$A, 'MAG College Enrollment Forecast'!$B:$B), (AO$72-AO33)/($AI$72-$AI33)*($AI34-$AI33)+AO33),
          AO$1="UVU", IFERROR(_xlfn.XLOOKUP($AI34, 'MAG College Enrollment Forecast'!$A:$A, 'MAG College Enrollment Forecast'!$C:$C+'MAG College Enrollment Forecast'!$D:$D+'MAG College Enrollment Forecast'!$E:$E+'MAG College Enrollment Forecast'!$F:$F+'MAG College Enrollment Forecast'!$G:$G), (AO$72-AO33)/($AI$72-$AI33)*($AI34-$AI33)+AO33),
          TRUE, IFERROR(_xlfn.XLOOKUP($AI34, 'USHE Projections'!$A:$A, IFERROR(_xlfn.XLOOKUP(AO$1, 'USHE Projections'!$A$1:$E$1, 'USHE Projections'!$A:$E), "NONE"), (AO$72-AO33)/($AI$72-$AI33)*($AI34-$AI33)+AO33), (AO$72-AO33)/($AI$72-$AI33)*($AI34-$AI33)+AO33)
        )
      )
    )
  ), 0)</f>
        <v>1618</v>
      </c>
      <c r="AP34" s="20" cm="1">
        <f t="array" ref="AP34">ROUND(
  IF(AND(AP$1="Ensign", $AI34&gt;=2021, $AI34&lt;=2024),
    _xlfn.XLOOKUP($AI34, Ensign!$A$2:$A$12, Ensign!$B$2:$B$12),
    _xlfn.XLOOKUP($AI34, 'Historic (IPEDS &amp; 2019 RTP)'!$A:$A, _xlfn.XLOOKUP(AP$1, 'Historic (IPEDS &amp; 2019 RTP)'!$A$1:$H$1, 'Historic (IPEDS &amp; 2019 RTP)'!$A:$H),
      IFERROR(_xlfn.XLOOKUP($AI34, 'USHE Historic'!$A$3:$A$13, _xlfn.XLOOKUP(AP$1, 'USHE Historic'!$A$2:$E$2, 'USHE Historic'!$A$3:$E$13)),
        _xlfn.IFS(
          AP$1="BYU", IFERROR(_xlfn.XLOOKUP($AI34, 'MAG College Enrollment Forecast'!$A:$A, 'MAG College Enrollment Forecast'!$B:$B), (AP$72-AP33)/($AI$72-$AI33)*($AI34-$AI33)+AP33),
          AP$1="UVU", IFERROR(_xlfn.XLOOKUP($AI34, 'MAG College Enrollment Forecast'!$A:$A, 'MAG College Enrollment Forecast'!$C:$C+'MAG College Enrollment Forecast'!$D:$D+'MAG College Enrollment Forecast'!$E:$E+'MAG College Enrollment Forecast'!$F:$F+'MAG College Enrollment Forecast'!$G:$G), (AP$72-AP33)/($AI$72-$AI33)*($AI34-$AI33)+AP33),
          TRUE, IFERROR(_xlfn.XLOOKUP($AI34, 'USHE Projections'!$A:$A, IFERROR(_xlfn.XLOOKUP(AP$1, 'USHE Projections'!$A$1:$E$1, 'USHE Projections'!$A:$E), "NONE"), (AP$72-AP33)/($AI$72-$AI33)*($AI34-$AI33)+AP33), (AP$72-AP33)/($AI$72-$AI33)*($AI34-$AI33)+AP33)
        )
      )
    )
  ), 0)</f>
        <v>1280</v>
      </c>
      <c r="AQ34" s="7"/>
    </row>
    <row r="35" spans="35:44">
      <c r="AI35" s="3">
        <v>2023</v>
      </c>
      <c r="AJ35" s="20" cm="1">
        <f t="array" ref="AJ35">ROUND(
  IF(AND(AJ$1="Ensign", $AI35&gt;=2021, $AI35&lt;=2024),
    _xlfn.XLOOKUP($AI35, Ensign!$A$2:$A$12, Ensign!$B$2:$B$12),
    _xlfn.XLOOKUP($AI35, 'Historic (IPEDS &amp; 2019 RTP)'!$A:$A, _xlfn.XLOOKUP(AJ$1, 'Historic (IPEDS &amp; 2019 RTP)'!$A$1:$H$1, 'Historic (IPEDS &amp; 2019 RTP)'!$A:$H),
      IFERROR(_xlfn.XLOOKUP($AI35, 'USHE Historic'!$A$3:$A$13, _xlfn.XLOOKUP(AJ$1, 'USHE Historic'!$A$2:$E$2, 'USHE Historic'!$A$3:$E$13)),
        _xlfn.IFS(
          AJ$1="BYU", IFERROR(_xlfn.XLOOKUP($AI35, 'MAG College Enrollment Forecast'!$A:$A, 'MAG College Enrollment Forecast'!$B:$B), (AJ$72-AJ34)/($AI$72-$AI34)*($AI35-$AI34)+AJ34),
          AJ$1="UVU", IFERROR(_xlfn.XLOOKUP($AI35, 'MAG College Enrollment Forecast'!$A:$A, 'MAG College Enrollment Forecast'!$C:$C+'MAG College Enrollment Forecast'!$D:$D+'MAG College Enrollment Forecast'!$E:$E+'MAG College Enrollment Forecast'!$F:$F+'MAG College Enrollment Forecast'!$G:$G), (AJ$72-AJ34)/($AI$72-$AI34)*($AI35-$AI34)+AJ34),
          TRUE, IFERROR(_xlfn.XLOOKUP($AI35, 'USHE Projections'!$A:$A, IFERROR(_xlfn.XLOOKUP(AJ$1, 'USHE Projections'!$A$1:$E$1, 'USHE Projections'!$A:$E), "NONE"), (AJ$72-AJ34)/($AI$72-$AI34)*($AI35-$AI34)+AJ34), (AJ$72-AJ34)/($AI$72-$AI34)*($AI35-$AI34)+AJ34)
        )
      )
    )
  ), 0)</f>
        <v>35260</v>
      </c>
      <c r="AK35" s="20" cm="1">
        <f t="array" ref="AK35">ROUND(
  IF(AND(AK$1="Ensign", $AI35&gt;=2021, $AI35&lt;=2024),
    _xlfn.XLOOKUP($AI35, Ensign!$A$2:$A$12, Ensign!$B$2:$B$12),
    _xlfn.XLOOKUP($AI35, 'Historic (IPEDS &amp; 2019 RTP)'!$A:$A, _xlfn.XLOOKUP(AK$1, 'Historic (IPEDS &amp; 2019 RTP)'!$A$1:$H$1, 'Historic (IPEDS &amp; 2019 RTP)'!$A:$H),
      IFERROR(_xlfn.XLOOKUP($AI35, 'USHE Historic'!$A$3:$A$13, _xlfn.XLOOKUP(AK$1, 'USHE Historic'!$A$2:$E$2, 'USHE Historic'!$A$3:$E$13)),
        _xlfn.IFS(
          AK$1="BYU", IFERROR(_xlfn.XLOOKUP($AI35, 'MAG College Enrollment Forecast'!$A:$A, 'MAG College Enrollment Forecast'!$B:$B), (AK$72-AK34)/($AI$72-$AI34)*($AI35-$AI34)+AK34),
          AK$1="UVU", IFERROR(_xlfn.XLOOKUP($AI35, 'MAG College Enrollment Forecast'!$A:$A, 'MAG College Enrollment Forecast'!$C:$C+'MAG College Enrollment Forecast'!$D:$D+'MAG College Enrollment Forecast'!$E:$E+'MAG College Enrollment Forecast'!$F:$F+'MAG College Enrollment Forecast'!$G:$G), (AK$72-AK34)/($AI$72-$AI34)*($AI35-$AI34)+AK34),
          TRUE, IFERROR(_xlfn.XLOOKUP($AI35, 'USHE Projections'!$A:$A, IFERROR(_xlfn.XLOOKUP(AK$1, 'USHE Projections'!$A$1:$E$1, 'USHE Projections'!$A:$E), "NONE"), (AK$72-AK34)/($AI$72-$AI34)*($AI35-$AI34)+AK34), (AK$72-AK34)/($AI$72-$AI34)*($AI35-$AI34)+AK34)
        )
      )
    )
  ), 0)</f>
        <v>30536</v>
      </c>
      <c r="AL35" s="20" cm="1">
        <f t="array" ref="AL35">ROUND(
  IF(AND(AL$1="Ensign", $AI35&gt;=2021, $AI35&lt;=2024),
    _xlfn.XLOOKUP($AI35, Ensign!$A$2:$A$12, Ensign!$B$2:$B$12),
    _xlfn.XLOOKUP($AI35, 'Historic (IPEDS &amp; 2019 RTP)'!$A:$A, _xlfn.XLOOKUP(AL$1, 'Historic (IPEDS &amp; 2019 RTP)'!$A$1:$H$1, 'Historic (IPEDS &amp; 2019 RTP)'!$A:$H),
      IFERROR(_xlfn.XLOOKUP($AI35, 'USHE Historic'!$A$3:$A$13, _xlfn.XLOOKUP(AL$1, 'USHE Historic'!$A$2:$E$2, 'USHE Historic'!$A$3:$E$13)),
        _xlfn.IFS(
          AL$1="BYU", IFERROR(_xlfn.XLOOKUP($AI35, 'MAG College Enrollment Forecast'!$A:$A, 'MAG College Enrollment Forecast'!$B:$B), (AL$72-AL34)/($AI$72-$AI34)*($AI35-$AI34)+AL34),
          AL$1="UVU", IFERROR(_xlfn.XLOOKUP($AI35, 'MAG College Enrollment Forecast'!$A:$A, 'MAG College Enrollment Forecast'!$C:$C+'MAG College Enrollment Forecast'!$D:$D+'MAG College Enrollment Forecast'!$E:$E+'MAG College Enrollment Forecast'!$F:$F+'MAG College Enrollment Forecast'!$G:$G), (AL$72-AL34)/($AI$72-$AI34)*($AI35-$AI34)+AL34),
          TRUE, IFERROR(_xlfn.XLOOKUP($AI35, 'USHE Projections'!$A:$A, IFERROR(_xlfn.XLOOKUP(AL$1, 'USHE Projections'!$A$1:$E$1, 'USHE Projections'!$A:$E), "NONE"), (AL$72-AL34)/($AI$72-$AI34)*($AI35-$AI34)+AL34), (AL$72-AL34)/($AI$72-$AI34)*($AI35-$AI34)+AL34)
        )
      )
    )
  ), 0)</f>
        <v>44651</v>
      </c>
      <c r="AM35" s="20" cm="1">
        <f t="array" ref="AM35">ROUND(
  IF(AND(AM$1="Ensign", $AI35&gt;=2021, $AI35&lt;=2024),
    _xlfn.XLOOKUP($AI35, Ensign!$A$2:$A$12, Ensign!$B$2:$B$12),
    _xlfn.XLOOKUP($AI35, 'Historic (IPEDS &amp; 2019 RTP)'!$A:$A, _xlfn.XLOOKUP(AM$1, 'Historic (IPEDS &amp; 2019 RTP)'!$A$1:$H$1, 'Historic (IPEDS &amp; 2019 RTP)'!$A:$H),
      IFERROR(_xlfn.XLOOKUP($AI35, 'USHE Historic'!$A$3:$A$13, _xlfn.XLOOKUP(AM$1, 'USHE Historic'!$A$2:$E$2, 'USHE Historic'!$A$3:$E$13)),
        _xlfn.IFS(
          AM$1="BYU", IFERROR(_xlfn.XLOOKUP($AI35, 'MAG College Enrollment Forecast'!$A:$A, 'MAG College Enrollment Forecast'!$B:$B), (AM$72-AM34)/($AI$72-$AI34)*($AI35-$AI34)+AM34),
          AM$1="UVU", IFERROR(_xlfn.XLOOKUP($AI35, 'MAG College Enrollment Forecast'!$A:$A, 'MAG College Enrollment Forecast'!$C:$C+'MAG College Enrollment Forecast'!$D:$D+'MAG College Enrollment Forecast'!$E:$E+'MAG College Enrollment Forecast'!$F:$F+'MAG College Enrollment Forecast'!$G:$G), (AM$72-AM34)/($AI$72-$AI34)*($AI35-$AI34)+AM34),
          TRUE, IFERROR(_xlfn.XLOOKUP($AI35, 'USHE Projections'!$A:$A, IFERROR(_xlfn.XLOOKUP(AM$1, 'USHE Projections'!$A$1:$E$1, 'USHE Projections'!$A:$E), "NONE"), (AM$72-AM34)/($AI$72-$AI34)*($AI35-$AI34)+AM34), (AM$72-AM34)/($AI$72-$AI34)*($AI35-$AI34)+AM34)
        )
      )
    )
  ), 0)</f>
        <v>26764</v>
      </c>
      <c r="AN35" s="20" cm="1">
        <f t="array" ref="AN35">ROUND(
  IF(AND(AN$1="Ensign", $AI35&gt;=2021, $AI35&lt;=2024),
    _xlfn.XLOOKUP($AI35, Ensign!$A$2:$A$12, Ensign!$B$2:$B$12),
    _xlfn.XLOOKUP($AI35, 'Historic (IPEDS &amp; 2019 RTP)'!$A:$A, _xlfn.XLOOKUP(AN$1, 'Historic (IPEDS &amp; 2019 RTP)'!$A$1:$H$1, 'Historic (IPEDS &amp; 2019 RTP)'!$A:$H),
      IFERROR(_xlfn.XLOOKUP($AI35, 'USHE Historic'!$A$3:$A$13, _xlfn.XLOOKUP(AN$1, 'USHE Historic'!$A$2:$E$2, 'USHE Historic'!$A$3:$E$13)),
        _xlfn.IFS(
          AN$1="BYU", IFERROR(_xlfn.XLOOKUP($AI35, 'MAG College Enrollment Forecast'!$A:$A, 'MAG College Enrollment Forecast'!$B:$B), (AN$72-AN34)/($AI$72-$AI34)*($AI35-$AI34)+AN34),
          AN$1="UVU", IFERROR(_xlfn.XLOOKUP($AI35, 'MAG College Enrollment Forecast'!$A:$A, 'MAG College Enrollment Forecast'!$C:$C+'MAG College Enrollment Forecast'!$D:$D+'MAG College Enrollment Forecast'!$E:$E+'MAG College Enrollment Forecast'!$F:$F+'MAG College Enrollment Forecast'!$G:$G), (AN$72-AN34)/($AI$72-$AI34)*($AI35-$AI34)+AN34),
          TRUE, IFERROR(_xlfn.XLOOKUP($AI35, 'USHE Projections'!$A:$A, IFERROR(_xlfn.XLOOKUP(AN$1, 'USHE Projections'!$A$1:$E$1, 'USHE Projections'!$A:$E), "NONE"), (AN$72-AN34)/($AI$72-$AI34)*($AI35-$AI34)+AN34), (AN$72-AN34)/($AI$72-$AI34)*($AI35-$AI34)+AN34)
        )
      )
    )
  ), 0)</f>
        <v>35074</v>
      </c>
      <c r="AO35" s="19" cm="1">
        <f t="array" ref="AO35">ROUND(
  IF(AND(AO$1="Ensign", $AI35&gt;=2021, $AI35&lt;=2024),
    _xlfn.XLOOKUP($AI35, Ensign!$A$2:$A$12, Ensign!$B$2:$B$12),
    _xlfn.XLOOKUP($AI35, 'Historic (IPEDS &amp; 2019 RTP)'!$A:$A, _xlfn.XLOOKUP(AO$1, 'Historic (IPEDS &amp; 2019 RTP)'!$A$1:$H$1, 'Historic (IPEDS &amp; 2019 RTP)'!$A:$H),
      IFERROR(_xlfn.XLOOKUP($AI35, 'USHE Historic'!$A$3:$A$13, _xlfn.XLOOKUP(AO$1, 'USHE Historic'!$A$2:$E$2, 'USHE Historic'!$A$3:$E$13)),
        _xlfn.IFS(
          AO$1="BYU", IFERROR(_xlfn.XLOOKUP($AI35, 'MAG College Enrollment Forecast'!$A:$A, 'MAG College Enrollment Forecast'!$B:$B), (AO$72-AO34)/($AI$72-$AI34)*($AI35-$AI34)+AO34),
          AO$1="UVU", IFERROR(_xlfn.XLOOKUP($AI35, 'MAG College Enrollment Forecast'!$A:$A, 'MAG College Enrollment Forecast'!$C:$C+'MAG College Enrollment Forecast'!$D:$D+'MAG College Enrollment Forecast'!$E:$E+'MAG College Enrollment Forecast'!$F:$F+'MAG College Enrollment Forecast'!$G:$G), (AO$72-AO34)/($AI$72-$AI34)*($AI35-$AI34)+AO34),
          TRUE, IFERROR(_xlfn.XLOOKUP($AI35, 'USHE Projections'!$A:$A, IFERROR(_xlfn.XLOOKUP(AO$1, 'USHE Projections'!$A$1:$E$1, 'USHE Projections'!$A:$E), "NONE"), (AO$72-AO34)/($AI$72-$AI34)*($AI35-$AI34)+AO34), (AO$72-AO34)/($AI$72-$AI34)*($AI35-$AI34)+AO34)
        )
      )
    )
  ), 0)</f>
        <v>1831</v>
      </c>
      <c r="AP35" s="20" cm="1">
        <f t="array" ref="AP35">ROUND(
  IF(AND(AP$1="Ensign", $AI35&gt;=2021, $AI35&lt;=2024),
    _xlfn.XLOOKUP($AI35, Ensign!$A$2:$A$12, Ensign!$B$2:$B$12),
    _xlfn.XLOOKUP($AI35, 'Historic (IPEDS &amp; 2019 RTP)'!$A:$A, _xlfn.XLOOKUP(AP$1, 'Historic (IPEDS &amp; 2019 RTP)'!$A$1:$H$1, 'Historic (IPEDS &amp; 2019 RTP)'!$A:$H),
      IFERROR(_xlfn.XLOOKUP($AI35, 'USHE Historic'!$A$3:$A$13, _xlfn.XLOOKUP(AP$1, 'USHE Historic'!$A$2:$E$2, 'USHE Historic'!$A$3:$E$13)),
        _xlfn.IFS(
          AP$1="BYU", IFERROR(_xlfn.XLOOKUP($AI35, 'MAG College Enrollment Forecast'!$A:$A, 'MAG College Enrollment Forecast'!$B:$B), (AP$72-AP34)/($AI$72-$AI34)*($AI35-$AI34)+AP34),
          AP$1="UVU", IFERROR(_xlfn.XLOOKUP($AI35, 'MAG College Enrollment Forecast'!$A:$A, 'MAG College Enrollment Forecast'!$C:$C+'MAG College Enrollment Forecast'!$D:$D+'MAG College Enrollment Forecast'!$E:$E+'MAG College Enrollment Forecast'!$F:$F+'MAG College Enrollment Forecast'!$G:$G), (AP$72-AP34)/($AI$72-$AI34)*($AI35-$AI34)+AP34),
          TRUE, IFERROR(_xlfn.XLOOKUP($AI35, 'USHE Projections'!$A:$A, IFERROR(_xlfn.XLOOKUP(AP$1, 'USHE Projections'!$A$1:$E$1, 'USHE Projections'!$A:$E), "NONE"), (AP$72-AP34)/($AI$72-$AI34)*($AI35-$AI34)+AP34), (AP$72-AP34)/($AI$72-$AI34)*($AI35-$AI34)+AP34)
        )
      )
    )
  ), 0)</f>
        <v>1214</v>
      </c>
      <c r="AQ35" s="7"/>
      <c r="AR35" s="105" t="s">
        <v>207</v>
      </c>
    </row>
    <row r="36" spans="35:44">
      <c r="AI36" s="3">
        <v>2024</v>
      </c>
      <c r="AJ36" s="112" cm="1">
        <f t="array" ref="AJ36">ROUND(
  IF(AND(AJ$1="Ensign", $AI36&gt;=2021, $AI36&lt;=2024),
    _xlfn.XLOOKUP($AI36, Ensign!$A$2:$A$12, Ensign!$B$2:$B$12),
    _xlfn.XLOOKUP($AI36, 'Historic (IPEDS &amp; 2019 RTP)'!$A:$A, _xlfn.XLOOKUP(AJ$1, 'Historic (IPEDS &amp; 2019 RTP)'!$A$1:$H$1, 'Historic (IPEDS &amp; 2019 RTP)'!$A:$H),
      IFERROR(_xlfn.XLOOKUP($AI36, 'USHE Historic'!$A$3:$A$13, _xlfn.XLOOKUP(AJ$1, 'USHE Historic'!$A$2:$E$2, 'USHE Historic'!$A$3:$E$13)),
        _xlfn.IFS(
          AJ$1="BYU", IFERROR(_xlfn.XLOOKUP($AI36, 'MAG College Enrollment Forecast'!$A:$A, 'MAG College Enrollment Forecast'!$B:$B), (AJ$72-AJ35)/($AI$72-$AI35)*($AI36-$AI35)+AJ35),
          AJ$1="UVU", IFERROR(_xlfn.XLOOKUP($AI36, 'MAG College Enrollment Forecast'!$A:$A, 'MAG College Enrollment Forecast'!$C:$C+'MAG College Enrollment Forecast'!$D:$D+'MAG College Enrollment Forecast'!$E:$E+'MAG College Enrollment Forecast'!$F:$F+'MAG College Enrollment Forecast'!$G:$G), (AJ$72-AJ35)/($AI$72-$AI35)*($AI36-$AI35)+AJ35),
          TRUE, IFERROR(_xlfn.XLOOKUP($AI36, 'USHE Projections'!$A:$A, IFERROR(_xlfn.XLOOKUP(AJ$1, 'USHE Projections'!$A$1:$E$1, 'USHE Projections'!$A:$E), "NONE"), (AJ$72-AJ35)/($AI$72-$AI35)*($AI36-$AI35)+AJ35), (AJ$72-AJ35)/($AI$72-$AI35)*($AI36-$AI35)+AJ35)
        )
      )
    )
  ), 0)</f>
        <v>36571</v>
      </c>
      <c r="AK36" s="112" cm="1">
        <f t="array" ref="AK36">ROUND(
  IF(AND(AK$1="Ensign", $AI36&gt;=2021, $AI36&lt;=2024),
    _xlfn.XLOOKUP($AI36, Ensign!$A$2:$A$12, Ensign!$B$2:$B$12),
    _xlfn.XLOOKUP($AI36, 'Historic (IPEDS &amp; 2019 RTP)'!$A:$A, _xlfn.XLOOKUP(AK$1, 'Historic (IPEDS &amp; 2019 RTP)'!$A$1:$H$1, 'Historic (IPEDS &amp; 2019 RTP)'!$A:$H),
      IFERROR(_xlfn.XLOOKUP($AI36, 'USHE Historic'!$A$3:$A$13, _xlfn.XLOOKUP(AK$1, 'USHE Historic'!$A$2:$E$2, 'USHE Historic'!$A$3:$E$13)),
        _xlfn.IFS(
          AK$1="BYU", IFERROR(_xlfn.XLOOKUP($AI36, 'MAG College Enrollment Forecast'!$A:$A, 'MAG College Enrollment Forecast'!$B:$B), (AK$72-AK35)/($AI$72-$AI35)*($AI36-$AI35)+AK35),
          AK$1="UVU", IFERROR(_xlfn.XLOOKUP($AI36, 'MAG College Enrollment Forecast'!$A:$A, 'MAG College Enrollment Forecast'!$C:$C+'MAG College Enrollment Forecast'!$D:$D+'MAG College Enrollment Forecast'!$E:$E+'MAG College Enrollment Forecast'!$F:$F+'MAG College Enrollment Forecast'!$G:$G), (AK$72-AK35)/($AI$72-$AI35)*($AI36-$AI35)+AK35),
          TRUE, IFERROR(_xlfn.XLOOKUP($AI36, 'USHE Projections'!$A:$A, IFERROR(_xlfn.XLOOKUP(AK$1, 'USHE Projections'!$A$1:$E$1, 'USHE Projections'!$A:$E), "NONE"), (AK$72-AK35)/($AI$72-$AI35)*($AI36-$AI35)+AK35), (AK$72-AK35)/($AI$72-$AI35)*($AI36-$AI35)+AK35)
        )
      )
    )
  ), 0)</f>
        <v>31784</v>
      </c>
      <c r="AL36" s="112" cm="1">
        <f t="array" ref="AL36">ROUND(
  IF(AND(AL$1="Ensign", $AI36&gt;=2021, $AI36&lt;=2024),
    _xlfn.XLOOKUP($AI36, Ensign!$A$2:$A$12, Ensign!$B$2:$B$12),
    _xlfn.XLOOKUP($AI36, 'Historic (IPEDS &amp; 2019 RTP)'!$A:$A, _xlfn.XLOOKUP(AL$1, 'Historic (IPEDS &amp; 2019 RTP)'!$A$1:$H$1, 'Historic (IPEDS &amp; 2019 RTP)'!$A:$H),
      IFERROR(_xlfn.XLOOKUP($AI36, 'USHE Historic'!$A$3:$A$13, _xlfn.XLOOKUP(AL$1, 'USHE Historic'!$A$2:$E$2, 'USHE Historic'!$A$3:$E$13)),
        _xlfn.IFS(
          AL$1="BYU", IFERROR(_xlfn.XLOOKUP($AI36, 'MAG College Enrollment Forecast'!$A:$A, 'MAG College Enrollment Forecast'!$B:$B), (AL$72-AL35)/($AI$72-$AI35)*($AI36-$AI35)+AL35),
          AL$1="UVU", IFERROR(_xlfn.XLOOKUP($AI36, 'MAG College Enrollment Forecast'!$A:$A, 'MAG College Enrollment Forecast'!$C:$C+'MAG College Enrollment Forecast'!$D:$D+'MAG College Enrollment Forecast'!$E:$E+'MAG College Enrollment Forecast'!$F:$F+'MAG College Enrollment Forecast'!$G:$G), (AL$72-AL35)/($AI$72-$AI35)*($AI36-$AI35)+AL35),
          TRUE, IFERROR(_xlfn.XLOOKUP($AI36, 'USHE Projections'!$A:$A, IFERROR(_xlfn.XLOOKUP(AL$1, 'USHE Projections'!$A$1:$E$1, 'USHE Projections'!$A:$E), "NONE"), (AL$72-AL35)/($AI$72-$AI35)*($AI36-$AI35)+AL35), (AL$72-AL35)/($AI$72-$AI35)*($AI36-$AI35)+AL35)
        )
      )
    )
  ), 0)</f>
        <v>46230</v>
      </c>
      <c r="AM36" s="112" cm="1">
        <f t="array" ref="AM36">ROUND(
  IF(AND(AM$1="Ensign", $AI36&gt;=2021, $AI36&lt;=2024),
    _xlfn.XLOOKUP($AI36, Ensign!$A$2:$A$12, Ensign!$B$2:$B$12),
    _xlfn.XLOOKUP($AI36, 'Historic (IPEDS &amp; 2019 RTP)'!$A:$A, _xlfn.XLOOKUP(AM$1, 'Historic (IPEDS &amp; 2019 RTP)'!$A$1:$H$1, 'Historic (IPEDS &amp; 2019 RTP)'!$A:$H),
      IFERROR(_xlfn.XLOOKUP($AI36, 'USHE Historic'!$A$3:$A$13, _xlfn.XLOOKUP(AM$1, 'USHE Historic'!$A$2:$E$2, 'USHE Historic'!$A$3:$E$13)),
        _xlfn.IFS(
          AM$1="BYU", IFERROR(_xlfn.XLOOKUP($AI36, 'MAG College Enrollment Forecast'!$A:$A, 'MAG College Enrollment Forecast'!$B:$B), (AM$72-AM35)/($AI$72-$AI35)*($AI36-$AI35)+AM35),
          AM$1="UVU", IFERROR(_xlfn.XLOOKUP($AI36, 'MAG College Enrollment Forecast'!$A:$A, 'MAG College Enrollment Forecast'!$C:$C+'MAG College Enrollment Forecast'!$D:$D+'MAG College Enrollment Forecast'!$E:$E+'MAG College Enrollment Forecast'!$F:$F+'MAG College Enrollment Forecast'!$G:$G), (AM$72-AM35)/($AI$72-$AI35)*($AI36-$AI35)+AM35),
          TRUE, IFERROR(_xlfn.XLOOKUP($AI36, 'USHE Projections'!$A:$A, IFERROR(_xlfn.XLOOKUP(AM$1, 'USHE Projections'!$A$1:$E$1, 'USHE Projections'!$A:$E), "NONE"), (AM$72-AM35)/($AI$72-$AI35)*($AI36-$AI35)+AM35), (AM$72-AM35)/($AI$72-$AI35)*($AI36-$AI35)+AM35)
        )
      )
    )
  ), 0)</f>
        <v>32552</v>
      </c>
      <c r="AN36" s="112" cm="1">
        <f t="array" ref="AN36">ROUND(
  IF(AND(AN$1="Ensign", $AI36&gt;=2021, $AI36&lt;=2024),
    _xlfn.XLOOKUP($AI36, Ensign!$A$2:$A$12, Ensign!$B$2:$B$12),
    _xlfn.XLOOKUP($AI36, 'Historic (IPEDS &amp; 2019 RTP)'!$A:$A, _xlfn.XLOOKUP(AN$1, 'Historic (IPEDS &amp; 2019 RTP)'!$A$1:$H$1, 'Historic (IPEDS &amp; 2019 RTP)'!$A:$H),
      IFERROR(_xlfn.XLOOKUP($AI36, 'USHE Historic'!$A$3:$A$13, _xlfn.XLOOKUP(AN$1, 'USHE Historic'!$A$2:$E$2, 'USHE Historic'!$A$3:$E$13)),
        _xlfn.IFS(
          AN$1="BYU", IFERROR(_xlfn.XLOOKUP($AI36, 'MAG College Enrollment Forecast'!$A:$A, 'MAG College Enrollment Forecast'!$B:$B), (AN$72-AN35)/($AI$72-$AI35)*($AI36-$AI35)+AN35),
          AN$1="UVU", IFERROR(_xlfn.XLOOKUP($AI36, 'MAG College Enrollment Forecast'!$A:$A, 'MAG College Enrollment Forecast'!$C:$C+'MAG College Enrollment Forecast'!$D:$D+'MAG College Enrollment Forecast'!$E:$E+'MAG College Enrollment Forecast'!$F:$F+'MAG College Enrollment Forecast'!$G:$G), (AN$72-AN35)/($AI$72-$AI35)*($AI36-$AI35)+AN35),
          TRUE, IFERROR(_xlfn.XLOOKUP($AI36, 'USHE Projections'!$A:$A, IFERROR(_xlfn.XLOOKUP(AN$1, 'USHE Projections'!$A$1:$E$1, 'USHE Projections'!$A:$E), "NONE"), (AN$72-AN35)/($AI$72-$AI35)*($AI36-$AI35)+AN35), (AN$72-AN35)/($AI$72-$AI35)*($AI36-$AI35)+AN35)
        )
      )
    )
  ), 0)</f>
        <v>36921</v>
      </c>
      <c r="AO36" s="19" cm="1">
        <f t="array" ref="AO36">ROUND(
  IF(AND(AO$1="Ensign", $AI36&gt;=2021, $AI36&lt;=2024),
    _xlfn.XLOOKUP($AI36, Ensign!$A$2:$A$12, Ensign!$B$2:$B$12),
    _xlfn.XLOOKUP($AI36, 'Historic (IPEDS &amp; 2019 RTP)'!$A:$A, _xlfn.XLOOKUP(AO$1, 'Historic (IPEDS &amp; 2019 RTP)'!$A$1:$H$1, 'Historic (IPEDS &amp; 2019 RTP)'!$A:$H),
      IFERROR(_xlfn.XLOOKUP($AI36, 'USHE Historic'!$A$3:$A$13, _xlfn.XLOOKUP(AO$1, 'USHE Historic'!$A$2:$E$2, 'USHE Historic'!$A$3:$E$13)),
        _xlfn.IFS(
          AO$1="BYU", IFERROR(_xlfn.XLOOKUP($AI36, 'MAG College Enrollment Forecast'!$A:$A, 'MAG College Enrollment Forecast'!$B:$B), (AO$72-AO35)/($AI$72-$AI35)*($AI36-$AI35)+AO35),
          AO$1="UVU", IFERROR(_xlfn.XLOOKUP($AI36, 'MAG College Enrollment Forecast'!$A:$A, 'MAG College Enrollment Forecast'!$C:$C+'MAG College Enrollment Forecast'!$D:$D+'MAG College Enrollment Forecast'!$E:$E+'MAG College Enrollment Forecast'!$F:$F+'MAG College Enrollment Forecast'!$G:$G), (AO$72-AO35)/($AI$72-$AI35)*($AI36-$AI35)+AO35),
          TRUE, IFERROR(_xlfn.XLOOKUP($AI36, 'USHE Projections'!$A:$A, IFERROR(_xlfn.XLOOKUP(AO$1, 'USHE Projections'!$A$1:$E$1, 'USHE Projections'!$A:$E), "NONE"), (AO$72-AO35)/($AI$72-$AI35)*($AI36-$AI35)+AO35), (AO$72-AO35)/($AI$72-$AI35)*($AI36-$AI35)+AO35)
        )
      )
    )
  ), 0)</f>
        <v>1937</v>
      </c>
      <c r="AP36" s="104" cm="1">
        <f t="array" ref="AP36">ROUND(
  IF(AND(AP$1="Ensign", $AI36&gt;=2021, $AI36&lt;=2024),
    _xlfn.XLOOKUP($AI36, Ensign!$A$2:$A$12, Ensign!$B$2:$B$12),
    _xlfn.XLOOKUP($AI36, 'Historic (IPEDS &amp; 2019 RTP)'!$A:$A, _xlfn.XLOOKUP(AP$1, 'Historic (IPEDS &amp; 2019 RTP)'!$A$1:$H$1, 'Historic (IPEDS &amp; 2019 RTP)'!$A:$H),
      IFERROR(_xlfn.XLOOKUP($AI36, 'USHE Historic'!$A$3:$A$13, _xlfn.XLOOKUP(AP$1, 'USHE Historic'!$A$2:$E$2, 'USHE Historic'!$A$3:$E$13)),
        _xlfn.IFS(
          AP$1="BYU", IFERROR(_xlfn.XLOOKUP($AI36, 'MAG College Enrollment Forecast'!$A:$A, 'MAG College Enrollment Forecast'!$B:$B), (AP$72-AP35)/($AI$72-$AI35)*($AI36-$AI35)+AP35),
          AP$1="UVU", IFERROR(_xlfn.XLOOKUP($AI36, 'MAG College Enrollment Forecast'!$A:$A, 'MAG College Enrollment Forecast'!$C:$C+'MAG College Enrollment Forecast'!$D:$D+'MAG College Enrollment Forecast'!$E:$E+'MAG College Enrollment Forecast'!$F:$F+'MAG College Enrollment Forecast'!$G:$G), (AP$72-AP35)/($AI$72-$AI35)*($AI36-$AI35)+AP35),
          TRUE, IFERROR(_xlfn.XLOOKUP($AI36, 'USHE Projections'!$A:$A, IFERROR(_xlfn.XLOOKUP(AP$1, 'USHE Projections'!$A$1:$E$1, 'USHE Projections'!$A:$E), "NONE"), (AP$72-AP35)/($AI$72-$AI35)*($AI36-$AI35)+AP35), (AP$72-AP35)/($AI$72-$AI35)*($AI36-$AI35)+AP35)
        )
      )
    )
  ), 0)</f>
        <v>1276</v>
      </c>
      <c r="AQ36" s="7"/>
      <c r="AR36" s="111" t="s">
        <v>208</v>
      </c>
    </row>
    <row r="37" spans="35:44">
      <c r="AI37" s="3">
        <v>2025</v>
      </c>
      <c r="AJ37" s="113" cm="1">
        <f t="array" ref="AJ37">ROUND(
  IF(AND(AJ$1="Ensign", $AI37&gt;=2021, $AI37&lt;=2024),
    _xlfn.XLOOKUP($AI37, Ensign!$A$2:$A$12, Ensign!$B$2:$B$12),
    _xlfn.XLOOKUP($AI37, 'Historic (IPEDS &amp; 2019 RTP)'!$A:$A, _xlfn.XLOOKUP(AJ$1, 'Historic (IPEDS &amp; 2019 RTP)'!$A$1:$H$1, 'Historic (IPEDS &amp; 2019 RTP)'!$A:$H),
      IFERROR(_xlfn.XLOOKUP($AI37, 'USHE Historic'!$A$3:$A$13, _xlfn.XLOOKUP(AJ$1, 'USHE Historic'!$A$2:$E$2, 'USHE Historic'!$A$3:$E$13)),
        _xlfn.IFS(
          AJ$1="BYU", IFERROR(_xlfn.XLOOKUP($AI37, 'MAG College Enrollment Forecast'!$A:$A, 'MAG College Enrollment Forecast'!$B:$B), (AJ$72-AJ36)/($AI$72-$AI36)*($AI37-$AI36)+AJ36),
          AJ$1="UVU", IFERROR(_xlfn.XLOOKUP($AI37, 'MAG College Enrollment Forecast'!$A:$A, 'MAG College Enrollment Forecast'!$C:$C+'MAG College Enrollment Forecast'!$D:$D+'MAG College Enrollment Forecast'!$E:$E+'MAG College Enrollment Forecast'!$F:$F+'MAG College Enrollment Forecast'!$G:$G), (AJ$72-AJ36)/($AI$72-$AI36)*($AI37-$AI36)+AJ36),
          TRUE, IFERROR(_xlfn.XLOOKUP($AI37, 'USHE Projections'!$A:$A, IFERROR(_xlfn.XLOOKUP(AJ$1, 'USHE Projections'!$A$1:$E$1, 'USHE Projections'!$A:$E), "NONE"), (AJ$72-AJ36)/($AI$72-$AI36)*($AI37-$AI36)+AJ36), (AJ$72-AJ36)/($AI$72-$AI36)*($AI37-$AI36)+AJ36)
        )
      )
    )
  ), 0)</f>
        <v>36873</v>
      </c>
      <c r="AK37" s="113" cm="1">
        <f t="array" ref="AK37">ROUND(
  IF(AND(AK$1="Ensign", $AI37&gt;=2021, $AI37&lt;=2024),
    _xlfn.XLOOKUP($AI37, Ensign!$A$2:$A$12, Ensign!$B$2:$B$12),
    _xlfn.XLOOKUP($AI37, 'Historic (IPEDS &amp; 2019 RTP)'!$A:$A, _xlfn.XLOOKUP(AK$1, 'Historic (IPEDS &amp; 2019 RTP)'!$A$1:$H$1, 'Historic (IPEDS &amp; 2019 RTP)'!$A:$H),
      IFERROR(_xlfn.XLOOKUP($AI37, 'USHE Historic'!$A$3:$A$13, _xlfn.XLOOKUP(AK$1, 'USHE Historic'!$A$2:$E$2, 'USHE Historic'!$A$3:$E$13)),
        _xlfn.IFS(
          AK$1="BYU", IFERROR(_xlfn.XLOOKUP($AI37, 'MAG College Enrollment Forecast'!$A:$A, 'MAG College Enrollment Forecast'!$B:$B), (AK$72-AK36)/($AI$72-$AI36)*($AI37-$AI36)+AK36),
          AK$1="UVU", IFERROR(_xlfn.XLOOKUP($AI37, 'MAG College Enrollment Forecast'!$A:$A, 'MAG College Enrollment Forecast'!$C:$C+'MAG College Enrollment Forecast'!$D:$D+'MAG College Enrollment Forecast'!$E:$E+'MAG College Enrollment Forecast'!$F:$F+'MAG College Enrollment Forecast'!$G:$G), (AK$72-AK36)/($AI$72-$AI36)*($AI37-$AI36)+AK36),
          TRUE, IFERROR(_xlfn.XLOOKUP($AI37, 'USHE Projections'!$A:$A, IFERROR(_xlfn.XLOOKUP(AK$1, 'USHE Projections'!$A$1:$E$1, 'USHE Projections'!$A:$E), "NONE"), (AK$72-AK36)/($AI$72-$AI36)*($AI37-$AI36)+AK36), (AK$72-AK36)/($AI$72-$AI36)*($AI37-$AI36)+AK36)
        )
      )
    )
  ), 0)</f>
        <v>32055</v>
      </c>
      <c r="AL37" s="35" cm="1">
        <f t="array" ref="AL37">ROUND(
  IF(AND(AL$1="Ensign", $AI37&gt;=2021, $AI37&lt;=2024),
    _xlfn.XLOOKUP($AI37, Ensign!$A$2:$A$12, Ensign!$B$2:$B$12),
    _xlfn.XLOOKUP($AI37, 'Historic (IPEDS &amp; 2019 RTP)'!$A:$A, _xlfn.XLOOKUP(AL$1, 'Historic (IPEDS &amp; 2019 RTP)'!$A$1:$H$1, 'Historic (IPEDS &amp; 2019 RTP)'!$A:$H),
      IFERROR(_xlfn.XLOOKUP($AI37, 'USHE Historic'!$A$3:$A$13, _xlfn.XLOOKUP(AL$1, 'USHE Historic'!$A$2:$E$2, 'USHE Historic'!$A$3:$E$13)),
        _xlfn.IFS(
          AL$1="BYU", IFERROR(_xlfn.XLOOKUP($AI37, 'MAG College Enrollment Forecast'!$A:$A, 'MAG College Enrollment Forecast'!$B:$B), (AL$72-AL36)/($AI$72-$AI36)*($AI37-$AI36)+AL36),
          AL$1="UVU", IFERROR(_xlfn.XLOOKUP($AI37, 'MAG College Enrollment Forecast'!$A:$A, 'MAG College Enrollment Forecast'!$C:$C+'MAG College Enrollment Forecast'!$D:$D+'MAG College Enrollment Forecast'!$E:$E+'MAG College Enrollment Forecast'!$F:$F+'MAG College Enrollment Forecast'!$G:$G), (AL$72-AL36)/($AI$72-$AI36)*($AI37-$AI36)+AL36),
          TRUE, IFERROR(_xlfn.XLOOKUP($AI37, 'USHE Projections'!$A:$A, IFERROR(_xlfn.XLOOKUP(AL$1, 'USHE Projections'!$A$1:$E$1, 'USHE Projections'!$A:$E), "NONE"), (AL$72-AL36)/($AI$72-$AI36)*($AI37-$AI36)+AL36), (AL$72-AL36)/($AI$72-$AI36)*($AI37-$AI36)+AL36)
        )
      )
    )
  ), 0)</f>
        <v>47972</v>
      </c>
      <c r="AM37" s="113" cm="1">
        <f t="array" ref="AM37">ROUND(
  IF(AND(AM$1="Ensign", $AI37&gt;=2021, $AI37&lt;=2024),
    _xlfn.XLOOKUP($AI37, Ensign!$A$2:$A$12, Ensign!$B$2:$B$12),
    _xlfn.XLOOKUP($AI37, 'Historic (IPEDS &amp; 2019 RTP)'!$A:$A, _xlfn.XLOOKUP(AM$1, 'Historic (IPEDS &amp; 2019 RTP)'!$A$1:$H$1, 'Historic (IPEDS &amp; 2019 RTP)'!$A:$H),
      IFERROR(_xlfn.XLOOKUP($AI37, 'USHE Historic'!$A$3:$A$13, _xlfn.XLOOKUP(AM$1, 'USHE Historic'!$A$2:$E$2, 'USHE Historic'!$A$3:$E$13)),
        _xlfn.IFS(
          AM$1="BYU", IFERROR(_xlfn.XLOOKUP($AI37, 'MAG College Enrollment Forecast'!$A:$A, 'MAG College Enrollment Forecast'!$B:$B), (AM$72-AM36)/($AI$72-$AI36)*($AI37-$AI36)+AM36),
          AM$1="UVU", IFERROR(_xlfn.XLOOKUP($AI37, 'MAG College Enrollment Forecast'!$A:$A, 'MAG College Enrollment Forecast'!$C:$C+'MAG College Enrollment Forecast'!$D:$D+'MAG College Enrollment Forecast'!$E:$E+'MAG College Enrollment Forecast'!$F:$F+'MAG College Enrollment Forecast'!$G:$G), (AM$72-AM36)/($AI$72-$AI36)*($AI37-$AI36)+AM36),
          TRUE, IFERROR(_xlfn.XLOOKUP($AI37, 'USHE Projections'!$A:$A, IFERROR(_xlfn.XLOOKUP(AM$1, 'USHE Projections'!$A$1:$E$1, 'USHE Projections'!$A:$E), "NONE"), (AM$72-AM36)/($AI$72-$AI36)*($AI37-$AI36)+AM36), (AM$72-AM36)/($AI$72-$AI36)*($AI37-$AI36)+AM36)
        )
      )
    )
  ), 0)</f>
        <v>32557</v>
      </c>
      <c r="AN37" s="35" cm="1">
        <f t="array" ref="AN37">ROUND(
  IF(AND(AN$1="Ensign", $AI37&gt;=2021, $AI37&lt;=2024),
    _xlfn.XLOOKUP($AI37, Ensign!$A$2:$A$12, Ensign!$B$2:$B$12),
    _xlfn.XLOOKUP($AI37, 'Historic (IPEDS &amp; 2019 RTP)'!$A:$A, _xlfn.XLOOKUP(AN$1, 'Historic (IPEDS &amp; 2019 RTP)'!$A$1:$H$1, 'Historic (IPEDS &amp; 2019 RTP)'!$A:$H),
      IFERROR(_xlfn.XLOOKUP($AI37, 'USHE Historic'!$A$3:$A$13, _xlfn.XLOOKUP(AN$1, 'USHE Historic'!$A$2:$E$2, 'USHE Historic'!$A$3:$E$13)),
        _xlfn.IFS(
          AN$1="BYU", IFERROR(_xlfn.XLOOKUP($AI37, 'MAG College Enrollment Forecast'!$A:$A, 'MAG College Enrollment Forecast'!$B:$B), (AN$72-AN36)/($AI$72-$AI36)*($AI37-$AI36)+AN36),
          AN$1="UVU", IFERROR(_xlfn.XLOOKUP($AI37, 'MAG College Enrollment Forecast'!$A:$A, 'MAG College Enrollment Forecast'!$C:$C+'MAG College Enrollment Forecast'!$D:$D+'MAG College Enrollment Forecast'!$E:$E+'MAG College Enrollment Forecast'!$F:$F+'MAG College Enrollment Forecast'!$G:$G), (AN$72-AN36)/($AI$72-$AI36)*($AI37-$AI36)+AN36),
          TRUE, IFERROR(_xlfn.XLOOKUP($AI37, 'USHE Projections'!$A:$A, IFERROR(_xlfn.XLOOKUP(AN$1, 'USHE Projections'!$A$1:$E$1, 'USHE Projections'!$A:$E), "NONE"), (AN$72-AN36)/($AI$72-$AI36)*($AI37-$AI36)+AN36), (AN$72-AN36)/($AI$72-$AI36)*($AI37-$AI36)+AN36)
        )
      )
    )
  ), 0)</f>
        <v>37477</v>
      </c>
      <c r="AO37" s="104" cm="1">
        <f t="array" ref="AO37">ROUND(
  IF(AND(AO$1="Ensign", $AI37&gt;=2021, $AI37&lt;=2024),
    _xlfn.XLOOKUP($AI37, Ensign!$A$2:$A$12, Ensign!$B$2:$B$12),
    _xlfn.XLOOKUP($AI37, 'Historic (IPEDS &amp; 2019 RTP)'!$A:$A, _xlfn.XLOOKUP(AO$1, 'Historic (IPEDS &amp; 2019 RTP)'!$A$1:$H$1, 'Historic (IPEDS &amp; 2019 RTP)'!$A:$H),
      IFERROR(_xlfn.XLOOKUP($AI37, 'USHE Historic'!$A$3:$A$13, _xlfn.XLOOKUP(AO$1, 'USHE Historic'!$A$2:$E$2, 'USHE Historic'!$A$3:$E$13)),
        _xlfn.IFS(
          AO$1="BYU", IFERROR(_xlfn.XLOOKUP($AI37, 'MAG College Enrollment Forecast'!$A:$A, 'MAG College Enrollment Forecast'!$B:$B), (AO$72-AO36)/($AI$72-$AI36)*($AI37-$AI36)+AO36),
          AO$1="UVU", IFERROR(_xlfn.XLOOKUP($AI37, 'MAG College Enrollment Forecast'!$A:$A, 'MAG College Enrollment Forecast'!$C:$C+'MAG College Enrollment Forecast'!$D:$D+'MAG College Enrollment Forecast'!$E:$E+'MAG College Enrollment Forecast'!$F:$F+'MAG College Enrollment Forecast'!$G:$G), (AO$72-AO36)/($AI$72-$AI36)*($AI37-$AI36)+AO36),
          TRUE, IFERROR(_xlfn.XLOOKUP($AI37, 'USHE Projections'!$A:$A, IFERROR(_xlfn.XLOOKUP(AO$1, 'USHE Projections'!$A$1:$E$1, 'USHE Projections'!$A:$E), "NONE"), (AO$72-AO36)/($AI$72-$AI36)*($AI37-$AI36)+AO36), (AO$72-AO36)/($AI$72-$AI36)*($AI37-$AI36)+AO36)
        )
      )
    )
  ), 0)</f>
        <v>1972</v>
      </c>
      <c r="AP37" s="104" cm="1">
        <f t="array" ref="AP37">ROUND(
  IF(AND(AP$1="Ensign", $AI37&gt;=2021, $AI37&lt;=2024),
    _xlfn.XLOOKUP($AI37, Ensign!$A$2:$A$12, Ensign!$B$2:$B$12),
    _xlfn.XLOOKUP($AI37, 'Historic (IPEDS &amp; 2019 RTP)'!$A:$A, _xlfn.XLOOKUP(AP$1, 'Historic (IPEDS &amp; 2019 RTP)'!$A$1:$H$1, 'Historic (IPEDS &amp; 2019 RTP)'!$A:$H),
      IFERROR(_xlfn.XLOOKUP($AI37, 'USHE Historic'!$A$3:$A$13, _xlfn.XLOOKUP(AP$1, 'USHE Historic'!$A$2:$E$2, 'USHE Historic'!$A$3:$E$13)),
        _xlfn.IFS(
          AP$1="BYU", IFERROR(_xlfn.XLOOKUP($AI37, 'MAG College Enrollment Forecast'!$A:$A, 'MAG College Enrollment Forecast'!$B:$B), (AP$72-AP36)/($AI$72-$AI36)*($AI37-$AI36)+AP36),
          AP$1="UVU", IFERROR(_xlfn.XLOOKUP($AI37, 'MAG College Enrollment Forecast'!$A:$A, 'MAG College Enrollment Forecast'!$C:$C+'MAG College Enrollment Forecast'!$D:$D+'MAG College Enrollment Forecast'!$E:$E+'MAG College Enrollment Forecast'!$F:$F+'MAG College Enrollment Forecast'!$G:$G), (AP$72-AP36)/($AI$72-$AI36)*($AI37-$AI36)+AP36),
          TRUE, IFERROR(_xlfn.XLOOKUP($AI37, 'USHE Projections'!$A:$A, IFERROR(_xlfn.XLOOKUP(AP$1, 'USHE Projections'!$A$1:$E$1, 'USHE Projections'!$A:$E), "NONE"), (AP$72-AP36)/($AI$72-$AI36)*($AI37-$AI36)+AP36), (AP$72-AP36)/($AI$72-$AI36)*($AI37-$AI36)+AP36)
        )
      )
    )
  ), 0)</f>
        <v>1338</v>
      </c>
      <c r="AQ37" s="7"/>
      <c r="AR37" s="106" t="s">
        <v>217</v>
      </c>
    </row>
    <row r="38" spans="35:44">
      <c r="AI38" s="3">
        <v>2026</v>
      </c>
      <c r="AJ38" s="113" cm="1">
        <f t="array" ref="AJ38">ROUND(
  IF(AND(AJ$1="Ensign", $AI38&gt;=2021, $AI38&lt;=2024),
    _xlfn.XLOOKUP($AI38, Ensign!$A$2:$A$12, Ensign!$B$2:$B$12),
    _xlfn.XLOOKUP($AI38, 'Historic (IPEDS &amp; 2019 RTP)'!$A:$A, _xlfn.XLOOKUP(AJ$1, 'Historic (IPEDS &amp; 2019 RTP)'!$A$1:$H$1, 'Historic (IPEDS &amp; 2019 RTP)'!$A:$H),
      IFERROR(_xlfn.XLOOKUP($AI38, 'USHE Historic'!$A$3:$A$13, _xlfn.XLOOKUP(AJ$1, 'USHE Historic'!$A$2:$E$2, 'USHE Historic'!$A$3:$E$13)),
        _xlfn.IFS(
          AJ$1="BYU", IFERROR(_xlfn.XLOOKUP($AI38, 'MAG College Enrollment Forecast'!$A:$A, 'MAG College Enrollment Forecast'!$B:$B), (AJ$72-AJ37)/($AI$72-$AI37)*($AI38-$AI37)+AJ37),
          AJ$1="UVU", IFERROR(_xlfn.XLOOKUP($AI38, 'MAG College Enrollment Forecast'!$A:$A, 'MAG College Enrollment Forecast'!$C:$C+'MAG College Enrollment Forecast'!$D:$D+'MAG College Enrollment Forecast'!$E:$E+'MAG College Enrollment Forecast'!$F:$F+'MAG College Enrollment Forecast'!$G:$G), (AJ$72-AJ37)/($AI$72-$AI37)*($AI38-$AI37)+AJ37),
          TRUE, IFERROR(_xlfn.XLOOKUP($AI38, 'USHE Projections'!$A:$A, IFERROR(_xlfn.XLOOKUP(AJ$1, 'USHE Projections'!$A$1:$E$1, 'USHE Projections'!$A:$E), "NONE"), (AJ$72-AJ37)/($AI$72-$AI37)*($AI38-$AI37)+AJ37), (AJ$72-AJ37)/($AI$72-$AI37)*($AI38-$AI37)+AJ37)
        )
      )
    )
  ), 0)</f>
        <v>37086</v>
      </c>
      <c r="AK38" s="113" cm="1">
        <f t="array" ref="AK38">ROUND(
  IF(AND(AK$1="Ensign", $AI38&gt;=2021, $AI38&lt;=2024),
    _xlfn.XLOOKUP($AI38, Ensign!$A$2:$A$12, Ensign!$B$2:$B$12),
    _xlfn.XLOOKUP($AI38, 'Historic (IPEDS &amp; 2019 RTP)'!$A:$A, _xlfn.XLOOKUP(AK$1, 'Historic (IPEDS &amp; 2019 RTP)'!$A$1:$H$1, 'Historic (IPEDS &amp; 2019 RTP)'!$A:$H),
      IFERROR(_xlfn.XLOOKUP($AI38, 'USHE Historic'!$A$3:$A$13, _xlfn.XLOOKUP(AK$1, 'USHE Historic'!$A$2:$E$2, 'USHE Historic'!$A$3:$E$13)),
        _xlfn.IFS(
          AK$1="BYU", IFERROR(_xlfn.XLOOKUP($AI38, 'MAG College Enrollment Forecast'!$A:$A, 'MAG College Enrollment Forecast'!$B:$B), (AK$72-AK37)/($AI$72-$AI37)*($AI38-$AI37)+AK37),
          AK$1="UVU", IFERROR(_xlfn.XLOOKUP($AI38, 'MAG College Enrollment Forecast'!$A:$A, 'MAG College Enrollment Forecast'!$C:$C+'MAG College Enrollment Forecast'!$D:$D+'MAG College Enrollment Forecast'!$E:$E+'MAG College Enrollment Forecast'!$F:$F+'MAG College Enrollment Forecast'!$G:$G), (AK$72-AK37)/($AI$72-$AI37)*($AI38-$AI37)+AK37),
          TRUE, IFERROR(_xlfn.XLOOKUP($AI38, 'USHE Projections'!$A:$A, IFERROR(_xlfn.XLOOKUP(AK$1, 'USHE Projections'!$A$1:$E$1, 'USHE Projections'!$A:$E), "NONE"), (AK$72-AK37)/($AI$72-$AI37)*($AI38-$AI37)+AK37), (AK$72-AK37)/($AI$72-$AI37)*($AI38-$AI37)+AK37)
        )
      )
    )
  ), 0)</f>
        <v>32380</v>
      </c>
      <c r="AL38" s="35" cm="1">
        <f t="array" ref="AL38">ROUND(
  IF(AND(AL$1="Ensign", $AI38&gt;=2021, $AI38&lt;=2024),
    _xlfn.XLOOKUP($AI38, Ensign!$A$2:$A$12, Ensign!$B$2:$B$12),
    _xlfn.XLOOKUP($AI38, 'Historic (IPEDS &amp; 2019 RTP)'!$A:$A, _xlfn.XLOOKUP(AL$1, 'Historic (IPEDS &amp; 2019 RTP)'!$A$1:$H$1, 'Historic (IPEDS &amp; 2019 RTP)'!$A:$H),
      IFERROR(_xlfn.XLOOKUP($AI38, 'USHE Historic'!$A$3:$A$13, _xlfn.XLOOKUP(AL$1, 'USHE Historic'!$A$2:$E$2, 'USHE Historic'!$A$3:$E$13)),
        _xlfn.IFS(
          AL$1="BYU", IFERROR(_xlfn.XLOOKUP($AI38, 'MAG College Enrollment Forecast'!$A:$A, 'MAG College Enrollment Forecast'!$B:$B), (AL$72-AL37)/($AI$72-$AI37)*($AI38-$AI37)+AL37),
          AL$1="UVU", IFERROR(_xlfn.XLOOKUP($AI38, 'MAG College Enrollment Forecast'!$A:$A, 'MAG College Enrollment Forecast'!$C:$C+'MAG College Enrollment Forecast'!$D:$D+'MAG College Enrollment Forecast'!$E:$E+'MAG College Enrollment Forecast'!$F:$F+'MAG College Enrollment Forecast'!$G:$G), (AL$72-AL37)/($AI$72-$AI37)*($AI38-$AI37)+AL37),
          TRUE, IFERROR(_xlfn.XLOOKUP($AI38, 'USHE Projections'!$A:$A, IFERROR(_xlfn.XLOOKUP(AL$1, 'USHE Projections'!$A$1:$E$1, 'USHE Projections'!$A:$E), "NONE"), (AL$72-AL37)/($AI$72-$AI37)*($AI38-$AI37)+AL37), (AL$72-AL37)/($AI$72-$AI37)*($AI38-$AI37)+AL37)
        )
      )
    )
  ), 0)</f>
        <v>49367</v>
      </c>
      <c r="AM38" s="113" cm="1">
        <f t="array" ref="AM38">ROUND(
  IF(AND(AM$1="Ensign", $AI38&gt;=2021, $AI38&lt;=2024),
    _xlfn.XLOOKUP($AI38, Ensign!$A$2:$A$12, Ensign!$B$2:$B$12),
    _xlfn.XLOOKUP($AI38, 'Historic (IPEDS &amp; 2019 RTP)'!$A:$A, _xlfn.XLOOKUP(AM$1, 'Historic (IPEDS &amp; 2019 RTP)'!$A$1:$H$1, 'Historic (IPEDS &amp; 2019 RTP)'!$A:$H),
      IFERROR(_xlfn.XLOOKUP($AI38, 'USHE Historic'!$A$3:$A$13, _xlfn.XLOOKUP(AM$1, 'USHE Historic'!$A$2:$E$2, 'USHE Historic'!$A$3:$E$13)),
        _xlfn.IFS(
          AM$1="BYU", IFERROR(_xlfn.XLOOKUP($AI38, 'MAG College Enrollment Forecast'!$A:$A, 'MAG College Enrollment Forecast'!$B:$B), (AM$72-AM37)/($AI$72-$AI37)*($AI38-$AI37)+AM37),
          AM$1="UVU", IFERROR(_xlfn.XLOOKUP($AI38, 'MAG College Enrollment Forecast'!$A:$A, 'MAG College Enrollment Forecast'!$C:$C+'MAG College Enrollment Forecast'!$D:$D+'MAG College Enrollment Forecast'!$E:$E+'MAG College Enrollment Forecast'!$F:$F+'MAG College Enrollment Forecast'!$G:$G), (AM$72-AM37)/($AI$72-$AI37)*($AI38-$AI37)+AM37),
          TRUE, IFERROR(_xlfn.XLOOKUP($AI38, 'USHE Projections'!$A:$A, IFERROR(_xlfn.XLOOKUP(AM$1, 'USHE Projections'!$A$1:$E$1, 'USHE Projections'!$A:$E), "NONE"), (AM$72-AM37)/($AI$72-$AI37)*($AI38-$AI37)+AM37), (AM$72-AM37)/($AI$72-$AI37)*($AI38-$AI37)+AM37)
        )
      )
    )
  ), 0)</f>
        <v>32490</v>
      </c>
      <c r="AN38" s="35" cm="1">
        <f t="array" ref="AN38">ROUND(
  IF(AND(AN$1="Ensign", $AI38&gt;=2021, $AI38&lt;=2024),
    _xlfn.XLOOKUP($AI38, Ensign!$A$2:$A$12, Ensign!$B$2:$B$12),
    _xlfn.XLOOKUP($AI38, 'Historic (IPEDS &amp; 2019 RTP)'!$A:$A, _xlfn.XLOOKUP(AN$1, 'Historic (IPEDS &amp; 2019 RTP)'!$A$1:$H$1, 'Historic (IPEDS &amp; 2019 RTP)'!$A:$H),
      IFERROR(_xlfn.XLOOKUP($AI38, 'USHE Historic'!$A$3:$A$13, _xlfn.XLOOKUP(AN$1, 'USHE Historic'!$A$2:$E$2, 'USHE Historic'!$A$3:$E$13)),
        _xlfn.IFS(
          AN$1="BYU", IFERROR(_xlfn.XLOOKUP($AI38, 'MAG College Enrollment Forecast'!$A:$A, 'MAG College Enrollment Forecast'!$B:$B), (AN$72-AN37)/($AI$72-$AI37)*($AI38-$AI37)+AN37),
          AN$1="UVU", IFERROR(_xlfn.XLOOKUP($AI38, 'MAG College Enrollment Forecast'!$A:$A, 'MAG College Enrollment Forecast'!$C:$C+'MAG College Enrollment Forecast'!$D:$D+'MAG College Enrollment Forecast'!$E:$E+'MAG College Enrollment Forecast'!$F:$F+'MAG College Enrollment Forecast'!$G:$G), (AN$72-AN37)/($AI$72-$AI37)*($AI38-$AI37)+AN37),
          TRUE, IFERROR(_xlfn.XLOOKUP($AI38, 'USHE Projections'!$A:$A, IFERROR(_xlfn.XLOOKUP(AN$1, 'USHE Projections'!$A$1:$E$1, 'USHE Projections'!$A:$E), "NONE"), (AN$72-AN37)/($AI$72-$AI37)*($AI38-$AI37)+AN37), (AN$72-AN37)/($AI$72-$AI37)*($AI38-$AI37)+AN37)
        )
      )
    )
  ), 0)</f>
        <v>37514</v>
      </c>
      <c r="AO38" s="104" cm="1">
        <f t="array" ref="AO38">ROUND(
  IF(AND(AO$1="Ensign", $AI38&gt;=2021, $AI38&lt;=2024),
    _xlfn.XLOOKUP($AI38, Ensign!$A$2:$A$12, Ensign!$B$2:$B$12),
    _xlfn.XLOOKUP($AI38, 'Historic (IPEDS &amp; 2019 RTP)'!$A:$A, _xlfn.XLOOKUP(AO$1, 'Historic (IPEDS &amp; 2019 RTP)'!$A$1:$H$1, 'Historic (IPEDS &amp; 2019 RTP)'!$A:$H),
      IFERROR(_xlfn.XLOOKUP($AI38, 'USHE Historic'!$A$3:$A$13, _xlfn.XLOOKUP(AO$1, 'USHE Historic'!$A$2:$E$2, 'USHE Historic'!$A$3:$E$13)),
        _xlfn.IFS(
          AO$1="BYU", IFERROR(_xlfn.XLOOKUP($AI38, 'MAG College Enrollment Forecast'!$A:$A, 'MAG College Enrollment Forecast'!$B:$B), (AO$72-AO37)/($AI$72-$AI37)*($AI38-$AI37)+AO37),
          AO$1="UVU", IFERROR(_xlfn.XLOOKUP($AI38, 'MAG College Enrollment Forecast'!$A:$A, 'MAG College Enrollment Forecast'!$C:$C+'MAG College Enrollment Forecast'!$D:$D+'MAG College Enrollment Forecast'!$E:$E+'MAG College Enrollment Forecast'!$F:$F+'MAG College Enrollment Forecast'!$G:$G), (AO$72-AO37)/($AI$72-$AI37)*($AI38-$AI37)+AO37),
          TRUE, IFERROR(_xlfn.XLOOKUP($AI38, 'USHE Projections'!$A:$A, IFERROR(_xlfn.XLOOKUP(AO$1, 'USHE Projections'!$A$1:$E$1, 'USHE Projections'!$A:$E), "NONE"), (AO$72-AO37)/($AI$72-$AI37)*($AI38-$AI37)+AO37), (AO$72-AO37)/($AI$72-$AI37)*($AI38-$AI37)+AO37)
        )
      )
    )
  ), 0)</f>
        <v>2007</v>
      </c>
      <c r="AP38" s="104" cm="1">
        <f t="array" ref="AP38">ROUND(
  IF(AND(AP$1="Ensign", $AI38&gt;=2021, $AI38&lt;=2024),
    _xlfn.XLOOKUP($AI38, Ensign!$A$2:$A$12, Ensign!$B$2:$B$12),
    _xlfn.XLOOKUP($AI38, 'Historic (IPEDS &amp; 2019 RTP)'!$A:$A, _xlfn.XLOOKUP(AP$1, 'Historic (IPEDS &amp; 2019 RTP)'!$A$1:$H$1, 'Historic (IPEDS &amp; 2019 RTP)'!$A:$H),
      IFERROR(_xlfn.XLOOKUP($AI38, 'USHE Historic'!$A$3:$A$13, _xlfn.XLOOKUP(AP$1, 'USHE Historic'!$A$2:$E$2, 'USHE Historic'!$A$3:$E$13)),
        _xlfn.IFS(
          AP$1="BYU", IFERROR(_xlfn.XLOOKUP($AI38, 'MAG College Enrollment Forecast'!$A:$A, 'MAG College Enrollment Forecast'!$B:$B), (AP$72-AP37)/($AI$72-$AI37)*($AI38-$AI37)+AP37),
          AP$1="UVU", IFERROR(_xlfn.XLOOKUP($AI38, 'MAG College Enrollment Forecast'!$A:$A, 'MAG College Enrollment Forecast'!$C:$C+'MAG College Enrollment Forecast'!$D:$D+'MAG College Enrollment Forecast'!$E:$E+'MAG College Enrollment Forecast'!$F:$F+'MAG College Enrollment Forecast'!$G:$G), (AP$72-AP37)/($AI$72-$AI37)*($AI38-$AI37)+AP37),
          TRUE, IFERROR(_xlfn.XLOOKUP($AI38, 'USHE Projections'!$A:$A, IFERROR(_xlfn.XLOOKUP(AP$1, 'USHE Projections'!$A$1:$E$1, 'USHE Projections'!$A:$E), "NONE"), (AP$72-AP37)/($AI$72-$AI37)*($AI38-$AI37)+AP37), (AP$72-AP37)/($AI$72-$AI37)*($AI38-$AI37)+AP37)
        )
      )
    )
  ), 0)</f>
        <v>1400</v>
      </c>
      <c r="AQ38" s="7"/>
      <c r="AR38" s="107" t="s">
        <v>201</v>
      </c>
    </row>
    <row r="39" spans="35:44">
      <c r="AI39" s="3">
        <v>2027</v>
      </c>
      <c r="AJ39" s="113" cm="1">
        <f t="array" ref="AJ39">ROUND(
  IF(AND(AJ$1="Ensign", $AI39&gt;=2021, $AI39&lt;=2024),
    _xlfn.XLOOKUP($AI39, Ensign!$A$2:$A$12, Ensign!$B$2:$B$12),
    _xlfn.XLOOKUP($AI39, 'Historic (IPEDS &amp; 2019 RTP)'!$A:$A, _xlfn.XLOOKUP(AJ$1, 'Historic (IPEDS &amp; 2019 RTP)'!$A$1:$H$1, 'Historic (IPEDS &amp; 2019 RTP)'!$A:$H),
      IFERROR(_xlfn.XLOOKUP($AI39, 'USHE Historic'!$A$3:$A$13, _xlfn.XLOOKUP(AJ$1, 'USHE Historic'!$A$2:$E$2, 'USHE Historic'!$A$3:$E$13)),
        _xlfn.IFS(
          AJ$1="BYU", IFERROR(_xlfn.XLOOKUP($AI39, 'MAG College Enrollment Forecast'!$A:$A, 'MAG College Enrollment Forecast'!$B:$B), (AJ$72-AJ38)/($AI$72-$AI38)*($AI39-$AI38)+AJ38),
          AJ$1="UVU", IFERROR(_xlfn.XLOOKUP($AI39, 'MAG College Enrollment Forecast'!$A:$A, 'MAG College Enrollment Forecast'!$C:$C+'MAG College Enrollment Forecast'!$D:$D+'MAG College Enrollment Forecast'!$E:$E+'MAG College Enrollment Forecast'!$F:$F+'MAG College Enrollment Forecast'!$G:$G), (AJ$72-AJ38)/($AI$72-$AI38)*($AI39-$AI38)+AJ38),
          TRUE, IFERROR(_xlfn.XLOOKUP($AI39, 'USHE Projections'!$A:$A, IFERROR(_xlfn.XLOOKUP(AJ$1, 'USHE Projections'!$A$1:$E$1, 'USHE Projections'!$A:$E), "NONE"), (AJ$72-AJ38)/($AI$72-$AI38)*($AI39-$AI38)+AJ38), (AJ$72-AJ38)/($AI$72-$AI38)*($AI39-$AI38)+AJ38)
        )
      )
    )
  ), 0)</f>
        <v>37266</v>
      </c>
      <c r="AK39" s="113" cm="1">
        <f t="array" ref="AK39">ROUND(
  IF(AND(AK$1="Ensign", $AI39&gt;=2021, $AI39&lt;=2024),
    _xlfn.XLOOKUP($AI39, Ensign!$A$2:$A$12, Ensign!$B$2:$B$12),
    _xlfn.XLOOKUP($AI39, 'Historic (IPEDS &amp; 2019 RTP)'!$A:$A, _xlfn.XLOOKUP(AK$1, 'Historic (IPEDS &amp; 2019 RTP)'!$A$1:$H$1, 'Historic (IPEDS &amp; 2019 RTP)'!$A:$H),
      IFERROR(_xlfn.XLOOKUP($AI39, 'USHE Historic'!$A$3:$A$13, _xlfn.XLOOKUP(AK$1, 'USHE Historic'!$A$2:$E$2, 'USHE Historic'!$A$3:$E$13)),
        _xlfn.IFS(
          AK$1="BYU", IFERROR(_xlfn.XLOOKUP($AI39, 'MAG College Enrollment Forecast'!$A:$A, 'MAG College Enrollment Forecast'!$B:$B), (AK$72-AK38)/($AI$72-$AI38)*($AI39-$AI38)+AK38),
          AK$1="UVU", IFERROR(_xlfn.XLOOKUP($AI39, 'MAG College Enrollment Forecast'!$A:$A, 'MAG College Enrollment Forecast'!$C:$C+'MAG College Enrollment Forecast'!$D:$D+'MAG College Enrollment Forecast'!$E:$E+'MAG College Enrollment Forecast'!$F:$F+'MAG College Enrollment Forecast'!$G:$G), (AK$72-AK38)/($AI$72-$AI38)*($AI39-$AI38)+AK38),
          TRUE, IFERROR(_xlfn.XLOOKUP($AI39, 'USHE Projections'!$A:$A, IFERROR(_xlfn.XLOOKUP(AK$1, 'USHE Projections'!$A$1:$E$1, 'USHE Projections'!$A:$E), "NONE"), (AK$72-AK38)/($AI$72-$AI38)*($AI39-$AI38)+AK38), (AK$72-AK38)/($AI$72-$AI38)*($AI39-$AI38)+AK38)
        )
      )
    )
  ), 0)</f>
        <v>32709</v>
      </c>
      <c r="AL39" s="35" cm="1">
        <f t="array" ref="AL39">ROUND(
  IF(AND(AL$1="Ensign", $AI39&gt;=2021, $AI39&lt;=2024),
    _xlfn.XLOOKUP($AI39, Ensign!$A$2:$A$12, Ensign!$B$2:$B$12),
    _xlfn.XLOOKUP($AI39, 'Historic (IPEDS &amp; 2019 RTP)'!$A:$A, _xlfn.XLOOKUP(AL$1, 'Historic (IPEDS &amp; 2019 RTP)'!$A$1:$H$1, 'Historic (IPEDS &amp; 2019 RTP)'!$A:$H),
      IFERROR(_xlfn.XLOOKUP($AI39, 'USHE Historic'!$A$3:$A$13, _xlfn.XLOOKUP(AL$1, 'USHE Historic'!$A$2:$E$2, 'USHE Historic'!$A$3:$E$13)),
        _xlfn.IFS(
          AL$1="BYU", IFERROR(_xlfn.XLOOKUP($AI39, 'MAG College Enrollment Forecast'!$A:$A, 'MAG College Enrollment Forecast'!$B:$B), (AL$72-AL38)/($AI$72-$AI38)*($AI39-$AI38)+AL38),
          AL$1="UVU", IFERROR(_xlfn.XLOOKUP($AI39, 'MAG College Enrollment Forecast'!$A:$A, 'MAG College Enrollment Forecast'!$C:$C+'MAG College Enrollment Forecast'!$D:$D+'MAG College Enrollment Forecast'!$E:$E+'MAG College Enrollment Forecast'!$F:$F+'MAG College Enrollment Forecast'!$G:$G), (AL$72-AL38)/($AI$72-$AI38)*($AI39-$AI38)+AL38),
          TRUE, IFERROR(_xlfn.XLOOKUP($AI39, 'USHE Projections'!$A:$A, IFERROR(_xlfn.XLOOKUP(AL$1, 'USHE Projections'!$A$1:$E$1, 'USHE Projections'!$A:$E), "NONE"), (AL$72-AL38)/($AI$72-$AI38)*($AI39-$AI38)+AL38), (AL$72-AL38)/($AI$72-$AI38)*($AI39-$AI38)+AL38)
        )
      )
    )
  ), 0)</f>
        <v>50476</v>
      </c>
      <c r="AM39" s="113" cm="1">
        <f t="array" ref="AM39">ROUND(
  IF(AND(AM$1="Ensign", $AI39&gt;=2021, $AI39&lt;=2024),
    _xlfn.XLOOKUP($AI39, Ensign!$A$2:$A$12, Ensign!$B$2:$B$12),
    _xlfn.XLOOKUP($AI39, 'Historic (IPEDS &amp; 2019 RTP)'!$A:$A, _xlfn.XLOOKUP(AM$1, 'Historic (IPEDS &amp; 2019 RTP)'!$A$1:$H$1, 'Historic (IPEDS &amp; 2019 RTP)'!$A:$H),
      IFERROR(_xlfn.XLOOKUP($AI39, 'USHE Historic'!$A$3:$A$13, _xlfn.XLOOKUP(AM$1, 'USHE Historic'!$A$2:$E$2, 'USHE Historic'!$A$3:$E$13)),
        _xlfn.IFS(
          AM$1="BYU", IFERROR(_xlfn.XLOOKUP($AI39, 'MAG College Enrollment Forecast'!$A:$A, 'MAG College Enrollment Forecast'!$B:$B), (AM$72-AM38)/($AI$72-$AI38)*($AI39-$AI38)+AM38),
          AM$1="UVU", IFERROR(_xlfn.XLOOKUP($AI39, 'MAG College Enrollment Forecast'!$A:$A, 'MAG College Enrollment Forecast'!$C:$C+'MAG College Enrollment Forecast'!$D:$D+'MAG College Enrollment Forecast'!$E:$E+'MAG College Enrollment Forecast'!$F:$F+'MAG College Enrollment Forecast'!$G:$G), (AM$72-AM38)/($AI$72-$AI38)*($AI39-$AI38)+AM38),
          TRUE, IFERROR(_xlfn.XLOOKUP($AI39, 'USHE Projections'!$A:$A, IFERROR(_xlfn.XLOOKUP(AM$1, 'USHE Projections'!$A$1:$E$1, 'USHE Projections'!$A:$E), "NONE"), (AM$72-AM38)/($AI$72-$AI38)*($AI39-$AI38)+AM38), (AM$72-AM38)/($AI$72-$AI38)*($AI39-$AI38)+AM38)
        )
      )
    )
  ), 0)</f>
        <v>32395</v>
      </c>
      <c r="AN39" s="35" cm="1">
        <f t="array" ref="AN39">ROUND(
  IF(AND(AN$1="Ensign", $AI39&gt;=2021, $AI39&lt;=2024),
    _xlfn.XLOOKUP($AI39, Ensign!$A$2:$A$12, Ensign!$B$2:$B$12),
    _xlfn.XLOOKUP($AI39, 'Historic (IPEDS &amp; 2019 RTP)'!$A:$A, _xlfn.XLOOKUP(AN$1, 'Historic (IPEDS &amp; 2019 RTP)'!$A$1:$H$1, 'Historic (IPEDS &amp; 2019 RTP)'!$A:$H),
      IFERROR(_xlfn.XLOOKUP($AI39, 'USHE Historic'!$A$3:$A$13, _xlfn.XLOOKUP(AN$1, 'USHE Historic'!$A$2:$E$2, 'USHE Historic'!$A$3:$E$13)),
        _xlfn.IFS(
          AN$1="BYU", IFERROR(_xlfn.XLOOKUP($AI39, 'MAG College Enrollment Forecast'!$A:$A, 'MAG College Enrollment Forecast'!$B:$B), (AN$72-AN38)/($AI$72-$AI38)*($AI39-$AI38)+AN38),
          AN$1="UVU", IFERROR(_xlfn.XLOOKUP($AI39, 'MAG College Enrollment Forecast'!$A:$A, 'MAG College Enrollment Forecast'!$C:$C+'MAG College Enrollment Forecast'!$D:$D+'MAG College Enrollment Forecast'!$E:$E+'MAG College Enrollment Forecast'!$F:$F+'MAG College Enrollment Forecast'!$G:$G), (AN$72-AN38)/($AI$72-$AI38)*($AI39-$AI38)+AN38),
          TRUE, IFERROR(_xlfn.XLOOKUP($AI39, 'USHE Projections'!$A:$A, IFERROR(_xlfn.XLOOKUP(AN$1, 'USHE Projections'!$A$1:$E$1, 'USHE Projections'!$A:$E), "NONE"), (AN$72-AN38)/($AI$72-$AI38)*($AI39-$AI38)+AN38), (AN$72-AN38)/($AI$72-$AI38)*($AI39-$AI38)+AN38)
        )
      )
    )
  ), 0)</f>
        <v>37551</v>
      </c>
      <c r="AO39" s="104" cm="1">
        <f t="array" ref="AO39">ROUND(
  IF(AND(AO$1="Ensign", $AI39&gt;=2021, $AI39&lt;=2024),
    _xlfn.XLOOKUP($AI39, Ensign!$A$2:$A$12, Ensign!$B$2:$B$12),
    _xlfn.XLOOKUP($AI39, 'Historic (IPEDS &amp; 2019 RTP)'!$A:$A, _xlfn.XLOOKUP(AO$1, 'Historic (IPEDS &amp; 2019 RTP)'!$A$1:$H$1, 'Historic (IPEDS &amp; 2019 RTP)'!$A:$H),
      IFERROR(_xlfn.XLOOKUP($AI39, 'USHE Historic'!$A$3:$A$13, _xlfn.XLOOKUP(AO$1, 'USHE Historic'!$A$2:$E$2, 'USHE Historic'!$A$3:$E$13)),
        _xlfn.IFS(
          AO$1="BYU", IFERROR(_xlfn.XLOOKUP($AI39, 'MAG College Enrollment Forecast'!$A:$A, 'MAG College Enrollment Forecast'!$B:$B), (AO$72-AO38)/($AI$72-$AI38)*($AI39-$AI38)+AO38),
          AO$1="UVU", IFERROR(_xlfn.XLOOKUP($AI39, 'MAG College Enrollment Forecast'!$A:$A, 'MAG College Enrollment Forecast'!$C:$C+'MAG College Enrollment Forecast'!$D:$D+'MAG College Enrollment Forecast'!$E:$E+'MAG College Enrollment Forecast'!$F:$F+'MAG College Enrollment Forecast'!$G:$G), (AO$72-AO38)/($AI$72-$AI38)*($AI39-$AI38)+AO38),
          TRUE, IFERROR(_xlfn.XLOOKUP($AI39, 'USHE Projections'!$A:$A, IFERROR(_xlfn.XLOOKUP(AO$1, 'USHE Projections'!$A$1:$E$1, 'USHE Projections'!$A:$E), "NONE"), (AO$72-AO38)/($AI$72-$AI38)*($AI39-$AI38)+AO38), (AO$72-AO38)/($AI$72-$AI38)*($AI39-$AI38)+AO38)
        )
      )
    )
  ), 0)</f>
        <v>2042</v>
      </c>
      <c r="AP39" s="104" cm="1">
        <f t="array" ref="AP39">ROUND(
  IF(AND(AP$1="Ensign", $AI39&gt;=2021, $AI39&lt;=2024),
    _xlfn.XLOOKUP($AI39, Ensign!$A$2:$A$12, Ensign!$B$2:$B$12),
    _xlfn.XLOOKUP($AI39, 'Historic (IPEDS &amp; 2019 RTP)'!$A:$A, _xlfn.XLOOKUP(AP$1, 'Historic (IPEDS &amp; 2019 RTP)'!$A$1:$H$1, 'Historic (IPEDS &amp; 2019 RTP)'!$A:$H),
      IFERROR(_xlfn.XLOOKUP($AI39, 'USHE Historic'!$A$3:$A$13, _xlfn.XLOOKUP(AP$1, 'USHE Historic'!$A$2:$E$2, 'USHE Historic'!$A$3:$E$13)),
        _xlfn.IFS(
          AP$1="BYU", IFERROR(_xlfn.XLOOKUP($AI39, 'MAG College Enrollment Forecast'!$A:$A, 'MAG College Enrollment Forecast'!$B:$B), (AP$72-AP38)/($AI$72-$AI38)*($AI39-$AI38)+AP38),
          AP$1="UVU", IFERROR(_xlfn.XLOOKUP($AI39, 'MAG College Enrollment Forecast'!$A:$A, 'MAG College Enrollment Forecast'!$C:$C+'MAG College Enrollment Forecast'!$D:$D+'MAG College Enrollment Forecast'!$E:$E+'MAG College Enrollment Forecast'!$F:$F+'MAG College Enrollment Forecast'!$G:$G), (AP$72-AP38)/($AI$72-$AI38)*($AI39-$AI38)+AP38),
          TRUE, IFERROR(_xlfn.XLOOKUP($AI39, 'USHE Projections'!$A:$A, IFERROR(_xlfn.XLOOKUP(AP$1, 'USHE Projections'!$A$1:$E$1, 'USHE Projections'!$A:$E), "NONE"), (AP$72-AP38)/($AI$72-$AI38)*($AI39-$AI38)+AP38), (AP$72-AP38)/($AI$72-$AI38)*($AI39-$AI38)+AP38)
        )
      )
    )
  ), 0)</f>
        <v>1462</v>
      </c>
      <c r="AQ39" s="7"/>
      <c r="AR39" s="109" t="s">
        <v>203</v>
      </c>
    </row>
    <row r="40" spans="35:44">
      <c r="AI40" s="3">
        <v>2028</v>
      </c>
      <c r="AJ40" s="113" cm="1">
        <f t="array" ref="AJ40">ROUND(
  IF(AND(AJ$1="Ensign", $AI40&gt;=2021, $AI40&lt;=2024),
    _xlfn.XLOOKUP($AI40, Ensign!$A$2:$A$12, Ensign!$B$2:$B$12),
    _xlfn.XLOOKUP($AI40, 'Historic (IPEDS &amp; 2019 RTP)'!$A:$A, _xlfn.XLOOKUP(AJ$1, 'Historic (IPEDS &amp; 2019 RTP)'!$A$1:$H$1, 'Historic (IPEDS &amp; 2019 RTP)'!$A:$H),
      IFERROR(_xlfn.XLOOKUP($AI40, 'USHE Historic'!$A$3:$A$13, _xlfn.XLOOKUP(AJ$1, 'USHE Historic'!$A$2:$E$2, 'USHE Historic'!$A$3:$E$13)),
        _xlfn.IFS(
          AJ$1="BYU", IFERROR(_xlfn.XLOOKUP($AI40, 'MAG College Enrollment Forecast'!$A:$A, 'MAG College Enrollment Forecast'!$B:$B), (AJ$72-AJ39)/($AI$72-$AI39)*($AI40-$AI39)+AJ39),
          AJ$1="UVU", IFERROR(_xlfn.XLOOKUP($AI40, 'MAG College Enrollment Forecast'!$A:$A, 'MAG College Enrollment Forecast'!$C:$C+'MAG College Enrollment Forecast'!$D:$D+'MAG College Enrollment Forecast'!$E:$E+'MAG College Enrollment Forecast'!$F:$F+'MAG College Enrollment Forecast'!$G:$G), (AJ$72-AJ39)/($AI$72-$AI39)*($AI40-$AI39)+AJ39),
          TRUE, IFERROR(_xlfn.XLOOKUP($AI40, 'USHE Projections'!$A:$A, IFERROR(_xlfn.XLOOKUP(AJ$1, 'USHE Projections'!$A$1:$E$1, 'USHE Projections'!$A:$E), "NONE"), (AJ$72-AJ39)/($AI$72-$AI39)*($AI40-$AI39)+AJ39), (AJ$72-AJ39)/($AI$72-$AI39)*($AI40-$AI39)+AJ39)
        )
      )
    )
  ), 0)</f>
        <v>37324</v>
      </c>
      <c r="AK40" s="113" cm="1">
        <f t="array" ref="AK40">ROUND(
  IF(AND(AK$1="Ensign", $AI40&gt;=2021, $AI40&lt;=2024),
    _xlfn.XLOOKUP($AI40, Ensign!$A$2:$A$12, Ensign!$B$2:$B$12),
    _xlfn.XLOOKUP($AI40, 'Historic (IPEDS &amp; 2019 RTP)'!$A:$A, _xlfn.XLOOKUP(AK$1, 'Historic (IPEDS &amp; 2019 RTP)'!$A$1:$H$1, 'Historic (IPEDS &amp; 2019 RTP)'!$A:$H),
      IFERROR(_xlfn.XLOOKUP($AI40, 'USHE Historic'!$A$3:$A$13, _xlfn.XLOOKUP(AK$1, 'USHE Historic'!$A$2:$E$2, 'USHE Historic'!$A$3:$E$13)),
        _xlfn.IFS(
          AK$1="BYU", IFERROR(_xlfn.XLOOKUP($AI40, 'MAG College Enrollment Forecast'!$A:$A, 'MAG College Enrollment Forecast'!$B:$B), (AK$72-AK39)/($AI$72-$AI39)*($AI40-$AI39)+AK39),
          AK$1="UVU", IFERROR(_xlfn.XLOOKUP($AI40, 'MAG College Enrollment Forecast'!$A:$A, 'MAG College Enrollment Forecast'!$C:$C+'MAG College Enrollment Forecast'!$D:$D+'MAG College Enrollment Forecast'!$E:$E+'MAG College Enrollment Forecast'!$F:$F+'MAG College Enrollment Forecast'!$G:$G), (AK$72-AK39)/($AI$72-$AI39)*($AI40-$AI39)+AK39),
          TRUE, IFERROR(_xlfn.XLOOKUP($AI40, 'USHE Projections'!$A:$A, IFERROR(_xlfn.XLOOKUP(AK$1, 'USHE Projections'!$A$1:$E$1, 'USHE Projections'!$A:$E), "NONE"), (AK$72-AK39)/($AI$72-$AI39)*($AI40-$AI39)+AK39), (AK$72-AK39)/($AI$72-$AI39)*($AI40-$AI39)+AK39)
        )
      )
    )
  ), 0)</f>
        <v>33073</v>
      </c>
      <c r="AL40" s="35" cm="1">
        <f t="array" ref="AL40">ROUND(
  IF(AND(AL$1="Ensign", $AI40&gt;=2021, $AI40&lt;=2024),
    _xlfn.XLOOKUP($AI40, Ensign!$A$2:$A$12, Ensign!$B$2:$B$12),
    _xlfn.XLOOKUP($AI40, 'Historic (IPEDS &amp; 2019 RTP)'!$A:$A, _xlfn.XLOOKUP(AL$1, 'Historic (IPEDS &amp; 2019 RTP)'!$A$1:$H$1, 'Historic (IPEDS &amp; 2019 RTP)'!$A:$H),
      IFERROR(_xlfn.XLOOKUP($AI40, 'USHE Historic'!$A$3:$A$13, _xlfn.XLOOKUP(AL$1, 'USHE Historic'!$A$2:$E$2, 'USHE Historic'!$A$3:$E$13)),
        _xlfn.IFS(
          AL$1="BYU", IFERROR(_xlfn.XLOOKUP($AI40, 'MAG College Enrollment Forecast'!$A:$A, 'MAG College Enrollment Forecast'!$B:$B), (AL$72-AL39)/($AI$72-$AI39)*($AI40-$AI39)+AL39),
          AL$1="UVU", IFERROR(_xlfn.XLOOKUP($AI40, 'MAG College Enrollment Forecast'!$A:$A, 'MAG College Enrollment Forecast'!$C:$C+'MAG College Enrollment Forecast'!$D:$D+'MAG College Enrollment Forecast'!$E:$E+'MAG College Enrollment Forecast'!$F:$F+'MAG College Enrollment Forecast'!$G:$G), (AL$72-AL39)/($AI$72-$AI39)*($AI40-$AI39)+AL39),
          TRUE, IFERROR(_xlfn.XLOOKUP($AI40, 'USHE Projections'!$A:$A, IFERROR(_xlfn.XLOOKUP(AL$1, 'USHE Projections'!$A$1:$E$1, 'USHE Projections'!$A:$E), "NONE"), (AL$72-AL39)/($AI$72-$AI39)*($AI40-$AI39)+AL39), (AL$72-AL39)/($AI$72-$AI39)*($AI40-$AI39)+AL39)
        )
      )
    )
  ), 0)</f>
        <v>51457</v>
      </c>
      <c r="AM40" s="113" cm="1">
        <f t="array" ref="AM40">ROUND(
  IF(AND(AM$1="Ensign", $AI40&gt;=2021, $AI40&lt;=2024),
    _xlfn.XLOOKUP($AI40, Ensign!$A$2:$A$12, Ensign!$B$2:$B$12),
    _xlfn.XLOOKUP($AI40, 'Historic (IPEDS &amp; 2019 RTP)'!$A:$A, _xlfn.XLOOKUP(AM$1, 'Historic (IPEDS &amp; 2019 RTP)'!$A$1:$H$1, 'Historic (IPEDS &amp; 2019 RTP)'!$A:$H),
      IFERROR(_xlfn.XLOOKUP($AI40, 'USHE Historic'!$A$3:$A$13, _xlfn.XLOOKUP(AM$1, 'USHE Historic'!$A$2:$E$2, 'USHE Historic'!$A$3:$E$13)),
        _xlfn.IFS(
          AM$1="BYU", IFERROR(_xlfn.XLOOKUP($AI40, 'MAG College Enrollment Forecast'!$A:$A, 'MAG College Enrollment Forecast'!$B:$B), (AM$72-AM39)/($AI$72-$AI39)*($AI40-$AI39)+AM39),
          AM$1="UVU", IFERROR(_xlfn.XLOOKUP($AI40, 'MAG College Enrollment Forecast'!$A:$A, 'MAG College Enrollment Forecast'!$C:$C+'MAG College Enrollment Forecast'!$D:$D+'MAG College Enrollment Forecast'!$E:$E+'MAG College Enrollment Forecast'!$F:$F+'MAG College Enrollment Forecast'!$G:$G), (AM$72-AM39)/($AI$72-$AI39)*($AI40-$AI39)+AM39),
          TRUE, IFERROR(_xlfn.XLOOKUP($AI40, 'USHE Projections'!$A:$A, IFERROR(_xlfn.XLOOKUP(AM$1, 'USHE Projections'!$A$1:$E$1, 'USHE Projections'!$A:$E), "NONE"), (AM$72-AM39)/($AI$72-$AI39)*($AI40-$AI39)+AM39), (AM$72-AM39)/($AI$72-$AI39)*($AI40-$AI39)+AM39)
        )
      )
    )
  ), 0)</f>
        <v>32219</v>
      </c>
      <c r="AN40" s="35" cm="1">
        <f t="array" ref="AN40">ROUND(
  IF(AND(AN$1="Ensign", $AI40&gt;=2021, $AI40&lt;=2024),
    _xlfn.XLOOKUP($AI40, Ensign!$A$2:$A$12, Ensign!$B$2:$B$12),
    _xlfn.XLOOKUP($AI40, 'Historic (IPEDS &amp; 2019 RTP)'!$A:$A, _xlfn.XLOOKUP(AN$1, 'Historic (IPEDS &amp; 2019 RTP)'!$A$1:$H$1, 'Historic (IPEDS &amp; 2019 RTP)'!$A:$H),
      IFERROR(_xlfn.XLOOKUP($AI40, 'USHE Historic'!$A$3:$A$13, _xlfn.XLOOKUP(AN$1, 'USHE Historic'!$A$2:$E$2, 'USHE Historic'!$A$3:$E$13)),
        _xlfn.IFS(
          AN$1="BYU", IFERROR(_xlfn.XLOOKUP($AI40, 'MAG College Enrollment Forecast'!$A:$A, 'MAG College Enrollment Forecast'!$B:$B), (AN$72-AN39)/($AI$72-$AI39)*($AI40-$AI39)+AN39),
          AN$1="UVU", IFERROR(_xlfn.XLOOKUP($AI40, 'MAG College Enrollment Forecast'!$A:$A, 'MAG College Enrollment Forecast'!$C:$C+'MAG College Enrollment Forecast'!$D:$D+'MAG College Enrollment Forecast'!$E:$E+'MAG College Enrollment Forecast'!$F:$F+'MAG College Enrollment Forecast'!$G:$G), (AN$72-AN39)/($AI$72-$AI39)*($AI40-$AI39)+AN39),
          TRUE, IFERROR(_xlfn.XLOOKUP($AI40, 'USHE Projections'!$A:$A, IFERROR(_xlfn.XLOOKUP(AN$1, 'USHE Projections'!$A$1:$E$1, 'USHE Projections'!$A:$E), "NONE"), (AN$72-AN39)/($AI$72-$AI39)*($AI40-$AI39)+AN39), (AN$72-AN39)/($AI$72-$AI39)*($AI40-$AI39)+AN39)
        )
      )
    )
  ), 0)</f>
        <v>37588</v>
      </c>
      <c r="AO40" s="104" cm="1">
        <f t="array" ref="AO40">ROUND(
  IF(AND(AO$1="Ensign", $AI40&gt;=2021, $AI40&lt;=2024),
    _xlfn.XLOOKUP($AI40, Ensign!$A$2:$A$12, Ensign!$B$2:$B$12),
    _xlfn.XLOOKUP($AI40, 'Historic (IPEDS &amp; 2019 RTP)'!$A:$A, _xlfn.XLOOKUP(AO$1, 'Historic (IPEDS &amp; 2019 RTP)'!$A$1:$H$1, 'Historic (IPEDS &amp; 2019 RTP)'!$A:$H),
      IFERROR(_xlfn.XLOOKUP($AI40, 'USHE Historic'!$A$3:$A$13, _xlfn.XLOOKUP(AO$1, 'USHE Historic'!$A$2:$E$2, 'USHE Historic'!$A$3:$E$13)),
        _xlfn.IFS(
          AO$1="BYU", IFERROR(_xlfn.XLOOKUP($AI40, 'MAG College Enrollment Forecast'!$A:$A, 'MAG College Enrollment Forecast'!$B:$B), (AO$72-AO39)/($AI$72-$AI39)*($AI40-$AI39)+AO39),
          AO$1="UVU", IFERROR(_xlfn.XLOOKUP($AI40, 'MAG College Enrollment Forecast'!$A:$A, 'MAG College Enrollment Forecast'!$C:$C+'MAG College Enrollment Forecast'!$D:$D+'MAG College Enrollment Forecast'!$E:$E+'MAG College Enrollment Forecast'!$F:$F+'MAG College Enrollment Forecast'!$G:$G), (AO$72-AO39)/($AI$72-$AI39)*($AI40-$AI39)+AO39),
          TRUE, IFERROR(_xlfn.XLOOKUP($AI40, 'USHE Projections'!$A:$A, IFERROR(_xlfn.XLOOKUP(AO$1, 'USHE Projections'!$A$1:$E$1, 'USHE Projections'!$A:$E), "NONE"), (AO$72-AO39)/($AI$72-$AI39)*($AI40-$AI39)+AO39), (AO$72-AO39)/($AI$72-$AI39)*($AI40-$AI39)+AO39)
        )
      )
    )
  ), 0)</f>
        <v>2077</v>
      </c>
      <c r="AP40" s="104" cm="1">
        <f t="array" ref="AP40">ROUND(
  IF(AND(AP$1="Ensign", $AI40&gt;=2021, $AI40&lt;=2024),
    _xlfn.XLOOKUP($AI40, Ensign!$A$2:$A$12, Ensign!$B$2:$B$12),
    _xlfn.XLOOKUP($AI40, 'Historic (IPEDS &amp; 2019 RTP)'!$A:$A, _xlfn.XLOOKUP(AP$1, 'Historic (IPEDS &amp; 2019 RTP)'!$A$1:$H$1, 'Historic (IPEDS &amp; 2019 RTP)'!$A:$H),
      IFERROR(_xlfn.XLOOKUP($AI40, 'USHE Historic'!$A$3:$A$13, _xlfn.XLOOKUP(AP$1, 'USHE Historic'!$A$2:$E$2, 'USHE Historic'!$A$3:$E$13)),
        _xlfn.IFS(
          AP$1="BYU", IFERROR(_xlfn.XLOOKUP($AI40, 'MAG College Enrollment Forecast'!$A:$A, 'MAG College Enrollment Forecast'!$B:$B), (AP$72-AP39)/($AI$72-$AI39)*($AI40-$AI39)+AP39),
          AP$1="UVU", IFERROR(_xlfn.XLOOKUP($AI40, 'MAG College Enrollment Forecast'!$A:$A, 'MAG College Enrollment Forecast'!$C:$C+'MAG College Enrollment Forecast'!$D:$D+'MAG College Enrollment Forecast'!$E:$E+'MAG College Enrollment Forecast'!$F:$F+'MAG College Enrollment Forecast'!$G:$G), (AP$72-AP39)/($AI$72-$AI39)*($AI40-$AI39)+AP39),
          TRUE, IFERROR(_xlfn.XLOOKUP($AI40, 'USHE Projections'!$A:$A, IFERROR(_xlfn.XLOOKUP(AP$1, 'USHE Projections'!$A$1:$E$1, 'USHE Projections'!$A:$E), "NONE"), (AP$72-AP39)/($AI$72-$AI39)*($AI40-$AI39)+AP39), (AP$72-AP39)/($AI$72-$AI39)*($AI40-$AI39)+AP39)
        )
      )
    )
  ), 0)</f>
        <v>1524</v>
      </c>
      <c r="AQ40" s="7"/>
      <c r="AR40" s="108" t="s">
        <v>202</v>
      </c>
    </row>
    <row r="41" spans="35:44">
      <c r="AI41" s="3">
        <v>2029</v>
      </c>
      <c r="AJ41" s="104" cm="1">
        <f t="array" ref="AJ41">ROUND(
  IF(AND(AJ$1="Ensign", $AI41&gt;=2021, $AI41&lt;=2024),
    _xlfn.XLOOKUP($AI41, Ensign!$A$2:$A$12, Ensign!$B$2:$B$12),
    _xlfn.XLOOKUP($AI41, 'Historic (IPEDS &amp; 2019 RTP)'!$A:$A, _xlfn.XLOOKUP(AJ$1, 'Historic (IPEDS &amp; 2019 RTP)'!$A$1:$H$1, 'Historic (IPEDS &amp; 2019 RTP)'!$A:$H),
      IFERROR(_xlfn.XLOOKUP($AI41, 'USHE Historic'!$A$3:$A$13, _xlfn.XLOOKUP(AJ$1, 'USHE Historic'!$A$2:$E$2, 'USHE Historic'!$A$3:$E$13)),
        _xlfn.IFS(
          AJ$1="BYU", IFERROR(_xlfn.XLOOKUP($AI41, 'MAG College Enrollment Forecast'!$A:$A, 'MAG College Enrollment Forecast'!$B:$B), (AJ$72-AJ40)/($AI$72-$AI40)*($AI41-$AI40)+AJ40),
          AJ$1="UVU", IFERROR(_xlfn.XLOOKUP($AI41, 'MAG College Enrollment Forecast'!$A:$A, 'MAG College Enrollment Forecast'!$C:$C+'MAG College Enrollment Forecast'!$D:$D+'MAG College Enrollment Forecast'!$E:$E+'MAG College Enrollment Forecast'!$F:$F+'MAG College Enrollment Forecast'!$G:$G), (AJ$72-AJ40)/($AI$72-$AI40)*($AI41-$AI40)+AJ40),
          TRUE, IFERROR(_xlfn.XLOOKUP($AI41, 'USHE Projections'!$A:$A, IFERROR(_xlfn.XLOOKUP(AJ$1, 'USHE Projections'!$A$1:$E$1, 'USHE Projections'!$A:$E), "NONE"), (AJ$72-AJ40)/($AI$72-$AI40)*($AI41-$AI40)+AJ40), (AJ$72-AJ40)/($AI$72-$AI40)*($AI41-$AI40)+AJ40)
        )
      )
    )
  ), 0)</f>
        <v>37626</v>
      </c>
      <c r="AK41" s="104" cm="1">
        <f t="array" ref="AK41">ROUND(
  IF(AND(AK$1="Ensign", $AI41&gt;=2021, $AI41&lt;=2024),
    _xlfn.XLOOKUP($AI41, Ensign!$A$2:$A$12, Ensign!$B$2:$B$12),
    _xlfn.XLOOKUP($AI41, 'Historic (IPEDS &amp; 2019 RTP)'!$A:$A, _xlfn.XLOOKUP(AK$1, 'Historic (IPEDS &amp; 2019 RTP)'!$A$1:$H$1, 'Historic (IPEDS &amp; 2019 RTP)'!$A:$H),
      IFERROR(_xlfn.XLOOKUP($AI41, 'USHE Historic'!$A$3:$A$13, _xlfn.XLOOKUP(AK$1, 'USHE Historic'!$A$2:$E$2, 'USHE Historic'!$A$3:$E$13)),
        _xlfn.IFS(
          AK$1="BYU", IFERROR(_xlfn.XLOOKUP($AI41, 'MAG College Enrollment Forecast'!$A:$A, 'MAG College Enrollment Forecast'!$B:$B), (AK$72-AK40)/($AI$72-$AI40)*($AI41-$AI40)+AK40),
          AK$1="UVU", IFERROR(_xlfn.XLOOKUP($AI41, 'MAG College Enrollment Forecast'!$A:$A, 'MAG College Enrollment Forecast'!$C:$C+'MAG College Enrollment Forecast'!$D:$D+'MAG College Enrollment Forecast'!$E:$E+'MAG College Enrollment Forecast'!$F:$F+'MAG College Enrollment Forecast'!$G:$G), (AK$72-AK40)/($AI$72-$AI40)*($AI41-$AI40)+AK40),
          TRUE, IFERROR(_xlfn.XLOOKUP($AI41, 'USHE Projections'!$A:$A, IFERROR(_xlfn.XLOOKUP(AK$1, 'USHE Projections'!$A$1:$E$1, 'USHE Projections'!$A:$E), "NONE"), (AK$72-AK40)/($AI$72-$AI40)*($AI41-$AI40)+AK40), (AK$72-AK40)/($AI$72-$AI40)*($AI41-$AI40)+AK40)
        )
      )
    )
  ), 0)</f>
        <v>33539</v>
      </c>
      <c r="AL41" s="35" cm="1">
        <f t="array" ref="AL41">ROUND(
  IF(AND(AL$1="Ensign", $AI41&gt;=2021, $AI41&lt;=2024),
    _xlfn.XLOOKUP($AI41, Ensign!$A$2:$A$12, Ensign!$B$2:$B$12),
    _xlfn.XLOOKUP($AI41, 'Historic (IPEDS &amp; 2019 RTP)'!$A:$A, _xlfn.XLOOKUP(AL$1, 'Historic (IPEDS &amp; 2019 RTP)'!$A$1:$H$1, 'Historic (IPEDS &amp; 2019 RTP)'!$A:$H),
      IFERROR(_xlfn.XLOOKUP($AI41, 'USHE Historic'!$A$3:$A$13, _xlfn.XLOOKUP(AL$1, 'USHE Historic'!$A$2:$E$2, 'USHE Historic'!$A$3:$E$13)),
        _xlfn.IFS(
          AL$1="BYU", IFERROR(_xlfn.XLOOKUP($AI41, 'MAG College Enrollment Forecast'!$A:$A, 'MAG College Enrollment Forecast'!$B:$B), (AL$72-AL40)/($AI$72-$AI40)*($AI41-$AI40)+AL40),
          AL$1="UVU", IFERROR(_xlfn.XLOOKUP($AI41, 'MAG College Enrollment Forecast'!$A:$A, 'MAG College Enrollment Forecast'!$C:$C+'MAG College Enrollment Forecast'!$D:$D+'MAG College Enrollment Forecast'!$E:$E+'MAG College Enrollment Forecast'!$F:$F+'MAG College Enrollment Forecast'!$G:$G), (AL$72-AL40)/($AI$72-$AI40)*($AI41-$AI40)+AL40),
          TRUE, IFERROR(_xlfn.XLOOKUP($AI41, 'USHE Projections'!$A:$A, IFERROR(_xlfn.XLOOKUP(AL$1, 'USHE Projections'!$A$1:$E$1, 'USHE Projections'!$A:$E), "NONE"), (AL$72-AL40)/($AI$72-$AI40)*($AI41-$AI40)+AL40), (AL$72-AL40)/($AI$72-$AI40)*($AI41-$AI40)+AL40)
        )
      )
    )
  ), 0)</f>
        <v>52307</v>
      </c>
      <c r="AM41" s="104" cm="1">
        <f t="array" ref="AM41">ROUND(
  IF(AND(AM$1="Ensign", $AI41&gt;=2021, $AI41&lt;=2024),
    _xlfn.XLOOKUP($AI41, Ensign!$A$2:$A$12, Ensign!$B$2:$B$12),
    _xlfn.XLOOKUP($AI41, 'Historic (IPEDS &amp; 2019 RTP)'!$A:$A, _xlfn.XLOOKUP(AM$1, 'Historic (IPEDS &amp; 2019 RTP)'!$A$1:$H$1, 'Historic (IPEDS &amp; 2019 RTP)'!$A:$H),
      IFERROR(_xlfn.XLOOKUP($AI41, 'USHE Historic'!$A$3:$A$13, _xlfn.XLOOKUP(AM$1, 'USHE Historic'!$A$2:$E$2, 'USHE Historic'!$A$3:$E$13)),
        _xlfn.IFS(
          AM$1="BYU", IFERROR(_xlfn.XLOOKUP($AI41, 'MAG College Enrollment Forecast'!$A:$A, 'MAG College Enrollment Forecast'!$B:$B), (AM$72-AM40)/($AI$72-$AI40)*($AI41-$AI40)+AM40),
          AM$1="UVU", IFERROR(_xlfn.XLOOKUP($AI41, 'MAG College Enrollment Forecast'!$A:$A, 'MAG College Enrollment Forecast'!$C:$C+'MAG College Enrollment Forecast'!$D:$D+'MAG College Enrollment Forecast'!$E:$E+'MAG College Enrollment Forecast'!$F:$F+'MAG College Enrollment Forecast'!$G:$G), (AM$72-AM40)/($AI$72-$AI40)*($AI41-$AI40)+AM40),
          TRUE, IFERROR(_xlfn.XLOOKUP($AI41, 'USHE Projections'!$A:$A, IFERROR(_xlfn.XLOOKUP(AM$1, 'USHE Projections'!$A$1:$E$1, 'USHE Projections'!$A:$E), "NONE"), (AM$72-AM40)/($AI$72-$AI40)*($AI41-$AI40)+AM40), (AM$72-AM40)/($AI$72-$AI40)*($AI41-$AI40)+AM40)
        )
      )
    )
  ), 0)</f>
        <v>32556</v>
      </c>
      <c r="AN41" s="35" cm="1">
        <f t="array" ref="AN41">ROUND(
  IF(AND(AN$1="Ensign", $AI41&gt;=2021, $AI41&lt;=2024),
    _xlfn.XLOOKUP($AI41, Ensign!$A$2:$A$12, Ensign!$B$2:$B$12),
    _xlfn.XLOOKUP($AI41, 'Historic (IPEDS &amp; 2019 RTP)'!$A:$A, _xlfn.XLOOKUP(AN$1, 'Historic (IPEDS &amp; 2019 RTP)'!$A$1:$H$1, 'Historic (IPEDS &amp; 2019 RTP)'!$A:$H),
      IFERROR(_xlfn.XLOOKUP($AI41, 'USHE Historic'!$A$3:$A$13, _xlfn.XLOOKUP(AN$1, 'USHE Historic'!$A$2:$E$2, 'USHE Historic'!$A$3:$E$13)),
        _xlfn.IFS(
          AN$1="BYU", IFERROR(_xlfn.XLOOKUP($AI41, 'MAG College Enrollment Forecast'!$A:$A, 'MAG College Enrollment Forecast'!$B:$B), (AN$72-AN40)/($AI$72-$AI40)*($AI41-$AI40)+AN40),
          AN$1="UVU", IFERROR(_xlfn.XLOOKUP($AI41, 'MAG College Enrollment Forecast'!$A:$A, 'MAG College Enrollment Forecast'!$C:$C+'MAG College Enrollment Forecast'!$D:$D+'MAG College Enrollment Forecast'!$E:$E+'MAG College Enrollment Forecast'!$F:$F+'MAG College Enrollment Forecast'!$G:$G), (AN$72-AN40)/($AI$72-$AI40)*($AI41-$AI40)+AN40),
          TRUE, IFERROR(_xlfn.XLOOKUP($AI41, 'USHE Projections'!$A:$A, IFERROR(_xlfn.XLOOKUP(AN$1, 'USHE Projections'!$A$1:$E$1, 'USHE Projections'!$A:$E), "NONE"), (AN$72-AN40)/($AI$72-$AI40)*($AI41-$AI40)+AN40), (AN$72-AN40)/($AI$72-$AI40)*($AI41-$AI40)+AN40)
        )
      )
    )
  ), 0)</f>
        <v>37625</v>
      </c>
      <c r="AO41" s="104" cm="1">
        <f t="array" ref="AO41">ROUND(
  IF(AND(AO$1="Ensign", $AI41&gt;=2021, $AI41&lt;=2024),
    _xlfn.XLOOKUP($AI41, Ensign!$A$2:$A$12, Ensign!$B$2:$B$12),
    _xlfn.XLOOKUP($AI41, 'Historic (IPEDS &amp; 2019 RTP)'!$A:$A, _xlfn.XLOOKUP(AO$1, 'Historic (IPEDS &amp; 2019 RTP)'!$A$1:$H$1, 'Historic (IPEDS &amp; 2019 RTP)'!$A:$H),
      IFERROR(_xlfn.XLOOKUP($AI41, 'USHE Historic'!$A$3:$A$13, _xlfn.XLOOKUP(AO$1, 'USHE Historic'!$A$2:$E$2, 'USHE Historic'!$A$3:$E$13)),
        _xlfn.IFS(
          AO$1="BYU", IFERROR(_xlfn.XLOOKUP($AI41, 'MAG College Enrollment Forecast'!$A:$A, 'MAG College Enrollment Forecast'!$B:$B), (AO$72-AO40)/($AI$72-$AI40)*($AI41-$AI40)+AO40),
          AO$1="UVU", IFERROR(_xlfn.XLOOKUP($AI41, 'MAG College Enrollment Forecast'!$A:$A, 'MAG College Enrollment Forecast'!$C:$C+'MAG College Enrollment Forecast'!$D:$D+'MAG College Enrollment Forecast'!$E:$E+'MAG College Enrollment Forecast'!$F:$F+'MAG College Enrollment Forecast'!$G:$G), (AO$72-AO40)/($AI$72-$AI40)*($AI41-$AI40)+AO40),
          TRUE, IFERROR(_xlfn.XLOOKUP($AI41, 'USHE Projections'!$A:$A, IFERROR(_xlfn.XLOOKUP(AO$1, 'USHE Projections'!$A$1:$E$1, 'USHE Projections'!$A:$E), "NONE"), (AO$72-AO40)/($AI$72-$AI40)*($AI41-$AI40)+AO40), (AO$72-AO40)/($AI$72-$AI40)*($AI41-$AI40)+AO40)
        )
      )
    )
  ), 0)</f>
        <v>2112</v>
      </c>
      <c r="AP41" s="104" cm="1">
        <f t="array" ref="AP41">ROUND(
  IF(AND(AP$1="Ensign", $AI41&gt;=2021, $AI41&lt;=2024),
    _xlfn.XLOOKUP($AI41, Ensign!$A$2:$A$12, Ensign!$B$2:$B$12),
    _xlfn.XLOOKUP($AI41, 'Historic (IPEDS &amp; 2019 RTP)'!$A:$A, _xlfn.XLOOKUP(AP$1, 'Historic (IPEDS &amp; 2019 RTP)'!$A$1:$H$1, 'Historic (IPEDS &amp; 2019 RTP)'!$A:$H),
      IFERROR(_xlfn.XLOOKUP($AI41, 'USHE Historic'!$A$3:$A$13, _xlfn.XLOOKUP(AP$1, 'USHE Historic'!$A$2:$E$2, 'USHE Historic'!$A$3:$E$13)),
        _xlfn.IFS(
          AP$1="BYU", IFERROR(_xlfn.XLOOKUP($AI41, 'MAG College Enrollment Forecast'!$A:$A, 'MAG College Enrollment Forecast'!$B:$B), (AP$72-AP40)/($AI$72-$AI40)*($AI41-$AI40)+AP40),
          AP$1="UVU", IFERROR(_xlfn.XLOOKUP($AI41, 'MAG College Enrollment Forecast'!$A:$A, 'MAG College Enrollment Forecast'!$C:$C+'MAG College Enrollment Forecast'!$D:$D+'MAG College Enrollment Forecast'!$E:$E+'MAG College Enrollment Forecast'!$F:$F+'MAG College Enrollment Forecast'!$G:$G), (AP$72-AP40)/($AI$72-$AI40)*($AI41-$AI40)+AP40),
          TRUE, IFERROR(_xlfn.XLOOKUP($AI41, 'USHE Projections'!$A:$A, IFERROR(_xlfn.XLOOKUP(AP$1, 'USHE Projections'!$A$1:$E$1, 'USHE Projections'!$A:$E), "NONE"), (AP$72-AP40)/($AI$72-$AI40)*($AI41-$AI40)+AP40), (AP$72-AP40)/($AI$72-$AI40)*($AI41-$AI40)+AP40)
        )
      )
    )
  ), 0)</f>
        <v>1586</v>
      </c>
    </row>
    <row r="42" spans="35:44">
      <c r="AI42" s="3">
        <v>2030</v>
      </c>
      <c r="AJ42" s="104" cm="1">
        <f t="array" ref="AJ42">ROUND(
  IF(AND(AJ$1="Ensign", $AI42&gt;=2021, $AI42&lt;=2024),
    _xlfn.XLOOKUP($AI42, Ensign!$A$2:$A$12, Ensign!$B$2:$B$12),
    _xlfn.XLOOKUP($AI42, 'Historic (IPEDS &amp; 2019 RTP)'!$A:$A, _xlfn.XLOOKUP(AJ$1, 'Historic (IPEDS &amp; 2019 RTP)'!$A$1:$H$1, 'Historic (IPEDS &amp; 2019 RTP)'!$A:$H),
      IFERROR(_xlfn.XLOOKUP($AI42, 'USHE Historic'!$A$3:$A$13, _xlfn.XLOOKUP(AJ$1, 'USHE Historic'!$A$2:$E$2, 'USHE Historic'!$A$3:$E$13)),
        _xlfn.IFS(
          AJ$1="BYU", IFERROR(_xlfn.XLOOKUP($AI42, 'MAG College Enrollment Forecast'!$A:$A, 'MAG College Enrollment Forecast'!$B:$B), (AJ$72-AJ41)/($AI$72-$AI41)*($AI42-$AI41)+AJ41),
          AJ$1="UVU", IFERROR(_xlfn.XLOOKUP($AI42, 'MAG College Enrollment Forecast'!$A:$A, 'MAG College Enrollment Forecast'!$C:$C+'MAG College Enrollment Forecast'!$D:$D+'MAG College Enrollment Forecast'!$E:$E+'MAG College Enrollment Forecast'!$F:$F+'MAG College Enrollment Forecast'!$G:$G), (AJ$72-AJ41)/($AI$72-$AI41)*($AI42-$AI41)+AJ41),
          TRUE, IFERROR(_xlfn.XLOOKUP($AI42, 'USHE Projections'!$A:$A, IFERROR(_xlfn.XLOOKUP(AJ$1, 'USHE Projections'!$A$1:$E$1, 'USHE Projections'!$A:$E), "NONE"), (AJ$72-AJ41)/($AI$72-$AI41)*($AI42-$AI41)+AJ41), (AJ$72-AJ41)/($AI$72-$AI41)*($AI42-$AI41)+AJ41)
        )
      )
    )
  ), 0)</f>
        <v>37928</v>
      </c>
      <c r="AK42" s="104" cm="1">
        <f t="array" ref="AK42">ROUND(
  IF(AND(AK$1="Ensign", $AI42&gt;=2021, $AI42&lt;=2024),
    _xlfn.XLOOKUP($AI42, Ensign!$A$2:$A$12, Ensign!$B$2:$B$12),
    _xlfn.XLOOKUP($AI42, 'Historic (IPEDS &amp; 2019 RTP)'!$A:$A, _xlfn.XLOOKUP(AK$1, 'Historic (IPEDS &amp; 2019 RTP)'!$A$1:$H$1, 'Historic (IPEDS &amp; 2019 RTP)'!$A:$H),
      IFERROR(_xlfn.XLOOKUP($AI42, 'USHE Historic'!$A$3:$A$13, _xlfn.XLOOKUP(AK$1, 'USHE Historic'!$A$2:$E$2, 'USHE Historic'!$A$3:$E$13)),
        _xlfn.IFS(
          AK$1="BYU", IFERROR(_xlfn.XLOOKUP($AI42, 'MAG College Enrollment Forecast'!$A:$A, 'MAG College Enrollment Forecast'!$B:$B), (AK$72-AK41)/($AI$72-$AI41)*($AI42-$AI41)+AK41),
          AK$1="UVU", IFERROR(_xlfn.XLOOKUP($AI42, 'MAG College Enrollment Forecast'!$A:$A, 'MAG College Enrollment Forecast'!$C:$C+'MAG College Enrollment Forecast'!$D:$D+'MAG College Enrollment Forecast'!$E:$E+'MAG College Enrollment Forecast'!$F:$F+'MAG College Enrollment Forecast'!$G:$G), (AK$72-AK41)/($AI$72-$AI41)*($AI42-$AI41)+AK41),
          TRUE, IFERROR(_xlfn.XLOOKUP($AI42, 'USHE Projections'!$A:$A, IFERROR(_xlfn.XLOOKUP(AK$1, 'USHE Projections'!$A$1:$E$1, 'USHE Projections'!$A:$E), "NONE"), (AK$72-AK41)/($AI$72-$AI41)*($AI42-$AI41)+AK41), (AK$72-AK41)/($AI$72-$AI41)*($AI42-$AI41)+AK41)
        )
      )
    )
  ), 0)</f>
        <v>34005</v>
      </c>
      <c r="AL42" s="35" cm="1">
        <f t="array" ref="AL42">ROUND(
  IF(AND(AL$1="Ensign", $AI42&gt;=2021, $AI42&lt;=2024),
    _xlfn.XLOOKUP($AI42, Ensign!$A$2:$A$12, Ensign!$B$2:$B$12),
    _xlfn.XLOOKUP($AI42, 'Historic (IPEDS &amp; 2019 RTP)'!$A:$A, _xlfn.XLOOKUP(AL$1, 'Historic (IPEDS &amp; 2019 RTP)'!$A$1:$H$1, 'Historic (IPEDS &amp; 2019 RTP)'!$A:$H),
      IFERROR(_xlfn.XLOOKUP($AI42, 'USHE Historic'!$A$3:$A$13, _xlfn.XLOOKUP(AL$1, 'USHE Historic'!$A$2:$E$2, 'USHE Historic'!$A$3:$E$13)),
        _xlfn.IFS(
          AL$1="BYU", IFERROR(_xlfn.XLOOKUP($AI42, 'MAG College Enrollment Forecast'!$A:$A, 'MAG College Enrollment Forecast'!$B:$B), (AL$72-AL41)/($AI$72-$AI41)*($AI42-$AI41)+AL41),
          AL$1="UVU", IFERROR(_xlfn.XLOOKUP($AI42, 'MAG College Enrollment Forecast'!$A:$A, 'MAG College Enrollment Forecast'!$C:$C+'MAG College Enrollment Forecast'!$D:$D+'MAG College Enrollment Forecast'!$E:$E+'MAG College Enrollment Forecast'!$F:$F+'MAG College Enrollment Forecast'!$G:$G), (AL$72-AL41)/($AI$72-$AI41)*($AI42-$AI41)+AL41),
          TRUE, IFERROR(_xlfn.XLOOKUP($AI42, 'USHE Projections'!$A:$A, IFERROR(_xlfn.XLOOKUP(AL$1, 'USHE Projections'!$A$1:$E$1, 'USHE Projections'!$A:$E), "NONE"), (AL$72-AL41)/($AI$72-$AI41)*($AI42-$AI41)+AL41), (AL$72-AL41)/($AI$72-$AI41)*($AI42-$AI41)+AL41)
        )
      )
    )
  ), 0)</f>
        <v>53535</v>
      </c>
      <c r="AM42" s="104" cm="1">
        <f t="array" ref="AM42">ROUND(
  IF(AND(AM$1="Ensign", $AI42&gt;=2021, $AI42&lt;=2024),
    _xlfn.XLOOKUP($AI42, Ensign!$A$2:$A$12, Ensign!$B$2:$B$12),
    _xlfn.XLOOKUP($AI42, 'Historic (IPEDS &amp; 2019 RTP)'!$A:$A, _xlfn.XLOOKUP(AM$1, 'Historic (IPEDS &amp; 2019 RTP)'!$A$1:$H$1, 'Historic (IPEDS &amp; 2019 RTP)'!$A:$H),
      IFERROR(_xlfn.XLOOKUP($AI42, 'USHE Historic'!$A$3:$A$13, _xlfn.XLOOKUP(AM$1, 'USHE Historic'!$A$2:$E$2, 'USHE Historic'!$A$3:$E$13)),
        _xlfn.IFS(
          AM$1="BYU", IFERROR(_xlfn.XLOOKUP($AI42, 'MAG College Enrollment Forecast'!$A:$A, 'MAG College Enrollment Forecast'!$B:$B), (AM$72-AM41)/($AI$72-$AI41)*($AI42-$AI41)+AM41),
          AM$1="UVU", IFERROR(_xlfn.XLOOKUP($AI42, 'MAG College Enrollment Forecast'!$A:$A, 'MAG College Enrollment Forecast'!$C:$C+'MAG College Enrollment Forecast'!$D:$D+'MAG College Enrollment Forecast'!$E:$E+'MAG College Enrollment Forecast'!$F:$F+'MAG College Enrollment Forecast'!$G:$G), (AM$72-AM41)/($AI$72-$AI41)*($AI42-$AI41)+AM41),
          TRUE, IFERROR(_xlfn.XLOOKUP($AI42, 'USHE Projections'!$A:$A, IFERROR(_xlfn.XLOOKUP(AM$1, 'USHE Projections'!$A$1:$E$1, 'USHE Projections'!$A:$E), "NONE"), (AM$72-AM41)/($AI$72-$AI41)*($AI42-$AI41)+AM41), (AM$72-AM41)/($AI$72-$AI41)*($AI42-$AI41)+AM41)
        )
      )
    )
  ), 0)</f>
        <v>32893</v>
      </c>
      <c r="AN42" s="35" cm="1">
        <f t="array" ref="AN42">ROUND(
  IF(AND(AN$1="Ensign", $AI42&gt;=2021, $AI42&lt;=2024),
    _xlfn.XLOOKUP($AI42, Ensign!$A$2:$A$12, Ensign!$B$2:$B$12),
    _xlfn.XLOOKUP($AI42, 'Historic (IPEDS &amp; 2019 RTP)'!$A:$A, _xlfn.XLOOKUP(AN$1, 'Historic (IPEDS &amp; 2019 RTP)'!$A$1:$H$1, 'Historic (IPEDS &amp; 2019 RTP)'!$A:$H),
      IFERROR(_xlfn.XLOOKUP($AI42, 'USHE Historic'!$A$3:$A$13, _xlfn.XLOOKUP(AN$1, 'USHE Historic'!$A$2:$E$2, 'USHE Historic'!$A$3:$E$13)),
        _xlfn.IFS(
          AN$1="BYU", IFERROR(_xlfn.XLOOKUP($AI42, 'MAG College Enrollment Forecast'!$A:$A, 'MAG College Enrollment Forecast'!$B:$B), (AN$72-AN41)/($AI$72-$AI41)*($AI42-$AI41)+AN41),
          AN$1="UVU", IFERROR(_xlfn.XLOOKUP($AI42, 'MAG College Enrollment Forecast'!$A:$A, 'MAG College Enrollment Forecast'!$C:$C+'MAG College Enrollment Forecast'!$D:$D+'MAG College Enrollment Forecast'!$E:$E+'MAG College Enrollment Forecast'!$F:$F+'MAG College Enrollment Forecast'!$G:$G), (AN$72-AN41)/($AI$72-$AI41)*($AI42-$AI41)+AN41),
          TRUE, IFERROR(_xlfn.XLOOKUP($AI42, 'USHE Projections'!$A:$A, IFERROR(_xlfn.XLOOKUP(AN$1, 'USHE Projections'!$A$1:$E$1, 'USHE Projections'!$A:$E), "NONE"), (AN$72-AN41)/($AI$72-$AI41)*($AI42-$AI41)+AN41), (AN$72-AN41)/($AI$72-$AI41)*($AI42-$AI41)+AN41)
        )
      )
    )
  ), 0)</f>
        <v>37662</v>
      </c>
      <c r="AO42" s="104" cm="1">
        <f t="array" ref="AO42">ROUND(
  IF(AND(AO$1="Ensign", $AI42&gt;=2021, $AI42&lt;=2024),
    _xlfn.XLOOKUP($AI42, Ensign!$A$2:$A$12, Ensign!$B$2:$B$12),
    _xlfn.XLOOKUP($AI42, 'Historic (IPEDS &amp; 2019 RTP)'!$A:$A, _xlfn.XLOOKUP(AO$1, 'Historic (IPEDS &amp; 2019 RTP)'!$A$1:$H$1, 'Historic (IPEDS &amp; 2019 RTP)'!$A:$H),
      IFERROR(_xlfn.XLOOKUP($AI42, 'USHE Historic'!$A$3:$A$13, _xlfn.XLOOKUP(AO$1, 'USHE Historic'!$A$2:$E$2, 'USHE Historic'!$A$3:$E$13)),
        _xlfn.IFS(
          AO$1="BYU", IFERROR(_xlfn.XLOOKUP($AI42, 'MAG College Enrollment Forecast'!$A:$A, 'MAG College Enrollment Forecast'!$B:$B), (AO$72-AO41)/($AI$72-$AI41)*($AI42-$AI41)+AO41),
          AO$1="UVU", IFERROR(_xlfn.XLOOKUP($AI42, 'MAG College Enrollment Forecast'!$A:$A, 'MAG College Enrollment Forecast'!$C:$C+'MAG College Enrollment Forecast'!$D:$D+'MAG College Enrollment Forecast'!$E:$E+'MAG College Enrollment Forecast'!$F:$F+'MAG College Enrollment Forecast'!$G:$G), (AO$72-AO41)/($AI$72-$AI41)*($AI42-$AI41)+AO41),
          TRUE, IFERROR(_xlfn.XLOOKUP($AI42, 'USHE Projections'!$A:$A, IFERROR(_xlfn.XLOOKUP(AO$1, 'USHE Projections'!$A$1:$E$1, 'USHE Projections'!$A:$E), "NONE"), (AO$72-AO41)/($AI$72-$AI41)*($AI42-$AI41)+AO41), (AO$72-AO41)/($AI$72-$AI41)*($AI42-$AI41)+AO41)
        )
      )
    )
  ), 0)</f>
        <v>2147</v>
      </c>
      <c r="AP42" s="104" cm="1">
        <f t="array" ref="AP42">ROUND(
  IF(AND(AP$1="Ensign", $AI42&gt;=2021, $AI42&lt;=2024),
    _xlfn.XLOOKUP($AI42, Ensign!$A$2:$A$12, Ensign!$B$2:$B$12),
    _xlfn.XLOOKUP($AI42, 'Historic (IPEDS &amp; 2019 RTP)'!$A:$A, _xlfn.XLOOKUP(AP$1, 'Historic (IPEDS &amp; 2019 RTP)'!$A$1:$H$1, 'Historic (IPEDS &amp; 2019 RTP)'!$A:$H),
      IFERROR(_xlfn.XLOOKUP($AI42, 'USHE Historic'!$A$3:$A$13, _xlfn.XLOOKUP(AP$1, 'USHE Historic'!$A$2:$E$2, 'USHE Historic'!$A$3:$E$13)),
        _xlfn.IFS(
          AP$1="BYU", IFERROR(_xlfn.XLOOKUP($AI42, 'MAG College Enrollment Forecast'!$A:$A, 'MAG College Enrollment Forecast'!$B:$B), (AP$72-AP41)/($AI$72-$AI41)*($AI42-$AI41)+AP41),
          AP$1="UVU", IFERROR(_xlfn.XLOOKUP($AI42, 'MAG College Enrollment Forecast'!$A:$A, 'MAG College Enrollment Forecast'!$C:$C+'MAG College Enrollment Forecast'!$D:$D+'MAG College Enrollment Forecast'!$E:$E+'MAG College Enrollment Forecast'!$F:$F+'MAG College Enrollment Forecast'!$G:$G), (AP$72-AP41)/($AI$72-$AI41)*($AI42-$AI41)+AP41),
          TRUE, IFERROR(_xlfn.XLOOKUP($AI42, 'USHE Projections'!$A:$A, IFERROR(_xlfn.XLOOKUP(AP$1, 'USHE Projections'!$A$1:$E$1, 'USHE Projections'!$A:$E), "NONE"), (AP$72-AP41)/($AI$72-$AI41)*($AI42-$AI41)+AP41), (AP$72-AP41)/($AI$72-$AI41)*($AI42-$AI41)+AP41)
        )
      )
    )
  ), 0)</f>
        <v>1648</v>
      </c>
    </row>
    <row r="43" spans="35:44">
      <c r="AI43" s="3">
        <v>2031</v>
      </c>
      <c r="AJ43" s="104" cm="1">
        <f t="array" ref="AJ43">ROUND(
  IF(AND(AJ$1="Ensign", $AI43&gt;=2021, $AI43&lt;=2024),
    _xlfn.XLOOKUP($AI43, Ensign!$A$2:$A$12, Ensign!$B$2:$B$12),
    _xlfn.XLOOKUP($AI43, 'Historic (IPEDS &amp; 2019 RTP)'!$A:$A, _xlfn.XLOOKUP(AJ$1, 'Historic (IPEDS &amp; 2019 RTP)'!$A$1:$H$1, 'Historic (IPEDS &amp; 2019 RTP)'!$A:$H),
      IFERROR(_xlfn.XLOOKUP($AI43, 'USHE Historic'!$A$3:$A$13, _xlfn.XLOOKUP(AJ$1, 'USHE Historic'!$A$2:$E$2, 'USHE Historic'!$A$3:$E$13)),
        _xlfn.IFS(
          AJ$1="BYU", IFERROR(_xlfn.XLOOKUP($AI43, 'MAG College Enrollment Forecast'!$A:$A, 'MAG College Enrollment Forecast'!$B:$B), (AJ$72-AJ42)/($AI$72-$AI42)*($AI43-$AI42)+AJ42),
          AJ$1="UVU", IFERROR(_xlfn.XLOOKUP($AI43, 'MAG College Enrollment Forecast'!$A:$A, 'MAG College Enrollment Forecast'!$C:$C+'MAG College Enrollment Forecast'!$D:$D+'MAG College Enrollment Forecast'!$E:$E+'MAG College Enrollment Forecast'!$F:$F+'MAG College Enrollment Forecast'!$G:$G), (AJ$72-AJ42)/($AI$72-$AI42)*($AI43-$AI42)+AJ42),
          TRUE, IFERROR(_xlfn.XLOOKUP($AI43, 'USHE Projections'!$A:$A, IFERROR(_xlfn.XLOOKUP(AJ$1, 'USHE Projections'!$A$1:$E$1, 'USHE Projections'!$A:$E), "NONE"), (AJ$72-AJ42)/($AI$72-$AI42)*($AI43-$AI42)+AJ42), (AJ$72-AJ42)/($AI$72-$AI42)*($AI43-$AI42)+AJ42)
        )
      )
    )
  ), 0)</f>
        <v>38230</v>
      </c>
      <c r="AK43" s="104" cm="1">
        <f t="array" ref="AK43">ROUND(
  IF(AND(AK$1="Ensign", $AI43&gt;=2021, $AI43&lt;=2024),
    _xlfn.XLOOKUP($AI43, Ensign!$A$2:$A$12, Ensign!$B$2:$B$12),
    _xlfn.XLOOKUP($AI43, 'Historic (IPEDS &amp; 2019 RTP)'!$A:$A, _xlfn.XLOOKUP(AK$1, 'Historic (IPEDS &amp; 2019 RTP)'!$A$1:$H$1, 'Historic (IPEDS &amp; 2019 RTP)'!$A:$H),
      IFERROR(_xlfn.XLOOKUP($AI43, 'USHE Historic'!$A$3:$A$13, _xlfn.XLOOKUP(AK$1, 'USHE Historic'!$A$2:$E$2, 'USHE Historic'!$A$3:$E$13)),
        _xlfn.IFS(
          AK$1="BYU", IFERROR(_xlfn.XLOOKUP($AI43, 'MAG College Enrollment Forecast'!$A:$A, 'MAG College Enrollment Forecast'!$B:$B), (AK$72-AK42)/($AI$72-$AI42)*($AI43-$AI42)+AK42),
          AK$1="UVU", IFERROR(_xlfn.XLOOKUP($AI43, 'MAG College Enrollment Forecast'!$A:$A, 'MAG College Enrollment Forecast'!$C:$C+'MAG College Enrollment Forecast'!$D:$D+'MAG College Enrollment Forecast'!$E:$E+'MAG College Enrollment Forecast'!$F:$F+'MAG College Enrollment Forecast'!$G:$G), (AK$72-AK42)/($AI$72-$AI42)*($AI43-$AI42)+AK42),
          TRUE, IFERROR(_xlfn.XLOOKUP($AI43, 'USHE Projections'!$A:$A, IFERROR(_xlfn.XLOOKUP(AK$1, 'USHE Projections'!$A$1:$E$1, 'USHE Projections'!$A:$E), "NONE"), (AK$72-AK42)/($AI$72-$AI42)*($AI43-$AI42)+AK42), (AK$72-AK42)/($AI$72-$AI42)*($AI43-$AI42)+AK42)
        )
      )
    )
  ), 0)</f>
        <v>34472</v>
      </c>
      <c r="AL43" s="35" cm="1">
        <f t="array" ref="AL43">ROUND(
  IF(AND(AL$1="Ensign", $AI43&gt;=2021, $AI43&lt;=2024),
    _xlfn.XLOOKUP($AI43, Ensign!$A$2:$A$12, Ensign!$B$2:$B$12),
    _xlfn.XLOOKUP($AI43, 'Historic (IPEDS &amp; 2019 RTP)'!$A:$A, _xlfn.XLOOKUP(AL$1, 'Historic (IPEDS &amp; 2019 RTP)'!$A$1:$H$1, 'Historic (IPEDS &amp; 2019 RTP)'!$A:$H),
      IFERROR(_xlfn.XLOOKUP($AI43, 'USHE Historic'!$A$3:$A$13, _xlfn.XLOOKUP(AL$1, 'USHE Historic'!$A$2:$E$2, 'USHE Historic'!$A$3:$E$13)),
        _xlfn.IFS(
          AL$1="BYU", IFERROR(_xlfn.XLOOKUP($AI43, 'MAG College Enrollment Forecast'!$A:$A, 'MAG College Enrollment Forecast'!$B:$B), (AL$72-AL42)/($AI$72-$AI42)*($AI43-$AI42)+AL42),
          AL$1="UVU", IFERROR(_xlfn.XLOOKUP($AI43, 'MAG College Enrollment Forecast'!$A:$A, 'MAG College Enrollment Forecast'!$C:$C+'MAG College Enrollment Forecast'!$D:$D+'MAG College Enrollment Forecast'!$E:$E+'MAG College Enrollment Forecast'!$F:$F+'MAG College Enrollment Forecast'!$G:$G), (AL$72-AL42)/($AI$72-$AI42)*($AI43-$AI42)+AL42),
          TRUE, IFERROR(_xlfn.XLOOKUP($AI43, 'USHE Projections'!$A:$A, IFERROR(_xlfn.XLOOKUP(AL$1, 'USHE Projections'!$A$1:$E$1, 'USHE Projections'!$A:$E), "NONE"), (AL$72-AL42)/($AI$72-$AI42)*($AI43-$AI42)+AL42), (AL$72-AL42)/($AI$72-$AI42)*($AI43-$AI42)+AL42)
        )
      )
    )
  ), 0)</f>
        <v>54763</v>
      </c>
      <c r="AM43" s="104" cm="1">
        <f t="array" ref="AM43">ROUND(
  IF(AND(AM$1="Ensign", $AI43&gt;=2021, $AI43&lt;=2024),
    _xlfn.XLOOKUP($AI43, Ensign!$A$2:$A$12, Ensign!$B$2:$B$12),
    _xlfn.XLOOKUP($AI43, 'Historic (IPEDS &amp; 2019 RTP)'!$A:$A, _xlfn.XLOOKUP(AM$1, 'Historic (IPEDS &amp; 2019 RTP)'!$A$1:$H$1, 'Historic (IPEDS &amp; 2019 RTP)'!$A:$H),
      IFERROR(_xlfn.XLOOKUP($AI43, 'USHE Historic'!$A$3:$A$13, _xlfn.XLOOKUP(AM$1, 'USHE Historic'!$A$2:$E$2, 'USHE Historic'!$A$3:$E$13)),
        _xlfn.IFS(
          AM$1="BYU", IFERROR(_xlfn.XLOOKUP($AI43, 'MAG College Enrollment Forecast'!$A:$A, 'MAG College Enrollment Forecast'!$B:$B), (AM$72-AM42)/($AI$72-$AI42)*($AI43-$AI42)+AM42),
          AM$1="UVU", IFERROR(_xlfn.XLOOKUP($AI43, 'MAG College Enrollment Forecast'!$A:$A, 'MAG College Enrollment Forecast'!$C:$C+'MAG College Enrollment Forecast'!$D:$D+'MAG College Enrollment Forecast'!$E:$E+'MAG College Enrollment Forecast'!$F:$F+'MAG College Enrollment Forecast'!$G:$G), (AM$72-AM42)/($AI$72-$AI42)*($AI43-$AI42)+AM42),
          TRUE, IFERROR(_xlfn.XLOOKUP($AI43, 'USHE Projections'!$A:$A, IFERROR(_xlfn.XLOOKUP(AM$1, 'USHE Projections'!$A$1:$E$1, 'USHE Projections'!$A:$E), "NONE"), (AM$72-AM42)/($AI$72-$AI42)*($AI43-$AI42)+AM42), (AM$72-AM42)/($AI$72-$AI42)*($AI43-$AI42)+AM42)
        )
      )
    )
  ), 0)</f>
        <v>33230</v>
      </c>
      <c r="AN43" s="35" cm="1">
        <f t="array" ref="AN43">ROUND(
  IF(AND(AN$1="Ensign", $AI43&gt;=2021, $AI43&lt;=2024),
    _xlfn.XLOOKUP($AI43, Ensign!$A$2:$A$12, Ensign!$B$2:$B$12),
    _xlfn.XLOOKUP($AI43, 'Historic (IPEDS &amp; 2019 RTP)'!$A:$A, _xlfn.XLOOKUP(AN$1, 'Historic (IPEDS &amp; 2019 RTP)'!$A$1:$H$1, 'Historic (IPEDS &amp; 2019 RTP)'!$A:$H),
      IFERROR(_xlfn.XLOOKUP($AI43, 'USHE Historic'!$A$3:$A$13, _xlfn.XLOOKUP(AN$1, 'USHE Historic'!$A$2:$E$2, 'USHE Historic'!$A$3:$E$13)),
        _xlfn.IFS(
          AN$1="BYU", IFERROR(_xlfn.XLOOKUP($AI43, 'MAG College Enrollment Forecast'!$A:$A, 'MAG College Enrollment Forecast'!$B:$B), (AN$72-AN42)/($AI$72-$AI42)*($AI43-$AI42)+AN42),
          AN$1="UVU", IFERROR(_xlfn.XLOOKUP($AI43, 'MAG College Enrollment Forecast'!$A:$A, 'MAG College Enrollment Forecast'!$C:$C+'MAG College Enrollment Forecast'!$D:$D+'MAG College Enrollment Forecast'!$E:$E+'MAG College Enrollment Forecast'!$F:$F+'MAG College Enrollment Forecast'!$G:$G), (AN$72-AN42)/($AI$72-$AI42)*($AI43-$AI42)+AN42),
          TRUE, IFERROR(_xlfn.XLOOKUP($AI43, 'USHE Projections'!$A:$A, IFERROR(_xlfn.XLOOKUP(AN$1, 'USHE Projections'!$A$1:$E$1, 'USHE Projections'!$A:$E), "NONE"), (AN$72-AN42)/($AI$72-$AI42)*($AI43-$AI42)+AN42), (AN$72-AN42)/($AI$72-$AI42)*($AI43-$AI42)+AN42)
        )
      )
    )
  ), 0)</f>
        <v>37699</v>
      </c>
      <c r="AO43" s="104" cm="1">
        <f t="array" ref="AO43">ROUND(
  IF(AND(AO$1="Ensign", $AI43&gt;=2021, $AI43&lt;=2024),
    _xlfn.XLOOKUP($AI43, Ensign!$A$2:$A$12, Ensign!$B$2:$B$12),
    _xlfn.XLOOKUP($AI43, 'Historic (IPEDS &amp; 2019 RTP)'!$A:$A, _xlfn.XLOOKUP(AO$1, 'Historic (IPEDS &amp; 2019 RTP)'!$A$1:$H$1, 'Historic (IPEDS &amp; 2019 RTP)'!$A:$H),
      IFERROR(_xlfn.XLOOKUP($AI43, 'USHE Historic'!$A$3:$A$13, _xlfn.XLOOKUP(AO$1, 'USHE Historic'!$A$2:$E$2, 'USHE Historic'!$A$3:$E$13)),
        _xlfn.IFS(
          AO$1="BYU", IFERROR(_xlfn.XLOOKUP($AI43, 'MAG College Enrollment Forecast'!$A:$A, 'MAG College Enrollment Forecast'!$B:$B), (AO$72-AO42)/($AI$72-$AI42)*($AI43-$AI42)+AO42),
          AO$1="UVU", IFERROR(_xlfn.XLOOKUP($AI43, 'MAG College Enrollment Forecast'!$A:$A, 'MAG College Enrollment Forecast'!$C:$C+'MAG College Enrollment Forecast'!$D:$D+'MAG College Enrollment Forecast'!$E:$E+'MAG College Enrollment Forecast'!$F:$F+'MAG College Enrollment Forecast'!$G:$G), (AO$72-AO42)/($AI$72-$AI42)*($AI43-$AI42)+AO42),
          TRUE, IFERROR(_xlfn.XLOOKUP($AI43, 'USHE Projections'!$A:$A, IFERROR(_xlfn.XLOOKUP(AO$1, 'USHE Projections'!$A$1:$E$1, 'USHE Projections'!$A:$E), "NONE"), (AO$72-AO42)/($AI$72-$AI42)*($AI43-$AI42)+AO42), (AO$72-AO42)/($AI$72-$AI42)*($AI43-$AI42)+AO42)
        )
      )
    )
  ), 0)</f>
        <v>2182</v>
      </c>
      <c r="AP43" s="104" cm="1">
        <f t="array" ref="AP43">ROUND(
  IF(AND(AP$1="Ensign", $AI43&gt;=2021, $AI43&lt;=2024),
    _xlfn.XLOOKUP($AI43, Ensign!$A$2:$A$12, Ensign!$B$2:$B$12),
    _xlfn.XLOOKUP($AI43, 'Historic (IPEDS &amp; 2019 RTP)'!$A:$A, _xlfn.XLOOKUP(AP$1, 'Historic (IPEDS &amp; 2019 RTP)'!$A$1:$H$1, 'Historic (IPEDS &amp; 2019 RTP)'!$A:$H),
      IFERROR(_xlfn.XLOOKUP($AI43, 'USHE Historic'!$A$3:$A$13, _xlfn.XLOOKUP(AP$1, 'USHE Historic'!$A$2:$E$2, 'USHE Historic'!$A$3:$E$13)),
        _xlfn.IFS(
          AP$1="BYU", IFERROR(_xlfn.XLOOKUP($AI43, 'MAG College Enrollment Forecast'!$A:$A, 'MAG College Enrollment Forecast'!$B:$B), (AP$72-AP42)/($AI$72-$AI42)*($AI43-$AI42)+AP42),
          AP$1="UVU", IFERROR(_xlfn.XLOOKUP($AI43, 'MAG College Enrollment Forecast'!$A:$A, 'MAG College Enrollment Forecast'!$C:$C+'MAG College Enrollment Forecast'!$D:$D+'MAG College Enrollment Forecast'!$E:$E+'MAG College Enrollment Forecast'!$F:$F+'MAG College Enrollment Forecast'!$G:$G), (AP$72-AP42)/($AI$72-$AI42)*($AI43-$AI42)+AP42),
          TRUE, IFERROR(_xlfn.XLOOKUP($AI43, 'USHE Projections'!$A:$A, IFERROR(_xlfn.XLOOKUP(AP$1, 'USHE Projections'!$A$1:$E$1, 'USHE Projections'!$A:$E), "NONE"), (AP$72-AP42)/($AI$72-$AI42)*($AI43-$AI42)+AP42), (AP$72-AP42)/($AI$72-$AI42)*($AI43-$AI42)+AP42)
        )
      )
    )
  ), 0)</f>
        <v>1710</v>
      </c>
    </row>
    <row r="44" spans="35:44">
      <c r="AI44" s="3">
        <v>2032</v>
      </c>
      <c r="AJ44" s="104" cm="1">
        <f t="array" ref="AJ44">ROUND(
  IF(AND(AJ$1="Ensign", $AI44&gt;=2021, $AI44&lt;=2024),
    _xlfn.XLOOKUP($AI44, Ensign!$A$2:$A$12, Ensign!$B$2:$B$12),
    _xlfn.XLOOKUP($AI44, 'Historic (IPEDS &amp; 2019 RTP)'!$A:$A, _xlfn.XLOOKUP(AJ$1, 'Historic (IPEDS &amp; 2019 RTP)'!$A$1:$H$1, 'Historic (IPEDS &amp; 2019 RTP)'!$A:$H),
      IFERROR(_xlfn.XLOOKUP($AI44, 'USHE Historic'!$A$3:$A$13, _xlfn.XLOOKUP(AJ$1, 'USHE Historic'!$A$2:$E$2, 'USHE Historic'!$A$3:$E$13)),
        _xlfn.IFS(
          AJ$1="BYU", IFERROR(_xlfn.XLOOKUP($AI44, 'MAG College Enrollment Forecast'!$A:$A, 'MAG College Enrollment Forecast'!$B:$B), (AJ$72-AJ43)/($AI$72-$AI43)*($AI44-$AI43)+AJ43),
          AJ$1="UVU", IFERROR(_xlfn.XLOOKUP($AI44, 'MAG College Enrollment Forecast'!$A:$A, 'MAG College Enrollment Forecast'!$C:$C+'MAG College Enrollment Forecast'!$D:$D+'MAG College Enrollment Forecast'!$E:$E+'MAG College Enrollment Forecast'!$F:$F+'MAG College Enrollment Forecast'!$G:$G), (AJ$72-AJ43)/($AI$72-$AI43)*($AI44-$AI43)+AJ43),
          TRUE, IFERROR(_xlfn.XLOOKUP($AI44, 'USHE Projections'!$A:$A, IFERROR(_xlfn.XLOOKUP(AJ$1, 'USHE Projections'!$A$1:$E$1, 'USHE Projections'!$A:$E), "NONE"), (AJ$72-AJ43)/($AI$72-$AI43)*($AI44-$AI43)+AJ43), (AJ$72-AJ43)/($AI$72-$AI43)*($AI44-$AI43)+AJ43)
        )
      )
    )
  ), 0)</f>
        <v>38532</v>
      </c>
      <c r="AK44" s="104" cm="1">
        <f t="array" ref="AK44">ROUND(
  IF(AND(AK$1="Ensign", $AI44&gt;=2021, $AI44&lt;=2024),
    _xlfn.XLOOKUP($AI44, Ensign!$A$2:$A$12, Ensign!$B$2:$B$12),
    _xlfn.XLOOKUP($AI44, 'Historic (IPEDS &amp; 2019 RTP)'!$A:$A, _xlfn.XLOOKUP(AK$1, 'Historic (IPEDS &amp; 2019 RTP)'!$A$1:$H$1, 'Historic (IPEDS &amp; 2019 RTP)'!$A:$H),
      IFERROR(_xlfn.XLOOKUP($AI44, 'USHE Historic'!$A$3:$A$13, _xlfn.XLOOKUP(AK$1, 'USHE Historic'!$A$2:$E$2, 'USHE Historic'!$A$3:$E$13)),
        _xlfn.IFS(
          AK$1="BYU", IFERROR(_xlfn.XLOOKUP($AI44, 'MAG College Enrollment Forecast'!$A:$A, 'MAG College Enrollment Forecast'!$B:$B), (AK$72-AK43)/($AI$72-$AI43)*($AI44-$AI43)+AK43),
          AK$1="UVU", IFERROR(_xlfn.XLOOKUP($AI44, 'MAG College Enrollment Forecast'!$A:$A, 'MAG College Enrollment Forecast'!$C:$C+'MAG College Enrollment Forecast'!$D:$D+'MAG College Enrollment Forecast'!$E:$E+'MAG College Enrollment Forecast'!$F:$F+'MAG College Enrollment Forecast'!$G:$G), (AK$72-AK43)/($AI$72-$AI43)*($AI44-$AI43)+AK43),
          TRUE, IFERROR(_xlfn.XLOOKUP($AI44, 'USHE Projections'!$A:$A, IFERROR(_xlfn.XLOOKUP(AK$1, 'USHE Projections'!$A$1:$E$1, 'USHE Projections'!$A:$E), "NONE"), (AK$72-AK43)/($AI$72-$AI43)*($AI44-$AI43)+AK43), (AK$72-AK43)/($AI$72-$AI43)*($AI44-$AI43)+AK43)
        )
      )
    )
  ), 0)</f>
        <v>34938</v>
      </c>
      <c r="AL44" s="35" cm="1">
        <f t="array" ref="AL44">ROUND(
  IF(AND(AL$1="Ensign", $AI44&gt;=2021, $AI44&lt;=2024),
    _xlfn.XLOOKUP($AI44, Ensign!$A$2:$A$12, Ensign!$B$2:$B$12),
    _xlfn.XLOOKUP($AI44, 'Historic (IPEDS &amp; 2019 RTP)'!$A:$A, _xlfn.XLOOKUP(AL$1, 'Historic (IPEDS &amp; 2019 RTP)'!$A$1:$H$1, 'Historic (IPEDS &amp; 2019 RTP)'!$A:$H),
      IFERROR(_xlfn.XLOOKUP($AI44, 'USHE Historic'!$A$3:$A$13, _xlfn.XLOOKUP(AL$1, 'USHE Historic'!$A$2:$E$2, 'USHE Historic'!$A$3:$E$13)),
        _xlfn.IFS(
          AL$1="BYU", IFERROR(_xlfn.XLOOKUP($AI44, 'MAG College Enrollment Forecast'!$A:$A, 'MAG College Enrollment Forecast'!$B:$B), (AL$72-AL43)/($AI$72-$AI43)*($AI44-$AI43)+AL43),
          AL$1="UVU", IFERROR(_xlfn.XLOOKUP($AI44, 'MAG College Enrollment Forecast'!$A:$A, 'MAG College Enrollment Forecast'!$C:$C+'MAG College Enrollment Forecast'!$D:$D+'MAG College Enrollment Forecast'!$E:$E+'MAG College Enrollment Forecast'!$F:$F+'MAG College Enrollment Forecast'!$G:$G), (AL$72-AL43)/($AI$72-$AI43)*($AI44-$AI43)+AL43),
          TRUE, IFERROR(_xlfn.XLOOKUP($AI44, 'USHE Projections'!$A:$A, IFERROR(_xlfn.XLOOKUP(AL$1, 'USHE Projections'!$A$1:$E$1, 'USHE Projections'!$A:$E), "NONE"), (AL$72-AL43)/($AI$72-$AI43)*($AI44-$AI43)+AL43), (AL$72-AL43)/($AI$72-$AI43)*($AI44-$AI43)+AL43)
        )
      )
    )
  ), 0)</f>
        <v>55989</v>
      </c>
      <c r="AM44" s="104" cm="1">
        <f t="array" ref="AM44">ROUND(
  IF(AND(AM$1="Ensign", $AI44&gt;=2021, $AI44&lt;=2024),
    _xlfn.XLOOKUP($AI44, Ensign!$A$2:$A$12, Ensign!$B$2:$B$12),
    _xlfn.XLOOKUP($AI44, 'Historic (IPEDS &amp; 2019 RTP)'!$A:$A, _xlfn.XLOOKUP(AM$1, 'Historic (IPEDS &amp; 2019 RTP)'!$A$1:$H$1, 'Historic (IPEDS &amp; 2019 RTP)'!$A:$H),
      IFERROR(_xlfn.XLOOKUP($AI44, 'USHE Historic'!$A$3:$A$13, _xlfn.XLOOKUP(AM$1, 'USHE Historic'!$A$2:$E$2, 'USHE Historic'!$A$3:$E$13)),
        _xlfn.IFS(
          AM$1="BYU", IFERROR(_xlfn.XLOOKUP($AI44, 'MAG College Enrollment Forecast'!$A:$A, 'MAG College Enrollment Forecast'!$B:$B), (AM$72-AM43)/($AI$72-$AI43)*($AI44-$AI43)+AM43),
          AM$1="UVU", IFERROR(_xlfn.XLOOKUP($AI44, 'MAG College Enrollment Forecast'!$A:$A, 'MAG College Enrollment Forecast'!$C:$C+'MAG College Enrollment Forecast'!$D:$D+'MAG College Enrollment Forecast'!$E:$E+'MAG College Enrollment Forecast'!$F:$F+'MAG College Enrollment Forecast'!$G:$G), (AM$72-AM43)/($AI$72-$AI43)*($AI44-$AI43)+AM43),
          TRUE, IFERROR(_xlfn.XLOOKUP($AI44, 'USHE Projections'!$A:$A, IFERROR(_xlfn.XLOOKUP(AM$1, 'USHE Projections'!$A$1:$E$1, 'USHE Projections'!$A:$E), "NONE"), (AM$72-AM43)/($AI$72-$AI43)*($AI44-$AI43)+AM43), (AM$72-AM43)/($AI$72-$AI43)*($AI44-$AI43)+AM43)
        )
      )
    )
  ), 0)</f>
        <v>33567</v>
      </c>
      <c r="AN44" s="35" cm="1">
        <f t="array" ref="AN44">ROUND(
  IF(AND(AN$1="Ensign", $AI44&gt;=2021, $AI44&lt;=2024),
    _xlfn.XLOOKUP($AI44, Ensign!$A$2:$A$12, Ensign!$B$2:$B$12),
    _xlfn.XLOOKUP($AI44, 'Historic (IPEDS &amp; 2019 RTP)'!$A:$A, _xlfn.XLOOKUP(AN$1, 'Historic (IPEDS &amp; 2019 RTP)'!$A$1:$H$1, 'Historic (IPEDS &amp; 2019 RTP)'!$A:$H),
      IFERROR(_xlfn.XLOOKUP($AI44, 'USHE Historic'!$A$3:$A$13, _xlfn.XLOOKUP(AN$1, 'USHE Historic'!$A$2:$E$2, 'USHE Historic'!$A$3:$E$13)),
        _xlfn.IFS(
          AN$1="BYU", IFERROR(_xlfn.XLOOKUP($AI44, 'MAG College Enrollment Forecast'!$A:$A, 'MAG College Enrollment Forecast'!$B:$B), (AN$72-AN43)/($AI$72-$AI43)*($AI44-$AI43)+AN43),
          AN$1="UVU", IFERROR(_xlfn.XLOOKUP($AI44, 'MAG College Enrollment Forecast'!$A:$A, 'MAG College Enrollment Forecast'!$C:$C+'MAG College Enrollment Forecast'!$D:$D+'MAG College Enrollment Forecast'!$E:$E+'MAG College Enrollment Forecast'!$F:$F+'MAG College Enrollment Forecast'!$G:$G), (AN$72-AN43)/($AI$72-$AI43)*($AI44-$AI43)+AN43),
          TRUE, IFERROR(_xlfn.XLOOKUP($AI44, 'USHE Projections'!$A:$A, IFERROR(_xlfn.XLOOKUP(AN$1, 'USHE Projections'!$A$1:$E$1, 'USHE Projections'!$A:$E), "NONE"), (AN$72-AN43)/($AI$72-$AI43)*($AI44-$AI43)+AN43), (AN$72-AN43)/($AI$72-$AI43)*($AI44-$AI43)+AN43)
        )
      )
    )
  ), 0)</f>
        <v>37736</v>
      </c>
      <c r="AO44" s="104" cm="1">
        <f t="array" ref="AO44">ROUND(
  IF(AND(AO$1="Ensign", $AI44&gt;=2021, $AI44&lt;=2024),
    _xlfn.XLOOKUP($AI44, Ensign!$A$2:$A$12, Ensign!$B$2:$B$12),
    _xlfn.XLOOKUP($AI44, 'Historic (IPEDS &amp; 2019 RTP)'!$A:$A, _xlfn.XLOOKUP(AO$1, 'Historic (IPEDS &amp; 2019 RTP)'!$A$1:$H$1, 'Historic (IPEDS &amp; 2019 RTP)'!$A:$H),
      IFERROR(_xlfn.XLOOKUP($AI44, 'USHE Historic'!$A$3:$A$13, _xlfn.XLOOKUP(AO$1, 'USHE Historic'!$A$2:$E$2, 'USHE Historic'!$A$3:$E$13)),
        _xlfn.IFS(
          AO$1="BYU", IFERROR(_xlfn.XLOOKUP($AI44, 'MAG College Enrollment Forecast'!$A:$A, 'MAG College Enrollment Forecast'!$B:$B), (AO$72-AO43)/($AI$72-$AI43)*($AI44-$AI43)+AO43),
          AO$1="UVU", IFERROR(_xlfn.XLOOKUP($AI44, 'MAG College Enrollment Forecast'!$A:$A, 'MAG College Enrollment Forecast'!$C:$C+'MAG College Enrollment Forecast'!$D:$D+'MAG College Enrollment Forecast'!$E:$E+'MAG College Enrollment Forecast'!$F:$F+'MAG College Enrollment Forecast'!$G:$G), (AO$72-AO43)/($AI$72-$AI43)*($AI44-$AI43)+AO43),
          TRUE, IFERROR(_xlfn.XLOOKUP($AI44, 'USHE Projections'!$A:$A, IFERROR(_xlfn.XLOOKUP(AO$1, 'USHE Projections'!$A$1:$E$1, 'USHE Projections'!$A:$E), "NONE"), (AO$72-AO43)/($AI$72-$AI43)*($AI44-$AI43)+AO43), (AO$72-AO43)/($AI$72-$AI43)*($AI44-$AI43)+AO43)
        )
      )
    )
  ), 0)</f>
        <v>2217</v>
      </c>
      <c r="AP44" s="104" cm="1">
        <f t="array" ref="AP44">ROUND(
  IF(AND(AP$1="Ensign", $AI44&gt;=2021, $AI44&lt;=2024),
    _xlfn.XLOOKUP($AI44, Ensign!$A$2:$A$12, Ensign!$B$2:$B$12),
    _xlfn.XLOOKUP($AI44, 'Historic (IPEDS &amp; 2019 RTP)'!$A:$A, _xlfn.XLOOKUP(AP$1, 'Historic (IPEDS &amp; 2019 RTP)'!$A$1:$H$1, 'Historic (IPEDS &amp; 2019 RTP)'!$A:$H),
      IFERROR(_xlfn.XLOOKUP($AI44, 'USHE Historic'!$A$3:$A$13, _xlfn.XLOOKUP(AP$1, 'USHE Historic'!$A$2:$E$2, 'USHE Historic'!$A$3:$E$13)),
        _xlfn.IFS(
          AP$1="BYU", IFERROR(_xlfn.XLOOKUP($AI44, 'MAG College Enrollment Forecast'!$A:$A, 'MAG College Enrollment Forecast'!$B:$B), (AP$72-AP43)/($AI$72-$AI43)*($AI44-$AI43)+AP43),
          AP$1="UVU", IFERROR(_xlfn.XLOOKUP($AI44, 'MAG College Enrollment Forecast'!$A:$A, 'MAG College Enrollment Forecast'!$C:$C+'MAG College Enrollment Forecast'!$D:$D+'MAG College Enrollment Forecast'!$E:$E+'MAG College Enrollment Forecast'!$F:$F+'MAG College Enrollment Forecast'!$G:$G), (AP$72-AP43)/($AI$72-$AI43)*($AI44-$AI43)+AP43),
          TRUE, IFERROR(_xlfn.XLOOKUP($AI44, 'USHE Projections'!$A:$A, IFERROR(_xlfn.XLOOKUP(AP$1, 'USHE Projections'!$A$1:$E$1, 'USHE Projections'!$A:$E), "NONE"), (AP$72-AP43)/($AI$72-$AI43)*($AI44-$AI43)+AP43), (AP$72-AP43)/($AI$72-$AI43)*($AI44-$AI43)+AP43)
        )
      )
    )
  ), 0)</f>
        <v>1772</v>
      </c>
    </row>
    <row r="45" spans="35:44">
      <c r="AI45" s="3">
        <v>2033</v>
      </c>
      <c r="AJ45" s="104" cm="1">
        <f t="array" ref="AJ45">ROUND(
  IF(AND(AJ$1="Ensign", $AI45&gt;=2021, $AI45&lt;=2024),
    _xlfn.XLOOKUP($AI45, Ensign!$A$2:$A$12, Ensign!$B$2:$B$12),
    _xlfn.XLOOKUP($AI45, 'Historic (IPEDS &amp; 2019 RTP)'!$A:$A, _xlfn.XLOOKUP(AJ$1, 'Historic (IPEDS &amp; 2019 RTP)'!$A$1:$H$1, 'Historic (IPEDS &amp; 2019 RTP)'!$A:$H),
      IFERROR(_xlfn.XLOOKUP($AI45, 'USHE Historic'!$A$3:$A$13, _xlfn.XLOOKUP(AJ$1, 'USHE Historic'!$A$2:$E$2, 'USHE Historic'!$A$3:$E$13)),
        _xlfn.IFS(
          AJ$1="BYU", IFERROR(_xlfn.XLOOKUP($AI45, 'MAG College Enrollment Forecast'!$A:$A, 'MAG College Enrollment Forecast'!$B:$B), (AJ$72-AJ44)/($AI$72-$AI44)*($AI45-$AI44)+AJ44),
          AJ$1="UVU", IFERROR(_xlfn.XLOOKUP($AI45, 'MAG College Enrollment Forecast'!$A:$A, 'MAG College Enrollment Forecast'!$C:$C+'MAG College Enrollment Forecast'!$D:$D+'MAG College Enrollment Forecast'!$E:$E+'MAG College Enrollment Forecast'!$F:$F+'MAG College Enrollment Forecast'!$G:$G), (AJ$72-AJ44)/($AI$72-$AI44)*($AI45-$AI44)+AJ44),
          TRUE, IFERROR(_xlfn.XLOOKUP($AI45, 'USHE Projections'!$A:$A, IFERROR(_xlfn.XLOOKUP(AJ$1, 'USHE Projections'!$A$1:$E$1, 'USHE Projections'!$A:$E), "NONE"), (AJ$72-AJ44)/($AI$72-$AI44)*($AI45-$AI44)+AJ44), (AJ$72-AJ44)/($AI$72-$AI44)*($AI45-$AI44)+AJ44)
        )
      )
    )
  ), 0)</f>
        <v>38834</v>
      </c>
      <c r="AK45" s="104" cm="1">
        <f t="array" ref="AK45">ROUND(
  IF(AND(AK$1="Ensign", $AI45&gt;=2021, $AI45&lt;=2024),
    _xlfn.XLOOKUP($AI45, Ensign!$A$2:$A$12, Ensign!$B$2:$B$12),
    _xlfn.XLOOKUP($AI45, 'Historic (IPEDS &amp; 2019 RTP)'!$A:$A, _xlfn.XLOOKUP(AK$1, 'Historic (IPEDS &amp; 2019 RTP)'!$A$1:$H$1, 'Historic (IPEDS &amp; 2019 RTP)'!$A:$H),
      IFERROR(_xlfn.XLOOKUP($AI45, 'USHE Historic'!$A$3:$A$13, _xlfn.XLOOKUP(AK$1, 'USHE Historic'!$A$2:$E$2, 'USHE Historic'!$A$3:$E$13)),
        _xlfn.IFS(
          AK$1="BYU", IFERROR(_xlfn.XLOOKUP($AI45, 'MAG College Enrollment Forecast'!$A:$A, 'MAG College Enrollment Forecast'!$B:$B), (AK$72-AK44)/($AI$72-$AI44)*($AI45-$AI44)+AK44),
          AK$1="UVU", IFERROR(_xlfn.XLOOKUP($AI45, 'MAG College Enrollment Forecast'!$A:$A, 'MAG College Enrollment Forecast'!$C:$C+'MAG College Enrollment Forecast'!$D:$D+'MAG College Enrollment Forecast'!$E:$E+'MAG College Enrollment Forecast'!$F:$F+'MAG College Enrollment Forecast'!$G:$G), (AK$72-AK44)/($AI$72-$AI44)*($AI45-$AI44)+AK44),
          TRUE, IFERROR(_xlfn.XLOOKUP($AI45, 'USHE Projections'!$A:$A, IFERROR(_xlfn.XLOOKUP(AK$1, 'USHE Projections'!$A$1:$E$1, 'USHE Projections'!$A:$E), "NONE"), (AK$72-AK44)/($AI$72-$AI44)*($AI45-$AI44)+AK44), (AK$72-AK44)/($AI$72-$AI44)*($AI45-$AI44)+AK44)
        )
      )
    )
  ), 0)</f>
        <v>35405</v>
      </c>
      <c r="AL45" s="35" cm="1">
        <f t="array" ref="AL45">ROUND(
  IF(AND(AL$1="Ensign", $AI45&gt;=2021, $AI45&lt;=2024),
    _xlfn.XLOOKUP($AI45, Ensign!$A$2:$A$12, Ensign!$B$2:$B$12),
    _xlfn.XLOOKUP($AI45, 'Historic (IPEDS &amp; 2019 RTP)'!$A:$A, _xlfn.XLOOKUP(AL$1, 'Historic (IPEDS &amp; 2019 RTP)'!$A$1:$H$1, 'Historic (IPEDS &amp; 2019 RTP)'!$A:$H),
      IFERROR(_xlfn.XLOOKUP($AI45, 'USHE Historic'!$A$3:$A$13, _xlfn.XLOOKUP(AL$1, 'USHE Historic'!$A$2:$E$2, 'USHE Historic'!$A$3:$E$13)),
        _xlfn.IFS(
          AL$1="BYU", IFERROR(_xlfn.XLOOKUP($AI45, 'MAG College Enrollment Forecast'!$A:$A, 'MAG College Enrollment Forecast'!$B:$B), (AL$72-AL44)/($AI$72-$AI44)*($AI45-$AI44)+AL44),
          AL$1="UVU", IFERROR(_xlfn.XLOOKUP($AI45, 'MAG College Enrollment Forecast'!$A:$A, 'MAG College Enrollment Forecast'!$C:$C+'MAG College Enrollment Forecast'!$D:$D+'MAG College Enrollment Forecast'!$E:$E+'MAG College Enrollment Forecast'!$F:$F+'MAG College Enrollment Forecast'!$G:$G), (AL$72-AL44)/($AI$72-$AI44)*($AI45-$AI44)+AL44),
          TRUE, IFERROR(_xlfn.XLOOKUP($AI45, 'USHE Projections'!$A:$A, IFERROR(_xlfn.XLOOKUP(AL$1, 'USHE Projections'!$A$1:$E$1, 'USHE Projections'!$A:$E), "NONE"), (AL$72-AL44)/($AI$72-$AI44)*($AI45-$AI44)+AL44), (AL$72-AL44)/($AI$72-$AI44)*($AI45-$AI44)+AL44)
        )
      )
    )
  ), 0)</f>
        <v>57217</v>
      </c>
      <c r="AM45" s="104" cm="1">
        <f t="array" ref="AM45">ROUND(
  IF(AND(AM$1="Ensign", $AI45&gt;=2021, $AI45&lt;=2024),
    _xlfn.XLOOKUP($AI45, Ensign!$A$2:$A$12, Ensign!$B$2:$B$12),
    _xlfn.XLOOKUP($AI45, 'Historic (IPEDS &amp; 2019 RTP)'!$A:$A, _xlfn.XLOOKUP(AM$1, 'Historic (IPEDS &amp; 2019 RTP)'!$A$1:$H$1, 'Historic (IPEDS &amp; 2019 RTP)'!$A:$H),
      IFERROR(_xlfn.XLOOKUP($AI45, 'USHE Historic'!$A$3:$A$13, _xlfn.XLOOKUP(AM$1, 'USHE Historic'!$A$2:$E$2, 'USHE Historic'!$A$3:$E$13)),
        _xlfn.IFS(
          AM$1="BYU", IFERROR(_xlfn.XLOOKUP($AI45, 'MAG College Enrollment Forecast'!$A:$A, 'MAG College Enrollment Forecast'!$B:$B), (AM$72-AM44)/($AI$72-$AI44)*($AI45-$AI44)+AM44),
          AM$1="UVU", IFERROR(_xlfn.XLOOKUP($AI45, 'MAG College Enrollment Forecast'!$A:$A, 'MAG College Enrollment Forecast'!$C:$C+'MAG College Enrollment Forecast'!$D:$D+'MAG College Enrollment Forecast'!$E:$E+'MAG College Enrollment Forecast'!$F:$F+'MAG College Enrollment Forecast'!$G:$G), (AM$72-AM44)/($AI$72-$AI44)*($AI45-$AI44)+AM44),
          TRUE, IFERROR(_xlfn.XLOOKUP($AI45, 'USHE Projections'!$A:$A, IFERROR(_xlfn.XLOOKUP(AM$1, 'USHE Projections'!$A$1:$E$1, 'USHE Projections'!$A:$E), "NONE"), (AM$72-AM44)/($AI$72-$AI44)*($AI45-$AI44)+AM44), (AM$72-AM44)/($AI$72-$AI44)*($AI45-$AI44)+AM44)
        )
      )
    )
  ), 0)</f>
        <v>33904</v>
      </c>
      <c r="AN45" s="35" cm="1">
        <f t="array" ref="AN45">ROUND(
  IF(AND(AN$1="Ensign", $AI45&gt;=2021, $AI45&lt;=2024),
    _xlfn.XLOOKUP($AI45, Ensign!$A$2:$A$12, Ensign!$B$2:$B$12),
    _xlfn.XLOOKUP($AI45, 'Historic (IPEDS &amp; 2019 RTP)'!$A:$A, _xlfn.XLOOKUP(AN$1, 'Historic (IPEDS &amp; 2019 RTP)'!$A$1:$H$1, 'Historic (IPEDS &amp; 2019 RTP)'!$A:$H),
      IFERROR(_xlfn.XLOOKUP($AI45, 'USHE Historic'!$A$3:$A$13, _xlfn.XLOOKUP(AN$1, 'USHE Historic'!$A$2:$E$2, 'USHE Historic'!$A$3:$E$13)),
        _xlfn.IFS(
          AN$1="BYU", IFERROR(_xlfn.XLOOKUP($AI45, 'MAG College Enrollment Forecast'!$A:$A, 'MAG College Enrollment Forecast'!$B:$B), (AN$72-AN44)/($AI$72-$AI44)*($AI45-$AI44)+AN44),
          AN$1="UVU", IFERROR(_xlfn.XLOOKUP($AI45, 'MAG College Enrollment Forecast'!$A:$A, 'MAG College Enrollment Forecast'!$C:$C+'MAG College Enrollment Forecast'!$D:$D+'MAG College Enrollment Forecast'!$E:$E+'MAG College Enrollment Forecast'!$F:$F+'MAG College Enrollment Forecast'!$G:$G), (AN$72-AN44)/($AI$72-$AI44)*($AI45-$AI44)+AN44),
          TRUE, IFERROR(_xlfn.XLOOKUP($AI45, 'USHE Projections'!$A:$A, IFERROR(_xlfn.XLOOKUP(AN$1, 'USHE Projections'!$A$1:$E$1, 'USHE Projections'!$A:$E), "NONE"), (AN$72-AN44)/($AI$72-$AI44)*($AI45-$AI44)+AN44), (AN$72-AN44)/($AI$72-$AI44)*($AI45-$AI44)+AN44)
        )
      )
    )
  ), 0)</f>
        <v>37773</v>
      </c>
      <c r="AO45" s="104" cm="1">
        <f t="array" ref="AO45">ROUND(
  IF(AND(AO$1="Ensign", $AI45&gt;=2021, $AI45&lt;=2024),
    _xlfn.XLOOKUP($AI45, Ensign!$A$2:$A$12, Ensign!$B$2:$B$12),
    _xlfn.XLOOKUP($AI45, 'Historic (IPEDS &amp; 2019 RTP)'!$A:$A, _xlfn.XLOOKUP(AO$1, 'Historic (IPEDS &amp; 2019 RTP)'!$A$1:$H$1, 'Historic (IPEDS &amp; 2019 RTP)'!$A:$H),
      IFERROR(_xlfn.XLOOKUP($AI45, 'USHE Historic'!$A$3:$A$13, _xlfn.XLOOKUP(AO$1, 'USHE Historic'!$A$2:$E$2, 'USHE Historic'!$A$3:$E$13)),
        _xlfn.IFS(
          AO$1="BYU", IFERROR(_xlfn.XLOOKUP($AI45, 'MAG College Enrollment Forecast'!$A:$A, 'MAG College Enrollment Forecast'!$B:$B), (AO$72-AO44)/($AI$72-$AI44)*($AI45-$AI44)+AO44),
          AO$1="UVU", IFERROR(_xlfn.XLOOKUP($AI45, 'MAG College Enrollment Forecast'!$A:$A, 'MAG College Enrollment Forecast'!$C:$C+'MAG College Enrollment Forecast'!$D:$D+'MAG College Enrollment Forecast'!$E:$E+'MAG College Enrollment Forecast'!$F:$F+'MAG College Enrollment Forecast'!$G:$G), (AO$72-AO44)/($AI$72-$AI44)*($AI45-$AI44)+AO44),
          TRUE, IFERROR(_xlfn.XLOOKUP($AI45, 'USHE Projections'!$A:$A, IFERROR(_xlfn.XLOOKUP(AO$1, 'USHE Projections'!$A$1:$E$1, 'USHE Projections'!$A:$E), "NONE"), (AO$72-AO44)/($AI$72-$AI44)*($AI45-$AI44)+AO44), (AO$72-AO44)/($AI$72-$AI44)*($AI45-$AI44)+AO44)
        )
      )
    )
  ), 0)</f>
        <v>2252</v>
      </c>
      <c r="AP45" s="104" cm="1">
        <f t="array" ref="AP45">ROUND(
  IF(AND(AP$1="Ensign", $AI45&gt;=2021, $AI45&lt;=2024),
    _xlfn.XLOOKUP($AI45, Ensign!$A$2:$A$12, Ensign!$B$2:$B$12),
    _xlfn.XLOOKUP($AI45, 'Historic (IPEDS &amp; 2019 RTP)'!$A:$A, _xlfn.XLOOKUP(AP$1, 'Historic (IPEDS &amp; 2019 RTP)'!$A$1:$H$1, 'Historic (IPEDS &amp; 2019 RTP)'!$A:$H),
      IFERROR(_xlfn.XLOOKUP($AI45, 'USHE Historic'!$A$3:$A$13, _xlfn.XLOOKUP(AP$1, 'USHE Historic'!$A$2:$E$2, 'USHE Historic'!$A$3:$E$13)),
        _xlfn.IFS(
          AP$1="BYU", IFERROR(_xlfn.XLOOKUP($AI45, 'MAG College Enrollment Forecast'!$A:$A, 'MAG College Enrollment Forecast'!$B:$B), (AP$72-AP44)/($AI$72-$AI44)*($AI45-$AI44)+AP44),
          AP$1="UVU", IFERROR(_xlfn.XLOOKUP($AI45, 'MAG College Enrollment Forecast'!$A:$A, 'MAG College Enrollment Forecast'!$C:$C+'MAG College Enrollment Forecast'!$D:$D+'MAG College Enrollment Forecast'!$E:$E+'MAG College Enrollment Forecast'!$F:$F+'MAG College Enrollment Forecast'!$G:$G), (AP$72-AP44)/($AI$72-$AI44)*($AI45-$AI44)+AP44),
          TRUE, IFERROR(_xlfn.XLOOKUP($AI45, 'USHE Projections'!$A:$A, IFERROR(_xlfn.XLOOKUP(AP$1, 'USHE Projections'!$A$1:$E$1, 'USHE Projections'!$A:$E), "NONE"), (AP$72-AP44)/($AI$72-$AI44)*($AI45-$AI44)+AP44), (AP$72-AP44)/($AI$72-$AI44)*($AI45-$AI44)+AP44)
        )
      )
    )
  ), 0)</f>
        <v>1834</v>
      </c>
    </row>
    <row r="46" spans="35:44">
      <c r="AI46" s="3">
        <v>2034</v>
      </c>
      <c r="AJ46" s="104" cm="1">
        <f t="array" ref="AJ46">ROUND(
  IF(AND(AJ$1="Ensign", $AI46&gt;=2021, $AI46&lt;=2024),
    _xlfn.XLOOKUP($AI46, Ensign!$A$2:$A$12, Ensign!$B$2:$B$12),
    _xlfn.XLOOKUP($AI46, 'Historic (IPEDS &amp; 2019 RTP)'!$A:$A, _xlfn.XLOOKUP(AJ$1, 'Historic (IPEDS &amp; 2019 RTP)'!$A$1:$H$1, 'Historic (IPEDS &amp; 2019 RTP)'!$A:$H),
      IFERROR(_xlfn.XLOOKUP($AI46, 'USHE Historic'!$A$3:$A$13, _xlfn.XLOOKUP(AJ$1, 'USHE Historic'!$A$2:$E$2, 'USHE Historic'!$A$3:$E$13)),
        _xlfn.IFS(
          AJ$1="BYU", IFERROR(_xlfn.XLOOKUP($AI46, 'MAG College Enrollment Forecast'!$A:$A, 'MAG College Enrollment Forecast'!$B:$B), (AJ$72-AJ45)/($AI$72-$AI45)*($AI46-$AI45)+AJ45),
          AJ$1="UVU", IFERROR(_xlfn.XLOOKUP($AI46, 'MAG College Enrollment Forecast'!$A:$A, 'MAG College Enrollment Forecast'!$C:$C+'MAG College Enrollment Forecast'!$D:$D+'MAG College Enrollment Forecast'!$E:$E+'MAG College Enrollment Forecast'!$F:$F+'MAG College Enrollment Forecast'!$G:$G), (AJ$72-AJ45)/($AI$72-$AI45)*($AI46-$AI45)+AJ45),
          TRUE, IFERROR(_xlfn.XLOOKUP($AI46, 'USHE Projections'!$A:$A, IFERROR(_xlfn.XLOOKUP(AJ$1, 'USHE Projections'!$A$1:$E$1, 'USHE Projections'!$A:$E), "NONE"), (AJ$72-AJ45)/($AI$72-$AI45)*($AI46-$AI45)+AJ45), (AJ$72-AJ45)/($AI$72-$AI45)*($AI46-$AI45)+AJ45)
        )
      )
    )
  ), 0)</f>
        <v>39136</v>
      </c>
      <c r="AK46" s="104" cm="1">
        <f t="array" ref="AK46">ROUND(
  IF(AND(AK$1="Ensign", $AI46&gt;=2021, $AI46&lt;=2024),
    _xlfn.XLOOKUP($AI46, Ensign!$A$2:$A$12, Ensign!$B$2:$B$12),
    _xlfn.XLOOKUP($AI46, 'Historic (IPEDS &amp; 2019 RTP)'!$A:$A, _xlfn.XLOOKUP(AK$1, 'Historic (IPEDS &amp; 2019 RTP)'!$A$1:$H$1, 'Historic (IPEDS &amp; 2019 RTP)'!$A:$H),
      IFERROR(_xlfn.XLOOKUP($AI46, 'USHE Historic'!$A$3:$A$13, _xlfn.XLOOKUP(AK$1, 'USHE Historic'!$A$2:$E$2, 'USHE Historic'!$A$3:$E$13)),
        _xlfn.IFS(
          AK$1="BYU", IFERROR(_xlfn.XLOOKUP($AI46, 'MAG College Enrollment Forecast'!$A:$A, 'MAG College Enrollment Forecast'!$B:$B), (AK$72-AK45)/($AI$72-$AI45)*($AI46-$AI45)+AK45),
          AK$1="UVU", IFERROR(_xlfn.XLOOKUP($AI46, 'MAG College Enrollment Forecast'!$A:$A, 'MAG College Enrollment Forecast'!$C:$C+'MAG College Enrollment Forecast'!$D:$D+'MAG College Enrollment Forecast'!$E:$E+'MAG College Enrollment Forecast'!$F:$F+'MAG College Enrollment Forecast'!$G:$G), (AK$72-AK45)/($AI$72-$AI45)*($AI46-$AI45)+AK45),
          TRUE, IFERROR(_xlfn.XLOOKUP($AI46, 'USHE Projections'!$A:$A, IFERROR(_xlfn.XLOOKUP(AK$1, 'USHE Projections'!$A$1:$E$1, 'USHE Projections'!$A:$E), "NONE"), (AK$72-AK45)/($AI$72-$AI45)*($AI46-$AI45)+AK45), (AK$72-AK45)/($AI$72-$AI45)*($AI46-$AI45)+AK45)
        )
      )
    )
  ), 0)</f>
        <v>35871</v>
      </c>
      <c r="AL46" s="35" cm="1">
        <f t="array" ref="AL46">ROUND(
  IF(AND(AL$1="Ensign", $AI46&gt;=2021, $AI46&lt;=2024),
    _xlfn.XLOOKUP($AI46, Ensign!$A$2:$A$12, Ensign!$B$2:$B$12),
    _xlfn.XLOOKUP($AI46, 'Historic (IPEDS &amp; 2019 RTP)'!$A:$A, _xlfn.XLOOKUP(AL$1, 'Historic (IPEDS &amp; 2019 RTP)'!$A$1:$H$1, 'Historic (IPEDS &amp; 2019 RTP)'!$A:$H),
      IFERROR(_xlfn.XLOOKUP($AI46, 'USHE Historic'!$A$3:$A$13, _xlfn.XLOOKUP(AL$1, 'USHE Historic'!$A$2:$E$2, 'USHE Historic'!$A$3:$E$13)),
        _xlfn.IFS(
          AL$1="BYU", IFERROR(_xlfn.XLOOKUP($AI46, 'MAG College Enrollment Forecast'!$A:$A, 'MAG College Enrollment Forecast'!$B:$B), (AL$72-AL45)/($AI$72-$AI45)*($AI46-$AI45)+AL45),
          AL$1="UVU", IFERROR(_xlfn.XLOOKUP($AI46, 'MAG College Enrollment Forecast'!$A:$A, 'MAG College Enrollment Forecast'!$C:$C+'MAG College Enrollment Forecast'!$D:$D+'MAG College Enrollment Forecast'!$E:$E+'MAG College Enrollment Forecast'!$F:$F+'MAG College Enrollment Forecast'!$G:$G), (AL$72-AL45)/($AI$72-$AI45)*($AI46-$AI45)+AL45),
          TRUE, IFERROR(_xlfn.XLOOKUP($AI46, 'USHE Projections'!$A:$A, IFERROR(_xlfn.XLOOKUP(AL$1, 'USHE Projections'!$A$1:$E$1, 'USHE Projections'!$A:$E), "NONE"), (AL$72-AL45)/($AI$72-$AI45)*($AI46-$AI45)+AL45), (AL$72-AL45)/($AI$72-$AI45)*($AI46-$AI45)+AL45)
        )
      )
    )
  ), 0)</f>
        <v>58444</v>
      </c>
      <c r="AM46" s="104" cm="1">
        <f t="array" ref="AM46">ROUND(
  IF(AND(AM$1="Ensign", $AI46&gt;=2021, $AI46&lt;=2024),
    _xlfn.XLOOKUP($AI46, Ensign!$A$2:$A$12, Ensign!$B$2:$B$12),
    _xlfn.XLOOKUP($AI46, 'Historic (IPEDS &amp; 2019 RTP)'!$A:$A, _xlfn.XLOOKUP(AM$1, 'Historic (IPEDS &amp; 2019 RTP)'!$A$1:$H$1, 'Historic (IPEDS &amp; 2019 RTP)'!$A:$H),
      IFERROR(_xlfn.XLOOKUP($AI46, 'USHE Historic'!$A$3:$A$13, _xlfn.XLOOKUP(AM$1, 'USHE Historic'!$A$2:$E$2, 'USHE Historic'!$A$3:$E$13)),
        _xlfn.IFS(
          AM$1="BYU", IFERROR(_xlfn.XLOOKUP($AI46, 'MAG College Enrollment Forecast'!$A:$A, 'MAG College Enrollment Forecast'!$B:$B), (AM$72-AM45)/($AI$72-$AI45)*($AI46-$AI45)+AM45),
          AM$1="UVU", IFERROR(_xlfn.XLOOKUP($AI46, 'MAG College Enrollment Forecast'!$A:$A, 'MAG College Enrollment Forecast'!$C:$C+'MAG College Enrollment Forecast'!$D:$D+'MAG College Enrollment Forecast'!$E:$E+'MAG College Enrollment Forecast'!$F:$F+'MAG College Enrollment Forecast'!$G:$G), (AM$72-AM45)/($AI$72-$AI45)*($AI46-$AI45)+AM45),
          TRUE, IFERROR(_xlfn.XLOOKUP($AI46, 'USHE Projections'!$A:$A, IFERROR(_xlfn.XLOOKUP(AM$1, 'USHE Projections'!$A$1:$E$1, 'USHE Projections'!$A:$E), "NONE"), (AM$72-AM45)/($AI$72-$AI45)*($AI46-$AI45)+AM45), (AM$72-AM45)/($AI$72-$AI45)*($AI46-$AI45)+AM45)
        )
      )
    )
  ), 0)</f>
        <v>34241</v>
      </c>
      <c r="AN46" s="35" cm="1">
        <f t="array" ref="AN46">ROUND(
  IF(AND(AN$1="Ensign", $AI46&gt;=2021, $AI46&lt;=2024),
    _xlfn.XLOOKUP($AI46, Ensign!$A$2:$A$12, Ensign!$B$2:$B$12),
    _xlfn.XLOOKUP($AI46, 'Historic (IPEDS &amp; 2019 RTP)'!$A:$A, _xlfn.XLOOKUP(AN$1, 'Historic (IPEDS &amp; 2019 RTP)'!$A$1:$H$1, 'Historic (IPEDS &amp; 2019 RTP)'!$A:$H),
      IFERROR(_xlfn.XLOOKUP($AI46, 'USHE Historic'!$A$3:$A$13, _xlfn.XLOOKUP(AN$1, 'USHE Historic'!$A$2:$E$2, 'USHE Historic'!$A$3:$E$13)),
        _xlfn.IFS(
          AN$1="BYU", IFERROR(_xlfn.XLOOKUP($AI46, 'MAG College Enrollment Forecast'!$A:$A, 'MAG College Enrollment Forecast'!$B:$B), (AN$72-AN45)/($AI$72-$AI45)*($AI46-$AI45)+AN45),
          AN$1="UVU", IFERROR(_xlfn.XLOOKUP($AI46, 'MAG College Enrollment Forecast'!$A:$A, 'MAG College Enrollment Forecast'!$C:$C+'MAG College Enrollment Forecast'!$D:$D+'MAG College Enrollment Forecast'!$E:$E+'MAG College Enrollment Forecast'!$F:$F+'MAG College Enrollment Forecast'!$G:$G), (AN$72-AN45)/($AI$72-$AI45)*($AI46-$AI45)+AN45),
          TRUE, IFERROR(_xlfn.XLOOKUP($AI46, 'USHE Projections'!$A:$A, IFERROR(_xlfn.XLOOKUP(AN$1, 'USHE Projections'!$A$1:$E$1, 'USHE Projections'!$A:$E), "NONE"), (AN$72-AN45)/($AI$72-$AI45)*($AI46-$AI45)+AN45), (AN$72-AN45)/($AI$72-$AI45)*($AI46-$AI45)+AN45)
        )
      )
    )
  ), 0)</f>
        <v>37810</v>
      </c>
      <c r="AO46" s="104" cm="1">
        <f t="array" ref="AO46">ROUND(
  IF(AND(AO$1="Ensign", $AI46&gt;=2021, $AI46&lt;=2024),
    _xlfn.XLOOKUP($AI46, Ensign!$A$2:$A$12, Ensign!$B$2:$B$12),
    _xlfn.XLOOKUP($AI46, 'Historic (IPEDS &amp; 2019 RTP)'!$A:$A, _xlfn.XLOOKUP(AO$1, 'Historic (IPEDS &amp; 2019 RTP)'!$A$1:$H$1, 'Historic (IPEDS &amp; 2019 RTP)'!$A:$H),
      IFERROR(_xlfn.XLOOKUP($AI46, 'USHE Historic'!$A$3:$A$13, _xlfn.XLOOKUP(AO$1, 'USHE Historic'!$A$2:$E$2, 'USHE Historic'!$A$3:$E$13)),
        _xlfn.IFS(
          AO$1="BYU", IFERROR(_xlfn.XLOOKUP($AI46, 'MAG College Enrollment Forecast'!$A:$A, 'MAG College Enrollment Forecast'!$B:$B), (AO$72-AO45)/($AI$72-$AI45)*($AI46-$AI45)+AO45),
          AO$1="UVU", IFERROR(_xlfn.XLOOKUP($AI46, 'MAG College Enrollment Forecast'!$A:$A, 'MAG College Enrollment Forecast'!$C:$C+'MAG College Enrollment Forecast'!$D:$D+'MAG College Enrollment Forecast'!$E:$E+'MAG College Enrollment Forecast'!$F:$F+'MAG College Enrollment Forecast'!$G:$G), (AO$72-AO45)/($AI$72-$AI45)*($AI46-$AI45)+AO45),
          TRUE, IFERROR(_xlfn.XLOOKUP($AI46, 'USHE Projections'!$A:$A, IFERROR(_xlfn.XLOOKUP(AO$1, 'USHE Projections'!$A$1:$E$1, 'USHE Projections'!$A:$E), "NONE"), (AO$72-AO45)/($AI$72-$AI45)*($AI46-$AI45)+AO45), (AO$72-AO45)/($AI$72-$AI45)*($AI46-$AI45)+AO45)
        )
      )
    )
  ), 0)</f>
        <v>2287</v>
      </c>
      <c r="AP46" s="104" cm="1">
        <f t="array" ref="AP46">ROUND(
  IF(AND(AP$1="Ensign", $AI46&gt;=2021, $AI46&lt;=2024),
    _xlfn.XLOOKUP($AI46, Ensign!$A$2:$A$12, Ensign!$B$2:$B$12),
    _xlfn.XLOOKUP($AI46, 'Historic (IPEDS &amp; 2019 RTP)'!$A:$A, _xlfn.XLOOKUP(AP$1, 'Historic (IPEDS &amp; 2019 RTP)'!$A$1:$H$1, 'Historic (IPEDS &amp; 2019 RTP)'!$A:$H),
      IFERROR(_xlfn.XLOOKUP($AI46, 'USHE Historic'!$A$3:$A$13, _xlfn.XLOOKUP(AP$1, 'USHE Historic'!$A$2:$E$2, 'USHE Historic'!$A$3:$E$13)),
        _xlfn.IFS(
          AP$1="BYU", IFERROR(_xlfn.XLOOKUP($AI46, 'MAG College Enrollment Forecast'!$A:$A, 'MAG College Enrollment Forecast'!$B:$B), (AP$72-AP45)/($AI$72-$AI45)*($AI46-$AI45)+AP45),
          AP$1="UVU", IFERROR(_xlfn.XLOOKUP($AI46, 'MAG College Enrollment Forecast'!$A:$A, 'MAG College Enrollment Forecast'!$C:$C+'MAG College Enrollment Forecast'!$D:$D+'MAG College Enrollment Forecast'!$E:$E+'MAG College Enrollment Forecast'!$F:$F+'MAG College Enrollment Forecast'!$G:$G), (AP$72-AP45)/($AI$72-$AI45)*($AI46-$AI45)+AP45),
          TRUE, IFERROR(_xlfn.XLOOKUP($AI46, 'USHE Projections'!$A:$A, IFERROR(_xlfn.XLOOKUP(AP$1, 'USHE Projections'!$A$1:$E$1, 'USHE Projections'!$A:$E), "NONE"), (AP$72-AP45)/($AI$72-$AI45)*($AI46-$AI45)+AP45), (AP$72-AP45)/($AI$72-$AI45)*($AI46-$AI45)+AP45)
        )
      )
    )
  ), 0)</f>
        <v>1896</v>
      </c>
    </row>
    <row r="47" spans="35:44">
      <c r="AI47" s="3">
        <v>2035</v>
      </c>
      <c r="AJ47" s="104" cm="1">
        <f t="array" ref="AJ47">ROUND(
  IF(AND(AJ$1="Ensign", $AI47&gt;=2021, $AI47&lt;=2024),
    _xlfn.XLOOKUP($AI47, Ensign!$A$2:$A$12, Ensign!$B$2:$B$12),
    _xlfn.XLOOKUP($AI47, 'Historic (IPEDS &amp; 2019 RTP)'!$A:$A, _xlfn.XLOOKUP(AJ$1, 'Historic (IPEDS &amp; 2019 RTP)'!$A$1:$H$1, 'Historic (IPEDS &amp; 2019 RTP)'!$A:$H),
      IFERROR(_xlfn.XLOOKUP($AI47, 'USHE Historic'!$A$3:$A$13, _xlfn.XLOOKUP(AJ$1, 'USHE Historic'!$A$2:$E$2, 'USHE Historic'!$A$3:$E$13)),
        _xlfn.IFS(
          AJ$1="BYU", IFERROR(_xlfn.XLOOKUP($AI47, 'MAG College Enrollment Forecast'!$A:$A, 'MAG College Enrollment Forecast'!$B:$B), (AJ$72-AJ46)/($AI$72-$AI46)*($AI47-$AI46)+AJ46),
          AJ$1="UVU", IFERROR(_xlfn.XLOOKUP($AI47, 'MAG College Enrollment Forecast'!$A:$A, 'MAG College Enrollment Forecast'!$C:$C+'MAG College Enrollment Forecast'!$D:$D+'MAG College Enrollment Forecast'!$E:$E+'MAG College Enrollment Forecast'!$F:$F+'MAG College Enrollment Forecast'!$G:$G), (AJ$72-AJ46)/($AI$72-$AI46)*($AI47-$AI46)+AJ46),
          TRUE, IFERROR(_xlfn.XLOOKUP($AI47, 'USHE Projections'!$A:$A, IFERROR(_xlfn.XLOOKUP(AJ$1, 'USHE Projections'!$A$1:$E$1, 'USHE Projections'!$A:$E), "NONE"), (AJ$72-AJ46)/($AI$72-$AI46)*($AI47-$AI46)+AJ46), (AJ$72-AJ46)/($AI$72-$AI46)*($AI47-$AI46)+AJ46)
        )
      )
    )
  ), 0)</f>
        <v>39438</v>
      </c>
      <c r="AK47" s="104" cm="1">
        <f t="array" ref="AK47">ROUND(
  IF(AND(AK$1="Ensign", $AI47&gt;=2021, $AI47&lt;=2024),
    _xlfn.XLOOKUP($AI47, Ensign!$A$2:$A$12, Ensign!$B$2:$B$12),
    _xlfn.XLOOKUP($AI47, 'Historic (IPEDS &amp; 2019 RTP)'!$A:$A, _xlfn.XLOOKUP(AK$1, 'Historic (IPEDS &amp; 2019 RTP)'!$A$1:$H$1, 'Historic (IPEDS &amp; 2019 RTP)'!$A:$H),
      IFERROR(_xlfn.XLOOKUP($AI47, 'USHE Historic'!$A$3:$A$13, _xlfn.XLOOKUP(AK$1, 'USHE Historic'!$A$2:$E$2, 'USHE Historic'!$A$3:$E$13)),
        _xlfn.IFS(
          AK$1="BYU", IFERROR(_xlfn.XLOOKUP($AI47, 'MAG College Enrollment Forecast'!$A:$A, 'MAG College Enrollment Forecast'!$B:$B), (AK$72-AK46)/($AI$72-$AI46)*($AI47-$AI46)+AK46),
          AK$1="UVU", IFERROR(_xlfn.XLOOKUP($AI47, 'MAG College Enrollment Forecast'!$A:$A, 'MAG College Enrollment Forecast'!$C:$C+'MAG College Enrollment Forecast'!$D:$D+'MAG College Enrollment Forecast'!$E:$E+'MAG College Enrollment Forecast'!$F:$F+'MAG College Enrollment Forecast'!$G:$G), (AK$72-AK46)/($AI$72-$AI46)*($AI47-$AI46)+AK46),
          TRUE, IFERROR(_xlfn.XLOOKUP($AI47, 'USHE Projections'!$A:$A, IFERROR(_xlfn.XLOOKUP(AK$1, 'USHE Projections'!$A$1:$E$1, 'USHE Projections'!$A:$E), "NONE"), (AK$72-AK46)/($AI$72-$AI46)*($AI47-$AI46)+AK46), (AK$72-AK46)/($AI$72-$AI46)*($AI47-$AI46)+AK46)
        )
      )
    )
  ), 0)</f>
        <v>36338</v>
      </c>
      <c r="AL47" s="35" cm="1">
        <f t="array" ref="AL47">ROUND(
  IF(AND(AL$1="Ensign", $AI47&gt;=2021, $AI47&lt;=2024),
    _xlfn.XLOOKUP($AI47, Ensign!$A$2:$A$12, Ensign!$B$2:$B$12),
    _xlfn.XLOOKUP($AI47, 'Historic (IPEDS &amp; 2019 RTP)'!$A:$A, _xlfn.XLOOKUP(AL$1, 'Historic (IPEDS &amp; 2019 RTP)'!$A$1:$H$1, 'Historic (IPEDS &amp; 2019 RTP)'!$A:$H),
      IFERROR(_xlfn.XLOOKUP($AI47, 'USHE Historic'!$A$3:$A$13, _xlfn.XLOOKUP(AL$1, 'USHE Historic'!$A$2:$E$2, 'USHE Historic'!$A$3:$E$13)),
        _xlfn.IFS(
          AL$1="BYU", IFERROR(_xlfn.XLOOKUP($AI47, 'MAG College Enrollment Forecast'!$A:$A, 'MAG College Enrollment Forecast'!$B:$B), (AL$72-AL46)/($AI$72-$AI46)*($AI47-$AI46)+AL46),
          AL$1="UVU", IFERROR(_xlfn.XLOOKUP($AI47, 'MAG College Enrollment Forecast'!$A:$A, 'MAG College Enrollment Forecast'!$C:$C+'MAG College Enrollment Forecast'!$D:$D+'MAG College Enrollment Forecast'!$E:$E+'MAG College Enrollment Forecast'!$F:$F+'MAG College Enrollment Forecast'!$G:$G), (AL$72-AL46)/($AI$72-$AI46)*($AI47-$AI46)+AL46),
          TRUE, IFERROR(_xlfn.XLOOKUP($AI47, 'USHE Projections'!$A:$A, IFERROR(_xlfn.XLOOKUP(AL$1, 'USHE Projections'!$A$1:$E$1, 'USHE Projections'!$A:$E), "NONE"), (AL$72-AL46)/($AI$72-$AI46)*($AI47-$AI46)+AL46), (AL$72-AL46)/($AI$72-$AI46)*($AI47-$AI46)+AL46)
        )
      )
    )
  ), 0)</f>
        <v>59672</v>
      </c>
      <c r="AM47" s="104" cm="1">
        <f t="array" ref="AM47">ROUND(
  IF(AND(AM$1="Ensign", $AI47&gt;=2021, $AI47&lt;=2024),
    _xlfn.XLOOKUP($AI47, Ensign!$A$2:$A$12, Ensign!$B$2:$B$12),
    _xlfn.XLOOKUP($AI47, 'Historic (IPEDS &amp; 2019 RTP)'!$A:$A, _xlfn.XLOOKUP(AM$1, 'Historic (IPEDS &amp; 2019 RTP)'!$A$1:$H$1, 'Historic (IPEDS &amp; 2019 RTP)'!$A:$H),
      IFERROR(_xlfn.XLOOKUP($AI47, 'USHE Historic'!$A$3:$A$13, _xlfn.XLOOKUP(AM$1, 'USHE Historic'!$A$2:$E$2, 'USHE Historic'!$A$3:$E$13)),
        _xlfn.IFS(
          AM$1="BYU", IFERROR(_xlfn.XLOOKUP($AI47, 'MAG College Enrollment Forecast'!$A:$A, 'MAG College Enrollment Forecast'!$B:$B), (AM$72-AM46)/($AI$72-$AI46)*($AI47-$AI46)+AM46),
          AM$1="UVU", IFERROR(_xlfn.XLOOKUP($AI47, 'MAG College Enrollment Forecast'!$A:$A, 'MAG College Enrollment Forecast'!$C:$C+'MAG College Enrollment Forecast'!$D:$D+'MAG College Enrollment Forecast'!$E:$E+'MAG College Enrollment Forecast'!$F:$F+'MAG College Enrollment Forecast'!$G:$G), (AM$72-AM46)/($AI$72-$AI46)*($AI47-$AI46)+AM46),
          TRUE, IFERROR(_xlfn.XLOOKUP($AI47, 'USHE Projections'!$A:$A, IFERROR(_xlfn.XLOOKUP(AM$1, 'USHE Projections'!$A$1:$E$1, 'USHE Projections'!$A:$E), "NONE"), (AM$72-AM46)/($AI$72-$AI46)*($AI47-$AI46)+AM46), (AM$72-AM46)/($AI$72-$AI46)*($AI47-$AI46)+AM46)
        )
      )
    )
  ), 0)</f>
        <v>34578</v>
      </c>
      <c r="AN47" s="35" cm="1">
        <f t="array" ref="AN47">ROUND(
  IF(AND(AN$1="Ensign", $AI47&gt;=2021, $AI47&lt;=2024),
    _xlfn.XLOOKUP($AI47, Ensign!$A$2:$A$12, Ensign!$B$2:$B$12),
    _xlfn.XLOOKUP($AI47, 'Historic (IPEDS &amp; 2019 RTP)'!$A:$A, _xlfn.XLOOKUP(AN$1, 'Historic (IPEDS &amp; 2019 RTP)'!$A$1:$H$1, 'Historic (IPEDS &amp; 2019 RTP)'!$A:$H),
      IFERROR(_xlfn.XLOOKUP($AI47, 'USHE Historic'!$A$3:$A$13, _xlfn.XLOOKUP(AN$1, 'USHE Historic'!$A$2:$E$2, 'USHE Historic'!$A$3:$E$13)),
        _xlfn.IFS(
          AN$1="BYU", IFERROR(_xlfn.XLOOKUP($AI47, 'MAG College Enrollment Forecast'!$A:$A, 'MAG College Enrollment Forecast'!$B:$B), (AN$72-AN46)/($AI$72-$AI46)*($AI47-$AI46)+AN46),
          AN$1="UVU", IFERROR(_xlfn.XLOOKUP($AI47, 'MAG College Enrollment Forecast'!$A:$A, 'MAG College Enrollment Forecast'!$C:$C+'MAG College Enrollment Forecast'!$D:$D+'MAG College Enrollment Forecast'!$E:$E+'MAG College Enrollment Forecast'!$F:$F+'MAG College Enrollment Forecast'!$G:$G), (AN$72-AN46)/($AI$72-$AI46)*($AI47-$AI46)+AN46),
          TRUE, IFERROR(_xlfn.XLOOKUP($AI47, 'USHE Projections'!$A:$A, IFERROR(_xlfn.XLOOKUP(AN$1, 'USHE Projections'!$A$1:$E$1, 'USHE Projections'!$A:$E), "NONE"), (AN$72-AN46)/($AI$72-$AI46)*($AI47-$AI46)+AN46), (AN$72-AN46)/($AI$72-$AI46)*($AI47-$AI46)+AN46)
        )
      )
    )
  ), 0)</f>
        <v>37847</v>
      </c>
      <c r="AO47" s="104" cm="1">
        <f t="array" ref="AO47">ROUND(
  IF(AND(AO$1="Ensign", $AI47&gt;=2021, $AI47&lt;=2024),
    _xlfn.XLOOKUP($AI47, Ensign!$A$2:$A$12, Ensign!$B$2:$B$12),
    _xlfn.XLOOKUP($AI47, 'Historic (IPEDS &amp; 2019 RTP)'!$A:$A, _xlfn.XLOOKUP(AO$1, 'Historic (IPEDS &amp; 2019 RTP)'!$A$1:$H$1, 'Historic (IPEDS &amp; 2019 RTP)'!$A:$H),
      IFERROR(_xlfn.XLOOKUP($AI47, 'USHE Historic'!$A$3:$A$13, _xlfn.XLOOKUP(AO$1, 'USHE Historic'!$A$2:$E$2, 'USHE Historic'!$A$3:$E$13)),
        _xlfn.IFS(
          AO$1="BYU", IFERROR(_xlfn.XLOOKUP($AI47, 'MAG College Enrollment Forecast'!$A:$A, 'MAG College Enrollment Forecast'!$B:$B), (AO$72-AO46)/($AI$72-$AI46)*($AI47-$AI46)+AO46),
          AO$1="UVU", IFERROR(_xlfn.XLOOKUP($AI47, 'MAG College Enrollment Forecast'!$A:$A, 'MAG College Enrollment Forecast'!$C:$C+'MAG College Enrollment Forecast'!$D:$D+'MAG College Enrollment Forecast'!$E:$E+'MAG College Enrollment Forecast'!$F:$F+'MAG College Enrollment Forecast'!$G:$G), (AO$72-AO46)/($AI$72-$AI46)*($AI47-$AI46)+AO46),
          TRUE, IFERROR(_xlfn.XLOOKUP($AI47, 'USHE Projections'!$A:$A, IFERROR(_xlfn.XLOOKUP(AO$1, 'USHE Projections'!$A$1:$E$1, 'USHE Projections'!$A:$E), "NONE"), (AO$72-AO46)/($AI$72-$AI46)*($AI47-$AI46)+AO46), (AO$72-AO46)/($AI$72-$AI46)*($AI47-$AI46)+AO46)
        )
      )
    )
  ), 0)</f>
        <v>2322</v>
      </c>
      <c r="AP47" s="104" cm="1">
        <f t="array" ref="AP47">ROUND(
  IF(AND(AP$1="Ensign", $AI47&gt;=2021, $AI47&lt;=2024),
    _xlfn.XLOOKUP($AI47, Ensign!$A$2:$A$12, Ensign!$B$2:$B$12),
    _xlfn.XLOOKUP($AI47, 'Historic (IPEDS &amp; 2019 RTP)'!$A:$A, _xlfn.XLOOKUP(AP$1, 'Historic (IPEDS &amp; 2019 RTP)'!$A$1:$H$1, 'Historic (IPEDS &amp; 2019 RTP)'!$A:$H),
      IFERROR(_xlfn.XLOOKUP($AI47, 'USHE Historic'!$A$3:$A$13, _xlfn.XLOOKUP(AP$1, 'USHE Historic'!$A$2:$E$2, 'USHE Historic'!$A$3:$E$13)),
        _xlfn.IFS(
          AP$1="BYU", IFERROR(_xlfn.XLOOKUP($AI47, 'MAG College Enrollment Forecast'!$A:$A, 'MAG College Enrollment Forecast'!$B:$B), (AP$72-AP46)/($AI$72-$AI46)*($AI47-$AI46)+AP46),
          AP$1="UVU", IFERROR(_xlfn.XLOOKUP($AI47, 'MAG College Enrollment Forecast'!$A:$A, 'MAG College Enrollment Forecast'!$C:$C+'MAG College Enrollment Forecast'!$D:$D+'MAG College Enrollment Forecast'!$E:$E+'MAG College Enrollment Forecast'!$F:$F+'MAG College Enrollment Forecast'!$G:$G), (AP$72-AP46)/($AI$72-$AI46)*($AI47-$AI46)+AP46),
          TRUE, IFERROR(_xlfn.XLOOKUP($AI47, 'USHE Projections'!$A:$A, IFERROR(_xlfn.XLOOKUP(AP$1, 'USHE Projections'!$A$1:$E$1, 'USHE Projections'!$A:$E), "NONE"), (AP$72-AP46)/($AI$72-$AI46)*($AI47-$AI46)+AP46), (AP$72-AP46)/($AI$72-$AI46)*($AI47-$AI46)+AP46)
        )
      )
    )
  ), 0)</f>
        <v>1958</v>
      </c>
    </row>
    <row r="48" spans="35:44">
      <c r="AI48" s="3">
        <v>2036</v>
      </c>
      <c r="AJ48" s="104" cm="1">
        <f t="array" ref="AJ48">ROUND(
  IF(AND(AJ$1="Ensign", $AI48&gt;=2021, $AI48&lt;=2024),
    _xlfn.XLOOKUP($AI48, Ensign!$A$2:$A$12, Ensign!$B$2:$B$12),
    _xlfn.XLOOKUP($AI48, 'Historic (IPEDS &amp; 2019 RTP)'!$A:$A, _xlfn.XLOOKUP(AJ$1, 'Historic (IPEDS &amp; 2019 RTP)'!$A$1:$H$1, 'Historic (IPEDS &amp; 2019 RTP)'!$A:$H),
      IFERROR(_xlfn.XLOOKUP($AI48, 'USHE Historic'!$A$3:$A$13, _xlfn.XLOOKUP(AJ$1, 'USHE Historic'!$A$2:$E$2, 'USHE Historic'!$A$3:$E$13)),
        _xlfn.IFS(
          AJ$1="BYU", IFERROR(_xlfn.XLOOKUP($AI48, 'MAG College Enrollment Forecast'!$A:$A, 'MAG College Enrollment Forecast'!$B:$B), (AJ$72-AJ47)/($AI$72-$AI47)*($AI48-$AI47)+AJ47),
          AJ$1="UVU", IFERROR(_xlfn.XLOOKUP($AI48, 'MAG College Enrollment Forecast'!$A:$A, 'MAG College Enrollment Forecast'!$C:$C+'MAG College Enrollment Forecast'!$D:$D+'MAG College Enrollment Forecast'!$E:$E+'MAG College Enrollment Forecast'!$F:$F+'MAG College Enrollment Forecast'!$G:$G), (AJ$72-AJ47)/($AI$72-$AI47)*($AI48-$AI47)+AJ47),
          TRUE, IFERROR(_xlfn.XLOOKUP($AI48, 'USHE Projections'!$A:$A, IFERROR(_xlfn.XLOOKUP(AJ$1, 'USHE Projections'!$A$1:$E$1, 'USHE Projections'!$A:$E), "NONE"), (AJ$72-AJ47)/($AI$72-$AI47)*($AI48-$AI47)+AJ47), (AJ$72-AJ47)/($AI$72-$AI47)*($AI48-$AI47)+AJ47)
        )
      )
    )
  ), 0)</f>
        <v>39740</v>
      </c>
      <c r="AK48" s="104" cm="1">
        <f t="array" ref="AK48">ROUND(
  IF(AND(AK$1="Ensign", $AI48&gt;=2021, $AI48&lt;=2024),
    _xlfn.XLOOKUP($AI48, Ensign!$A$2:$A$12, Ensign!$B$2:$B$12),
    _xlfn.XLOOKUP($AI48, 'Historic (IPEDS &amp; 2019 RTP)'!$A:$A, _xlfn.XLOOKUP(AK$1, 'Historic (IPEDS &amp; 2019 RTP)'!$A$1:$H$1, 'Historic (IPEDS &amp; 2019 RTP)'!$A:$H),
      IFERROR(_xlfn.XLOOKUP($AI48, 'USHE Historic'!$A$3:$A$13, _xlfn.XLOOKUP(AK$1, 'USHE Historic'!$A$2:$E$2, 'USHE Historic'!$A$3:$E$13)),
        _xlfn.IFS(
          AK$1="BYU", IFERROR(_xlfn.XLOOKUP($AI48, 'MAG College Enrollment Forecast'!$A:$A, 'MAG College Enrollment Forecast'!$B:$B), (AK$72-AK47)/($AI$72-$AI47)*($AI48-$AI47)+AK47),
          AK$1="UVU", IFERROR(_xlfn.XLOOKUP($AI48, 'MAG College Enrollment Forecast'!$A:$A, 'MAG College Enrollment Forecast'!$C:$C+'MAG College Enrollment Forecast'!$D:$D+'MAG College Enrollment Forecast'!$E:$E+'MAG College Enrollment Forecast'!$F:$F+'MAG College Enrollment Forecast'!$G:$G), (AK$72-AK47)/($AI$72-$AI47)*($AI48-$AI47)+AK47),
          TRUE, IFERROR(_xlfn.XLOOKUP($AI48, 'USHE Projections'!$A:$A, IFERROR(_xlfn.XLOOKUP(AK$1, 'USHE Projections'!$A$1:$E$1, 'USHE Projections'!$A:$E), "NONE"), (AK$72-AK47)/($AI$72-$AI47)*($AI48-$AI47)+AK47), (AK$72-AK47)/($AI$72-$AI47)*($AI48-$AI47)+AK47)
        )
      )
    )
  ), 0)</f>
        <v>36804</v>
      </c>
      <c r="AL48" s="35" cm="1">
        <f t="array" ref="AL48">ROUND(
  IF(AND(AL$1="Ensign", $AI48&gt;=2021, $AI48&lt;=2024),
    _xlfn.XLOOKUP($AI48, Ensign!$A$2:$A$12, Ensign!$B$2:$B$12),
    _xlfn.XLOOKUP($AI48, 'Historic (IPEDS &amp; 2019 RTP)'!$A:$A, _xlfn.XLOOKUP(AL$1, 'Historic (IPEDS &amp; 2019 RTP)'!$A$1:$H$1, 'Historic (IPEDS &amp; 2019 RTP)'!$A:$H),
      IFERROR(_xlfn.XLOOKUP($AI48, 'USHE Historic'!$A$3:$A$13, _xlfn.XLOOKUP(AL$1, 'USHE Historic'!$A$2:$E$2, 'USHE Historic'!$A$3:$E$13)),
        _xlfn.IFS(
          AL$1="BYU", IFERROR(_xlfn.XLOOKUP($AI48, 'MAG College Enrollment Forecast'!$A:$A, 'MAG College Enrollment Forecast'!$B:$B), (AL$72-AL47)/($AI$72-$AI47)*($AI48-$AI47)+AL47),
          AL$1="UVU", IFERROR(_xlfn.XLOOKUP($AI48, 'MAG College Enrollment Forecast'!$A:$A, 'MAG College Enrollment Forecast'!$C:$C+'MAG College Enrollment Forecast'!$D:$D+'MAG College Enrollment Forecast'!$E:$E+'MAG College Enrollment Forecast'!$F:$F+'MAG College Enrollment Forecast'!$G:$G), (AL$72-AL47)/($AI$72-$AI47)*($AI48-$AI47)+AL47),
          TRUE, IFERROR(_xlfn.XLOOKUP($AI48, 'USHE Projections'!$A:$A, IFERROR(_xlfn.XLOOKUP(AL$1, 'USHE Projections'!$A$1:$E$1, 'USHE Projections'!$A:$E), "NONE"), (AL$72-AL47)/($AI$72-$AI47)*($AI48-$AI47)+AL47), (AL$72-AL47)/($AI$72-$AI47)*($AI48-$AI47)+AL47)
        )
      )
    )
  ), 0)</f>
        <v>60898</v>
      </c>
      <c r="AM48" s="104" cm="1">
        <f t="array" ref="AM48">ROUND(
  IF(AND(AM$1="Ensign", $AI48&gt;=2021, $AI48&lt;=2024),
    _xlfn.XLOOKUP($AI48, Ensign!$A$2:$A$12, Ensign!$B$2:$B$12),
    _xlfn.XLOOKUP($AI48, 'Historic (IPEDS &amp; 2019 RTP)'!$A:$A, _xlfn.XLOOKUP(AM$1, 'Historic (IPEDS &amp; 2019 RTP)'!$A$1:$H$1, 'Historic (IPEDS &amp; 2019 RTP)'!$A:$H),
      IFERROR(_xlfn.XLOOKUP($AI48, 'USHE Historic'!$A$3:$A$13, _xlfn.XLOOKUP(AM$1, 'USHE Historic'!$A$2:$E$2, 'USHE Historic'!$A$3:$E$13)),
        _xlfn.IFS(
          AM$1="BYU", IFERROR(_xlfn.XLOOKUP($AI48, 'MAG College Enrollment Forecast'!$A:$A, 'MAG College Enrollment Forecast'!$B:$B), (AM$72-AM47)/($AI$72-$AI47)*($AI48-$AI47)+AM47),
          AM$1="UVU", IFERROR(_xlfn.XLOOKUP($AI48, 'MAG College Enrollment Forecast'!$A:$A, 'MAG College Enrollment Forecast'!$C:$C+'MAG College Enrollment Forecast'!$D:$D+'MAG College Enrollment Forecast'!$E:$E+'MAG College Enrollment Forecast'!$F:$F+'MAG College Enrollment Forecast'!$G:$G), (AM$72-AM47)/($AI$72-$AI47)*($AI48-$AI47)+AM47),
          TRUE, IFERROR(_xlfn.XLOOKUP($AI48, 'USHE Projections'!$A:$A, IFERROR(_xlfn.XLOOKUP(AM$1, 'USHE Projections'!$A$1:$E$1, 'USHE Projections'!$A:$E), "NONE"), (AM$72-AM47)/($AI$72-$AI47)*($AI48-$AI47)+AM47), (AM$72-AM47)/($AI$72-$AI47)*($AI48-$AI47)+AM47)
        )
      )
    )
  ), 0)</f>
        <v>34915</v>
      </c>
      <c r="AN48" s="35" cm="1">
        <f t="array" ref="AN48">ROUND(
  IF(AND(AN$1="Ensign", $AI48&gt;=2021, $AI48&lt;=2024),
    _xlfn.XLOOKUP($AI48, Ensign!$A$2:$A$12, Ensign!$B$2:$B$12),
    _xlfn.XLOOKUP($AI48, 'Historic (IPEDS &amp; 2019 RTP)'!$A:$A, _xlfn.XLOOKUP(AN$1, 'Historic (IPEDS &amp; 2019 RTP)'!$A$1:$H$1, 'Historic (IPEDS &amp; 2019 RTP)'!$A:$H),
      IFERROR(_xlfn.XLOOKUP($AI48, 'USHE Historic'!$A$3:$A$13, _xlfn.XLOOKUP(AN$1, 'USHE Historic'!$A$2:$E$2, 'USHE Historic'!$A$3:$E$13)),
        _xlfn.IFS(
          AN$1="BYU", IFERROR(_xlfn.XLOOKUP($AI48, 'MAG College Enrollment Forecast'!$A:$A, 'MAG College Enrollment Forecast'!$B:$B), (AN$72-AN47)/($AI$72-$AI47)*($AI48-$AI47)+AN47),
          AN$1="UVU", IFERROR(_xlfn.XLOOKUP($AI48, 'MAG College Enrollment Forecast'!$A:$A, 'MAG College Enrollment Forecast'!$C:$C+'MAG College Enrollment Forecast'!$D:$D+'MAG College Enrollment Forecast'!$E:$E+'MAG College Enrollment Forecast'!$F:$F+'MAG College Enrollment Forecast'!$G:$G), (AN$72-AN47)/($AI$72-$AI47)*($AI48-$AI47)+AN47),
          TRUE, IFERROR(_xlfn.XLOOKUP($AI48, 'USHE Projections'!$A:$A, IFERROR(_xlfn.XLOOKUP(AN$1, 'USHE Projections'!$A$1:$E$1, 'USHE Projections'!$A:$E), "NONE"), (AN$72-AN47)/($AI$72-$AI47)*($AI48-$AI47)+AN47), (AN$72-AN47)/($AI$72-$AI47)*($AI48-$AI47)+AN47)
        )
      )
    )
  ), 0)</f>
        <v>37884</v>
      </c>
      <c r="AO48" s="104" cm="1">
        <f t="array" ref="AO48">ROUND(
  IF(AND(AO$1="Ensign", $AI48&gt;=2021, $AI48&lt;=2024),
    _xlfn.XLOOKUP($AI48, Ensign!$A$2:$A$12, Ensign!$B$2:$B$12),
    _xlfn.XLOOKUP($AI48, 'Historic (IPEDS &amp; 2019 RTP)'!$A:$A, _xlfn.XLOOKUP(AO$1, 'Historic (IPEDS &amp; 2019 RTP)'!$A$1:$H$1, 'Historic (IPEDS &amp; 2019 RTP)'!$A:$H),
      IFERROR(_xlfn.XLOOKUP($AI48, 'USHE Historic'!$A$3:$A$13, _xlfn.XLOOKUP(AO$1, 'USHE Historic'!$A$2:$E$2, 'USHE Historic'!$A$3:$E$13)),
        _xlfn.IFS(
          AO$1="BYU", IFERROR(_xlfn.XLOOKUP($AI48, 'MAG College Enrollment Forecast'!$A:$A, 'MAG College Enrollment Forecast'!$B:$B), (AO$72-AO47)/($AI$72-$AI47)*($AI48-$AI47)+AO47),
          AO$1="UVU", IFERROR(_xlfn.XLOOKUP($AI48, 'MAG College Enrollment Forecast'!$A:$A, 'MAG College Enrollment Forecast'!$C:$C+'MAG College Enrollment Forecast'!$D:$D+'MAG College Enrollment Forecast'!$E:$E+'MAG College Enrollment Forecast'!$F:$F+'MAG College Enrollment Forecast'!$G:$G), (AO$72-AO47)/($AI$72-$AI47)*($AI48-$AI47)+AO47),
          TRUE, IFERROR(_xlfn.XLOOKUP($AI48, 'USHE Projections'!$A:$A, IFERROR(_xlfn.XLOOKUP(AO$1, 'USHE Projections'!$A$1:$E$1, 'USHE Projections'!$A:$E), "NONE"), (AO$72-AO47)/($AI$72-$AI47)*($AI48-$AI47)+AO47), (AO$72-AO47)/($AI$72-$AI47)*($AI48-$AI47)+AO47)
        )
      )
    )
  ), 0)</f>
        <v>2357</v>
      </c>
      <c r="AP48" s="104" cm="1">
        <f t="array" ref="AP48">ROUND(
  IF(AND(AP$1="Ensign", $AI48&gt;=2021, $AI48&lt;=2024),
    _xlfn.XLOOKUP($AI48, Ensign!$A$2:$A$12, Ensign!$B$2:$B$12),
    _xlfn.XLOOKUP($AI48, 'Historic (IPEDS &amp; 2019 RTP)'!$A:$A, _xlfn.XLOOKUP(AP$1, 'Historic (IPEDS &amp; 2019 RTP)'!$A$1:$H$1, 'Historic (IPEDS &amp; 2019 RTP)'!$A:$H),
      IFERROR(_xlfn.XLOOKUP($AI48, 'USHE Historic'!$A$3:$A$13, _xlfn.XLOOKUP(AP$1, 'USHE Historic'!$A$2:$E$2, 'USHE Historic'!$A$3:$E$13)),
        _xlfn.IFS(
          AP$1="BYU", IFERROR(_xlfn.XLOOKUP($AI48, 'MAG College Enrollment Forecast'!$A:$A, 'MAG College Enrollment Forecast'!$B:$B), (AP$72-AP47)/($AI$72-$AI47)*($AI48-$AI47)+AP47),
          AP$1="UVU", IFERROR(_xlfn.XLOOKUP($AI48, 'MAG College Enrollment Forecast'!$A:$A, 'MAG College Enrollment Forecast'!$C:$C+'MAG College Enrollment Forecast'!$D:$D+'MAG College Enrollment Forecast'!$E:$E+'MAG College Enrollment Forecast'!$F:$F+'MAG College Enrollment Forecast'!$G:$G), (AP$72-AP47)/($AI$72-$AI47)*($AI48-$AI47)+AP47),
          TRUE, IFERROR(_xlfn.XLOOKUP($AI48, 'USHE Projections'!$A:$A, IFERROR(_xlfn.XLOOKUP(AP$1, 'USHE Projections'!$A$1:$E$1, 'USHE Projections'!$A:$E), "NONE"), (AP$72-AP47)/($AI$72-$AI47)*($AI48-$AI47)+AP47), (AP$72-AP47)/($AI$72-$AI47)*($AI48-$AI47)+AP47)
        )
      )
    )
  ), 0)</f>
        <v>2020</v>
      </c>
    </row>
    <row r="49" spans="35:42">
      <c r="AI49" s="3">
        <v>2037</v>
      </c>
      <c r="AJ49" s="104" cm="1">
        <f t="array" ref="AJ49">ROUND(
  IF(AND(AJ$1="Ensign", $AI49&gt;=2021, $AI49&lt;=2024),
    _xlfn.XLOOKUP($AI49, Ensign!$A$2:$A$12, Ensign!$B$2:$B$12),
    _xlfn.XLOOKUP($AI49, 'Historic (IPEDS &amp; 2019 RTP)'!$A:$A, _xlfn.XLOOKUP(AJ$1, 'Historic (IPEDS &amp; 2019 RTP)'!$A$1:$H$1, 'Historic (IPEDS &amp; 2019 RTP)'!$A:$H),
      IFERROR(_xlfn.XLOOKUP($AI49, 'USHE Historic'!$A$3:$A$13, _xlfn.XLOOKUP(AJ$1, 'USHE Historic'!$A$2:$E$2, 'USHE Historic'!$A$3:$E$13)),
        _xlfn.IFS(
          AJ$1="BYU", IFERROR(_xlfn.XLOOKUP($AI49, 'MAG College Enrollment Forecast'!$A:$A, 'MAG College Enrollment Forecast'!$B:$B), (AJ$72-AJ48)/($AI$72-$AI48)*($AI49-$AI48)+AJ48),
          AJ$1="UVU", IFERROR(_xlfn.XLOOKUP($AI49, 'MAG College Enrollment Forecast'!$A:$A, 'MAG College Enrollment Forecast'!$C:$C+'MAG College Enrollment Forecast'!$D:$D+'MAG College Enrollment Forecast'!$E:$E+'MAG College Enrollment Forecast'!$F:$F+'MAG College Enrollment Forecast'!$G:$G), (AJ$72-AJ48)/($AI$72-$AI48)*($AI49-$AI48)+AJ48),
          TRUE, IFERROR(_xlfn.XLOOKUP($AI49, 'USHE Projections'!$A:$A, IFERROR(_xlfn.XLOOKUP(AJ$1, 'USHE Projections'!$A$1:$E$1, 'USHE Projections'!$A:$E), "NONE"), (AJ$72-AJ48)/($AI$72-$AI48)*($AI49-$AI48)+AJ48), (AJ$72-AJ48)/($AI$72-$AI48)*($AI49-$AI48)+AJ48)
        )
      )
    )
  ), 0)</f>
        <v>40043</v>
      </c>
      <c r="AK49" s="104" cm="1">
        <f t="array" ref="AK49">ROUND(
  IF(AND(AK$1="Ensign", $AI49&gt;=2021, $AI49&lt;=2024),
    _xlfn.XLOOKUP($AI49, Ensign!$A$2:$A$12, Ensign!$B$2:$B$12),
    _xlfn.XLOOKUP($AI49, 'Historic (IPEDS &amp; 2019 RTP)'!$A:$A, _xlfn.XLOOKUP(AK$1, 'Historic (IPEDS &amp; 2019 RTP)'!$A$1:$H$1, 'Historic (IPEDS &amp; 2019 RTP)'!$A:$H),
      IFERROR(_xlfn.XLOOKUP($AI49, 'USHE Historic'!$A$3:$A$13, _xlfn.XLOOKUP(AK$1, 'USHE Historic'!$A$2:$E$2, 'USHE Historic'!$A$3:$E$13)),
        _xlfn.IFS(
          AK$1="BYU", IFERROR(_xlfn.XLOOKUP($AI49, 'MAG College Enrollment Forecast'!$A:$A, 'MAG College Enrollment Forecast'!$B:$B), (AK$72-AK48)/($AI$72-$AI48)*($AI49-$AI48)+AK48),
          AK$1="UVU", IFERROR(_xlfn.XLOOKUP($AI49, 'MAG College Enrollment Forecast'!$A:$A, 'MAG College Enrollment Forecast'!$C:$C+'MAG College Enrollment Forecast'!$D:$D+'MAG College Enrollment Forecast'!$E:$E+'MAG College Enrollment Forecast'!$F:$F+'MAG College Enrollment Forecast'!$G:$G), (AK$72-AK48)/($AI$72-$AI48)*($AI49-$AI48)+AK48),
          TRUE, IFERROR(_xlfn.XLOOKUP($AI49, 'USHE Projections'!$A:$A, IFERROR(_xlfn.XLOOKUP(AK$1, 'USHE Projections'!$A$1:$E$1, 'USHE Projections'!$A:$E), "NONE"), (AK$72-AK48)/($AI$72-$AI48)*($AI49-$AI48)+AK48), (AK$72-AK48)/($AI$72-$AI48)*($AI49-$AI48)+AK48)
        )
      )
    )
  ), 0)</f>
        <v>37271</v>
      </c>
      <c r="AL49" s="35" cm="1">
        <f t="array" ref="AL49">ROUND(
  IF(AND(AL$1="Ensign", $AI49&gt;=2021, $AI49&lt;=2024),
    _xlfn.XLOOKUP($AI49, Ensign!$A$2:$A$12, Ensign!$B$2:$B$12),
    _xlfn.XLOOKUP($AI49, 'Historic (IPEDS &amp; 2019 RTP)'!$A:$A, _xlfn.XLOOKUP(AL$1, 'Historic (IPEDS &amp; 2019 RTP)'!$A$1:$H$1, 'Historic (IPEDS &amp; 2019 RTP)'!$A:$H),
      IFERROR(_xlfn.XLOOKUP($AI49, 'USHE Historic'!$A$3:$A$13, _xlfn.XLOOKUP(AL$1, 'USHE Historic'!$A$2:$E$2, 'USHE Historic'!$A$3:$E$13)),
        _xlfn.IFS(
          AL$1="BYU", IFERROR(_xlfn.XLOOKUP($AI49, 'MAG College Enrollment Forecast'!$A:$A, 'MAG College Enrollment Forecast'!$B:$B), (AL$72-AL48)/($AI$72-$AI48)*($AI49-$AI48)+AL48),
          AL$1="UVU", IFERROR(_xlfn.XLOOKUP($AI49, 'MAG College Enrollment Forecast'!$A:$A, 'MAG College Enrollment Forecast'!$C:$C+'MAG College Enrollment Forecast'!$D:$D+'MAG College Enrollment Forecast'!$E:$E+'MAG College Enrollment Forecast'!$F:$F+'MAG College Enrollment Forecast'!$G:$G), (AL$72-AL48)/($AI$72-$AI48)*($AI49-$AI48)+AL48),
          TRUE, IFERROR(_xlfn.XLOOKUP($AI49, 'USHE Projections'!$A:$A, IFERROR(_xlfn.XLOOKUP(AL$1, 'USHE Projections'!$A$1:$E$1, 'USHE Projections'!$A:$E), "NONE"), (AL$72-AL48)/($AI$72-$AI48)*($AI49-$AI48)+AL48), (AL$72-AL48)/($AI$72-$AI48)*($AI49-$AI48)+AL48)
        )
      )
    )
  ), 0)</f>
        <v>62126</v>
      </c>
      <c r="AM49" s="104" cm="1">
        <f t="array" ref="AM49">ROUND(
  IF(AND(AM$1="Ensign", $AI49&gt;=2021, $AI49&lt;=2024),
    _xlfn.XLOOKUP($AI49, Ensign!$A$2:$A$12, Ensign!$B$2:$B$12),
    _xlfn.XLOOKUP($AI49, 'Historic (IPEDS &amp; 2019 RTP)'!$A:$A, _xlfn.XLOOKUP(AM$1, 'Historic (IPEDS &amp; 2019 RTP)'!$A$1:$H$1, 'Historic (IPEDS &amp; 2019 RTP)'!$A:$H),
      IFERROR(_xlfn.XLOOKUP($AI49, 'USHE Historic'!$A$3:$A$13, _xlfn.XLOOKUP(AM$1, 'USHE Historic'!$A$2:$E$2, 'USHE Historic'!$A$3:$E$13)),
        _xlfn.IFS(
          AM$1="BYU", IFERROR(_xlfn.XLOOKUP($AI49, 'MAG College Enrollment Forecast'!$A:$A, 'MAG College Enrollment Forecast'!$B:$B), (AM$72-AM48)/($AI$72-$AI48)*($AI49-$AI48)+AM48),
          AM$1="UVU", IFERROR(_xlfn.XLOOKUP($AI49, 'MAG College Enrollment Forecast'!$A:$A, 'MAG College Enrollment Forecast'!$C:$C+'MAG College Enrollment Forecast'!$D:$D+'MAG College Enrollment Forecast'!$E:$E+'MAG College Enrollment Forecast'!$F:$F+'MAG College Enrollment Forecast'!$G:$G), (AM$72-AM48)/($AI$72-$AI48)*($AI49-$AI48)+AM48),
          TRUE, IFERROR(_xlfn.XLOOKUP($AI49, 'USHE Projections'!$A:$A, IFERROR(_xlfn.XLOOKUP(AM$1, 'USHE Projections'!$A$1:$E$1, 'USHE Projections'!$A:$E), "NONE"), (AM$72-AM48)/($AI$72-$AI48)*($AI49-$AI48)+AM48), (AM$72-AM48)/($AI$72-$AI48)*($AI49-$AI48)+AM48)
        )
      )
    )
  ), 0)</f>
        <v>35252</v>
      </c>
      <c r="AN49" s="35" cm="1">
        <f t="array" ref="AN49">ROUND(
  IF(AND(AN$1="Ensign", $AI49&gt;=2021, $AI49&lt;=2024),
    _xlfn.XLOOKUP($AI49, Ensign!$A$2:$A$12, Ensign!$B$2:$B$12),
    _xlfn.XLOOKUP($AI49, 'Historic (IPEDS &amp; 2019 RTP)'!$A:$A, _xlfn.XLOOKUP(AN$1, 'Historic (IPEDS &amp; 2019 RTP)'!$A$1:$H$1, 'Historic (IPEDS &amp; 2019 RTP)'!$A:$H),
      IFERROR(_xlfn.XLOOKUP($AI49, 'USHE Historic'!$A$3:$A$13, _xlfn.XLOOKUP(AN$1, 'USHE Historic'!$A$2:$E$2, 'USHE Historic'!$A$3:$E$13)),
        _xlfn.IFS(
          AN$1="BYU", IFERROR(_xlfn.XLOOKUP($AI49, 'MAG College Enrollment Forecast'!$A:$A, 'MAG College Enrollment Forecast'!$B:$B), (AN$72-AN48)/($AI$72-$AI48)*($AI49-$AI48)+AN48),
          AN$1="UVU", IFERROR(_xlfn.XLOOKUP($AI49, 'MAG College Enrollment Forecast'!$A:$A, 'MAG College Enrollment Forecast'!$C:$C+'MAG College Enrollment Forecast'!$D:$D+'MAG College Enrollment Forecast'!$E:$E+'MAG College Enrollment Forecast'!$F:$F+'MAG College Enrollment Forecast'!$G:$G), (AN$72-AN48)/($AI$72-$AI48)*($AI49-$AI48)+AN48),
          TRUE, IFERROR(_xlfn.XLOOKUP($AI49, 'USHE Projections'!$A:$A, IFERROR(_xlfn.XLOOKUP(AN$1, 'USHE Projections'!$A$1:$E$1, 'USHE Projections'!$A:$E), "NONE"), (AN$72-AN48)/($AI$72-$AI48)*($AI49-$AI48)+AN48), (AN$72-AN48)/($AI$72-$AI48)*($AI49-$AI48)+AN48)
        )
      )
    )
  ), 0)</f>
        <v>37921</v>
      </c>
      <c r="AO49" s="104" cm="1">
        <f t="array" ref="AO49">ROUND(
  IF(AND(AO$1="Ensign", $AI49&gt;=2021, $AI49&lt;=2024),
    _xlfn.XLOOKUP($AI49, Ensign!$A$2:$A$12, Ensign!$B$2:$B$12),
    _xlfn.XLOOKUP($AI49, 'Historic (IPEDS &amp; 2019 RTP)'!$A:$A, _xlfn.XLOOKUP(AO$1, 'Historic (IPEDS &amp; 2019 RTP)'!$A$1:$H$1, 'Historic (IPEDS &amp; 2019 RTP)'!$A:$H),
      IFERROR(_xlfn.XLOOKUP($AI49, 'USHE Historic'!$A$3:$A$13, _xlfn.XLOOKUP(AO$1, 'USHE Historic'!$A$2:$E$2, 'USHE Historic'!$A$3:$E$13)),
        _xlfn.IFS(
          AO$1="BYU", IFERROR(_xlfn.XLOOKUP($AI49, 'MAG College Enrollment Forecast'!$A:$A, 'MAG College Enrollment Forecast'!$B:$B), (AO$72-AO48)/($AI$72-$AI48)*($AI49-$AI48)+AO48),
          AO$1="UVU", IFERROR(_xlfn.XLOOKUP($AI49, 'MAG College Enrollment Forecast'!$A:$A, 'MAG College Enrollment Forecast'!$C:$C+'MAG College Enrollment Forecast'!$D:$D+'MAG College Enrollment Forecast'!$E:$E+'MAG College Enrollment Forecast'!$F:$F+'MAG College Enrollment Forecast'!$G:$G), (AO$72-AO48)/($AI$72-$AI48)*($AI49-$AI48)+AO48),
          TRUE, IFERROR(_xlfn.XLOOKUP($AI49, 'USHE Projections'!$A:$A, IFERROR(_xlfn.XLOOKUP(AO$1, 'USHE Projections'!$A$1:$E$1, 'USHE Projections'!$A:$E), "NONE"), (AO$72-AO48)/($AI$72-$AI48)*($AI49-$AI48)+AO48), (AO$72-AO48)/($AI$72-$AI48)*($AI49-$AI48)+AO48)
        )
      )
    )
  ), 0)</f>
        <v>2392</v>
      </c>
      <c r="AP49" s="104" cm="1">
        <f t="array" ref="AP49">ROUND(
  IF(AND(AP$1="Ensign", $AI49&gt;=2021, $AI49&lt;=2024),
    _xlfn.XLOOKUP($AI49, Ensign!$A$2:$A$12, Ensign!$B$2:$B$12),
    _xlfn.XLOOKUP($AI49, 'Historic (IPEDS &amp; 2019 RTP)'!$A:$A, _xlfn.XLOOKUP(AP$1, 'Historic (IPEDS &amp; 2019 RTP)'!$A$1:$H$1, 'Historic (IPEDS &amp; 2019 RTP)'!$A:$H),
      IFERROR(_xlfn.XLOOKUP($AI49, 'USHE Historic'!$A$3:$A$13, _xlfn.XLOOKUP(AP$1, 'USHE Historic'!$A$2:$E$2, 'USHE Historic'!$A$3:$E$13)),
        _xlfn.IFS(
          AP$1="BYU", IFERROR(_xlfn.XLOOKUP($AI49, 'MAG College Enrollment Forecast'!$A:$A, 'MAG College Enrollment Forecast'!$B:$B), (AP$72-AP48)/($AI$72-$AI48)*($AI49-$AI48)+AP48),
          AP$1="UVU", IFERROR(_xlfn.XLOOKUP($AI49, 'MAG College Enrollment Forecast'!$A:$A, 'MAG College Enrollment Forecast'!$C:$C+'MAG College Enrollment Forecast'!$D:$D+'MAG College Enrollment Forecast'!$E:$E+'MAG College Enrollment Forecast'!$F:$F+'MAG College Enrollment Forecast'!$G:$G), (AP$72-AP48)/($AI$72-$AI48)*($AI49-$AI48)+AP48),
          TRUE, IFERROR(_xlfn.XLOOKUP($AI49, 'USHE Projections'!$A:$A, IFERROR(_xlfn.XLOOKUP(AP$1, 'USHE Projections'!$A$1:$E$1, 'USHE Projections'!$A:$E), "NONE"), (AP$72-AP48)/($AI$72-$AI48)*($AI49-$AI48)+AP48), (AP$72-AP48)/($AI$72-$AI48)*($AI49-$AI48)+AP48)
        )
      )
    )
  ), 0)</f>
        <v>2082</v>
      </c>
    </row>
    <row r="50" spans="35:42">
      <c r="AI50" s="3">
        <v>2038</v>
      </c>
      <c r="AJ50" s="104" cm="1">
        <f t="array" ref="AJ50">ROUND(
  IF(AND(AJ$1="Ensign", $AI50&gt;=2021, $AI50&lt;=2024),
    _xlfn.XLOOKUP($AI50, Ensign!$A$2:$A$12, Ensign!$B$2:$B$12),
    _xlfn.XLOOKUP($AI50, 'Historic (IPEDS &amp; 2019 RTP)'!$A:$A, _xlfn.XLOOKUP(AJ$1, 'Historic (IPEDS &amp; 2019 RTP)'!$A$1:$H$1, 'Historic (IPEDS &amp; 2019 RTP)'!$A:$H),
      IFERROR(_xlfn.XLOOKUP($AI50, 'USHE Historic'!$A$3:$A$13, _xlfn.XLOOKUP(AJ$1, 'USHE Historic'!$A$2:$E$2, 'USHE Historic'!$A$3:$E$13)),
        _xlfn.IFS(
          AJ$1="BYU", IFERROR(_xlfn.XLOOKUP($AI50, 'MAG College Enrollment Forecast'!$A:$A, 'MAG College Enrollment Forecast'!$B:$B), (AJ$72-AJ49)/($AI$72-$AI49)*($AI50-$AI49)+AJ49),
          AJ$1="UVU", IFERROR(_xlfn.XLOOKUP($AI50, 'MAG College Enrollment Forecast'!$A:$A, 'MAG College Enrollment Forecast'!$C:$C+'MAG College Enrollment Forecast'!$D:$D+'MAG College Enrollment Forecast'!$E:$E+'MAG College Enrollment Forecast'!$F:$F+'MAG College Enrollment Forecast'!$G:$G), (AJ$72-AJ49)/($AI$72-$AI49)*($AI50-$AI49)+AJ49),
          TRUE, IFERROR(_xlfn.XLOOKUP($AI50, 'USHE Projections'!$A:$A, IFERROR(_xlfn.XLOOKUP(AJ$1, 'USHE Projections'!$A$1:$E$1, 'USHE Projections'!$A:$E), "NONE"), (AJ$72-AJ49)/($AI$72-$AI49)*($AI50-$AI49)+AJ49), (AJ$72-AJ49)/($AI$72-$AI49)*($AI50-$AI49)+AJ49)
        )
      )
    )
  ), 0)</f>
        <v>40345</v>
      </c>
      <c r="AK50" s="104" cm="1">
        <f t="array" ref="AK50">ROUND(
  IF(AND(AK$1="Ensign", $AI50&gt;=2021, $AI50&lt;=2024),
    _xlfn.XLOOKUP($AI50, Ensign!$A$2:$A$12, Ensign!$B$2:$B$12),
    _xlfn.XLOOKUP($AI50, 'Historic (IPEDS &amp; 2019 RTP)'!$A:$A, _xlfn.XLOOKUP(AK$1, 'Historic (IPEDS &amp; 2019 RTP)'!$A$1:$H$1, 'Historic (IPEDS &amp; 2019 RTP)'!$A:$H),
      IFERROR(_xlfn.XLOOKUP($AI50, 'USHE Historic'!$A$3:$A$13, _xlfn.XLOOKUP(AK$1, 'USHE Historic'!$A$2:$E$2, 'USHE Historic'!$A$3:$E$13)),
        _xlfn.IFS(
          AK$1="BYU", IFERROR(_xlfn.XLOOKUP($AI50, 'MAG College Enrollment Forecast'!$A:$A, 'MAG College Enrollment Forecast'!$B:$B), (AK$72-AK49)/($AI$72-$AI49)*($AI50-$AI49)+AK49),
          AK$1="UVU", IFERROR(_xlfn.XLOOKUP($AI50, 'MAG College Enrollment Forecast'!$A:$A, 'MAG College Enrollment Forecast'!$C:$C+'MAG College Enrollment Forecast'!$D:$D+'MAG College Enrollment Forecast'!$E:$E+'MAG College Enrollment Forecast'!$F:$F+'MAG College Enrollment Forecast'!$G:$G), (AK$72-AK49)/($AI$72-$AI49)*($AI50-$AI49)+AK49),
          TRUE, IFERROR(_xlfn.XLOOKUP($AI50, 'USHE Projections'!$A:$A, IFERROR(_xlfn.XLOOKUP(AK$1, 'USHE Projections'!$A$1:$E$1, 'USHE Projections'!$A:$E), "NONE"), (AK$72-AK49)/($AI$72-$AI49)*($AI50-$AI49)+AK49), (AK$72-AK49)/($AI$72-$AI49)*($AI50-$AI49)+AK49)
        )
      )
    )
  ), 0)</f>
        <v>37737</v>
      </c>
      <c r="AL50" s="35" cm="1">
        <f t="array" ref="AL50">ROUND(
  IF(AND(AL$1="Ensign", $AI50&gt;=2021, $AI50&lt;=2024),
    _xlfn.XLOOKUP($AI50, Ensign!$A$2:$A$12, Ensign!$B$2:$B$12),
    _xlfn.XLOOKUP($AI50, 'Historic (IPEDS &amp; 2019 RTP)'!$A:$A, _xlfn.XLOOKUP(AL$1, 'Historic (IPEDS &amp; 2019 RTP)'!$A$1:$H$1, 'Historic (IPEDS &amp; 2019 RTP)'!$A:$H),
      IFERROR(_xlfn.XLOOKUP($AI50, 'USHE Historic'!$A$3:$A$13, _xlfn.XLOOKUP(AL$1, 'USHE Historic'!$A$2:$E$2, 'USHE Historic'!$A$3:$E$13)),
        _xlfn.IFS(
          AL$1="BYU", IFERROR(_xlfn.XLOOKUP($AI50, 'MAG College Enrollment Forecast'!$A:$A, 'MAG College Enrollment Forecast'!$B:$B), (AL$72-AL49)/($AI$72-$AI49)*($AI50-$AI49)+AL49),
          AL$1="UVU", IFERROR(_xlfn.XLOOKUP($AI50, 'MAG College Enrollment Forecast'!$A:$A, 'MAG College Enrollment Forecast'!$C:$C+'MAG College Enrollment Forecast'!$D:$D+'MAG College Enrollment Forecast'!$E:$E+'MAG College Enrollment Forecast'!$F:$F+'MAG College Enrollment Forecast'!$G:$G), (AL$72-AL49)/($AI$72-$AI49)*($AI50-$AI49)+AL49),
          TRUE, IFERROR(_xlfn.XLOOKUP($AI50, 'USHE Projections'!$A:$A, IFERROR(_xlfn.XLOOKUP(AL$1, 'USHE Projections'!$A$1:$E$1, 'USHE Projections'!$A:$E), "NONE"), (AL$72-AL49)/($AI$72-$AI49)*($AI50-$AI49)+AL49), (AL$72-AL49)/($AI$72-$AI49)*($AI50-$AI49)+AL49)
        )
      )
    )
  ), 0)</f>
        <v>63353</v>
      </c>
      <c r="AM50" s="104" cm="1">
        <f t="array" ref="AM50">ROUND(
  IF(AND(AM$1="Ensign", $AI50&gt;=2021, $AI50&lt;=2024),
    _xlfn.XLOOKUP($AI50, Ensign!$A$2:$A$12, Ensign!$B$2:$B$12),
    _xlfn.XLOOKUP($AI50, 'Historic (IPEDS &amp; 2019 RTP)'!$A:$A, _xlfn.XLOOKUP(AM$1, 'Historic (IPEDS &amp; 2019 RTP)'!$A$1:$H$1, 'Historic (IPEDS &amp; 2019 RTP)'!$A:$H),
      IFERROR(_xlfn.XLOOKUP($AI50, 'USHE Historic'!$A$3:$A$13, _xlfn.XLOOKUP(AM$1, 'USHE Historic'!$A$2:$E$2, 'USHE Historic'!$A$3:$E$13)),
        _xlfn.IFS(
          AM$1="BYU", IFERROR(_xlfn.XLOOKUP($AI50, 'MAG College Enrollment Forecast'!$A:$A, 'MAG College Enrollment Forecast'!$B:$B), (AM$72-AM49)/($AI$72-$AI49)*($AI50-$AI49)+AM49),
          AM$1="UVU", IFERROR(_xlfn.XLOOKUP($AI50, 'MAG College Enrollment Forecast'!$A:$A, 'MAG College Enrollment Forecast'!$C:$C+'MAG College Enrollment Forecast'!$D:$D+'MAG College Enrollment Forecast'!$E:$E+'MAG College Enrollment Forecast'!$F:$F+'MAG College Enrollment Forecast'!$G:$G), (AM$72-AM49)/($AI$72-$AI49)*($AI50-$AI49)+AM49),
          TRUE, IFERROR(_xlfn.XLOOKUP($AI50, 'USHE Projections'!$A:$A, IFERROR(_xlfn.XLOOKUP(AM$1, 'USHE Projections'!$A$1:$E$1, 'USHE Projections'!$A:$E), "NONE"), (AM$72-AM49)/($AI$72-$AI49)*($AI50-$AI49)+AM49), (AM$72-AM49)/($AI$72-$AI49)*($AI50-$AI49)+AM49)
        )
      )
    )
  ), 0)</f>
        <v>35589</v>
      </c>
      <c r="AN50" s="35" cm="1">
        <f t="array" ref="AN50">ROUND(
  IF(AND(AN$1="Ensign", $AI50&gt;=2021, $AI50&lt;=2024),
    _xlfn.XLOOKUP($AI50, Ensign!$A$2:$A$12, Ensign!$B$2:$B$12),
    _xlfn.XLOOKUP($AI50, 'Historic (IPEDS &amp; 2019 RTP)'!$A:$A, _xlfn.XLOOKUP(AN$1, 'Historic (IPEDS &amp; 2019 RTP)'!$A$1:$H$1, 'Historic (IPEDS &amp; 2019 RTP)'!$A:$H),
      IFERROR(_xlfn.XLOOKUP($AI50, 'USHE Historic'!$A$3:$A$13, _xlfn.XLOOKUP(AN$1, 'USHE Historic'!$A$2:$E$2, 'USHE Historic'!$A$3:$E$13)),
        _xlfn.IFS(
          AN$1="BYU", IFERROR(_xlfn.XLOOKUP($AI50, 'MAG College Enrollment Forecast'!$A:$A, 'MAG College Enrollment Forecast'!$B:$B), (AN$72-AN49)/($AI$72-$AI49)*($AI50-$AI49)+AN49),
          AN$1="UVU", IFERROR(_xlfn.XLOOKUP($AI50, 'MAG College Enrollment Forecast'!$A:$A, 'MAG College Enrollment Forecast'!$C:$C+'MAG College Enrollment Forecast'!$D:$D+'MAG College Enrollment Forecast'!$E:$E+'MAG College Enrollment Forecast'!$F:$F+'MAG College Enrollment Forecast'!$G:$G), (AN$72-AN49)/($AI$72-$AI49)*($AI50-$AI49)+AN49),
          TRUE, IFERROR(_xlfn.XLOOKUP($AI50, 'USHE Projections'!$A:$A, IFERROR(_xlfn.XLOOKUP(AN$1, 'USHE Projections'!$A$1:$E$1, 'USHE Projections'!$A:$E), "NONE"), (AN$72-AN49)/($AI$72-$AI49)*($AI50-$AI49)+AN49), (AN$72-AN49)/($AI$72-$AI49)*($AI50-$AI49)+AN49)
        )
      )
    )
  ), 0)</f>
        <v>37958</v>
      </c>
      <c r="AO50" s="104" cm="1">
        <f t="array" ref="AO50">ROUND(
  IF(AND(AO$1="Ensign", $AI50&gt;=2021, $AI50&lt;=2024),
    _xlfn.XLOOKUP($AI50, Ensign!$A$2:$A$12, Ensign!$B$2:$B$12),
    _xlfn.XLOOKUP($AI50, 'Historic (IPEDS &amp; 2019 RTP)'!$A:$A, _xlfn.XLOOKUP(AO$1, 'Historic (IPEDS &amp; 2019 RTP)'!$A$1:$H$1, 'Historic (IPEDS &amp; 2019 RTP)'!$A:$H),
      IFERROR(_xlfn.XLOOKUP($AI50, 'USHE Historic'!$A$3:$A$13, _xlfn.XLOOKUP(AO$1, 'USHE Historic'!$A$2:$E$2, 'USHE Historic'!$A$3:$E$13)),
        _xlfn.IFS(
          AO$1="BYU", IFERROR(_xlfn.XLOOKUP($AI50, 'MAG College Enrollment Forecast'!$A:$A, 'MAG College Enrollment Forecast'!$B:$B), (AO$72-AO49)/($AI$72-$AI49)*($AI50-$AI49)+AO49),
          AO$1="UVU", IFERROR(_xlfn.XLOOKUP($AI50, 'MAG College Enrollment Forecast'!$A:$A, 'MAG College Enrollment Forecast'!$C:$C+'MAG College Enrollment Forecast'!$D:$D+'MAG College Enrollment Forecast'!$E:$E+'MAG College Enrollment Forecast'!$F:$F+'MAG College Enrollment Forecast'!$G:$G), (AO$72-AO49)/($AI$72-$AI49)*($AI50-$AI49)+AO49),
          TRUE, IFERROR(_xlfn.XLOOKUP($AI50, 'USHE Projections'!$A:$A, IFERROR(_xlfn.XLOOKUP(AO$1, 'USHE Projections'!$A$1:$E$1, 'USHE Projections'!$A:$E), "NONE"), (AO$72-AO49)/($AI$72-$AI49)*($AI50-$AI49)+AO49), (AO$72-AO49)/($AI$72-$AI49)*($AI50-$AI49)+AO49)
        )
      )
    )
  ), 0)</f>
        <v>2427</v>
      </c>
      <c r="AP50" s="104" cm="1">
        <f t="array" ref="AP50">ROUND(
  IF(AND(AP$1="Ensign", $AI50&gt;=2021, $AI50&lt;=2024),
    _xlfn.XLOOKUP($AI50, Ensign!$A$2:$A$12, Ensign!$B$2:$B$12),
    _xlfn.XLOOKUP($AI50, 'Historic (IPEDS &amp; 2019 RTP)'!$A:$A, _xlfn.XLOOKUP(AP$1, 'Historic (IPEDS &amp; 2019 RTP)'!$A$1:$H$1, 'Historic (IPEDS &amp; 2019 RTP)'!$A:$H),
      IFERROR(_xlfn.XLOOKUP($AI50, 'USHE Historic'!$A$3:$A$13, _xlfn.XLOOKUP(AP$1, 'USHE Historic'!$A$2:$E$2, 'USHE Historic'!$A$3:$E$13)),
        _xlfn.IFS(
          AP$1="BYU", IFERROR(_xlfn.XLOOKUP($AI50, 'MAG College Enrollment Forecast'!$A:$A, 'MAG College Enrollment Forecast'!$B:$B), (AP$72-AP49)/($AI$72-$AI49)*($AI50-$AI49)+AP49),
          AP$1="UVU", IFERROR(_xlfn.XLOOKUP($AI50, 'MAG College Enrollment Forecast'!$A:$A, 'MAG College Enrollment Forecast'!$C:$C+'MAG College Enrollment Forecast'!$D:$D+'MAG College Enrollment Forecast'!$E:$E+'MAG College Enrollment Forecast'!$F:$F+'MAG College Enrollment Forecast'!$G:$G), (AP$72-AP49)/($AI$72-$AI49)*($AI50-$AI49)+AP49),
          TRUE, IFERROR(_xlfn.XLOOKUP($AI50, 'USHE Projections'!$A:$A, IFERROR(_xlfn.XLOOKUP(AP$1, 'USHE Projections'!$A$1:$E$1, 'USHE Projections'!$A:$E), "NONE"), (AP$72-AP49)/($AI$72-$AI49)*($AI50-$AI49)+AP49), (AP$72-AP49)/($AI$72-$AI49)*($AI50-$AI49)+AP49)
        )
      )
    )
  ), 0)</f>
        <v>2144</v>
      </c>
    </row>
    <row r="51" spans="35:42">
      <c r="AI51" s="3">
        <v>2039</v>
      </c>
      <c r="AJ51" s="104" cm="1">
        <f t="array" ref="AJ51">ROUND(
  IF(AND(AJ$1="Ensign", $AI51&gt;=2021, $AI51&lt;=2024),
    _xlfn.XLOOKUP($AI51, Ensign!$A$2:$A$12, Ensign!$B$2:$B$12),
    _xlfn.XLOOKUP($AI51, 'Historic (IPEDS &amp; 2019 RTP)'!$A:$A, _xlfn.XLOOKUP(AJ$1, 'Historic (IPEDS &amp; 2019 RTP)'!$A$1:$H$1, 'Historic (IPEDS &amp; 2019 RTP)'!$A:$H),
      IFERROR(_xlfn.XLOOKUP($AI51, 'USHE Historic'!$A$3:$A$13, _xlfn.XLOOKUP(AJ$1, 'USHE Historic'!$A$2:$E$2, 'USHE Historic'!$A$3:$E$13)),
        _xlfn.IFS(
          AJ$1="BYU", IFERROR(_xlfn.XLOOKUP($AI51, 'MAG College Enrollment Forecast'!$A:$A, 'MAG College Enrollment Forecast'!$B:$B), (AJ$72-AJ50)/($AI$72-$AI50)*($AI51-$AI50)+AJ50),
          AJ$1="UVU", IFERROR(_xlfn.XLOOKUP($AI51, 'MAG College Enrollment Forecast'!$A:$A, 'MAG College Enrollment Forecast'!$C:$C+'MAG College Enrollment Forecast'!$D:$D+'MAG College Enrollment Forecast'!$E:$E+'MAG College Enrollment Forecast'!$F:$F+'MAG College Enrollment Forecast'!$G:$G), (AJ$72-AJ50)/($AI$72-$AI50)*($AI51-$AI50)+AJ50),
          TRUE, IFERROR(_xlfn.XLOOKUP($AI51, 'USHE Projections'!$A:$A, IFERROR(_xlfn.XLOOKUP(AJ$1, 'USHE Projections'!$A$1:$E$1, 'USHE Projections'!$A:$E), "NONE"), (AJ$72-AJ50)/($AI$72-$AI50)*($AI51-$AI50)+AJ50), (AJ$72-AJ50)/($AI$72-$AI50)*($AI51-$AI50)+AJ50)
        )
      )
    )
  ), 0)</f>
        <v>40648</v>
      </c>
      <c r="AK51" s="104" cm="1">
        <f t="array" ref="AK51">ROUND(
  IF(AND(AK$1="Ensign", $AI51&gt;=2021, $AI51&lt;=2024),
    _xlfn.XLOOKUP($AI51, Ensign!$A$2:$A$12, Ensign!$B$2:$B$12),
    _xlfn.XLOOKUP($AI51, 'Historic (IPEDS &amp; 2019 RTP)'!$A:$A, _xlfn.XLOOKUP(AK$1, 'Historic (IPEDS &amp; 2019 RTP)'!$A$1:$H$1, 'Historic (IPEDS &amp; 2019 RTP)'!$A:$H),
      IFERROR(_xlfn.XLOOKUP($AI51, 'USHE Historic'!$A$3:$A$13, _xlfn.XLOOKUP(AK$1, 'USHE Historic'!$A$2:$E$2, 'USHE Historic'!$A$3:$E$13)),
        _xlfn.IFS(
          AK$1="BYU", IFERROR(_xlfn.XLOOKUP($AI51, 'MAG College Enrollment Forecast'!$A:$A, 'MAG College Enrollment Forecast'!$B:$B), (AK$72-AK50)/($AI$72-$AI50)*($AI51-$AI50)+AK50),
          AK$1="UVU", IFERROR(_xlfn.XLOOKUP($AI51, 'MAG College Enrollment Forecast'!$A:$A, 'MAG College Enrollment Forecast'!$C:$C+'MAG College Enrollment Forecast'!$D:$D+'MAG College Enrollment Forecast'!$E:$E+'MAG College Enrollment Forecast'!$F:$F+'MAG College Enrollment Forecast'!$G:$G), (AK$72-AK50)/($AI$72-$AI50)*($AI51-$AI50)+AK50),
          TRUE, IFERROR(_xlfn.XLOOKUP($AI51, 'USHE Projections'!$A:$A, IFERROR(_xlfn.XLOOKUP(AK$1, 'USHE Projections'!$A$1:$E$1, 'USHE Projections'!$A:$E), "NONE"), (AK$72-AK50)/($AI$72-$AI50)*($AI51-$AI50)+AK50), (AK$72-AK50)/($AI$72-$AI50)*($AI51-$AI50)+AK50)
        )
      )
    )
  ), 0)</f>
        <v>38204</v>
      </c>
      <c r="AL51" s="35" cm="1">
        <f t="array" ref="AL51">ROUND(
  IF(AND(AL$1="Ensign", $AI51&gt;=2021, $AI51&lt;=2024),
    _xlfn.XLOOKUP($AI51, Ensign!$A$2:$A$12, Ensign!$B$2:$B$12),
    _xlfn.XLOOKUP($AI51, 'Historic (IPEDS &amp; 2019 RTP)'!$A:$A, _xlfn.XLOOKUP(AL$1, 'Historic (IPEDS &amp; 2019 RTP)'!$A$1:$H$1, 'Historic (IPEDS &amp; 2019 RTP)'!$A:$H),
      IFERROR(_xlfn.XLOOKUP($AI51, 'USHE Historic'!$A$3:$A$13, _xlfn.XLOOKUP(AL$1, 'USHE Historic'!$A$2:$E$2, 'USHE Historic'!$A$3:$E$13)),
        _xlfn.IFS(
          AL$1="BYU", IFERROR(_xlfn.XLOOKUP($AI51, 'MAG College Enrollment Forecast'!$A:$A, 'MAG College Enrollment Forecast'!$B:$B), (AL$72-AL50)/($AI$72-$AI50)*($AI51-$AI50)+AL50),
          AL$1="UVU", IFERROR(_xlfn.XLOOKUP($AI51, 'MAG College Enrollment Forecast'!$A:$A, 'MAG College Enrollment Forecast'!$C:$C+'MAG College Enrollment Forecast'!$D:$D+'MAG College Enrollment Forecast'!$E:$E+'MAG College Enrollment Forecast'!$F:$F+'MAG College Enrollment Forecast'!$G:$G), (AL$72-AL50)/($AI$72-$AI50)*($AI51-$AI50)+AL50),
          TRUE, IFERROR(_xlfn.XLOOKUP($AI51, 'USHE Projections'!$A:$A, IFERROR(_xlfn.XLOOKUP(AL$1, 'USHE Projections'!$A$1:$E$1, 'USHE Projections'!$A:$E), "NONE"), (AL$72-AL50)/($AI$72-$AI50)*($AI51-$AI50)+AL50), (AL$72-AL50)/($AI$72-$AI50)*($AI51-$AI50)+AL50)
        )
      )
    )
  ), 0)</f>
        <v>64581</v>
      </c>
      <c r="AM51" s="104" cm="1">
        <f t="array" ref="AM51">ROUND(
  IF(AND(AM$1="Ensign", $AI51&gt;=2021, $AI51&lt;=2024),
    _xlfn.XLOOKUP($AI51, Ensign!$A$2:$A$12, Ensign!$B$2:$B$12),
    _xlfn.XLOOKUP($AI51, 'Historic (IPEDS &amp; 2019 RTP)'!$A:$A, _xlfn.XLOOKUP(AM$1, 'Historic (IPEDS &amp; 2019 RTP)'!$A$1:$H$1, 'Historic (IPEDS &amp; 2019 RTP)'!$A:$H),
      IFERROR(_xlfn.XLOOKUP($AI51, 'USHE Historic'!$A$3:$A$13, _xlfn.XLOOKUP(AM$1, 'USHE Historic'!$A$2:$E$2, 'USHE Historic'!$A$3:$E$13)),
        _xlfn.IFS(
          AM$1="BYU", IFERROR(_xlfn.XLOOKUP($AI51, 'MAG College Enrollment Forecast'!$A:$A, 'MAG College Enrollment Forecast'!$B:$B), (AM$72-AM50)/($AI$72-$AI50)*($AI51-$AI50)+AM50),
          AM$1="UVU", IFERROR(_xlfn.XLOOKUP($AI51, 'MAG College Enrollment Forecast'!$A:$A, 'MAG College Enrollment Forecast'!$C:$C+'MAG College Enrollment Forecast'!$D:$D+'MAG College Enrollment Forecast'!$E:$E+'MAG College Enrollment Forecast'!$F:$F+'MAG College Enrollment Forecast'!$G:$G), (AM$72-AM50)/($AI$72-$AI50)*($AI51-$AI50)+AM50),
          TRUE, IFERROR(_xlfn.XLOOKUP($AI51, 'USHE Projections'!$A:$A, IFERROR(_xlfn.XLOOKUP(AM$1, 'USHE Projections'!$A$1:$E$1, 'USHE Projections'!$A:$E), "NONE"), (AM$72-AM50)/($AI$72-$AI50)*($AI51-$AI50)+AM50), (AM$72-AM50)/($AI$72-$AI50)*($AI51-$AI50)+AM50)
        )
      )
    )
  ), 0)</f>
        <v>35926</v>
      </c>
      <c r="AN51" s="35" cm="1">
        <f t="array" ref="AN51">ROUND(
  IF(AND(AN$1="Ensign", $AI51&gt;=2021, $AI51&lt;=2024),
    _xlfn.XLOOKUP($AI51, Ensign!$A$2:$A$12, Ensign!$B$2:$B$12),
    _xlfn.XLOOKUP($AI51, 'Historic (IPEDS &amp; 2019 RTP)'!$A:$A, _xlfn.XLOOKUP(AN$1, 'Historic (IPEDS &amp; 2019 RTP)'!$A$1:$H$1, 'Historic (IPEDS &amp; 2019 RTP)'!$A:$H),
      IFERROR(_xlfn.XLOOKUP($AI51, 'USHE Historic'!$A$3:$A$13, _xlfn.XLOOKUP(AN$1, 'USHE Historic'!$A$2:$E$2, 'USHE Historic'!$A$3:$E$13)),
        _xlfn.IFS(
          AN$1="BYU", IFERROR(_xlfn.XLOOKUP($AI51, 'MAG College Enrollment Forecast'!$A:$A, 'MAG College Enrollment Forecast'!$B:$B), (AN$72-AN50)/($AI$72-$AI50)*($AI51-$AI50)+AN50),
          AN$1="UVU", IFERROR(_xlfn.XLOOKUP($AI51, 'MAG College Enrollment Forecast'!$A:$A, 'MAG College Enrollment Forecast'!$C:$C+'MAG College Enrollment Forecast'!$D:$D+'MAG College Enrollment Forecast'!$E:$E+'MAG College Enrollment Forecast'!$F:$F+'MAG College Enrollment Forecast'!$G:$G), (AN$72-AN50)/($AI$72-$AI50)*($AI51-$AI50)+AN50),
          TRUE, IFERROR(_xlfn.XLOOKUP($AI51, 'USHE Projections'!$A:$A, IFERROR(_xlfn.XLOOKUP(AN$1, 'USHE Projections'!$A$1:$E$1, 'USHE Projections'!$A:$E), "NONE"), (AN$72-AN50)/($AI$72-$AI50)*($AI51-$AI50)+AN50), (AN$72-AN50)/($AI$72-$AI50)*($AI51-$AI50)+AN50)
        )
      )
    )
  ), 0)</f>
        <v>37995</v>
      </c>
      <c r="AO51" s="104" cm="1">
        <f t="array" ref="AO51">ROUND(
  IF(AND(AO$1="Ensign", $AI51&gt;=2021, $AI51&lt;=2024),
    _xlfn.XLOOKUP($AI51, Ensign!$A$2:$A$12, Ensign!$B$2:$B$12),
    _xlfn.XLOOKUP($AI51, 'Historic (IPEDS &amp; 2019 RTP)'!$A:$A, _xlfn.XLOOKUP(AO$1, 'Historic (IPEDS &amp; 2019 RTP)'!$A$1:$H$1, 'Historic (IPEDS &amp; 2019 RTP)'!$A:$H),
      IFERROR(_xlfn.XLOOKUP($AI51, 'USHE Historic'!$A$3:$A$13, _xlfn.XLOOKUP(AO$1, 'USHE Historic'!$A$2:$E$2, 'USHE Historic'!$A$3:$E$13)),
        _xlfn.IFS(
          AO$1="BYU", IFERROR(_xlfn.XLOOKUP($AI51, 'MAG College Enrollment Forecast'!$A:$A, 'MAG College Enrollment Forecast'!$B:$B), (AO$72-AO50)/($AI$72-$AI50)*($AI51-$AI50)+AO50),
          AO$1="UVU", IFERROR(_xlfn.XLOOKUP($AI51, 'MAG College Enrollment Forecast'!$A:$A, 'MAG College Enrollment Forecast'!$C:$C+'MAG College Enrollment Forecast'!$D:$D+'MAG College Enrollment Forecast'!$E:$E+'MAG College Enrollment Forecast'!$F:$F+'MAG College Enrollment Forecast'!$G:$G), (AO$72-AO50)/($AI$72-$AI50)*($AI51-$AI50)+AO50),
          TRUE, IFERROR(_xlfn.XLOOKUP($AI51, 'USHE Projections'!$A:$A, IFERROR(_xlfn.XLOOKUP(AO$1, 'USHE Projections'!$A$1:$E$1, 'USHE Projections'!$A:$E), "NONE"), (AO$72-AO50)/($AI$72-$AI50)*($AI51-$AI50)+AO50), (AO$72-AO50)/($AI$72-$AI50)*($AI51-$AI50)+AO50)
        )
      )
    )
  ), 0)</f>
        <v>2462</v>
      </c>
      <c r="AP51" s="104" cm="1">
        <f t="array" ref="AP51">ROUND(
  IF(AND(AP$1="Ensign", $AI51&gt;=2021, $AI51&lt;=2024),
    _xlfn.XLOOKUP($AI51, Ensign!$A$2:$A$12, Ensign!$B$2:$B$12),
    _xlfn.XLOOKUP($AI51, 'Historic (IPEDS &amp; 2019 RTP)'!$A:$A, _xlfn.XLOOKUP(AP$1, 'Historic (IPEDS &amp; 2019 RTP)'!$A$1:$H$1, 'Historic (IPEDS &amp; 2019 RTP)'!$A:$H),
      IFERROR(_xlfn.XLOOKUP($AI51, 'USHE Historic'!$A$3:$A$13, _xlfn.XLOOKUP(AP$1, 'USHE Historic'!$A$2:$E$2, 'USHE Historic'!$A$3:$E$13)),
        _xlfn.IFS(
          AP$1="BYU", IFERROR(_xlfn.XLOOKUP($AI51, 'MAG College Enrollment Forecast'!$A:$A, 'MAG College Enrollment Forecast'!$B:$B), (AP$72-AP50)/($AI$72-$AI50)*($AI51-$AI50)+AP50),
          AP$1="UVU", IFERROR(_xlfn.XLOOKUP($AI51, 'MAG College Enrollment Forecast'!$A:$A, 'MAG College Enrollment Forecast'!$C:$C+'MAG College Enrollment Forecast'!$D:$D+'MAG College Enrollment Forecast'!$E:$E+'MAG College Enrollment Forecast'!$F:$F+'MAG College Enrollment Forecast'!$G:$G), (AP$72-AP50)/($AI$72-$AI50)*($AI51-$AI50)+AP50),
          TRUE, IFERROR(_xlfn.XLOOKUP($AI51, 'USHE Projections'!$A:$A, IFERROR(_xlfn.XLOOKUP(AP$1, 'USHE Projections'!$A$1:$E$1, 'USHE Projections'!$A:$E), "NONE"), (AP$72-AP50)/($AI$72-$AI50)*($AI51-$AI50)+AP50), (AP$72-AP50)/($AI$72-$AI50)*($AI51-$AI50)+AP50)
        )
      )
    )
  ), 0)</f>
        <v>2206</v>
      </c>
    </row>
    <row r="52" spans="35:42">
      <c r="AI52" s="3">
        <v>2040</v>
      </c>
      <c r="AJ52" s="104" cm="1">
        <f t="array" ref="AJ52">ROUND(
  IF(AND(AJ$1="Ensign", $AI52&gt;=2021, $AI52&lt;=2024),
    _xlfn.XLOOKUP($AI52, Ensign!$A$2:$A$12, Ensign!$B$2:$B$12),
    _xlfn.XLOOKUP($AI52, 'Historic (IPEDS &amp; 2019 RTP)'!$A:$A, _xlfn.XLOOKUP(AJ$1, 'Historic (IPEDS &amp; 2019 RTP)'!$A$1:$H$1, 'Historic (IPEDS &amp; 2019 RTP)'!$A:$H),
      IFERROR(_xlfn.XLOOKUP($AI52, 'USHE Historic'!$A$3:$A$13, _xlfn.XLOOKUP(AJ$1, 'USHE Historic'!$A$2:$E$2, 'USHE Historic'!$A$3:$E$13)),
        _xlfn.IFS(
          AJ$1="BYU", IFERROR(_xlfn.XLOOKUP($AI52, 'MAG College Enrollment Forecast'!$A:$A, 'MAG College Enrollment Forecast'!$B:$B), (AJ$72-AJ51)/($AI$72-$AI51)*($AI52-$AI51)+AJ51),
          AJ$1="UVU", IFERROR(_xlfn.XLOOKUP($AI52, 'MAG College Enrollment Forecast'!$A:$A, 'MAG College Enrollment Forecast'!$C:$C+'MAG College Enrollment Forecast'!$D:$D+'MAG College Enrollment Forecast'!$E:$E+'MAG College Enrollment Forecast'!$F:$F+'MAG College Enrollment Forecast'!$G:$G), (AJ$72-AJ51)/($AI$72-$AI51)*($AI52-$AI51)+AJ51),
          TRUE, IFERROR(_xlfn.XLOOKUP($AI52, 'USHE Projections'!$A:$A, IFERROR(_xlfn.XLOOKUP(AJ$1, 'USHE Projections'!$A$1:$E$1, 'USHE Projections'!$A:$E), "NONE"), (AJ$72-AJ51)/($AI$72-$AI51)*($AI52-$AI51)+AJ51), (AJ$72-AJ51)/($AI$72-$AI51)*($AI52-$AI51)+AJ51)
        )
      )
    )
  ), 0)</f>
        <v>40950</v>
      </c>
      <c r="AK52" s="104" cm="1">
        <f t="array" ref="AK52">ROUND(
  IF(AND(AK$1="Ensign", $AI52&gt;=2021, $AI52&lt;=2024),
    _xlfn.XLOOKUP($AI52, Ensign!$A$2:$A$12, Ensign!$B$2:$B$12),
    _xlfn.XLOOKUP($AI52, 'Historic (IPEDS &amp; 2019 RTP)'!$A:$A, _xlfn.XLOOKUP(AK$1, 'Historic (IPEDS &amp; 2019 RTP)'!$A$1:$H$1, 'Historic (IPEDS &amp; 2019 RTP)'!$A:$H),
      IFERROR(_xlfn.XLOOKUP($AI52, 'USHE Historic'!$A$3:$A$13, _xlfn.XLOOKUP(AK$1, 'USHE Historic'!$A$2:$E$2, 'USHE Historic'!$A$3:$E$13)),
        _xlfn.IFS(
          AK$1="BYU", IFERROR(_xlfn.XLOOKUP($AI52, 'MAG College Enrollment Forecast'!$A:$A, 'MAG College Enrollment Forecast'!$B:$B), (AK$72-AK51)/($AI$72-$AI51)*($AI52-$AI51)+AK51),
          AK$1="UVU", IFERROR(_xlfn.XLOOKUP($AI52, 'MAG College Enrollment Forecast'!$A:$A, 'MAG College Enrollment Forecast'!$C:$C+'MAG College Enrollment Forecast'!$D:$D+'MAG College Enrollment Forecast'!$E:$E+'MAG College Enrollment Forecast'!$F:$F+'MAG College Enrollment Forecast'!$G:$G), (AK$72-AK51)/($AI$72-$AI51)*($AI52-$AI51)+AK51),
          TRUE, IFERROR(_xlfn.XLOOKUP($AI52, 'USHE Projections'!$A:$A, IFERROR(_xlfn.XLOOKUP(AK$1, 'USHE Projections'!$A$1:$E$1, 'USHE Projections'!$A:$E), "NONE"), (AK$72-AK51)/($AI$72-$AI51)*($AI52-$AI51)+AK51), (AK$72-AK51)/($AI$72-$AI51)*($AI52-$AI51)+AK51)
        )
      )
    )
  ), 0)</f>
        <v>38670</v>
      </c>
      <c r="AL52" s="35" cm="1">
        <f t="array" ref="AL52">ROUND(
  IF(AND(AL$1="Ensign", $AI52&gt;=2021, $AI52&lt;=2024),
    _xlfn.XLOOKUP($AI52, Ensign!$A$2:$A$12, Ensign!$B$2:$B$12),
    _xlfn.XLOOKUP($AI52, 'Historic (IPEDS &amp; 2019 RTP)'!$A:$A, _xlfn.XLOOKUP(AL$1, 'Historic (IPEDS &amp; 2019 RTP)'!$A$1:$H$1, 'Historic (IPEDS &amp; 2019 RTP)'!$A:$H),
      IFERROR(_xlfn.XLOOKUP($AI52, 'USHE Historic'!$A$3:$A$13, _xlfn.XLOOKUP(AL$1, 'USHE Historic'!$A$2:$E$2, 'USHE Historic'!$A$3:$E$13)),
        _xlfn.IFS(
          AL$1="BYU", IFERROR(_xlfn.XLOOKUP($AI52, 'MAG College Enrollment Forecast'!$A:$A, 'MAG College Enrollment Forecast'!$B:$B), (AL$72-AL51)/($AI$72-$AI51)*($AI52-$AI51)+AL51),
          AL$1="UVU", IFERROR(_xlfn.XLOOKUP($AI52, 'MAG College Enrollment Forecast'!$A:$A, 'MAG College Enrollment Forecast'!$C:$C+'MAG College Enrollment Forecast'!$D:$D+'MAG College Enrollment Forecast'!$E:$E+'MAG College Enrollment Forecast'!$F:$F+'MAG College Enrollment Forecast'!$G:$G), (AL$72-AL51)/($AI$72-$AI51)*($AI52-$AI51)+AL51),
          TRUE, IFERROR(_xlfn.XLOOKUP($AI52, 'USHE Projections'!$A:$A, IFERROR(_xlfn.XLOOKUP(AL$1, 'USHE Projections'!$A$1:$E$1, 'USHE Projections'!$A:$E), "NONE"), (AL$72-AL51)/($AI$72-$AI51)*($AI52-$AI51)+AL51), (AL$72-AL51)/($AI$72-$AI51)*($AI52-$AI51)+AL51)
        )
      )
    )
  ), 0)</f>
        <v>65808</v>
      </c>
      <c r="AM52" s="104" cm="1">
        <f t="array" ref="AM52">ROUND(
  IF(AND(AM$1="Ensign", $AI52&gt;=2021, $AI52&lt;=2024),
    _xlfn.XLOOKUP($AI52, Ensign!$A$2:$A$12, Ensign!$B$2:$B$12),
    _xlfn.XLOOKUP($AI52, 'Historic (IPEDS &amp; 2019 RTP)'!$A:$A, _xlfn.XLOOKUP(AM$1, 'Historic (IPEDS &amp; 2019 RTP)'!$A$1:$H$1, 'Historic (IPEDS &amp; 2019 RTP)'!$A:$H),
      IFERROR(_xlfn.XLOOKUP($AI52, 'USHE Historic'!$A$3:$A$13, _xlfn.XLOOKUP(AM$1, 'USHE Historic'!$A$2:$E$2, 'USHE Historic'!$A$3:$E$13)),
        _xlfn.IFS(
          AM$1="BYU", IFERROR(_xlfn.XLOOKUP($AI52, 'MAG College Enrollment Forecast'!$A:$A, 'MAG College Enrollment Forecast'!$B:$B), (AM$72-AM51)/($AI$72-$AI51)*($AI52-$AI51)+AM51),
          AM$1="UVU", IFERROR(_xlfn.XLOOKUP($AI52, 'MAG College Enrollment Forecast'!$A:$A, 'MAG College Enrollment Forecast'!$C:$C+'MAG College Enrollment Forecast'!$D:$D+'MAG College Enrollment Forecast'!$E:$E+'MAG College Enrollment Forecast'!$F:$F+'MAG College Enrollment Forecast'!$G:$G), (AM$72-AM51)/($AI$72-$AI51)*($AI52-$AI51)+AM51),
          TRUE, IFERROR(_xlfn.XLOOKUP($AI52, 'USHE Projections'!$A:$A, IFERROR(_xlfn.XLOOKUP(AM$1, 'USHE Projections'!$A$1:$E$1, 'USHE Projections'!$A:$E), "NONE"), (AM$72-AM51)/($AI$72-$AI51)*($AI52-$AI51)+AM51), (AM$72-AM51)/($AI$72-$AI51)*($AI52-$AI51)+AM51)
        )
      )
    )
  ), 0)</f>
        <v>36263</v>
      </c>
      <c r="AN52" s="35" cm="1">
        <f t="array" ref="AN52">ROUND(
  IF(AND(AN$1="Ensign", $AI52&gt;=2021, $AI52&lt;=2024),
    _xlfn.XLOOKUP($AI52, Ensign!$A$2:$A$12, Ensign!$B$2:$B$12),
    _xlfn.XLOOKUP($AI52, 'Historic (IPEDS &amp; 2019 RTP)'!$A:$A, _xlfn.XLOOKUP(AN$1, 'Historic (IPEDS &amp; 2019 RTP)'!$A$1:$H$1, 'Historic (IPEDS &amp; 2019 RTP)'!$A:$H),
      IFERROR(_xlfn.XLOOKUP($AI52, 'USHE Historic'!$A$3:$A$13, _xlfn.XLOOKUP(AN$1, 'USHE Historic'!$A$2:$E$2, 'USHE Historic'!$A$3:$E$13)),
        _xlfn.IFS(
          AN$1="BYU", IFERROR(_xlfn.XLOOKUP($AI52, 'MAG College Enrollment Forecast'!$A:$A, 'MAG College Enrollment Forecast'!$B:$B), (AN$72-AN51)/($AI$72-$AI51)*($AI52-$AI51)+AN51),
          AN$1="UVU", IFERROR(_xlfn.XLOOKUP($AI52, 'MAG College Enrollment Forecast'!$A:$A, 'MAG College Enrollment Forecast'!$C:$C+'MAG College Enrollment Forecast'!$D:$D+'MAG College Enrollment Forecast'!$E:$E+'MAG College Enrollment Forecast'!$F:$F+'MAG College Enrollment Forecast'!$G:$G), (AN$72-AN51)/($AI$72-$AI51)*($AI52-$AI51)+AN51),
          TRUE, IFERROR(_xlfn.XLOOKUP($AI52, 'USHE Projections'!$A:$A, IFERROR(_xlfn.XLOOKUP(AN$1, 'USHE Projections'!$A$1:$E$1, 'USHE Projections'!$A:$E), "NONE"), (AN$72-AN51)/($AI$72-$AI51)*($AI52-$AI51)+AN51), (AN$72-AN51)/($AI$72-$AI51)*($AI52-$AI51)+AN51)
        )
      )
    )
  ), 0)</f>
        <v>38032</v>
      </c>
      <c r="AO52" s="104" cm="1">
        <f t="array" ref="AO52">ROUND(
  IF(AND(AO$1="Ensign", $AI52&gt;=2021, $AI52&lt;=2024),
    _xlfn.XLOOKUP($AI52, Ensign!$A$2:$A$12, Ensign!$B$2:$B$12),
    _xlfn.XLOOKUP($AI52, 'Historic (IPEDS &amp; 2019 RTP)'!$A:$A, _xlfn.XLOOKUP(AO$1, 'Historic (IPEDS &amp; 2019 RTP)'!$A$1:$H$1, 'Historic (IPEDS &amp; 2019 RTP)'!$A:$H),
      IFERROR(_xlfn.XLOOKUP($AI52, 'USHE Historic'!$A$3:$A$13, _xlfn.XLOOKUP(AO$1, 'USHE Historic'!$A$2:$E$2, 'USHE Historic'!$A$3:$E$13)),
        _xlfn.IFS(
          AO$1="BYU", IFERROR(_xlfn.XLOOKUP($AI52, 'MAG College Enrollment Forecast'!$A:$A, 'MAG College Enrollment Forecast'!$B:$B), (AO$72-AO51)/($AI$72-$AI51)*($AI52-$AI51)+AO51),
          AO$1="UVU", IFERROR(_xlfn.XLOOKUP($AI52, 'MAG College Enrollment Forecast'!$A:$A, 'MAG College Enrollment Forecast'!$C:$C+'MAG College Enrollment Forecast'!$D:$D+'MAG College Enrollment Forecast'!$E:$E+'MAG College Enrollment Forecast'!$F:$F+'MAG College Enrollment Forecast'!$G:$G), (AO$72-AO51)/($AI$72-$AI51)*($AI52-$AI51)+AO51),
          TRUE, IFERROR(_xlfn.XLOOKUP($AI52, 'USHE Projections'!$A:$A, IFERROR(_xlfn.XLOOKUP(AO$1, 'USHE Projections'!$A$1:$E$1, 'USHE Projections'!$A:$E), "NONE"), (AO$72-AO51)/($AI$72-$AI51)*($AI52-$AI51)+AO51), (AO$72-AO51)/($AI$72-$AI51)*($AI52-$AI51)+AO51)
        )
      )
    )
  ), 0)</f>
        <v>2497</v>
      </c>
      <c r="AP52" s="104" cm="1">
        <f t="array" ref="AP52">ROUND(
  IF(AND(AP$1="Ensign", $AI52&gt;=2021, $AI52&lt;=2024),
    _xlfn.XLOOKUP($AI52, Ensign!$A$2:$A$12, Ensign!$B$2:$B$12),
    _xlfn.XLOOKUP($AI52, 'Historic (IPEDS &amp; 2019 RTP)'!$A:$A, _xlfn.XLOOKUP(AP$1, 'Historic (IPEDS &amp; 2019 RTP)'!$A$1:$H$1, 'Historic (IPEDS &amp; 2019 RTP)'!$A:$H),
      IFERROR(_xlfn.XLOOKUP($AI52, 'USHE Historic'!$A$3:$A$13, _xlfn.XLOOKUP(AP$1, 'USHE Historic'!$A$2:$E$2, 'USHE Historic'!$A$3:$E$13)),
        _xlfn.IFS(
          AP$1="BYU", IFERROR(_xlfn.XLOOKUP($AI52, 'MAG College Enrollment Forecast'!$A:$A, 'MAG College Enrollment Forecast'!$B:$B), (AP$72-AP51)/($AI$72-$AI51)*($AI52-$AI51)+AP51),
          AP$1="UVU", IFERROR(_xlfn.XLOOKUP($AI52, 'MAG College Enrollment Forecast'!$A:$A, 'MAG College Enrollment Forecast'!$C:$C+'MAG College Enrollment Forecast'!$D:$D+'MAG College Enrollment Forecast'!$E:$E+'MAG College Enrollment Forecast'!$F:$F+'MAG College Enrollment Forecast'!$G:$G), (AP$72-AP51)/($AI$72-$AI51)*($AI52-$AI51)+AP51),
          TRUE, IFERROR(_xlfn.XLOOKUP($AI52, 'USHE Projections'!$A:$A, IFERROR(_xlfn.XLOOKUP(AP$1, 'USHE Projections'!$A$1:$E$1, 'USHE Projections'!$A:$E), "NONE"), (AP$72-AP51)/($AI$72-$AI51)*($AI52-$AI51)+AP51), (AP$72-AP51)/($AI$72-$AI51)*($AI52-$AI51)+AP51)
        )
      )
    )
  ), 0)</f>
        <v>2268</v>
      </c>
    </row>
    <row r="53" spans="35:42">
      <c r="AI53" s="3">
        <v>2041</v>
      </c>
      <c r="AJ53" s="104" cm="1">
        <f t="array" ref="AJ53">ROUND(
  IF(AND(AJ$1="Ensign", $AI53&gt;=2021, $AI53&lt;=2024),
    _xlfn.XLOOKUP($AI53, Ensign!$A$2:$A$12, Ensign!$B$2:$B$12),
    _xlfn.XLOOKUP($AI53, 'Historic (IPEDS &amp; 2019 RTP)'!$A:$A, _xlfn.XLOOKUP(AJ$1, 'Historic (IPEDS &amp; 2019 RTP)'!$A$1:$H$1, 'Historic (IPEDS &amp; 2019 RTP)'!$A:$H),
      IFERROR(_xlfn.XLOOKUP($AI53, 'USHE Historic'!$A$3:$A$13, _xlfn.XLOOKUP(AJ$1, 'USHE Historic'!$A$2:$E$2, 'USHE Historic'!$A$3:$E$13)),
        _xlfn.IFS(
          AJ$1="BYU", IFERROR(_xlfn.XLOOKUP($AI53, 'MAG College Enrollment Forecast'!$A:$A, 'MAG College Enrollment Forecast'!$B:$B), (AJ$72-AJ52)/($AI$72-$AI52)*($AI53-$AI52)+AJ52),
          AJ$1="UVU", IFERROR(_xlfn.XLOOKUP($AI53, 'MAG College Enrollment Forecast'!$A:$A, 'MAG College Enrollment Forecast'!$C:$C+'MAG College Enrollment Forecast'!$D:$D+'MAG College Enrollment Forecast'!$E:$E+'MAG College Enrollment Forecast'!$F:$F+'MAG College Enrollment Forecast'!$G:$G), (AJ$72-AJ52)/($AI$72-$AI52)*($AI53-$AI52)+AJ52),
          TRUE, IFERROR(_xlfn.XLOOKUP($AI53, 'USHE Projections'!$A:$A, IFERROR(_xlfn.XLOOKUP(AJ$1, 'USHE Projections'!$A$1:$E$1, 'USHE Projections'!$A:$E), "NONE"), (AJ$72-AJ52)/($AI$72-$AI52)*($AI53-$AI52)+AJ52), (AJ$72-AJ52)/($AI$72-$AI52)*($AI53-$AI52)+AJ52)
        )
      )
    )
  ), 0)</f>
        <v>41253</v>
      </c>
      <c r="AK53" s="104" cm="1">
        <f t="array" ref="AK53">ROUND(
  IF(AND(AK$1="Ensign", $AI53&gt;=2021, $AI53&lt;=2024),
    _xlfn.XLOOKUP($AI53, Ensign!$A$2:$A$12, Ensign!$B$2:$B$12),
    _xlfn.XLOOKUP($AI53, 'Historic (IPEDS &amp; 2019 RTP)'!$A:$A, _xlfn.XLOOKUP(AK$1, 'Historic (IPEDS &amp; 2019 RTP)'!$A$1:$H$1, 'Historic (IPEDS &amp; 2019 RTP)'!$A:$H),
      IFERROR(_xlfn.XLOOKUP($AI53, 'USHE Historic'!$A$3:$A$13, _xlfn.XLOOKUP(AK$1, 'USHE Historic'!$A$2:$E$2, 'USHE Historic'!$A$3:$E$13)),
        _xlfn.IFS(
          AK$1="BYU", IFERROR(_xlfn.XLOOKUP($AI53, 'MAG College Enrollment Forecast'!$A:$A, 'MAG College Enrollment Forecast'!$B:$B), (AK$72-AK52)/($AI$72-$AI52)*($AI53-$AI52)+AK52),
          AK$1="UVU", IFERROR(_xlfn.XLOOKUP($AI53, 'MAG College Enrollment Forecast'!$A:$A, 'MAG College Enrollment Forecast'!$C:$C+'MAG College Enrollment Forecast'!$D:$D+'MAG College Enrollment Forecast'!$E:$E+'MAG College Enrollment Forecast'!$F:$F+'MAG College Enrollment Forecast'!$G:$G), (AK$72-AK52)/($AI$72-$AI52)*($AI53-$AI52)+AK52),
          TRUE, IFERROR(_xlfn.XLOOKUP($AI53, 'USHE Projections'!$A:$A, IFERROR(_xlfn.XLOOKUP(AK$1, 'USHE Projections'!$A$1:$E$1, 'USHE Projections'!$A:$E), "NONE"), (AK$72-AK52)/($AI$72-$AI52)*($AI53-$AI52)+AK52), (AK$72-AK52)/($AI$72-$AI52)*($AI53-$AI52)+AK52)
        )
      )
    )
  ), 0)</f>
        <v>39137</v>
      </c>
      <c r="AL53" s="35" cm="1">
        <f t="array" ref="AL53">ROUND(
  IF(AND(AL$1="Ensign", $AI53&gt;=2021, $AI53&lt;=2024),
    _xlfn.XLOOKUP($AI53, Ensign!$A$2:$A$12, Ensign!$B$2:$B$12),
    _xlfn.XLOOKUP($AI53, 'Historic (IPEDS &amp; 2019 RTP)'!$A:$A, _xlfn.XLOOKUP(AL$1, 'Historic (IPEDS &amp; 2019 RTP)'!$A$1:$H$1, 'Historic (IPEDS &amp; 2019 RTP)'!$A:$H),
      IFERROR(_xlfn.XLOOKUP($AI53, 'USHE Historic'!$A$3:$A$13, _xlfn.XLOOKUP(AL$1, 'USHE Historic'!$A$2:$E$2, 'USHE Historic'!$A$3:$E$13)),
        _xlfn.IFS(
          AL$1="BYU", IFERROR(_xlfn.XLOOKUP($AI53, 'MAG College Enrollment Forecast'!$A:$A, 'MAG College Enrollment Forecast'!$B:$B), (AL$72-AL52)/($AI$72-$AI52)*($AI53-$AI52)+AL52),
          AL$1="UVU", IFERROR(_xlfn.XLOOKUP($AI53, 'MAG College Enrollment Forecast'!$A:$A, 'MAG College Enrollment Forecast'!$C:$C+'MAG College Enrollment Forecast'!$D:$D+'MAG College Enrollment Forecast'!$E:$E+'MAG College Enrollment Forecast'!$F:$F+'MAG College Enrollment Forecast'!$G:$G), (AL$72-AL52)/($AI$72-$AI52)*($AI53-$AI52)+AL52),
          TRUE, IFERROR(_xlfn.XLOOKUP($AI53, 'USHE Projections'!$A:$A, IFERROR(_xlfn.XLOOKUP(AL$1, 'USHE Projections'!$A$1:$E$1, 'USHE Projections'!$A:$E), "NONE"), (AL$72-AL52)/($AI$72-$AI52)*($AI53-$AI52)+AL52), (AL$72-AL52)/($AI$72-$AI52)*($AI53-$AI52)+AL52)
        )
      )
    )
  ), 0)</f>
        <v>67035</v>
      </c>
      <c r="AM53" s="104" cm="1">
        <f t="array" ref="AM53">ROUND(
  IF(AND(AM$1="Ensign", $AI53&gt;=2021, $AI53&lt;=2024),
    _xlfn.XLOOKUP($AI53, Ensign!$A$2:$A$12, Ensign!$B$2:$B$12),
    _xlfn.XLOOKUP($AI53, 'Historic (IPEDS &amp; 2019 RTP)'!$A:$A, _xlfn.XLOOKUP(AM$1, 'Historic (IPEDS &amp; 2019 RTP)'!$A$1:$H$1, 'Historic (IPEDS &amp; 2019 RTP)'!$A:$H),
      IFERROR(_xlfn.XLOOKUP($AI53, 'USHE Historic'!$A$3:$A$13, _xlfn.XLOOKUP(AM$1, 'USHE Historic'!$A$2:$E$2, 'USHE Historic'!$A$3:$E$13)),
        _xlfn.IFS(
          AM$1="BYU", IFERROR(_xlfn.XLOOKUP($AI53, 'MAG College Enrollment Forecast'!$A:$A, 'MAG College Enrollment Forecast'!$B:$B), (AM$72-AM52)/($AI$72-$AI52)*($AI53-$AI52)+AM52),
          AM$1="UVU", IFERROR(_xlfn.XLOOKUP($AI53, 'MAG College Enrollment Forecast'!$A:$A, 'MAG College Enrollment Forecast'!$C:$C+'MAG College Enrollment Forecast'!$D:$D+'MAG College Enrollment Forecast'!$E:$E+'MAG College Enrollment Forecast'!$F:$F+'MAG College Enrollment Forecast'!$G:$G), (AM$72-AM52)/($AI$72-$AI52)*($AI53-$AI52)+AM52),
          TRUE, IFERROR(_xlfn.XLOOKUP($AI53, 'USHE Projections'!$A:$A, IFERROR(_xlfn.XLOOKUP(AM$1, 'USHE Projections'!$A$1:$E$1, 'USHE Projections'!$A:$E), "NONE"), (AM$72-AM52)/($AI$72-$AI52)*($AI53-$AI52)+AM52), (AM$72-AM52)/($AI$72-$AI52)*($AI53-$AI52)+AM52)
        )
      )
    )
  ), 0)</f>
        <v>36600</v>
      </c>
      <c r="AN53" s="35" cm="1">
        <f t="array" ref="AN53">ROUND(
  IF(AND(AN$1="Ensign", $AI53&gt;=2021, $AI53&lt;=2024),
    _xlfn.XLOOKUP($AI53, Ensign!$A$2:$A$12, Ensign!$B$2:$B$12),
    _xlfn.XLOOKUP($AI53, 'Historic (IPEDS &amp; 2019 RTP)'!$A:$A, _xlfn.XLOOKUP(AN$1, 'Historic (IPEDS &amp; 2019 RTP)'!$A$1:$H$1, 'Historic (IPEDS &amp; 2019 RTP)'!$A:$H),
      IFERROR(_xlfn.XLOOKUP($AI53, 'USHE Historic'!$A$3:$A$13, _xlfn.XLOOKUP(AN$1, 'USHE Historic'!$A$2:$E$2, 'USHE Historic'!$A$3:$E$13)),
        _xlfn.IFS(
          AN$1="BYU", IFERROR(_xlfn.XLOOKUP($AI53, 'MAG College Enrollment Forecast'!$A:$A, 'MAG College Enrollment Forecast'!$B:$B), (AN$72-AN52)/($AI$72-$AI52)*($AI53-$AI52)+AN52),
          AN$1="UVU", IFERROR(_xlfn.XLOOKUP($AI53, 'MAG College Enrollment Forecast'!$A:$A, 'MAG College Enrollment Forecast'!$C:$C+'MAG College Enrollment Forecast'!$D:$D+'MAG College Enrollment Forecast'!$E:$E+'MAG College Enrollment Forecast'!$F:$F+'MAG College Enrollment Forecast'!$G:$G), (AN$72-AN52)/($AI$72-$AI52)*($AI53-$AI52)+AN52),
          TRUE, IFERROR(_xlfn.XLOOKUP($AI53, 'USHE Projections'!$A:$A, IFERROR(_xlfn.XLOOKUP(AN$1, 'USHE Projections'!$A$1:$E$1, 'USHE Projections'!$A:$E), "NONE"), (AN$72-AN52)/($AI$72-$AI52)*($AI53-$AI52)+AN52), (AN$72-AN52)/($AI$72-$AI52)*($AI53-$AI52)+AN52)
        )
      )
    )
  ), 0)</f>
        <v>38069</v>
      </c>
      <c r="AO53" s="104" cm="1">
        <f t="array" ref="AO53">ROUND(
  IF(AND(AO$1="Ensign", $AI53&gt;=2021, $AI53&lt;=2024),
    _xlfn.XLOOKUP($AI53, Ensign!$A$2:$A$12, Ensign!$B$2:$B$12),
    _xlfn.XLOOKUP($AI53, 'Historic (IPEDS &amp; 2019 RTP)'!$A:$A, _xlfn.XLOOKUP(AO$1, 'Historic (IPEDS &amp; 2019 RTP)'!$A$1:$H$1, 'Historic (IPEDS &amp; 2019 RTP)'!$A:$H),
      IFERROR(_xlfn.XLOOKUP($AI53, 'USHE Historic'!$A$3:$A$13, _xlfn.XLOOKUP(AO$1, 'USHE Historic'!$A$2:$E$2, 'USHE Historic'!$A$3:$E$13)),
        _xlfn.IFS(
          AO$1="BYU", IFERROR(_xlfn.XLOOKUP($AI53, 'MAG College Enrollment Forecast'!$A:$A, 'MAG College Enrollment Forecast'!$B:$B), (AO$72-AO52)/($AI$72-$AI52)*($AI53-$AI52)+AO52),
          AO$1="UVU", IFERROR(_xlfn.XLOOKUP($AI53, 'MAG College Enrollment Forecast'!$A:$A, 'MAG College Enrollment Forecast'!$C:$C+'MAG College Enrollment Forecast'!$D:$D+'MAG College Enrollment Forecast'!$E:$E+'MAG College Enrollment Forecast'!$F:$F+'MAG College Enrollment Forecast'!$G:$G), (AO$72-AO52)/($AI$72-$AI52)*($AI53-$AI52)+AO52),
          TRUE, IFERROR(_xlfn.XLOOKUP($AI53, 'USHE Projections'!$A:$A, IFERROR(_xlfn.XLOOKUP(AO$1, 'USHE Projections'!$A$1:$E$1, 'USHE Projections'!$A:$E), "NONE"), (AO$72-AO52)/($AI$72-$AI52)*($AI53-$AI52)+AO52), (AO$72-AO52)/($AI$72-$AI52)*($AI53-$AI52)+AO52)
        )
      )
    )
  ), 0)</f>
        <v>2532</v>
      </c>
      <c r="AP53" s="104" cm="1">
        <f t="array" ref="AP53">ROUND(
  IF(AND(AP$1="Ensign", $AI53&gt;=2021, $AI53&lt;=2024),
    _xlfn.XLOOKUP($AI53, Ensign!$A$2:$A$12, Ensign!$B$2:$B$12),
    _xlfn.XLOOKUP($AI53, 'Historic (IPEDS &amp; 2019 RTP)'!$A:$A, _xlfn.XLOOKUP(AP$1, 'Historic (IPEDS &amp; 2019 RTP)'!$A$1:$H$1, 'Historic (IPEDS &amp; 2019 RTP)'!$A:$H),
      IFERROR(_xlfn.XLOOKUP($AI53, 'USHE Historic'!$A$3:$A$13, _xlfn.XLOOKUP(AP$1, 'USHE Historic'!$A$2:$E$2, 'USHE Historic'!$A$3:$E$13)),
        _xlfn.IFS(
          AP$1="BYU", IFERROR(_xlfn.XLOOKUP($AI53, 'MAG College Enrollment Forecast'!$A:$A, 'MAG College Enrollment Forecast'!$B:$B), (AP$72-AP52)/($AI$72-$AI52)*($AI53-$AI52)+AP52),
          AP$1="UVU", IFERROR(_xlfn.XLOOKUP($AI53, 'MAG College Enrollment Forecast'!$A:$A, 'MAG College Enrollment Forecast'!$C:$C+'MAG College Enrollment Forecast'!$D:$D+'MAG College Enrollment Forecast'!$E:$E+'MAG College Enrollment Forecast'!$F:$F+'MAG College Enrollment Forecast'!$G:$G), (AP$72-AP52)/($AI$72-$AI52)*($AI53-$AI52)+AP52),
          TRUE, IFERROR(_xlfn.XLOOKUP($AI53, 'USHE Projections'!$A:$A, IFERROR(_xlfn.XLOOKUP(AP$1, 'USHE Projections'!$A$1:$E$1, 'USHE Projections'!$A:$E), "NONE"), (AP$72-AP52)/($AI$72-$AI52)*($AI53-$AI52)+AP52), (AP$72-AP52)/($AI$72-$AI52)*($AI53-$AI52)+AP52)
        )
      )
    )
  ), 0)</f>
        <v>2330</v>
      </c>
    </row>
    <row r="54" spans="35:42">
      <c r="AI54" s="3">
        <v>2042</v>
      </c>
      <c r="AJ54" s="104" cm="1">
        <f t="array" ref="AJ54">ROUND(
  IF(AND(AJ$1="Ensign", $AI54&gt;=2021, $AI54&lt;=2024),
    _xlfn.XLOOKUP($AI54, Ensign!$A$2:$A$12, Ensign!$B$2:$B$12),
    _xlfn.XLOOKUP($AI54, 'Historic (IPEDS &amp; 2019 RTP)'!$A:$A, _xlfn.XLOOKUP(AJ$1, 'Historic (IPEDS &amp; 2019 RTP)'!$A$1:$H$1, 'Historic (IPEDS &amp; 2019 RTP)'!$A:$H),
      IFERROR(_xlfn.XLOOKUP($AI54, 'USHE Historic'!$A$3:$A$13, _xlfn.XLOOKUP(AJ$1, 'USHE Historic'!$A$2:$E$2, 'USHE Historic'!$A$3:$E$13)),
        _xlfn.IFS(
          AJ$1="BYU", IFERROR(_xlfn.XLOOKUP($AI54, 'MAG College Enrollment Forecast'!$A:$A, 'MAG College Enrollment Forecast'!$B:$B), (AJ$72-AJ53)/($AI$72-$AI53)*($AI54-$AI53)+AJ53),
          AJ$1="UVU", IFERROR(_xlfn.XLOOKUP($AI54, 'MAG College Enrollment Forecast'!$A:$A, 'MAG College Enrollment Forecast'!$C:$C+'MAG College Enrollment Forecast'!$D:$D+'MAG College Enrollment Forecast'!$E:$E+'MAG College Enrollment Forecast'!$F:$F+'MAG College Enrollment Forecast'!$G:$G), (AJ$72-AJ53)/($AI$72-$AI53)*($AI54-$AI53)+AJ53),
          TRUE, IFERROR(_xlfn.XLOOKUP($AI54, 'USHE Projections'!$A:$A, IFERROR(_xlfn.XLOOKUP(AJ$1, 'USHE Projections'!$A$1:$E$1, 'USHE Projections'!$A:$E), "NONE"), (AJ$72-AJ53)/($AI$72-$AI53)*($AI54-$AI53)+AJ53), (AJ$72-AJ53)/($AI$72-$AI53)*($AI54-$AI53)+AJ53)
        )
      )
    )
  ), 0)</f>
        <v>41555</v>
      </c>
      <c r="AK54" s="104" cm="1">
        <f t="array" ref="AK54">ROUND(
  IF(AND(AK$1="Ensign", $AI54&gt;=2021, $AI54&lt;=2024),
    _xlfn.XLOOKUP($AI54, Ensign!$A$2:$A$12, Ensign!$B$2:$B$12),
    _xlfn.XLOOKUP($AI54, 'Historic (IPEDS &amp; 2019 RTP)'!$A:$A, _xlfn.XLOOKUP(AK$1, 'Historic (IPEDS &amp; 2019 RTP)'!$A$1:$H$1, 'Historic (IPEDS &amp; 2019 RTP)'!$A:$H),
      IFERROR(_xlfn.XLOOKUP($AI54, 'USHE Historic'!$A$3:$A$13, _xlfn.XLOOKUP(AK$1, 'USHE Historic'!$A$2:$E$2, 'USHE Historic'!$A$3:$E$13)),
        _xlfn.IFS(
          AK$1="BYU", IFERROR(_xlfn.XLOOKUP($AI54, 'MAG College Enrollment Forecast'!$A:$A, 'MAG College Enrollment Forecast'!$B:$B), (AK$72-AK53)/($AI$72-$AI53)*($AI54-$AI53)+AK53),
          AK$1="UVU", IFERROR(_xlfn.XLOOKUP($AI54, 'MAG College Enrollment Forecast'!$A:$A, 'MAG College Enrollment Forecast'!$C:$C+'MAG College Enrollment Forecast'!$D:$D+'MAG College Enrollment Forecast'!$E:$E+'MAG College Enrollment Forecast'!$F:$F+'MAG College Enrollment Forecast'!$G:$G), (AK$72-AK53)/($AI$72-$AI53)*($AI54-$AI53)+AK53),
          TRUE, IFERROR(_xlfn.XLOOKUP($AI54, 'USHE Projections'!$A:$A, IFERROR(_xlfn.XLOOKUP(AK$1, 'USHE Projections'!$A$1:$E$1, 'USHE Projections'!$A:$E), "NONE"), (AK$72-AK53)/($AI$72-$AI53)*($AI54-$AI53)+AK53), (AK$72-AK53)/($AI$72-$AI53)*($AI54-$AI53)+AK53)
        )
      )
    )
  ), 0)</f>
        <v>39603</v>
      </c>
      <c r="AL54" s="35" cm="1">
        <f t="array" ref="AL54">ROUND(
  IF(AND(AL$1="Ensign", $AI54&gt;=2021, $AI54&lt;=2024),
    _xlfn.XLOOKUP($AI54, Ensign!$A$2:$A$12, Ensign!$B$2:$B$12),
    _xlfn.XLOOKUP($AI54, 'Historic (IPEDS &amp; 2019 RTP)'!$A:$A, _xlfn.XLOOKUP(AL$1, 'Historic (IPEDS &amp; 2019 RTP)'!$A$1:$H$1, 'Historic (IPEDS &amp; 2019 RTP)'!$A:$H),
      IFERROR(_xlfn.XLOOKUP($AI54, 'USHE Historic'!$A$3:$A$13, _xlfn.XLOOKUP(AL$1, 'USHE Historic'!$A$2:$E$2, 'USHE Historic'!$A$3:$E$13)),
        _xlfn.IFS(
          AL$1="BYU", IFERROR(_xlfn.XLOOKUP($AI54, 'MAG College Enrollment Forecast'!$A:$A, 'MAG College Enrollment Forecast'!$B:$B), (AL$72-AL53)/($AI$72-$AI53)*($AI54-$AI53)+AL53),
          AL$1="UVU", IFERROR(_xlfn.XLOOKUP($AI54, 'MAG College Enrollment Forecast'!$A:$A, 'MAG College Enrollment Forecast'!$C:$C+'MAG College Enrollment Forecast'!$D:$D+'MAG College Enrollment Forecast'!$E:$E+'MAG College Enrollment Forecast'!$F:$F+'MAG College Enrollment Forecast'!$G:$G), (AL$72-AL53)/($AI$72-$AI53)*($AI54-$AI53)+AL53),
          TRUE, IFERROR(_xlfn.XLOOKUP($AI54, 'USHE Projections'!$A:$A, IFERROR(_xlfn.XLOOKUP(AL$1, 'USHE Projections'!$A$1:$E$1, 'USHE Projections'!$A:$E), "NONE"), (AL$72-AL53)/($AI$72-$AI53)*($AI54-$AI53)+AL53), (AL$72-AL53)/($AI$72-$AI53)*($AI54-$AI53)+AL53)
        )
      )
    )
  ), 0)</f>
        <v>68263</v>
      </c>
      <c r="AM54" s="104" cm="1">
        <f t="array" ref="AM54">ROUND(
  IF(AND(AM$1="Ensign", $AI54&gt;=2021, $AI54&lt;=2024),
    _xlfn.XLOOKUP($AI54, Ensign!$A$2:$A$12, Ensign!$B$2:$B$12),
    _xlfn.XLOOKUP($AI54, 'Historic (IPEDS &amp; 2019 RTP)'!$A:$A, _xlfn.XLOOKUP(AM$1, 'Historic (IPEDS &amp; 2019 RTP)'!$A$1:$H$1, 'Historic (IPEDS &amp; 2019 RTP)'!$A:$H),
      IFERROR(_xlfn.XLOOKUP($AI54, 'USHE Historic'!$A$3:$A$13, _xlfn.XLOOKUP(AM$1, 'USHE Historic'!$A$2:$E$2, 'USHE Historic'!$A$3:$E$13)),
        _xlfn.IFS(
          AM$1="BYU", IFERROR(_xlfn.XLOOKUP($AI54, 'MAG College Enrollment Forecast'!$A:$A, 'MAG College Enrollment Forecast'!$B:$B), (AM$72-AM53)/($AI$72-$AI53)*($AI54-$AI53)+AM53),
          AM$1="UVU", IFERROR(_xlfn.XLOOKUP($AI54, 'MAG College Enrollment Forecast'!$A:$A, 'MAG College Enrollment Forecast'!$C:$C+'MAG College Enrollment Forecast'!$D:$D+'MAG College Enrollment Forecast'!$E:$E+'MAG College Enrollment Forecast'!$F:$F+'MAG College Enrollment Forecast'!$G:$G), (AM$72-AM53)/($AI$72-$AI53)*($AI54-$AI53)+AM53),
          TRUE, IFERROR(_xlfn.XLOOKUP($AI54, 'USHE Projections'!$A:$A, IFERROR(_xlfn.XLOOKUP(AM$1, 'USHE Projections'!$A$1:$E$1, 'USHE Projections'!$A:$E), "NONE"), (AM$72-AM53)/($AI$72-$AI53)*($AI54-$AI53)+AM53), (AM$72-AM53)/($AI$72-$AI53)*($AI54-$AI53)+AM53)
        )
      )
    )
  ), 0)</f>
        <v>36937</v>
      </c>
      <c r="AN54" s="35" cm="1">
        <f t="array" ref="AN54">ROUND(
  IF(AND(AN$1="Ensign", $AI54&gt;=2021, $AI54&lt;=2024),
    _xlfn.XLOOKUP($AI54, Ensign!$A$2:$A$12, Ensign!$B$2:$B$12),
    _xlfn.XLOOKUP($AI54, 'Historic (IPEDS &amp; 2019 RTP)'!$A:$A, _xlfn.XLOOKUP(AN$1, 'Historic (IPEDS &amp; 2019 RTP)'!$A$1:$H$1, 'Historic (IPEDS &amp; 2019 RTP)'!$A:$H),
      IFERROR(_xlfn.XLOOKUP($AI54, 'USHE Historic'!$A$3:$A$13, _xlfn.XLOOKUP(AN$1, 'USHE Historic'!$A$2:$E$2, 'USHE Historic'!$A$3:$E$13)),
        _xlfn.IFS(
          AN$1="BYU", IFERROR(_xlfn.XLOOKUP($AI54, 'MAG College Enrollment Forecast'!$A:$A, 'MAG College Enrollment Forecast'!$B:$B), (AN$72-AN53)/($AI$72-$AI53)*($AI54-$AI53)+AN53),
          AN$1="UVU", IFERROR(_xlfn.XLOOKUP($AI54, 'MAG College Enrollment Forecast'!$A:$A, 'MAG College Enrollment Forecast'!$C:$C+'MAG College Enrollment Forecast'!$D:$D+'MAG College Enrollment Forecast'!$E:$E+'MAG College Enrollment Forecast'!$F:$F+'MAG College Enrollment Forecast'!$G:$G), (AN$72-AN53)/($AI$72-$AI53)*($AI54-$AI53)+AN53),
          TRUE, IFERROR(_xlfn.XLOOKUP($AI54, 'USHE Projections'!$A:$A, IFERROR(_xlfn.XLOOKUP(AN$1, 'USHE Projections'!$A$1:$E$1, 'USHE Projections'!$A:$E), "NONE"), (AN$72-AN53)/($AI$72-$AI53)*($AI54-$AI53)+AN53), (AN$72-AN53)/($AI$72-$AI53)*($AI54-$AI53)+AN53)
        )
      )
    )
  ), 0)</f>
        <v>38106</v>
      </c>
      <c r="AO54" s="104" cm="1">
        <f t="array" ref="AO54">ROUND(
  IF(AND(AO$1="Ensign", $AI54&gt;=2021, $AI54&lt;=2024),
    _xlfn.XLOOKUP($AI54, Ensign!$A$2:$A$12, Ensign!$B$2:$B$12),
    _xlfn.XLOOKUP($AI54, 'Historic (IPEDS &amp; 2019 RTP)'!$A:$A, _xlfn.XLOOKUP(AO$1, 'Historic (IPEDS &amp; 2019 RTP)'!$A$1:$H$1, 'Historic (IPEDS &amp; 2019 RTP)'!$A:$H),
      IFERROR(_xlfn.XLOOKUP($AI54, 'USHE Historic'!$A$3:$A$13, _xlfn.XLOOKUP(AO$1, 'USHE Historic'!$A$2:$E$2, 'USHE Historic'!$A$3:$E$13)),
        _xlfn.IFS(
          AO$1="BYU", IFERROR(_xlfn.XLOOKUP($AI54, 'MAG College Enrollment Forecast'!$A:$A, 'MAG College Enrollment Forecast'!$B:$B), (AO$72-AO53)/($AI$72-$AI53)*($AI54-$AI53)+AO53),
          AO$1="UVU", IFERROR(_xlfn.XLOOKUP($AI54, 'MAG College Enrollment Forecast'!$A:$A, 'MAG College Enrollment Forecast'!$C:$C+'MAG College Enrollment Forecast'!$D:$D+'MAG College Enrollment Forecast'!$E:$E+'MAG College Enrollment Forecast'!$F:$F+'MAG College Enrollment Forecast'!$G:$G), (AO$72-AO53)/($AI$72-$AI53)*($AI54-$AI53)+AO53),
          TRUE, IFERROR(_xlfn.XLOOKUP($AI54, 'USHE Projections'!$A:$A, IFERROR(_xlfn.XLOOKUP(AO$1, 'USHE Projections'!$A$1:$E$1, 'USHE Projections'!$A:$E), "NONE"), (AO$72-AO53)/($AI$72-$AI53)*($AI54-$AI53)+AO53), (AO$72-AO53)/($AI$72-$AI53)*($AI54-$AI53)+AO53)
        )
      )
    )
  ), 0)</f>
        <v>2567</v>
      </c>
      <c r="AP54" s="104" cm="1">
        <f t="array" ref="AP54">ROUND(
  IF(AND(AP$1="Ensign", $AI54&gt;=2021, $AI54&lt;=2024),
    _xlfn.XLOOKUP($AI54, Ensign!$A$2:$A$12, Ensign!$B$2:$B$12),
    _xlfn.XLOOKUP($AI54, 'Historic (IPEDS &amp; 2019 RTP)'!$A:$A, _xlfn.XLOOKUP(AP$1, 'Historic (IPEDS &amp; 2019 RTP)'!$A$1:$H$1, 'Historic (IPEDS &amp; 2019 RTP)'!$A:$H),
      IFERROR(_xlfn.XLOOKUP($AI54, 'USHE Historic'!$A$3:$A$13, _xlfn.XLOOKUP(AP$1, 'USHE Historic'!$A$2:$E$2, 'USHE Historic'!$A$3:$E$13)),
        _xlfn.IFS(
          AP$1="BYU", IFERROR(_xlfn.XLOOKUP($AI54, 'MAG College Enrollment Forecast'!$A:$A, 'MAG College Enrollment Forecast'!$B:$B), (AP$72-AP53)/($AI$72-$AI53)*($AI54-$AI53)+AP53),
          AP$1="UVU", IFERROR(_xlfn.XLOOKUP($AI54, 'MAG College Enrollment Forecast'!$A:$A, 'MAG College Enrollment Forecast'!$C:$C+'MAG College Enrollment Forecast'!$D:$D+'MAG College Enrollment Forecast'!$E:$E+'MAG College Enrollment Forecast'!$F:$F+'MAG College Enrollment Forecast'!$G:$G), (AP$72-AP53)/($AI$72-$AI53)*($AI54-$AI53)+AP53),
          TRUE, IFERROR(_xlfn.XLOOKUP($AI54, 'USHE Projections'!$A:$A, IFERROR(_xlfn.XLOOKUP(AP$1, 'USHE Projections'!$A$1:$E$1, 'USHE Projections'!$A:$E), "NONE"), (AP$72-AP53)/($AI$72-$AI53)*($AI54-$AI53)+AP53), (AP$72-AP53)/($AI$72-$AI53)*($AI54-$AI53)+AP53)
        )
      )
    )
  ), 0)</f>
        <v>2392</v>
      </c>
    </row>
    <row r="55" spans="35:42">
      <c r="AI55" s="3">
        <v>2043</v>
      </c>
      <c r="AJ55" s="104" cm="1">
        <f t="array" ref="AJ55">ROUND(
  IF(AND(AJ$1="Ensign", $AI55&gt;=2021, $AI55&lt;=2024),
    _xlfn.XLOOKUP($AI55, Ensign!$A$2:$A$12, Ensign!$B$2:$B$12),
    _xlfn.XLOOKUP($AI55, 'Historic (IPEDS &amp; 2019 RTP)'!$A:$A, _xlfn.XLOOKUP(AJ$1, 'Historic (IPEDS &amp; 2019 RTP)'!$A$1:$H$1, 'Historic (IPEDS &amp; 2019 RTP)'!$A:$H),
      IFERROR(_xlfn.XLOOKUP($AI55, 'USHE Historic'!$A$3:$A$13, _xlfn.XLOOKUP(AJ$1, 'USHE Historic'!$A$2:$E$2, 'USHE Historic'!$A$3:$E$13)),
        _xlfn.IFS(
          AJ$1="BYU", IFERROR(_xlfn.XLOOKUP($AI55, 'MAG College Enrollment Forecast'!$A:$A, 'MAG College Enrollment Forecast'!$B:$B), (AJ$72-AJ54)/($AI$72-$AI54)*($AI55-$AI54)+AJ54),
          AJ$1="UVU", IFERROR(_xlfn.XLOOKUP($AI55, 'MAG College Enrollment Forecast'!$A:$A, 'MAG College Enrollment Forecast'!$C:$C+'MAG College Enrollment Forecast'!$D:$D+'MAG College Enrollment Forecast'!$E:$E+'MAG College Enrollment Forecast'!$F:$F+'MAG College Enrollment Forecast'!$G:$G), (AJ$72-AJ54)/($AI$72-$AI54)*($AI55-$AI54)+AJ54),
          TRUE, IFERROR(_xlfn.XLOOKUP($AI55, 'USHE Projections'!$A:$A, IFERROR(_xlfn.XLOOKUP(AJ$1, 'USHE Projections'!$A$1:$E$1, 'USHE Projections'!$A:$E), "NONE"), (AJ$72-AJ54)/($AI$72-$AI54)*($AI55-$AI54)+AJ54), (AJ$72-AJ54)/($AI$72-$AI54)*($AI55-$AI54)+AJ54)
        )
      )
    )
  ), 0)</f>
        <v>41858</v>
      </c>
      <c r="AK55" s="104" cm="1">
        <f t="array" ref="AK55">ROUND(
  IF(AND(AK$1="Ensign", $AI55&gt;=2021, $AI55&lt;=2024),
    _xlfn.XLOOKUP($AI55, Ensign!$A$2:$A$12, Ensign!$B$2:$B$12),
    _xlfn.XLOOKUP($AI55, 'Historic (IPEDS &amp; 2019 RTP)'!$A:$A, _xlfn.XLOOKUP(AK$1, 'Historic (IPEDS &amp; 2019 RTP)'!$A$1:$H$1, 'Historic (IPEDS &amp; 2019 RTP)'!$A:$H),
      IFERROR(_xlfn.XLOOKUP($AI55, 'USHE Historic'!$A$3:$A$13, _xlfn.XLOOKUP(AK$1, 'USHE Historic'!$A$2:$E$2, 'USHE Historic'!$A$3:$E$13)),
        _xlfn.IFS(
          AK$1="BYU", IFERROR(_xlfn.XLOOKUP($AI55, 'MAG College Enrollment Forecast'!$A:$A, 'MAG College Enrollment Forecast'!$B:$B), (AK$72-AK54)/($AI$72-$AI54)*($AI55-$AI54)+AK54),
          AK$1="UVU", IFERROR(_xlfn.XLOOKUP($AI55, 'MAG College Enrollment Forecast'!$A:$A, 'MAG College Enrollment Forecast'!$C:$C+'MAG College Enrollment Forecast'!$D:$D+'MAG College Enrollment Forecast'!$E:$E+'MAG College Enrollment Forecast'!$F:$F+'MAG College Enrollment Forecast'!$G:$G), (AK$72-AK54)/($AI$72-$AI54)*($AI55-$AI54)+AK54),
          TRUE, IFERROR(_xlfn.XLOOKUP($AI55, 'USHE Projections'!$A:$A, IFERROR(_xlfn.XLOOKUP(AK$1, 'USHE Projections'!$A$1:$E$1, 'USHE Projections'!$A:$E), "NONE"), (AK$72-AK54)/($AI$72-$AI54)*($AI55-$AI54)+AK54), (AK$72-AK54)/($AI$72-$AI54)*($AI55-$AI54)+AK54)
        )
      )
    )
  ), 0)</f>
        <v>40070</v>
      </c>
      <c r="AL55" s="35" cm="1">
        <f t="array" ref="AL55">ROUND(
  IF(AND(AL$1="Ensign", $AI55&gt;=2021, $AI55&lt;=2024),
    _xlfn.XLOOKUP($AI55, Ensign!$A$2:$A$12, Ensign!$B$2:$B$12),
    _xlfn.XLOOKUP($AI55, 'Historic (IPEDS &amp; 2019 RTP)'!$A:$A, _xlfn.XLOOKUP(AL$1, 'Historic (IPEDS &amp; 2019 RTP)'!$A$1:$H$1, 'Historic (IPEDS &amp; 2019 RTP)'!$A:$H),
      IFERROR(_xlfn.XLOOKUP($AI55, 'USHE Historic'!$A$3:$A$13, _xlfn.XLOOKUP(AL$1, 'USHE Historic'!$A$2:$E$2, 'USHE Historic'!$A$3:$E$13)),
        _xlfn.IFS(
          AL$1="BYU", IFERROR(_xlfn.XLOOKUP($AI55, 'MAG College Enrollment Forecast'!$A:$A, 'MAG College Enrollment Forecast'!$B:$B), (AL$72-AL54)/($AI$72-$AI54)*($AI55-$AI54)+AL54),
          AL$1="UVU", IFERROR(_xlfn.XLOOKUP($AI55, 'MAG College Enrollment Forecast'!$A:$A, 'MAG College Enrollment Forecast'!$C:$C+'MAG College Enrollment Forecast'!$D:$D+'MAG College Enrollment Forecast'!$E:$E+'MAG College Enrollment Forecast'!$F:$F+'MAG College Enrollment Forecast'!$G:$G), (AL$72-AL54)/($AI$72-$AI54)*($AI55-$AI54)+AL54),
          TRUE, IFERROR(_xlfn.XLOOKUP($AI55, 'USHE Projections'!$A:$A, IFERROR(_xlfn.XLOOKUP(AL$1, 'USHE Projections'!$A$1:$E$1, 'USHE Projections'!$A:$E), "NONE"), (AL$72-AL54)/($AI$72-$AI54)*($AI55-$AI54)+AL54), (AL$72-AL54)/($AI$72-$AI54)*($AI55-$AI54)+AL54)
        )
      )
    )
  ), 0)</f>
        <v>69490</v>
      </c>
      <c r="AM55" s="104" cm="1">
        <f t="array" ref="AM55">ROUND(
  IF(AND(AM$1="Ensign", $AI55&gt;=2021, $AI55&lt;=2024),
    _xlfn.XLOOKUP($AI55, Ensign!$A$2:$A$12, Ensign!$B$2:$B$12),
    _xlfn.XLOOKUP($AI55, 'Historic (IPEDS &amp; 2019 RTP)'!$A:$A, _xlfn.XLOOKUP(AM$1, 'Historic (IPEDS &amp; 2019 RTP)'!$A$1:$H$1, 'Historic (IPEDS &amp; 2019 RTP)'!$A:$H),
      IFERROR(_xlfn.XLOOKUP($AI55, 'USHE Historic'!$A$3:$A$13, _xlfn.XLOOKUP(AM$1, 'USHE Historic'!$A$2:$E$2, 'USHE Historic'!$A$3:$E$13)),
        _xlfn.IFS(
          AM$1="BYU", IFERROR(_xlfn.XLOOKUP($AI55, 'MAG College Enrollment Forecast'!$A:$A, 'MAG College Enrollment Forecast'!$B:$B), (AM$72-AM54)/($AI$72-$AI54)*($AI55-$AI54)+AM54),
          AM$1="UVU", IFERROR(_xlfn.XLOOKUP($AI55, 'MAG College Enrollment Forecast'!$A:$A, 'MAG College Enrollment Forecast'!$C:$C+'MAG College Enrollment Forecast'!$D:$D+'MAG College Enrollment Forecast'!$E:$E+'MAG College Enrollment Forecast'!$F:$F+'MAG College Enrollment Forecast'!$G:$G), (AM$72-AM54)/($AI$72-$AI54)*($AI55-$AI54)+AM54),
          TRUE, IFERROR(_xlfn.XLOOKUP($AI55, 'USHE Projections'!$A:$A, IFERROR(_xlfn.XLOOKUP(AM$1, 'USHE Projections'!$A$1:$E$1, 'USHE Projections'!$A:$E), "NONE"), (AM$72-AM54)/($AI$72-$AI54)*($AI55-$AI54)+AM54), (AM$72-AM54)/($AI$72-$AI54)*($AI55-$AI54)+AM54)
        )
      )
    )
  ), 0)</f>
        <v>37274</v>
      </c>
      <c r="AN55" s="35" cm="1">
        <f t="array" ref="AN55">ROUND(
  IF(AND(AN$1="Ensign", $AI55&gt;=2021, $AI55&lt;=2024),
    _xlfn.XLOOKUP($AI55, Ensign!$A$2:$A$12, Ensign!$B$2:$B$12),
    _xlfn.XLOOKUP($AI55, 'Historic (IPEDS &amp; 2019 RTP)'!$A:$A, _xlfn.XLOOKUP(AN$1, 'Historic (IPEDS &amp; 2019 RTP)'!$A$1:$H$1, 'Historic (IPEDS &amp; 2019 RTP)'!$A:$H),
      IFERROR(_xlfn.XLOOKUP($AI55, 'USHE Historic'!$A$3:$A$13, _xlfn.XLOOKUP(AN$1, 'USHE Historic'!$A$2:$E$2, 'USHE Historic'!$A$3:$E$13)),
        _xlfn.IFS(
          AN$1="BYU", IFERROR(_xlfn.XLOOKUP($AI55, 'MAG College Enrollment Forecast'!$A:$A, 'MAG College Enrollment Forecast'!$B:$B), (AN$72-AN54)/($AI$72-$AI54)*($AI55-$AI54)+AN54),
          AN$1="UVU", IFERROR(_xlfn.XLOOKUP($AI55, 'MAG College Enrollment Forecast'!$A:$A, 'MAG College Enrollment Forecast'!$C:$C+'MAG College Enrollment Forecast'!$D:$D+'MAG College Enrollment Forecast'!$E:$E+'MAG College Enrollment Forecast'!$F:$F+'MAG College Enrollment Forecast'!$G:$G), (AN$72-AN54)/($AI$72-$AI54)*($AI55-$AI54)+AN54),
          TRUE, IFERROR(_xlfn.XLOOKUP($AI55, 'USHE Projections'!$A:$A, IFERROR(_xlfn.XLOOKUP(AN$1, 'USHE Projections'!$A$1:$E$1, 'USHE Projections'!$A:$E), "NONE"), (AN$72-AN54)/($AI$72-$AI54)*($AI55-$AI54)+AN54), (AN$72-AN54)/($AI$72-$AI54)*($AI55-$AI54)+AN54)
        )
      )
    )
  ), 0)</f>
        <v>38143</v>
      </c>
      <c r="AO55" s="104" cm="1">
        <f t="array" ref="AO55">ROUND(
  IF(AND(AO$1="Ensign", $AI55&gt;=2021, $AI55&lt;=2024),
    _xlfn.XLOOKUP($AI55, Ensign!$A$2:$A$12, Ensign!$B$2:$B$12),
    _xlfn.XLOOKUP($AI55, 'Historic (IPEDS &amp; 2019 RTP)'!$A:$A, _xlfn.XLOOKUP(AO$1, 'Historic (IPEDS &amp; 2019 RTP)'!$A$1:$H$1, 'Historic (IPEDS &amp; 2019 RTP)'!$A:$H),
      IFERROR(_xlfn.XLOOKUP($AI55, 'USHE Historic'!$A$3:$A$13, _xlfn.XLOOKUP(AO$1, 'USHE Historic'!$A$2:$E$2, 'USHE Historic'!$A$3:$E$13)),
        _xlfn.IFS(
          AO$1="BYU", IFERROR(_xlfn.XLOOKUP($AI55, 'MAG College Enrollment Forecast'!$A:$A, 'MAG College Enrollment Forecast'!$B:$B), (AO$72-AO54)/($AI$72-$AI54)*($AI55-$AI54)+AO54),
          AO$1="UVU", IFERROR(_xlfn.XLOOKUP($AI55, 'MAG College Enrollment Forecast'!$A:$A, 'MAG College Enrollment Forecast'!$C:$C+'MAG College Enrollment Forecast'!$D:$D+'MAG College Enrollment Forecast'!$E:$E+'MAG College Enrollment Forecast'!$F:$F+'MAG College Enrollment Forecast'!$G:$G), (AO$72-AO54)/($AI$72-$AI54)*($AI55-$AI54)+AO54),
          TRUE, IFERROR(_xlfn.XLOOKUP($AI55, 'USHE Projections'!$A:$A, IFERROR(_xlfn.XLOOKUP(AO$1, 'USHE Projections'!$A$1:$E$1, 'USHE Projections'!$A:$E), "NONE"), (AO$72-AO54)/($AI$72-$AI54)*($AI55-$AI54)+AO54), (AO$72-AO54)/($AI$72-$AI54)*($AI55-$AI54)+AO54)
        )
      )
    )
  ), 0)</f>
        <v>2602</v>
      </c>
      <c r="AP55" s="104" cm="1">
        <f t="array" ref="AP55">ROUND(
  IF(AND(AP$1="Ensign", $AI55&gt;=2021, $AI55&lt;=2024),
    _xlfn.XLOOKUP($AI55, Ensign!$A$2:$A$12, Ensign!$B$2:$B$12),
    _xlfn.XLOOKUP($AI55, 'Historic (IPEDS &amp; 2019 RTP)'!$A:$A, _xlfn.XLOOKUP(AP$1, 'Historic (IPEDS &amp; 2019 RTP)'!$A$1:$H$1, 'Historic (IPEDS &amp; 2019 RTP)'!$A:$H),
      IFERROR(_xlfn.XLOOKUP($AI55, 'USHE Historic'!$A$3:$A$13, _xlfn.XLOOKUP(AP$1, 'USHE Historic'!$A$2:$E$2, 'USHE Historic'!$A$3:$E$13)),
        _xlfn.IFS(
          AP$1="BYU", IFERROR(_xlfn.XLOOKUP($AI55, 'MAG College Enrollment Forecast'!$A:$A, 'MAG College Enrollment Forecast'!$B:$B), (AP$72-AP54)/($AI$72-$AI54)*($AI55-$AI54)+AP54),
          AP$1="UVU", IFERROR(_xlfn.XLOOKUP($AI55, 'MAG College Enrollment Forecast'!$A:$A, 'MAG College Enrollment Forecast'!$C:$C+'MAG College Enrollment Forecast'!$D:$D+'MAG College Enrollment Forecast'!$E:$E+'MAG College Enrollment Forecast'!$F:$F+'MAG College Enrollment Forecast'!$G:$G), (AP$72-AP54)/($AI$72-$AI54)*($AI55-$AI54)+AP54),
          TRUE, IFERROR(_xlfn.XLOOKUP($AI55, 'USHE Projections'!$A:$A, IFERROR(_xlfn.XLOOKUP(AP$1, 'USHE Projections'!$A$1:$E$1, 'USHE Projections'!$A:$E), "NONE"), (AP$72-AP54)/($AI$72-$AI54)*($AI55-$AI54)+AP54), (AP$72-AP54)/($AI$72-$AI54)*($AI55-$AI54)+AP54)
        )
      )
    )
  ), 0)</f>
        <v>2454</v>
      </c>
    </row>
    <row r="56" spans="35:42">
      <c r="AI56" s="3">
        <v>2044</v>
      </c>
      <c r="AJ56" s="104" cm="1">
        <f t="array" ref="AJ56">ROUND(
  IF(AND(AJ$1="Ensign", $AI56&gt;=2021, $AI56&lt;=2024),
    _xlfn.XLOOKUP($AI56, Ensign!$A$2:$A$12, Ensign!$B$2:$B$12),
    _xlfn.XLOOKUP($AI56, 'Historic (IPEDS &amp; 2019 RTP)'!$A:$A, _xlfn.XLOOKUP(AJ$1, 'Historic (IPEDS &amp; 2019 RTP)'!$A$1:$H$1, 'Historic (IPEDS &amp; 2019 RTP)'!$A:$H),
      IFERROR(_xlfn.XLOOKUP($AI56, 'USHE Historic'!$A$3:$A$13, _xlfn.XLOOKUP(AJ$1, 'USHE Historic'!$A$2:$E$2, 'USHE Historic'!$A$3:$E$13)),
        _xlfn.IFS(
          AJ$1="BYU", IFERROR(_xlfn.XLOOKUP($AI56, 'MAG College Enrollment Forecast'!$A:$A, 'MAG College Enrollment Forecast'!$B:$B), (AJ$72-AJ55)/($AI$72-$AI55)*($AI56-$AI55)+AJ55),
          AJ$1="UVU", IFERROR(_xlfn.XLOOKUP($AI56, 'MAG College Enrollment Forecast'!$A:$A, 'MAG College Enrollment Forecast'!$C:$C+'MAG College Enrollment Forecast'!$D:$D+'MAG College Enrollment Forecast'!$E:$E+'MAG College Enrollment Forecast'!$F:$F+'MAG College Enrollment Forecast'!$G:$G), (AJ$72-AJ55)/($AI$72-$AI55)*($AI56-$AI55)+AJ55),
          TRUE, IFERROR(_xlfn.XLOOKUP($AI56, 'USHE Projections'!$A:$A, IFERROR(_xlfn.XLOOKUP(AJ$1, 'USHE Projections'!$A$1:$E$1, 'USHE Projections'!$A:$E), "NONE"), (AJ$72-AJ55)/($AI$72-$AI55)*($AI56-$AI55)+AJ55), (AJ$72-AJ55)/($AI$72-$AI55)*($AI56-$AI55)+AJ55)
        )
      )
    )
  ), 0)</f>
        <v>42160</v>
      </c>
      <c r="AK56" s="104" cm="1">
        <f t="array" ref="AK56">ROUND(
  IF(AND(AK$1="Ensign", $AI56&gt;=2021, $AI56&lt;=2024),
    _xlfn.XLOOKUP($AI56, Ensign!$A$2:$A$12, Ensign!$B$2:$B$12),
    _xlfn.XLOOKUP($AI56, 'Historic (IPEDS &amp; 2019 RTP)'!$A:$A, _xlfn.XLOOKUP(AK$1, 'Historic (IPEDS &amp; 2019 RTP)'!$A$1:$H$1, 'Historic (IPEDS &amp; 2019 RTP)'!$A:$H),
      IFERROR(_xlfn.XLOOKUP($AI56, 'USHE Historic'!$A$3:$A$13, _xlfn.XLOOKUP(AK$1, 'USHE Historic'!$A$2:$E$2, 'USHE Historic'!$A$3:$E$13)),
        _xlfn.IFS(
          AK$1="BYU", IFERROR(_xlfn.XLOOKUP($AI56, 'MAG College Enrollment Forecast'!$A:$A, 'MAG College Enrollment Forecast'!$B:$B), (AK$72-AK55)/($AI$72-$AI55)*($AI56-$AI55)+AK55),
          AK$1="UVU", IFERROR(_xlfn.XLOOKUP($AI56, 'MAG College Enrollment Forecast'!$A:$A, 'MAG College Enrollment Forecast'!$C:$C+'MAG College Enrollment Forecast'!$D:$D+'MAG College Enrollment Forecast'!$E:$E+'MAG College Enrollment Forecast'!$F:$F+'MAG College Enrollment Forecast'!$G:$G), (AK$72-AK55)/($AI$72-$AI55)*($AI56-$AI55)+AK55),
          TRUE, IFERROR(_xlfn.XLOOKUP($AI56, 'USHE Projections'!$A:$A, IFERROR(_xlfn.XLOOKUP(AK$1, 'USHE Projections'!$A$1:$E$1, 'USHE Projections'!$A:$E), "NONE"), (AK$72-AK55)/($AI$72-$AI55)*($AI56-$AI55)+AK55), (AK$72-AK55)/($AI$72-$AI55)*($AI56-$AI55)+AK55)
        )
      )
    )
  ), 0)</f>
        <v>40536</v>
      </c>
      <c r="AL56" s="35" cm="1">
        <f t="array" ref="AL56">ROUND(
  IF(AND(AL$1="Ensign", $AI56&gt;=2021, $AI56&lt;=2024),
    _xlfn.XLOOKUP($AI56, Ensign!$A$2:$A$12, Ensign!$B$2:$B$12),
    _xlfn.XLOOKUP($AI56, 'Historic (IPEDS &amp; 2019 RTP)'!$A:$A, _xlfn.XLOOKUP(AL$1, 'Historic (IPEDS &amp; 2019 RTP)'!$A$1:$H$1, 'Historic (IPEDS &amp; 2019 RTP)'!$A:$H),
      IFERROR(_xlfn.XLOOKUP($AI56, 'USHE Historic'!$A$3:$A$13, _xlfn.XLOOKUP(AL$1, 'USHE Historic'!$A$2:$E$2, 'USHE Historic'!$A$3:$E$13)),
        _xlfn.IFS(
          AL$1="BYU", IFERROR(_xlfn.XLOOKUP($AI56, 'MAG College Enrollment Forecast'!$A:$A, 'MAG College Enrollment Forecast'!$B:$B), (AL$72-AL55)/($AI$72-$AI55)*($AI56-$AI55)+AL55),
          AL$1="UVU", IFERROR(_xlfn.XLOOKUP($AI56, 'MAG College Enrollment Forecast'!$A:$A, 'MAG College Enrollment Forecast'!$C:$C+'MAG College Enrollment Forecast'!$D:$D+'MAG College Enrollment Forecast'!$E:$E+'MAG College Enrollment Forecast'!$F:$F+'MAG College Enrollment Forecast'!$G:$G), (AL$72-AL55)/($AI$72-$AI55)*($AI56-$AI55)+AL55),
          TRUE, IFERROR(_xlfn.XLOOKUP($AI56, 'USHE Projections'!$A:$A, IFERROR(_xlfn.XLOOKUP(AL$1, 'USHE Projections'!$A$1:$E$1, 'USHE Projections'!$A:$E), "NONE"), (AL$72-AL55)/($AI$72-$AI55)*($AI56-$AI55)+AL55), (AL$72-AL55)/($AI$72-$AI55)*($AI56-$AI55)+AL55)
        )
      )
    )
  ), 0)</f>
        <v>70717</v>
      </c>
      <c r="AM56" s="104" cm="1">
        <f t="array" ref="AM56">ROUND(
  IF(AND(AM$1="Ensign", $AI56&gt;=2021, $AI56&lt;=2024),
    _xlfn.XLOOKUP($AI56, Ensign!$A$2:$A$12, Ensign!$B$2:$B$12),
    _xlfn.XLOOKUP($AI56, 'Historic (IPEDS &amp; 2019 RTP)'!$A:$A, _xlfn.XLOOKUP(AM$1, 'Historic (IPEDS &amp; 2019 RTP)'!$A$1:$H$1, 'Historic (IPEDS &amp; 2019 RTP)'!$A:$H),
      IFERROR(_xlfn.XLOOKUP($AI56, 'USHE Historic'!$A$3:$A$13, _xlfn.XLOOKUP(AM$1, 'USHE Historic'!$A$2:$E$2, 'USHE Historic'!$A$3:$E$13)),
        _xlfn.IFS(
          AM$1="BYU", IFERROR(_xlfn.XLOOKUP($AI56, 'MAG College Enrollment Forecast'!$A:$A, 'MAG College Enrollment Forecast'!$B:$B), (AM$72-AM55)/($AI$72-$AI55)*($AI56-$AI55)+AM55),
          AM$1="UVU", IFERROR(_xlfn.XLOOKUP($AI56, 'MAG College Enrollment Forecast'!$A:$A, 'MAG College Enrollment Forecast'!$C:$C+'MAG College Enrollment Forecast'!$D:$D+'MAG College Enrollment Forecast'!$E:$E+'MAG College Enrollment Forecast'!$F:$F+'MAG College Enrollment Forecast'!$G:$G), (AM$72-AM55)/($AI$72-$AI55)*($AI56-$AI55)+AM55),
          TRUE, IFERROR(_xlfn.XLOOKUP($AI56, 'USHE Projections'!$A:$A, IFERROR(_xlfn.XLOOKUP(AM$1, 'USHE Projections'!$A$1:$E$1, 'USHE Projections'!$A:$E), "NONE"), (AM$72-AM55)/($AI$72-$AI55)*($AI56-$AI55)+AM55), (AM$72-AM55)/($AI$72-$AI55)*($AI56-$AI55)+AM55)
        )
      )
    )
  ), 0)</f>
        <v>37611</v>
      </c>
      <c r="AN56" s="35" cm="1">
        <f t="array" ref="AN56">ROUND(
  IF(AND(AN$1="Ensign", $AI56&gt;=2021, $AI56&lt;=2024),
    _xlfn.XLOOKUP($AI56, Ensign!$A$2:$A$12, Ensign!$B$2:$B$12),
    _xlfn.XLOOKUP($AI56, 'Historic (IPEDS &amp; 2019 RTP)'!$A:$A, _xlfn.XLOOKUP(AN$1, 'Historic (IPEDS &amp; 2019 RTP)'!$A$1:$H$1, 'Historic (IPEDS &amp; 2019 RTP)'!$A:$H),
      IFERROR(_xlfn.XLOOKUP($AI56, 'USHE Historic'!$A$3:$A$13, _xlfn.XLOOKUP(AN$1, 'USHE Historic'!$A$2:$E$2, 'USHE Historic'!$A$3:$E$13)),
        _xlfn.IFS(
          AN$1="BYU", IFERROR(_xlfn.XLOOKUP($AI56, 'MAG College Enrollment Forecast'!$A:$A, 'MAG College Enrollment Forecast'!$B:$B), (AN$72-AN55)/($AI$72-$AI55)*($AI56-$AI55)+AN55),
          AN$1="UVU", IFERROR(_xlfn.XLOOKUP($AI56, 'MAG College Enrollment Forecast'!$A:$A, 'MAG College Enrollment Forecast'!$C:$C+'MAG College Enrollment Forecast'!$D:$D+'MAG College Enrollment Forecast'!$E:$E+'MAG College Enrollment Forecast'!$F:$F+'MAG College Enrollment Forecast'!$G:$G), (AN$72-AN55)/($AI$72-$AI55)*($AI56-$AI55)+AN55),
          TRUE, IFERROR(_xlfn.XLOOKUP($AI56, 'USHE Projections'!$A:$A, IFERROR(_xlfn.XLOOKUP(AN$1, 'USHE Projections'!$A$1:$E$1, 'USHE Projections'!$A:$E), "NONE"), (AN$72-AN55)/($AI$72-$AI55)*($AI56-$AI55)+AN55), (AN$72-AN55)/($AI$72-$AI55)*($AI56-$AI55)+AN55)
        )
      )
    )
  ), 0)</f>
        <v>38524</v>
      </c>
      <c r="AO56" s="104" cm="1">
        <f t="array" ref="AO56">ROUND(
  IF(AND(AO$1="Ensign", $AI56&gt;=2021, $AI56&lt;=2024),
    _xlfn.XLOOKUP($AI56, Ensign!$A$2:$A$12, Ensign!$B$2:$B$12),
    _xlfn.XLOOKUP($AI56, 'Historic (IPEDS &amp; 2019 RTP)'!$A:$A, _xlfn.XLOOKUP(AO$1, 'Historic (IPEDS &amp; 2019 RTP)'!$A$1:$H$1, 'Historic (IPEDS &amp; 2019 RTP)'!$A:$H),
      IFERROR(_xlfn.XLOOKUP($AI56, 'USHE Historic'!$A$3:$A$13, _xlfn.XLOOKUP(AO$1, 'USHE Historic'!$A$2:$E$2, 'USHE Historic'!$A$3:$E$13)),
        _xlfn.IFS(
          AO$1="BYU", IFERROR(_xlfn.XLOOKUP($AI56, 'MAG College Enrollment Forecast'!$A:$A, 'MAG College Enrollment Forecast'!$B:$B), (AO$72-AO55)/($AI$72-$AI55)*($AI56-$AI55)+AO55),
          AO$1="UVU", IFERROR(_xlfn.XLOOKUP($AI56, 'MAG College Enrollment Forecast'!$A:$A, 'MAG College Enrollment Forecast'!$C:$C+'MAG College Enrollment Forecast'!$D:$D+'MAG College Enrollment Forecast'!$E:$E+'MAG College Enrollment Forecast'!$F:$F+'MAG College Enrollment Forecast'!$G:$G), (AO$72-AO55)/($AI$72-$AI55)*($AI56-$AI55)+AO55),
          TRUE, IFERROR(_xlfn.XLOOKUP($AI56, 'USHE Projections'!$A:$A, IFERROR(_xlfn.XLOOKUP(AO$1, 'USHE Projections'!$A$1:$E$1, 'USHE Projections'!$A:$E), "NONE"), (AO$72-AO55)/($AI$72-$AI55)*($AI56-$AI55)+AO55), (AO$72-AO55)/($AI$72-$AI55)*($AI56-$AI55)+AO55)
        )
      )
    )
  ), 0)</f>
        <v>2637</v>
      </c>
      <c r="AP56" s="104" cm="1">
        <f t="array" ref="AP56">ROUND(
  IF(AND(AP$1="Ensign", $AI56&gt;=2021, $AI56&lt;=2024),
    _xlfn.XLOOKUP($AI56, Ensign!$A$2:$A$12, Ensign!$B$2:$B$12),
    _xlfn.XLOOKUP($AI56, 'Historic (IPEDS &amp; 2019 RTP)'!$A:$A, _xlfn.XLOOKUP(AP$1, 'Historic (IPEDS &amp; 2019 RTP)'!$A$1:$H$1, 'Historic (IPEDS &amp; 2019 RTP)'!$A:$H),
      IFERROR(_xlfn.XLOOKUP($AI56, 'USHE Historic'!$A$3:$A$13, _xlfn.XLOOKUP(AP$1, 'USHE Historic'!$A$2:$E$2, 'USHE Historic'!$A$3:$E$13)),
        _xlfn.IFS(
          AP$1="BYU", IFERROR(_xlfn.XLOOKUP($AI56, 'MAG College Enrollment Forecast'!$A:$A, 'MAG College Enrollment Forecast'!$B:$B), (AP$72-AP55)/($AI$72-$AI55)*($AI56-$AI55)+AP55),
          AP$1="UVU", IFERROR(_xlfn.XLOOKUP($AI56, 'MAG College Enrollment Forecast'!$A:$A, 'MAG College Enrollment Forecast'!$C:$C+'MAG College Enrollment Forecast'!$D:$D+'MAG College Enrollment Forecast'!$E:$E+'MAG College Enrollment Forecast'!$F:$F+'MAG College Enrollment Forecast'!$G:$G), (AP$72-AP55)/($AI$72-$AI55)*($AI56-$AI55)+AP55),
          TRUE, IFERROR(_xlfn.XLOOKUP($AI56, 'USHE Projections'!$A:$A, IFERROR(_xlfn.XLOOKUP(AP$1, 'USHE Projections'!$A$1:$E$1, 'USHE Projections'!$A:$E), "NONE"), (AP$72-AP55)/($AI$72-$AI55)*($AI56-$AI55)+AP55), (AP$72-AP55)/($AI$72-$AI55)*($AI56-$AI55)+AP55)
        )
      )
    )
  ), 0)</f>
        <v>2516</v>
      </c>
    </row>
    <row r="57" spans="35:42">
      <c r="AI57" s="3">
        <v>2045</v>
      </c>
      <c r="AJ57" s="104" cm="1">
        <f t="array" ref="AJ57">ROUND(
  IF(AND(AJ$1="Ensign", $AI57&gt;=2021, $AI57&lt;=2024),
    _xlfn.XLOOKUP($AI57, Ensign!$A$2:$A$12, Ensign!$B$2:$B$12),
    _xlfn.XLOOKUP($AI57, 'Historic (IPEDS &amp; 2019 RTP)'!$A:$A, _xlfn.XLOOKUP(AJ$1, 'Historic (IPEDS &amp; 2019 RTP)'!$A$1:$H$1, 'Historic (IPEDS &amp; 2019 RTP)'!$A:$H),
      IFERROR(_xlfn.XLOOKUP($AI57, 'USHE Historic'!$A$3:$A$13, _xlfn.XLOOKUP(AJ$1, 'USHE Historic'!$A$2:$E$2, 'USHE Historic'!$A$3:$E$13)),
        _xlfn.IFS(
          AJ$1="BYU", IFERROR(_xlfn.XLOOKUP($AI57, 'MAG College Enrollment Forecast'!$A:$A, 'MAG College Enrollment Forecast'!$B:$B), (AJ$72-AJ56)/($AI$72-$AI56)*($AI57-$AI56)+AJ56),
          AJ$1="UVU", IFERROR(_xlfn.XLOOKUP($AI57, 'MAG College Enrollment Forecast'!$A:$A, 'MAG College Enrollment Forecast'!$C:$C+'MAG College Enrollment Forecast'!$D:$D+'MAG College Enrollment Forecast'!$E:$E+'MAG College Enrollment Forecast'!$F:$F+'MAG College Enrollment Forecast'!$G:$G), (AJ$72-AJ56)/($AI$72-$AI56)*($AI57-$AI56)+AJ56),
          TRUE, IFERROR(_xlfn.XLOOKUP($AI57, 'USHE Projections'!$A:$A, IFERROR(_xlfn.XLOOKUP(AJ$1, 'USHE Projections'!$A$1:$E$1, 'USHE Projections'!$A:$E), "NONE"), (AJ$72-AJ56)/($AI$72-$AI56)*($AI57-$AI56)+AJ56), (AJ$72-AJ56)/($AI$72-$AI56)*($AI57-$AI56)+AJ56)
        )
      )
    )
  ), 0)</f>
        <v>42463</v>
      </c>
      <c r="AK57" s="104" cm="1">
        <f t="array" ref="AK57">ROUND(
  IF(AND(AK$1="Ensign", $AI57&gt;=2021, $AI57&lt;=2024),
    _xlfn.XLOOKUP($AI57, Ensign!$A$2:$A$12, Ensign!$B$2:$B$12),
    _xlfn.XLOOKUP($AI57, 'Historic (IPEDS &amp; 2019 RTP)'!$A:$A, _xlfn.XLOOKUP(AK$1, 'Historic (IPEDS &amp; 2019 RTP)'!$A$1:$H$1, 'Historic (IPEDS &amp; 2019 RTP)'!$A:$H),
      IFERROR(_xlfn.XLOOKUP($AI57, 'USHE Historic'!$A$3:$A$13, _xlfn.XLOOKUP(AK$1, 'USHE Historic'!$A$2:$E$2, 'USHE Historic'!$A$3:$E$13)),
        _xlfn.IFS(
          AK$1="BYU", IFERROR(_xlfn.XLOOKUP($AI57, 'MAG College Enrollment Forecast'!$A:$A, 'MAG College Enrollment Forecast'!$B:$B), (AK$72-AK56)/($AI$72-$AI56)*($AI57-$AI56)+AK56),
          AK$1="UVU", IFERROR(_xlfn.XLOOKUP($AI57, 'MAG College Enrollment Forecast'!$A:$A, 'MAG College Enrollment Forecast'!$C:$C+'MAG College Enrollment Forecast'!$D:$D+'MAG College Enrollment Forecast'!$E:$E+'MAG College Enrollment Forecast'!$F:$F+'MAG College Enrollment Forecast'!$G:$G), (AK$72-AK56)/($AI$72-$AI56)*($AI57-$AI56)+AK56),
          TRUE, IFERROR(_xlfn.XLOOKUP($AI57, 'USHE Projections'!$A:$A, IFERROR(_xlfn.XLOOKUP(AK$1, 'USHE Projections'!$A$1:$E$1, 'USHE Projections'!$A:$E), "NONE"), (AK$72-AK56)/($AI$72-$AI56)*($AI57-$AI56)+AK56), (AK$72-AK56)/($AI$72-$AI56)*($AI57-$AI56)+AK56)
        )
      )
    )
  ), 0)</f>
        <v>41003</v>
      </c>
      <c r="AL57" s="35" cm="1">
        <f t="array" ref="AL57">ROUND(
  IF(AND(AL$1="Ensign", $AI57&gt;=2021, $AI57&lt;=2024),
    _xlfn.XLOOKUP($AI57, Ensign!$A$2:$A$12, Ensign!$B$2:$B$12),
    _xlfn.XLOOKUP($AI57, 'Historic (IPEDS &amp; 2019 RTP)'!$A:$A, _xlfn.XLOOKUP(AL$1, 'Historic (IPEDS &amp; 2019 RTP)'!$A$1:$H$1, 'Historic (IPEDS &amp; 2019 RTP)'!$A:$H),
      IFERROR(_xlfn.XLOOKUP($AI57, 'USHE Historic'!$A$3:$A$13, _xlfn.XLOOKUP(AL$1, 'USHE Historic'!$A$2:$E$2, 'USHE Historic'!$A$3:$E$13)),
        _xlfn.IFS(
          AL$1="BYU", IFERROR(_xlfn.XLOOKUP($AI57, 'MAG College Enrollment Forecast'!$A:$A, 'MAG College Enrollment Forecast'!$B:$B), (AL$72-AL56)/($AI$72-$AI56)*($AI57-$AI56)+AL56),
          AL$1="UVU", IFERROR(_xlfn.XLOOKUP($AI57, 'MAG College Enrollment Forecast'!$A:$A, 'MAG College Enrollment Forecast'!$C:$C+'MAG College Enrollment Forecast'!$D:$D+'MAG College Enrollment Forecast'!$E:$E+'MAG College Enrollment Forecast'!$F:$F+'MAG College Enrollment Forecast'!$G:$G), (AL$72-AL56)/($AI$72-$AI56)*($AI57-$AI56)+AL56),
          TRUE, IFERROR(_xlfn.XLOOKUP($AI57, 'USHE Projections'!$A:$A, IFERROR(_xlfn.XLOOKUP(AL$1, 'USHE Projections'!$A$1:$E$1, 'USHE Projections'!$A:$E), "NONE"), (AL$72-AL56)/($AI$72-$AI56)*($AI57-$AI56)+AL56), (AL$72-AL56)/($AI$72-$AI56)*($AI57-$AI56)+AL56)
        )
      )
    )
  ), 0)</f>
        <v>71944</v>
      </c>
      <c r="AM57" s="104" cm="1">
        <f t="array" ref="AM57">ROUND(
  IF(AND(AM$1="Ensign", $AI57&gt;=2021, $AI57&lt;=2024),
    _xlfn.XLOOKUP($AI57, Ensign!$A$2:$A$12, Ensign!$B$2:$B$12),
    _xlfn.XLOOKUP($AI57, 'Historic (IPEDS &amp; 2019 RTP)'!$A:$A, _xlfn.XLOOKUP(AM$1, 'Historic (IPEDS &amp; 2019 RTP)'!$A$1:$H$1, 'Historic (IPEDS &amp; 2019 RTP)'!$A:$H),
      IFERROR(_xlfn.XLOOKUP($AI57, 'USHE Historic'!$A$3:$A$13, _xlfn.XLOOKUP(AM$1, 'USHE Historic'!$A$2:$E$2, 'USHE Historic'!$A$3:$E$13)),
        _xlfn.IFS(
          AM$1="BYU", IFERROR(_xlfn.XLOOKUP($AI57, 'MAG College Enrollment Forecast'!$A:$A, 'MAG College Enrollment Forecast'!$B:$B), (AM$72-AM56)/($AI$72-$AI56)*($AI57-$AI56)+AM56),
          AM$1="UVU", IFERROR(_xlfn.XLOOKUP($AI57, 'MAG College Enrollment Forecast'!$A:$A, 'MAG College Enrollment Forecast'!$C:$C+'MAG College Enrollment Forecast'!$D:$D+'MAG College Enrollment Forecast'!$E:$E+'MAG College Enrollment Forecast'!$F:$F+'MAG College Enrollment Forecast'!$G:$G), (AM$72-AM56)/($AI$72-$AI56)*($AI57-$AI56)+AM56),
          TRUE, IFERROR(_xlfn.XLOOKUP($AI57, 'USHE Projections'!$A:$A, IFERROR(_xlfn.XLOOKUP(AM$1, 'USHE Projections'!$A$1:$E$1, 'USHE Projections'!$A:$E), "NONE"), (AM$72-AM56)/($AI$72-$AI56)*($AI57-$AI56)+AM56), (AM$72-AM56)/($AI$72-$AI56)*($AI57-$AI56)+AM56)
        )
      )
    )
  ), 0)</f>
        <v>37948</v>
      </c>
      <c r="AN57" s="35" cm="1">
        <f t="array" ref="AN57">ROUND(
  IF(AND(AN$1="Ensign", $AI57&gt;=2021, $AI57&lt;=2024),
    _xlfn.XLOOKUP($AI57, Ensign!$A$2:$A$12, Ensign!$B$2:$B$12),
    _xlfn.XLOOKUP($AI57, 'Historic (IPEDS &amp; 2019 RTP)'!$A:$A, _xlfn.XLOOKUP(AN$1, 'Historic (IPEDS &amp; 2019 RTP)'!$A$1:$H$1, 'Historic (IPEDS &amp; 2019 RTP)'!$A:$H),
      IFERROR(_xlfn.XLOOKUP($AI57, 'USHE Historic'!$A$3:$A$13, _xlfn.XLOOKUP(AN$1, 'USHE Historic'!$A$2:$E$2, 'USHE Historic'!$A$3:$E$13)),
        _xlfn.IFS(
          AN$1="BYU", IFERROR(_xlfn.XLOOKUP($AI57, 'MAG College Enrollment Forecast'!$A:$A, 'MAG College Enrollment Forecast'!$B:$B), (AN$72-AN56)/($AI$72-$AI56)*($AI57-$AI56)+AN56),
          AN$1="UVU", IFERROR(_xlfn.XLOOKUP($AI57, 'MAG College Enrollment Forecast'!$A:$A, 'MAG College Enrollment Forecast'!$C:$C+'MAG College Enrollment Forecast'!$D:$D+'MAG College Enrollment Forecast'!$E:$E+'MAG College Enrollment Forecast'!$F:$F+'MAG College Enrollment Forecast'!$G:$G), (AN$72-AN56)/($AI$72-$AI56)*($AI57-$AI56)+AN56),
          TRUE, IFERROR(_xlfn.XLOOKUP($AI57, 'USHE Projections'!$A:$A, IFERROR(_xlfn.XLOOKUP(AN$1, 'USHE Projections'!$A$1:$E$1, 'USHE Projections'!$A:$E), "NONE"), (AN$72-AN56)/($AI$72-$AI56)*($AI57-$AI56)+AN56), (AN$72-AN56)/($AI$72-$AI56)*($AI57-$AI56)+AN56)
        )
      )
    )
  ), 0)</f>
        <v>38910</v>
      </c>
      <c r="AO57" s="104" cm="1">
        <f t="array" ref="AO57">ROUND(
  IF(AND(AO$1="Ensign", $AI57&gt;=2021, $AI57&lt;=2024),
    _xlfn.XLOOKUP($AI57, Ensign!$A$2:$A$12, Ensign!$B$2:$B$12),
    _xlfn.XLOOKUP($AI57, 'Historic (IPEDS &amp; 2019 RTP)'!$A:$A, _xlfn.XLOOKUP(AO$1, 'Historic (IPEDS &amp; 2019 RTP)'!$A$1:$H$1, 'Historic (IPEDS &amp; 2019 RTP)'!$A:$H),
      IFERROR(_xlfn.XLOOKUP($AI57, 'USHE Historic'!$A$3:$A$13, _xlfn.XLOOKUP(AO$1, 'USHE Historic'!$A$2:$E$2, 'USHE Historic'!$A$3:$E$13)),
        _xlfn.IFS(
          AO$1="BYU", IFERROR(_xlfn.XLOOKUP($AI57, 'MAG College Enrollment Forecast'!$A:$A, 'MAG College Enrollment Forecast'!$B:$B), (AO$72-AO56)/($AI$72-$AI56)*($AI57-$AI56)+AO56),
          AO$1="UVU", IFERROR(_xlfn.XLOOKUP($AI57, 'MAG College Enrollment Forecast'!$A:$A, 'MAG College Enrollment Forecast'!$C:$C+'MAG College Enrollment Forecast'!$D:$D+'MAG College Enrollment Forecast'!$E:$E+'MAG College Enrollment Forecast'!$F:$F+'MAG College Enrollment Forecast'!$G:$G), (AO$72-AO56)/($AI$72-$AI56)*($AI57-$AI56)+AO56),
          TRUE, IFERROR(_xlfn.XLOOKUP($AI57, 'USHE Projections'!$A:$A, IFERROR(_xlfn.XLOOKUP(AO$1, 'USHE Projections'!$A$1:$E$1, 'USHE Projections'!$A:$E), "NONE"), (AO$72-AO56)/($AI$72-$AI56)*($AI57-$AI56)+AO56), (AO$72-AO56)/($AI$72-$AI56)*($AI57-$AI56)+AO56)
        )
      )
    )
  ), 0)</f>
        <v>2672</v>
      </c>
      <c r="AP57" s="104" cm="1">
        <f t="array" ref="AP57">ROUND(
  IF(AND(AP$1="Ensign", $AI57&gt;=2021, $AI57&lt;=2024),
    _xlfn.XLOOKUP($AI57, Ensign!$A$2:$A$12, Ensign!$B$2:$B$12),
    _xlfn.XLOOKUP($AI57, 'Historic (IPEDS &amp; 2019 RTP)'!$A:$A, _xlfn.XLOOKUP(AP$1, 'Historic (IPEDS &amp; 2019 RTP)'!$A$1:$H$1, 'Historic (IPEDS &amp; 2019 RTP)'!$A:$H),
      IFERROR(_xlfn.XLOOKUP($AI57, 'USHE Historic'!$A$3:$A$13, _xlfn.XLOOKUP(AP$1, 'USHE Historic'!$A$2:$E$2, 'USHE Historic'!$A$3:$E$13)),
        _xlfn.IFS(
          AP$1="BYU", IFERROR(_xlfn.XLOOKUP($AI57, 'MAG College Enrollment Forecast'!$A:$A, 'MAG College Enrollment Forecast'!$B:$B), (AP$72-AP56)/($AI$72-$AI56)*($AI57-$AI56)+AP56),
          AP$1="UVU", IFERROR(_xlfn.XLOOKUP($AI57, 'MAG College Enrollment Forecast'!$A:$A, 'MAG College Enrollment Forecast'!$C:$C+'MAG College Enrollment Forecast'!$D:$D+'MAG College Enrollment Forecast'!$E:$E+'MAG College Enrollment Forecast'!$F:$F+'MAG College Enrollment Forecast'!$G:$G), (AP$72-AP56)/($AI$72-$AI56)*($AI57-$AI56)+AP56),
          TRUE, IFERROR(_xlfn.XLOOKUP($AI57, 'USHE Projections'!$A:$A, IFERROR(_xlfn.XLOOKUP(AP$1, 'USHE Projections'!$A$1:$E$1, 'USHE Projections'!$A:$E), "NONE"), (AP$72-AP56)/($AI$72-$AI56)*($AI57-$AI56)+AP56), (AP$72-AP56)/($AI$72-$AI56)*($AI57-$AI56)+AP56)
        )
      )
    )
  ), 0)</f>
        <v>2578</v>
      </c>
    </row>
    <row r="58" spans="35:42">
      <c r="AI58" s="3">
        <v>2046</v>
      </c>
      <c r="AJ58" s="104" cm="1">
        <f t="array" ref="AJ58">ROUND(
  IF(AND(AJ$1="Ensign", $AI58&gt;=2021, $AI58&lt;=2024),
    _xlfn.XLOOKUP($AI58, Ensign!$A$2:$A$12, Ensign!$B$2:$B$12),
    _xlfn.XLOOKUP($AI58, 'Historic (IPEDS &amp; 2019 RTP)'!$A:$A, _xlfn.XLOOKUP(AJ$1, 'Historic (IPEDS &amp; 2019 RTP)'!$A$1:$H$1, 'Historic (IPEDS &amp; 2019 RTP)'!$A:$H),
      IFERROR(_xlfn.XLOOKUP($AI58, 'USHE Historic'!$A$3:$A$13, _xlfn.XLOOKUP(AJ$1, 'USHE Historic'!$A$2:$E$2, 'USHE Historic'!$A$3:$E$13)),
        _xlfn.IFS(
          AJ$1="BYU", IFERROR(_xlfn.XLOOKUP($AI58, 'MAG College Enrollment Forecast'!$A:$A, 'MAG College Enrollment Forecast'!$B:$B), (AJ$72-AJ57)/($AI$72-$AI57)*($AI58-$AI57)+AJ57),
          AJ$1="UVU", IFERROR(_xlfn.XLOOKUP($AI58, 'MAG College Enrollment Forecast'!$A:$A, 'MAG College Enrollment Forecast'!$C:$C+'MAG College Enrollment Forecast'!$D:$D+'MAG College Enrollment Forecast'!$E:$E+'MAG College Enrollment Forecast'!$F:$F+'MAG College Enrollment Forecast'!$G:$G), (AJ$72-AJ57)/($AI$72-$AI57)*($AI58-$AI57)+AJ57),
          TRUE, IFERROR(_xlfn.XLOOKUP($AI58, 'USHE Projections'!$A:$A, IFERROR(_xlfn.XLOOKUP(AJ$1, 'USHE Projections'!$A$1:$E$1, 'USHE Projections'!$A:$E), "NONE"), (AJ$72-AJ57)/($AI$72-$AI57)*($AI58-$AI57)+AJ57), (AJ$72-AJ57)/($AI$72-$AI57)*($AI58-$AI57)+AJ57)
        )
      )
    )
  ), 0)</f>
        <v>42765</v>
      </c>
      <c r="AK58" s="104" cm="1">
        <f t="array" ref="AK58">ROUND(
  IF(AND(AK$1="Ensign", $AI58&gt;=2021, $AI58&lt;=2024),
    _xlfn.XLOOKUP($AI58, Ensign!$A$2:$A$12, Ensign!$B$2:$B$12),
    _xlfn.XLOOKUP($AI58, 'Historic (IPEDS &amp; 2019 RTP)'!$A:$A, _xlfn.XLOOKUP(AK$1, 'Historic (IPEDS &amp; 2019 RTP)'!$A$1:$H$1, 'Historic (IPEDS &amp; 2019 RTP)'!$A:$H),
      IFERROR(_xlfn.XLOOKUP($AI58, 'USHE Historic'!$A$3:$A$13, _xlfn.XLOOKUP(AK$1, 'USHE Historic'!$A$2:$E$2, 'USHE Historic'!$A$3:$E$13)),
        _xlfn.IFS(
          AK$1="BYU", IFERROR(_xlfn.XLOOKUP($AI58, 'MAG College Enrollment Forecast'!$A:$A, 'MAG College Enrollment Forecast'!$B:$B), (AK$72-AK57)/($AI$72-$AI57)*($AI58-$AI57)+AK57),
          AK$1="UVU", IFERROR(_xlfn.XLOOKUP($AI58, 'MAG College Enrollment Forecast'!$A:$A, 'MAG College Enrollment Forecast'!$C:$C+'MAG College Enrollment Forecast'!$D:$D+'MAG College Enrollment Forecast'!$E:$E+'MAG College Enrollment Forecast'!$F:$F+'MAG College Enrollment Forecast'!$G:$G), (AK$72-AK57)/($AI$72-$AI57)*($AI58-$AI57)+AK57),
          TRUE, IFERROR(_xlfn.XLOOKUP($AI58, 'USHE Projections'!$A:$A, IFERROR(_xlfn.XLOOKUP(AK$1, 'USHE Projections'!$A$1:$E$1, 'USHE Projections'!$A:$E), "NONE"), (AK$72-AK57)/($AI$72-$AI57)*($AI58-$AI57)+AK57), (AK$72-AK57)/($AI$72-$AI57)*($AI58-$AI57)+AK57)
        )
      )
    )
  ), 0)</f>
        <v>41469</v>
      </c>
      <c r="AL58" s="35" cm="1">
        <f t="array" ref="AL58">ROUND(
  IF(AND(AL$1="Ensign", $AI58&gt;=2021, $AI58&lt;=2024),
    _xlfn.XLOOKUP($AI58, Ensign!$A$2:$A$12, Ensign!$B$2:$B$12),
    _xlfn.XLOOKUP($AI58, 'Historic (IPEDS &amp; 2019 RTP)'!$A:$A, _xlfn.XLOOKUP(AL$1, 'Historic (IPEDS &amp; 2019 RTP)'!$A$1:$H$1, 'Historic (IPEDS &amp; 2019 RTP)'!$A:$H),
      IFERROR(_xlfn.XLOOKUP($AI58, 'USHE Historic'!$A$3:$A$13, _xlfn.XLOOKUP(AL$1, 'USHE Historic'!$A$2:$E$2, 'USHE Historic'!$A$3:$E$13)),
        _xlfn.IFS(
          AL$1="BYU", IFERROR(_xlfn.XLOOKUP($AI58, 'MAG College Enrollment Forecast'!$A:$A, 'MAG College Enrollment Forecast'!$B:$B), (AL$72-AL57)/($AI$72-$AI57)*($AI58-$AI57)+AL57),
          AL$1="UVU", IFERROR(_xlfn.XLOOKUP($AI58, 'MAG College Enrollment Forecast'!$A:$A, 'MAG College Enrollment Forecast'!$C:$C+'MAG College Enrollment Forecast'!$D:$D+'MAG College Enrollment Forecast'!$E:$E+'MAG College Enrollment Forecast'!$F:$F+'MAG College Enrollment Forecast'!$G:$G), (AL$72-AL57)/($AI$72-$AI57)*($AI58-$AI57)+AL57),
          TRUE, IFERROR(_xlfn.XLOOKUP($AI58, 'USHE Projections'!$A:$A, IFERROR(_xlfn.XLOOKUP(AL$1, 'USHE Projections'!$A$1:$E$1, 'USHE Projections'!$A:$E), "NONE"), (AL$72-AL57)/($AI$72-$AI57)*($AI58-$AI57)+AL57), (AL$72-AL57)/($AI$72-$AI57)*($AI58-$AI57)+AL57)
        )
      )
    )
  ), 0)</f>
        <v>73172</v>
      </c>
      <c r="AM58" s="104" cm="1">
        <f t="array" ref="AM58">ROUND(
  IF(AND(AM$1="Ensign", $AI58&gt;=2021, $AI58&lt;=2024),
    _xlfn.XLOOKUP($AI58, Ensign!$A$2:$A$12, Ensign!$B$2:$B$12),
    _xlfn.XLOOKUP($AI58, 'Historic (IPEDS &amp; 2019 RTP)'!$A:$A, _xlfn.XLOOKUP(AM$1, 'Historic (IPEDS &amp; 2019 RTP)'!$A$1:$H$1, 'Historic (IPEDS &amp; 2019 RTP)'!$A:$H),
      IFERROR(_xlfn.XLOOKUP($AI58, 'USHE Historic'!$A$3:$A$13, _xlfn.XLOOKUP(AM$1, 'USHE Historic'!$A$2:$E$2, 'USHE Historic'!$A$3:$E$13)),
        _xlfn.IFS(
          AM$1="BYU", IFERROR(_xlfn.XLOOKUP($AI58, 'MAG College Enrollment Forecast'!$A:$A, 'MAG College Enrollment Forecast'!$B:$B), (AM$72-AM57)/($AI$72-$AI57)*($AI58-$AI57)+AM57),
          AM$1="UVU", IFERROR(_xlfn.XLOOKUP($AI58, 'MAG College Enrollment Forecast'!$A:$A, 'MAG College Enrollment Forecast'!$C:$C+'MAG College Enrollment Forecast'!$D:$D+'MAG College Enrollment Forecast'!$E:$E+'MAG College Enrollment Forecast'!$F:$F+'MAG College Enrollment Forecast'!$G:$G), (AM$72-AM57)/($AI$72-$AI57)*($AI58-$AI57)+AM57),
          TRUE, IFERROR(_xlfn.XLOOKUP($AI58, 'USHE Projections'!$A:$A, IFERROR(_xlfn.XLOOKUP(AM$1, 'USHE Projections'!$A$1:$E$1, 'USHE Projections'!$A:$E), "NONE"), (AM$72-AM57)/($AI$72-$AI57)*($AI58-$AI57)+AM57), (AM$72-AM57)/($AI$72-$AI57)*($AI58-$AI57)+AM57)
        )
      )
    )
  ), 0)</f>
        <v>38285</v>
      </c>
      <c r="AN58" s="35" cm="1">
        <f t="array" ref="AN58">ROUND(
  IF(AND(AN$1="Ensign", $AI58&gt;=2021, $AI58&lt;=2024),
    _xlfn.XLOOKUP($AI58, Ensign!$A$2:$A$12, Ensign!$B$2:$B$12),
    _xlfn.XLOOKUP($AI58, 'Historic (IPEDS &amp; 2019 RTP)'!$A:$A, _xlfn.XLOOKUP(AN$1, 'Historic (IPEDS &amp; 2019 RTP)'!$A$1:$H$1, 'Historic (IPEDS &amp; 2019 RTP)'!$A:$H),
      IFERROR(_xlfn.XLOOKUP($AI58, 'USHE Historic'!$A$3:$A$13, _xlfn.XLOOKUP(AN$1, 'USHE Historic'!$A$2:$E$2, 'USHE Historic'!$A$3:$E$13)),
        _xlfn.IFS(
          AN$1="BYU", IFERROR(_xlfn.XLOOKUP($AI58, 'MAG College Enrollment Forecast'!$A:$A, 'MAG College Enrollment Forecast'!$B:$B), (AN$72-AN57)/($AI$72-$AI57)*($AI58-$AI57)+AN57),
          AN$1="UVU", IFERROR(_xlfn.XLOOKUP($AI58, 'MAG College Enrollment Forecast'!$A:$A, 'MAG College Enrollment Forecast'!$C:$C+'MAG College Enrollment Forecast'!$D:$D+'MAG College Enrollment Forecast'!$E:$E+'MAG College Enrollment Forecast'!$F:$F+'MAG College Enrollment Forecast'!$G:$G), (AN$72-AN57)/($AI$72-$AI57)*($AI58-$AI57)+AN57),
          TRUE, IFERROR(_xlfn.XLOOKUP($AI58, 'USHE Projections'!$A:$A, IFERROR(_xlfn.XLOOKUP(AN$1, 'USHE Projections'!$A$1:$E$1, 'USHE Projections'!$A:$E), "NONE"), (AN$72-AN57)/($AI$72-$AI57)*($AI58-$AI57)+AN57), (AN$72-AN57)/($AI$72-$AI57)*($AI58-$AI57)+AN57)
        )
      )
    )
  ), 0)</f>
        <v>39299</v>
      </c>
      <c r="AO58" s="104" cm="1">
        <f t="array" ref="AO58">ROUND(
  IF(AND(AO$1="Ensign", $AI58&gt;=2021, $AI58&lt;=2024),
    _xlfn.XLOOKUP($AI58, Ensign!$A$2:$A$12, Ensign!$B$2:$B$12),
    _xlfn.XLOOKUP($AI58, 'Historic (IPEDS &amp; 2019 RTP)'!$A:$A, _xlfn.XLOOKUP(AO$1, 'Historic (IPEDS &amp; 2019 RTP)'!$A$1:$H$1, 'Historic (IPEDS &amp; 2019 RTP)'!$A:$H),
      IFERROR(_xlfn.XLOOKUP($AI58, 'USHE Historic'!$A$3:$A$13, _xlfn.XLOOKUP(AO$1, 'USHE Historic'!$A$2:$E$2, 'USHE Historic'!$A$3:$E$13)),
        _xlfn.IFS(
          AO$1="BYU", IFERROR(_xlfn.XLOOKUP($AI58, 'MAG College Enrollment Forecast'!$A:$A, 'MAG College Enrollment Forecast'!$B:$B), (AO$72-AO57)/($AI$72-$AI57)*($AI58-$AI57)+AO57),
          AO$1="UVU", IFERROR(_xlfn.XLOOKUP($AI58, 'MAG College Enrollment Forecast'!$A:$A, 'MAG College Enrollment Forecast'!$C:$C+'MAG College Enrollment Forecast'!$D:$D+'MAG College Enrollment Forecast'!$E:$E+'MAG College Enrollment Forecast'!$F:$F+'MAG College Enrollment Forecast'!$G:$G), (AO$72-AO57)/($AI$72-$AI57)*($AI58-$AI57)+AO57),
          TRUE, IFERROR(_xlfn.XLOOKUP($AI58, 'USHE Projections'!$A:$A, IFERROR(_xlfn.XLOOKUP(AO$1, 'USHE Projections'!$A$1:$E$1, 'USHE Projections'!$A:$E), "NONE"), (AO$72-AO57)/($AI$72-$AI57)*($AI58-$AI57)+AO57), (AO$72-AO57)/($AI$72-$AI57)*($AI58-$AI57)+AO57)
        )
      )
    )
  ), 0)</f>
        <v>2707</v>
      </c>
      <c r="AP58" s="104" cm="1">
        <f t="array" ref="AP58">ROUND(
  IF(AND(AP$1="Ensign", $AI58&gt;=2021, $AI58&lt;=2024),
    _xlfn.XLOOKUP($AI58, Ensign!$A$2:$A$12, Ensign!$B$2:$B$12),
    _xlfn.XLOOKUP($AI58, 'Historic (IPEDS &amp; 2019 RTP)'!$A:$A, _xlfn.XLOOKUP(AP$1, 'Historic (IPEDS &amp; 2019 RTP)'!$A$1:$H$1, 'Historic (IPEDS &amp; 2019 RTP)'!$A:$H),
      IFERROR(_xlfn.XLOOKUP($AI58, 'USHE Historic'!$A$3:$A$13, _xlfn.XLOOKUP(AP$1, 'USHE Historic'!$A$2:$E$2, 'USHE Historic'!$A$3:$E$13)),
        _xlfn.IFS(
          AP$1="BYU", IFERROR(_xlfn.XLOOKUP($AI58, 'MAG College Enrollment Forecast'!$A:$A, 'MAG College Enrollment Forecast'!$B:$B), (AP$72-AP57)/($AI$72-$AI57)*($AI58-$AI57)+AP57),
          AP$1="UVU", IFERROR(_xlfn.XLOOKUP($AI58, 'MAG College Enrollment Forecast'!$A:$A, 'MAG College Enrollment Forecast'!$C:$C+'MAG College Enrollment Forecast'!$D:$D+'MAG College Enrollment Forecast'!$E:$E+'MAG College Enrollment Forecast'!$F:$F+'MAG College Enrollment Forecast'!$G:$G), (AP$72-AP57)/($AI$72-$AI57)*($AI58-$AI57)+AP57),
          TRUE, IFERROR(_xlfn.XLOOKUP($AI58, 'USHE Projections'!$A:$A, IFERROR(_xlfn.XLOOKUP(AP$1, 'USHE Projections'!$A$1:$E$1, 'USHE Projections'!$A:$E), "NONE"), (AP$72-AP57)/($AI$72-$AI57)*($AI58-$AI57)+AP57), (AP$72-AP57)/($AI$72-$AI57)*($AI58-$AI57)+AP57)
        )
      )
    )
  ), 0)</f>
        <v>2639</v>
      </c>
    </row>
    <row r="59" spans="35:42">
      <c r="AI59" s="3">
        <v>2047</v>
      </c>
      <c r="AJ59" s="104" cm="1">
        <f t="array" ref="AJ59">ROUND(
  IF(AND(AJ$1="Ensign", $AI59&gt;=2021, $AI59&lt;=2024),
    _xlfn.XLOOKUP($AI59, Ensign!$A$2:$A$12, Ensign!$B$2:$B$12),
    _xlfn.XLOOKUP($AI59, 'Historic (IPEDS &amp; 2019 RTP)'!$A:$A, _xlfn.XLOOKUP(AJ$1, 'Historic (IPEDS &amp; 2019 RTP)'!$A$1:$H$1, 'Historic (IPEDS &amp; 2019 RTP)'!$A:$H),
      IFERROR(_xlfn.XLOOKUP($AI59, 'USHE Historic'!$A$3:$A$13, _xlfn.XLOOKUP(AJ$1, 'USHE Historic'!$A$2:$E$2, 'USHE Historic'!$A$3:$E$13)),
        _xlfn.IFS(
          AJ$1="BYU", IFERROR(_xlfn.XLOOKUP($AI59, 'MAG College Enrollment Forecast'!$A:$A, 'MAG College Enrollment Forecast'!$B:$B), (AJ$72-AJ58)/($AI$72-$AI58)*($AI59-$AI58)+AJ58),
          AJ$1="UVU", IFERROR(_xlfn.XLOOKUP($AI59, 'MAG College Enrollment Forecast'!$A:$A, 'MAG College Enrollment Forecast'!$C:$C+'MAG College Enrollment Forecast'!$D:$D+'MAG College Enrollment Forecast'!$E:$E+'MAG College Enrollment Forecast'!$F:$F+'MAG College Enrollment Forecast'!$G:$G), (AJ$72-AJ58)/($AI$72-$AI58)*($AI59-$AI58)+AJ58),
          TRUE, IFERROR(_xlfn.XLOOKUP($AI59, 'USHE Projections'!$A:$A, IFERROR(_xlfn.XLOOKUP(AJ$1, 'USHE Projections'!$A$1:$E$1, 'USHE Projections'!$A:$E), "NONE"), (AJ$72-AJ58)/($AI$72-$AI58)*($AI59-$AI58)+AJ58), (AJ$72-AJ58)/($AI$72-$AI58)*($AI59-$AI58)+AJ58)
        )
      )
    )
  ), 0)</f>
        <v>43068</v>
      </c>
      <c r="AK59" s="104" cm="1">
        <f t="array" ref="AK59">ROUND(
  IF(AND(AK$1="Ensign", $AI59&gt;=2021, $AI59&lt;=2024),
    _xlfn.XLOOKUP($AI59, Ensign!$A$2:$A$12, Ensign!$B$2:$B$12),
    _xlfn.XLOOKUP($AI59, 'Historic (IPEDS &amp; 2019 RTP)'!$A:$A, _xlfn.XLOOKUP(AK$1, 'Historic (IPEDS &amp; 2019 RTP)'!$A$1:$H$1, 'Historic (IPEDS &amp; 2019 RTP)'!$A:$H),
      IFERROR(_xlfn.XLOOKUP($AI59, 'USHE Historic'!$A$3:$A$13, _xlfn.XLOOKUP(AK$1, 'USHE Historic'!$A$2:$E$2, 'USHE Historic'!$A$3:$E$13)),
        _xlfn.IFS(
          AK$1="BYU", IFERROR(_xlfn.XLOOKUP($AI59, 'MAG College Enrollment Forecast'!$A:$A, 'MAG College Enrollment Forecast'!$B:$B), (AK$72-AK58)/($AI$72-$AI58)*($AI59-$AI58)+AK58),
          AK$1="UVU", IFERROR(_xlfn.XLOOKUP($AI59, 'MAG College Enrollment Forecast'!$A:$A, 'MAG College Enrollment Forecast'!$C:$C+'MAG College Enrollment Forecast'!$D:$D+'MAG College Enrollment Forecast'!$E:$E+'MAG College Enrollment Forecast'!$F:$F+'MAG College Enrollment Forecast'!$G:$G), (AK$72-AK58)/($AI$72-$AI58)*($AI59-$AI58)+AK58),
          TRUE, IFERROR(_xlfn.XLOOKUP($AI59, 'USHE Projections'!$A:$A, IFERROR(_xlfn.XLOOKUP(AK$1, 'USHE Projections'!$A$1:$E$1, 'USHE Projections'!$A:$E), "NONE"), (AK$72-AK58)/($AI$72-$AI58)*($AI59-$AI58)+AK58), (AK$72-AK58)/($AI$72-$AI58)*($AI59-$AI58)+AK58)
        )
      )
    )
  ), 0)</f>
        <v>41936</v>
      </c>
      <c r="AL59" s="35" cm="1">
        <f t="array" ref="AL59">ROUND(
  IF(AND(AL$1="Ensign", $AI59&gt;=2021, $AI59&lt;=2024),
    _xlfn.XLOOKUP($AI59, Ensign!$A$2:$A$12, Ensign!$B$2:$B$12),
    _xlfn.XLOOKUP($AI59, 'Historic (IPEDS &amp; 2019 RTP)'!$A:$A, _xlfn.XLOOKUP(AL$1, 'Historic (IPEDS &amp; 2019 RTP)'!$A$1:$H$1, 'Historic (IPEDS &amp; 2019 RTP)'!$A:$H),
      IFERROR(_xlfn.XLOOKUP($AI59, 'USHE Historic'!$A$3:$A$13, _xlfn.XLOOKUP(AL$1, 'USHE Historic'!$A$2:$E$2, 'USHE Historic'!$A$3:$E$13)),
        _xlfn.IFS(
          AL$1="BYU", IFERROR(_xlfn.XLOOKUP($AI59, 'MAG College Enrollment Forecast'!$A:$A, 'MAG College Enrollment Forecast'!$B:$B), (AL$72-AL58)/($AI$72-$AI58)*($AI59-$AI58)+AL58),
          AL$1="UVU", IFERROR(_xlfn.XLOOKUP($AI59, 'MAG College Enrollment Forecast'!$A:$A, 'MAG College Enrollment Forecast'!$C:$C+'MAG College Enrollment Forecast'!$D:$D+'MAG College Enrollment Forecast'!$E:$E+'MAG College Enrollment Forecast'!$F:$F+'MAG College Enrollment Forecast'!$G:$G), (AL$72-AL58)/($AI$72-$AI58)*($AI59-$AI58)+AL58),
          TRUE, IFERROR(_xlfn.XLOOKUP($AI59, 'USHE Projections'!$A:$A, IFERROR(_xlfn.XLOOKUP(AL$1, 'USHE Projections'!$A$1:$E$1, 'USHE Projections'!$A:$E), "NONE"), (AL$72-AL58)/($AI$72-$AI58)*($AI59-$AI58)+AL58), (AL$72-AL58)/($AI$72-$AI58)*($AI59-$AI58)+AL58)
        )
      )
    )
  ), 0)</f>
        <v>74399</v>
      </c>
      <c r="AM59" s="104" cm="1">
        <f t="array" ref="AM59">ROUND(
  IF(AND(AM$1="Ensign", $AI59&gt;=2021, $AI59&lt;=2024),
    _xlfn.XLOOKUP($AI59, Ensign!$A$2:$A$12, Ensign!$B$2:$B$12),
    _xlfn.XLOOKUP($AI59, 'Historic (IPEDS &amp; 2019 RTP)'!$A:$A, _xlfn.XLOOKUP(AM$1, 'Historic (IPEDS &amp; 2019 RTP)'!$A$1:$H$1, 'Historic (IPEDS &amp; 2019 RTP)'!$A:$H),
      IFERROR(_xlfn.XLOOKUP($AI59, 'USHE Historic'!$A$3:$A$13, _xlfn.XLOOKUP(AM$1, 'USHE Historic'!$A$2:$E$2, 'USHE Historic'!$A$3:$E$13)),
        _xlfn.IFS(
          AM$1="BYU", IFERROR(_xlfn.XLOOKUP($AI59, 'MAG College Enrollment Forecast'!$A:$A, 'MAG College Enrollment Forecast'!$B:$B), (AM$72-AM58)/($AI$72-$AI58)*($AI59-$AI58)+AM58),
          AM$1="UVU", IFERROR(_xlfn.XLOOKUP($AI59, 'MAG College Enrollment Forecast'!$A:$A, 'MAG College Enrollment Forecast'!$C:$C+'MAG College Enrollment Forecast'!$D:$D+'MAG College Enrollment Forecast'!$E:$E+'MAG College Enrollment Forecast'!$F:$F+'MAG College Enrollment Forecast'!$G:$G), (AM$72-AM58)/($AI$72-$AI58)*($AI59-$AI58)+AM58),
          TRUE, IFERROR(_xlfn.XLOOKUP($AI59, 'USHE Projections'!$A:$A, IFERROR(_xlfn.XLOOKUP(AM$1, 'USHE Projections'!$A$1:$E$1, 'USHE Projections'!$A:$E), "NONE"), (AM$72-AM58)/($AI$72-$AI58)*($AI59-$AI58)+AM58), (AM$72-AM58)/($AI$72-$AI58)*($AI59-$AI58)+AM58)
        )
      )
    )
  ), 0)</f>
        <v>38622</v>
      </c>
      <c r="AN59" s="35" cm="1">
        <f t="array" ref="AN59">ROUND(
  IF(AND(AN$1="Ensign", $AI59&gt;=2021, $AI59&lt;=2024),
    _xlfn.XLOOKUP($AI59, Ensign!$A$2:$A$12, Ensign!$B$2:$B$12),
    _xlfn.XLOOKUP($AI59, 'Historic (IPEDS &amp; 2019 RTP)'!$A:$A, _xlfn.XLOOKUP(AN$1, 'Historic (IPEDS &amp; 2019 RTP)'!$A$1:$H$1, 'Historic (IPEDS &amp; 2019 RTP)'!$A:$H),
      IFERROR(_xlfn.XLOOKUP($AI59, 'USHE Historic'!$A$3:$A$13, _xlfn.XLOOKUP(AN$1, 'USHE Historic'!$A$2:$E$2, 'USHE Historic'!$A$3:$E$13)),
        _xlfn.IFS(
          AN$1="BYU", IFERROR(_xlfn.XLOOKUP($AI59, 'MAG College Enrollment Forecast'!$A:$A, 'MAG College Enrollment Forecast'!$B:$B), (AN$72-AN58)/($AI$72-$AI58)*($AI59-$AI58)+AN58),
          AN$1="UVU", IFERROR(_xlfn.XLOOKUP($AI59, 'MAG College Enrollment Forecast'!$A:$A, 'MAG College Enrollment Forecast'!$C:$C+'MAG College Enrollment Forecast'!$D:$D+'MAG College Enrollment Forecast'!$E:$E+'MAG College Enrollment Forecast'!$F:$F+'MAG College Enrollment Forecast'!$G:$G), (AN$72-AN58)/($AI$72-$AI58)*($AI59-$AI58)+AN58),
          TRUE, IFERROR(_xlfn.XLOOKUP($AI59, 'USHE Projections'!$A:$A, IFERROR(_xlfn.XLOOKUP(AN$1, 'USHE Projections'!$A$1:$E$1, 'USHE Projections'!$A:$E), "NONE"), (AN$72-AN58)/($AI$72-$AI58)*($AI59-$AI58)+AN58), (AN$72-AN58)/($AI$72-$AI58)*($AI59-$AI58)+AN58)
        )
      )
    )
  ), 0)</f>
        <v>39303</v>
      </c>
      <c r="AO59" s="104" cm="1">
        <f t="array" ref="AO59">ROUND(
  IF(AND(AO$1="Ensign", $AI59&gt;=2021, $AI59&lt;=2024),
    _xlfn.XLOOKUP($AI59, Ensign!$A$2:$A$12, Ensign!$B$2:$B$12),
    _xlfn.XLOOKUP($AI59, 'Historic (IPEDS &amp; 2019 RTP)'!$A:$A, _xlfn.XLOOKUP(AO$1, 'Historic (IPEDS &amp; 2019 RTP)'!$A$1:$H$1, 'Historic (IPEDS &amp; 2019 RTP)'!$A:$H),
      IFERROR(_xlfn.XLOOKUP($AI59, 'USHE Historic'!$A$3:$A$13, _xlfn.XLOOKUP(AO$1, 'USHE Historic'!$A$2:$E$2, 'USHE Historic'!$A$3:$E$13)),
        _xlfn.IFS(
          AO$1="BYU", IFERROR(_xlfn.XLOOKUP($AI59, 'MAG College Enrollment Forecast'!$A:$A, 'MAG College Enrollment Forecast'!$B:$B), (AO$72-AO58)/($AI$72-$AI58)*($AI59-$AI58)+AO58),
          AO$1="UVU", IFERROR(_xlfn.XLOOKUP($AI59, 'MAG College Enrollment Forecast'!$A:$A, 'MAG College Enrollment Forecast'!$C:$C+'MAG College Enrollment Forecast'!$D:$D+'MAG College Enrollment Forecast'!$E:$E+'MAG College Enrollment Forecast'!$F:$F+'MAG College Enrollment Forecast'!$G:$G), (AO$72-AO58)/($AI$72-$AI58)*($AI59-$AI58)+AO58),
          TRUE, IFERROR(_xlfn.XLOOKUP($AI59, 'USHE Projections'!$A:$A, IFERROR(_xlfn.XLOOKUP(AO$1, 'USHE Projections'!$A$1:$E$1, 'USHE Projections'!$A:$E), "NONE"), (AO$72-AO58)/($AI$72-$AI58)*($AI59-$AI58)+AO58), (AO$72-AO58)/($AI$72-$AI58)*($AI59-$AI58)+AO58)
        )
      )
    )
  ), 0)</f>
        <v>2742</v>
      </c>
      <c r="AP59" s="104" cm="1">
        <f t="array" ref="AP59">ROUND(
  IF(AND(AP$1="Ensign", $AI59&gt;=2021, $AI59&lt;=2024),
    _xlfn.XLOOKUP($AI59, Ensign!$A$2:$A$12, Ensign!$B$2:$B$12),
    _xlfn.XLOOKUP($AI59, 'Historic (IPEDS &amp; 2019 RTP)'!$A:$A, _xlfn.XLOOKUP(AP$1, 'Historic (IPEDS &amp; 2019 RTP)'!$A$1:$H$1, 'Historic (IPEDS &amp; 2019 RTP)'!$A:$H),
      IFERROR(_xlfn.XLOOKUP($AI59, 'USHE Historic'!$A$3:$A$13, _xlfn.XLOOKUP(AP$1, 'USHE Historic'!$A$2:$E$2, 'USHE Historic'!$A$3:$E$13)),
        _xlfn.IFS(
          AP$1="BYU", IFERROR(_xlfn.XLOOKUP($AI59, 'MAG College Enrollment Forecast'!$A:$A, 'MAG College Enrollment Forecast'!$B:$B), (AP$72-AP58)/($AI$72-$AI58)*($AI59-$AI58)+AP58),
          AP$1="UVU", IFERROR(_xlfn.XLOOKUP($AI59, 'MAG College Enrollment Forecast'!$A:$A, 'MAG College Enrollment Forecast'!$C:$C+'MAG College Enrollment Forecast'!$D:$D+'MAG College Enrollment Forecast'!$E:$E+'MAG College Enrollment Forecast'!$F:$F+'MAG College Enrollment Forecast'!$G:$G), (AP$72-AP58)/($AI$72-$AI58)*($AI59-$AI58)+AP58),
          TRUE, IFERROR(_xlfn.XLOOKUP($AI59, 'USHE Projections'!$A:$A, IFERROR(_xlfn.XLOOKUP(AP$1, 'USHE Projections'!$A$1:$E$1, 'USHE Projections'!$A:$E), "NONE"), (AP$72-AP58)/($AI$72-$AI58)*($AI59-$AI58)+AP58), (AP$72-AP58)/($AI$72-$AI58)*($AI59-$AI58)+AP58)
        )
      )
    )
  ), 0)</f>
        <v>2701</v>
      </c>
    </row>
    <row r="60" spans="35:42">
      <c r="AI60" s="3">
        <v>2048</v>
      </c>
      <c r="AJ60" s="104" cm="1">
        <f t="array" ref="AJ60">ROUND(
  IF(AND(AJ$1="Ensign", $AI60&gt;=2021, $AI60&lt;=2024),
    _xlfn.XLOOKUP($AI60, Ensign!$A$2:$A$12, Ensign!$B$2:$B$12),
    _xlfn.XLOOKUP($AI60, 'Historic (IPEDS &amp; 2019 RTP)'!$A:$A, _xlfn.XLOOKUP(AJ$1, 'Historic (IPEDS &amp; 2019 RTP)'!$A$1:$H$1, 'Historic (IPEDS &amp; 2019 RTP)'!$A:$H),
      IFERROR(_xlfn.XLOOKUP($AI60, 'USHE Historic'!$A$3:$A$13, _xlfn.XLOOKUP(AJ$1, 'USHE Historic'!$A$2:$E$2, 'USHE Historic'!$A$3:$E$13)),
        _xlfn.IFS(
          AJ$1="BYU", IFERROR(_xlfn.XLOOKUP($AI60, 'MAG College Enrollment Forecast'!$A:$A, 'MAG College Enrollment Forecast'!$B:$B), (AJ$72-AJ59)/($AI$72-$AI59)*($AI60-$AI59)+AJ59),
          AJ$1="UVU", IFERROR(_xlfn.XLOOKUP($AI60, 'MAG College Enrollment Forecast'!$A:$A, 'MAG College Enrollment Forecast'!$C:$C+'MAG College Enrollment Forecast'!$D:$D+'MAG College Enrollment Forecast'!$E:$E+'MAG College Enrollment Forecast'!$F:$F+'MAG College Enrollment Forecast'!$G:$G), (AJ$72-AJ59)/($AI$72-$AI59)*($AI60-$AI59)+AJ59),
          TRUE, IFERROR(_xlfn.XLOOKUP($AI60, 'USHE Projections'!$A:$A, IFERROR(_xlfn.XLOOKUP(AJ$1, 'USHE Projections'!$A$1:$E$1, 'USHE Projections'!$A:$E), "NONE"), (AJ$72-AJ59)/($AI$72-$AI59)*($AI60-$AI59)+AJ59), (AJ$72-AJ59)/($AI$72-$AI59)*($AI60-$AI59)+AJ59)
        )
      )
    )
  ), 0)</f>
        <v>43370</v>
      </c>
      <c r="AK60" s="104" cm="1">
        <f t="array" ref="AK60">ROUND(
  IF(AND(AK$1="Ensign", $AI60&gt;=2021, $AI60&lt;=2024),
    _xlfn.XLOOKUP($AI60, Ensign!$A$2:$A$12, Ensign!$B$2:$B$12),
    _xlfn.XLOOKUP($AI60, 'Historic (IPEDS &amp; 2019 RTP)'!$A:$A, _xlfn.XLOOKUP(AK$1, 'Historic (IPEDS &amp; 2019 RTP)'!$A$1:$H$1, 'Historic (IPEDS &amp; 2019 RTP)'!$A:$H),
      IFERROR(_xlfn.XLOOKUP($AI60, 'USHE Historic'!$A$3:$A$13, _xlfn.XLOOKUP(AK$1, 'USHE Historic'!$A$2:$E$2, 'USHE Historic'!$A$3:$E$13)),
        _xlfn.IFS(
          AK$1="BYU", IFERROR(_xlfn.XLOOKUP($AI60, 'MAG College Enrollment Forecast'!$A:$A, 'MAG College Enrollment Forecast'!$B:$B), (AK$72-AK59)/($AI$72-$AI59)*($AI60-$AI59)+AK59),
          AK$1="UVU", IFERROR(_xlfn.XLOOKUP($AI60, 'MAG College Enrollment Forecast'!$A:$A, 'MAG College Enrollment Forecast'!$C:$C+'MAG College Enrollment Forecast'!$D:$D+'MAG College Enrollment Forecast'!$E:$E+'MAG College Enrollment Forecast'!$F:$F+'MAG College Enrollment Forecast'!$G:$G), (AK$72-AK59)/($AI$72-$AI59)*($AI60-$AI59)+AK59),
          TRUE, IFERROR(_xlfn.XLOOKUP($AI60, 'USHE Projections'!$A:$A, IFERROR(_xlfn.XLOOKUP(AK$1, 'USHE Projections'!$A$1:$E$1, 'USHE Projections'!$A:$E), "NONE"), (AK$72-AK59)/($AI$72-$AI59)*($AI60-$AI59)+AK59), (AK$72-AK59)/($AI$72-$AI59)*($AI60-$AI59)+AK59)
        )
      )
    )
  ), 0)</f>
        <v>42402</v>
      </c>
      <c r="AL60" s="35" cm="1">
        <f t="array" ref="AL60">ROUND(
  IF(AND(AL$1="Ensign", $AI60&gt;=2021, $AI60&lt;=2024),
    _xlfn.XLOOKUP($AI60, Ensign!$A$2:$A$12, Ensign!$B$2:$B$12),
    _xlfn.XLOOKUP($AI60, 'Historic (IPEDS &amp; 2019 RTP)'!$A:$A, _xlfn.XLOOKUP(AL$1, 'Historic (IPEDS &amp; 2019 RTP)'!$A$1:$H$1, 'Historic (IPEDS &amp; 2019 RTP)'!$A:$H),
      IFERROR(_xlfn.XLOOKUP($AI60, 'USHE Historic'!$A$3:$A$13, _xlfn.XLOOKUP(AL$1, 'USHE Historic'!$A$2:$E$2, 'USHE Historic'!$A$3:$E$13)),
        _xlfn.IFS(
          AL$1="BYU", IFERROR(_xlfn.XLOOKUP($AI60, 'MAG College Enrollment Forecast'!$A:$A, 'MAG College Enrollment Forecast'!$B:$B), (AL$72-AL59)/($AI$72-$AI59)*($AI60-$AI59)+AL59),
          AL$1="UVU", IFERROR(_xlfn.XLOOKUP($AI60, 'MAG College Enrollment Forecast'!$A:$A, 'MAG College Enrollment Forecast'!$C:$C+'MAG College Enrollment Forecast'!$D:$D+'MAG College Enrollment Forecast'!$E:$E+'MAG College Enrollment Forecast'!$F:$F+'MAG College Enrollment Forecast'!$G:$G), (AL$72-AL59)/($AI$72-$AI59)*($AI60-$AI59)+AL59),
          TRUE, IFERROR(_xlfn.XLOOKUP($AI60, 'USHE Projections'!$A:$A, IFERROR(_xlfn.XLOOKUP(AL$1, 'USHE Projections'!$A$1:$E$1, 'USHE Projections'!$A:$E), "NONE"), (AL$72-AL59)/($AI$72-$AI59)*($AI60-$AI59)+AL59), (AL$72-AL59)/($AI$72-$AI59)*($AI60-$AI59)+AL59)
        )
      )
    )
  ), 0)</f>
        <v>75626</v>
      </c>
      <c r="AM60" s="104" cm="1">
        <f t="array" ref="AM60">ROUND(
  IF(AND(AM$1="Ensign", $AI60&gt;=2021, $AI60&lt;=2024),
    _xlfn.XLOOKUP($AI60, Ensign!$A$2:$A$12, Ensign!$B$2:$B$12),
    _xlfn.XLOOKUP($AI60, 'Historic (IPEDS &amp; 2019 RTP)'!$A:$A, _xlfn.XLOOKUP(AM$1, 'Historic (IPEDS &amp; 2019 RTP)'!$A$1:$H$1, 'Historic (IPEDS &amp; 2019 RTP)'!$A:$H),
      IFERROR(_xlfn.XLOOKUP($AI60, 'USHE Historic'!$A$3:$A$13, _xlfn.XLOOKUP(AM$1, 'USHE Historic'!$A$2:$E$2, 'USHE Historic'!$A$3:$E$13)),
        _xlfn.IFS(
          AM$1="BYU", IFERROR(_xlfn.XLOOKUP($AI60, 'MAG College Enrollment Forecast'!$A:$A, 'MAG College Enrollment Forecast'!$B:$B), (AM$72-AM59)/($AI$72-$AI59)*($AI60-$AI59)+AM59),
          AM$1="UVU", IFERROR(_xlfn.XLOOKUP($AI60, 'MAG College Enrollment Forecast'!$A:$A, 'MAG College Enrollment Forecast'!$C:$C+'MAG College Enrollment Forecast'!$D:$D+'MAG College Enrollment Forecast'!$E:$E+'MAG College Enrollment Forecast'!$F:$F+'MAG College Enrollment Forecast'!$G:$G), (AM$72-AM59)/($AI$72-$AI59)*($AI60-$AI59)+AM59),
          TRUE, IFERROR(_xlfn.XLOOKUP($AI60, 'USHE Projections'!$A:$A, IFERROR(_xlfn.XLOOKUP(AM$1, 'USHE Projections'!$A$1:$E$1, 'USHE Projections'!$A:$E), "NONE"), (AM$72-AM59)/($AI$72-$AI59)*($AI60-$AI59)+AM59), (AM$72-AM59)/($AI$72-$AI59)*($AI60-$AI59)+AM59)
        )
      )
    )
  ), 0)</f>
        <v>38959</v>
      </c>
      <c r="AN60" s="35" cm="1">
        <f t="array" ref="AN60">ROUND(
  IF(AND(AN$1="Ensign", $AI60&gt;=2021, $AI60&lt;=2024),
    _xlfn.XLOOKUP($AI60, Ensign!$A$2:$A$12, Ensign!$B$2:$B$12),
    _xlfn.XLOOKUP($AI60, 'Historic (IPEDS &amp; 2019 RTP)'!$A:$A, _xlfn.XLOOKUP(AN$1, 'Historic (IPEDS &amp; 2019 RTP)'!$A$1:$H$1, 'Historic (IPEDS &amp; 2019 RTP)'!$A:$H),
      IFERROR(_xlfn.XLOOKUP($AI60, 'USHE Historic'!$A$3:$A$13, _xlfn.XLOOKUP(AN$1, 'USHE Historic'!$A$2:$E$2, 'USHE Historic'!$A$3:$E$13)),
        _xlfn.IFS(
          AN$1="BYU", IFERROR(_xlfn.XLOOKUP($AI60, 'MAG College Enrollment Forecast'!$A:$A, 'MAG College Enrollment Forecast'!$B:$B), (AN$72-AN59)/($AI$72-$AI59)*($AI60-$AI59)+AN59),
          AN$1="UVU", IFERROR(_xlfn.XLOOKUP($AI60, 'MAG College Enrollment Forecast'!$A:$A, 'MAG College Enrollment Forecast'!$C:$C+'MAG College Enrollment Forecast'!$D:$D+'MAG College Enrollment Forecast'!$E:$E+'MAG College Enrollment Forecast'!$F:$F+'MAG College Enrollment Forecast'!$G:$G), (AN$72-AN59)/($AI$72-$AI59)*($AI60-$AI59)+AN59),
          TRUE, IFERROR(_xlfn.XLOOKUP($AI60, 'USHE Projections'!$A:$A, IFERROR(_xlfn.XLOOKUP(AN$1, 'USHE Projections'!$A$1:$E$1, 'USHE Projections'!$A:$E), "NONE"), (AN$72-AN59)/($AI$72-$AI59)*($AI60-$AI59)+AN59), (AN$72-AN59)/($AI$72-$AI59)*($AI60-$AI59)+AN59)
        )
      )
    )
  ), 0)</f>
        <v>39307</v>
      </c>
      <c r="AO60" s="104" cm="1">
        <f t="array" ref="AO60">ROUND(
  IF(AND(AO$1="Ensign", $AI60&gt;=2021, $AI60&lt;=2024),
    _xlfn.XLOOKUP($AI60, Ensign!$A$2:$A$12, Ensign!$B$2:$B$12),
    _xlfn.XLOOKUP($AI60, 'Historic (IPEDS &amp; 2019 RTP)'!$A:$A, _xlfn.XLOOKUP(AO$1, 'Historic (IPEDS &amp; 2019 RTP)'!$A$1:$H$1, 'Historic (IPEDS &amp; 2019 RTP)'!$A:$H),
      IFERROR(_xlfn.XLOOKUP($AI60, 'USHE Historic'!$A$3:$A$13, _xlfn.XLOOKUP(AO$1, 'USHE Historic'!$A$2:$E$2, 'USHE Historic'!$A$3:$E$13)),
        _xlfn.IFS(
          AO$1="BYU", IFERROR(_xlfn.XLOOKUP($AI60, 'MAG College Enrollment Forecast'!$A:$A, 'MAG College Enrollment Forecast'!$B:$B), (AO$72-AO59)/($AI$72-$AI59)*($AI60-$AI59)+AO59),
          AO$1="UVU", IFERROR(_xlfn.XLOOKUP($AI60, 'MAG College Enrollment Forecast'!$A:$A, 'MAG College Enrollment Forecast'!$C:$C+'MAG College Enrollment Forecast'!$D:$D+'MAG College Enrollment Forecast'!$E:$E+'MAG College Enrollment Forecast'!$F:$F+'MAG College Enrollment Forecast'!$G:$G), (AO$72-AO59)/($AI$72-$AI59)*($AI60-$AI59)+AO59),
          TRUE, IFERROR(_xlfn.XLOOKUP($AI60, 'USHE Projections'!$A:$A, IFERROR(_xlfn.XLOOKUP(AO$1, 'USHE Projections'!$A$1:$E$1, 'USHE Projections'!$A:$E), "NONE"), (AO$72-AO59)/($AI$72-$AI59)*($AI60-$AI59)+AO59), (AO$72-AO59)/($AI$72-$AI59)*($AI60-$AI59)+AO59)
        )
      )
    )
  ), 0)</f>
        <v>2777</v>
      </c>
      <c r="AP60" s="104" cm="1">
        <f t="array" ref="AP60">ROUND(
  IF(AND(AP$1="Ensign", $AI60&gt;=2021, $AI60&lt;=2024),
    _xlfn.XLOOKUP($AI60, Ensign!$A$2:$A$12, Ensign!$B$2:$B$12),
    _xlfn.XLOOKUP($AI60, 'Historic (IPEDS &amp; 2019 RTP)'!$A:$A, _xlfn.XLOOKUP(AP$1, 'Historic (IPEDS &amp; 2019 RTP)'!$A$1:$H$1, 'Historic (IPEDS &amp; 2019 RTP)'!$A:$H),
      IFERROR(_xlfn.XLOOKUP($AI60, 'USHE Historic'!$A$3:$A$13, _xlfn.XLOOKUP(AP$1, 'USHE Historic'!$A$2:$E$2, 'USHE Historic'!$A$3:$E$13)),
        _xlfn.IFS(
          AP$1="BYU", IFERROR(_xlfn.XLOOKUP($AI60, 'MAG College Enrollment Forecast'!$A:$A, 'MAG College Enrollment Forecast'!$B:$B), (AP$72-AP59)/($AI$72-$AI59)*($AI60-$AI59)+AP59),
          AP$1="UVU", IFERROR(_xlfn.XLOOKUP($AI60, 'MAG College Enrollment Forecast'!$A:$A, 'MAG College Enrollment Forecast'!$C:$C+'MAG College Enrollment Forecast'!$D:$D+'MAG College Enrollment Forecast'!$E:$E+'MAG College Enrollment Forecast'!$F:$F+'MAG College Enrollment Forecast'!$G:$G), (AP$72-AP59)/($AI$72-$AI59)*($AI60-$AI59)+AP59),
          TRUE, IFERROR(_xlfn.XLOOKUP($AI60, 'USHE Projections'!$A:$A, IFERROR(_xlfn.XLOOKUP(AP$1, 'USHE Projections'!$A$1:$E$1, 'USHE Projections'!$A:$E), "NONE"), (AP$72-AP59)/($AI$72-$AI59)*($AI60-$AI59)+AP59), (AP$72-AP59)/($AI$72-$AI59)*($AI60-$AI59)+AP59)
        )
      )
    )
  ), 0)</f>
        <v>2762</v>
      </c>
    </row>
    <row r="61" spans="35:42">
      <c r="AI61" s="3">
        <v>2049</v>
      </c>
      <c r="AJ61" s="104" cm="1">
        <f t="array" ref="AJ61">ROUND(
  IF(AND(AJ$1="Ensign", $AI61&gt;=2021, $AI61&lt;=2024),
    _xlfn.XLOOKUP($AI61, Ensign!$A$2:$A$12, Ensign!$B$2:$B$12),
    _xlfn.XLOOKUP($AI61, 'Historic (IPEDS &amp; 2019 RTP)'!$A:$A, _xlfn.XLOOKUP(AJ$1, 'Historic (IPEDS &amp; 2019 RTP)'!$A$1:$H$1, 'Historic (IPEDS &amp; 2019 RTP)'!$A:$H),
      IFERROR(_xlfn.XLOOKUP($AI61, 'USHE Historic'!$A$3:$A$13, _xlfn.XLOOKUP(AJ$1, 'USHE Historic'!$A$2:$E$2, 'USHE Historic'!$A$3:$E$13)),
        _xlfn.IFS(
          AJ$1="BYU", IFERROR(_xlfn.XLOOKUP($AI61, 'MAG College Enrollment Forecast'!$A:$A, 'MAG College Enrollment Forecast'!$B:$B), (AJ$72-AJ60)/($AI$72-$AI60)*($AI61-$AI60)+AJ60),
          AJ$1="UVU", IFERROR(_xlfn.XLOOKUP($AI61, 'MAG College Enrollment Forecast'!$A:$A, 'MAG College Enrollment Forecast'!$C:$C+'MAG College Enrollment Forecast'!$D:$D+'MAG College Enrollment Forecast'!$E:$E+'MAG College Enrollment Forecast'!$F:$F+'MAG College Enrollment Forecast'!$G:$G), (AJ$72-AJ60)/($AI$72-$AI60)*($AI61-$AI60)+AJ60),
          TRUE, IFERROR(_xlfn.XLOOKUP($AI61, 'USHE Projections'!$A:$A, IFERROR(_xlfn.XLOOKUP(AJ$1, 'USHE Projections'!$A$1:$E$1, 'USHE Projections'!$A:$E), "NONE"), (AJ$72-AJ60)/($AI$72-$AI60)*($AI61-$AI60)+AJ60), (AJ$72-AJ60)/($AI$72-$AI60)*($AI61-$AI60)+AJ60)
        )
      )
    )
  ), 0)</f>
        <v>43673</v>
      </c>
      <c r="AK61" s="104" cm="1">
        <f t="array" ref="AK61">ROUND(
  IF(AND(AK$1="Ensign", $AI61&gt;=2021, $AI61&lt;=2024),
    _xlfn.XLOOKUP($AI61, Ensign!$A$2:$A$12, Ensign!$B$2:$B$12),
    _xlfn.XLOOKUP($AI61, 'Historic (IPEDS &amp; 2019 RTP)'!$A:$A, _xlfn.XLOOKUP(AK$1, 'Historic (IPEDS &amp; 2019 RTP)'!$A$1:$H$1, 'Historic (IPEDS &amp; 2019 RTP)'!$A:$H),
      IFERROR(_xlfn.XLOOKUP($AI61, 'USHE Historic'!$A$3:$A$13, _xlfn.XLOOKUP(AK$1, 'USHE Historic'!$A$2:$E$2, 'USHE Historic'!$A$3:$E$13)),
        _xlfn.IFS(
          AK$1="BYU", IFERROR(_xlfn.XLOOKUP($AI61, 'MAG College Enrollment Forecast'!$A:$A, 'MAG College Enrollment Forecast'!$B:$B), (AK$72-AK60)/($AI$72-$AI60)*($AI61-$AI60)+AK60),
          AK$1="UVU", IFERROR(_xlfn.XLOOKUP($AI61, 'MAG College Enrollment Forecast'!$A:$A, 'MAG College Enrollment Forecast'!$C:$C+'MAG College Enrollment Forecast'!$D:$D+'MAG College Enrollment Forecast'!$E:$E+'MAG College Enrollment Forecast'!$F:$F+'MAG College Enrollment Forecast'!$G:$G), (AK$72-AK60)/($AI$72-$AI60)*($AI61-$AI60)+AK60),
          TRUE, IFERROR(_xlfn.XLOOKUP($AI61, 'USHE Projections'!$A:$A, IFERROR(_xlfn.XLOOKUP(AK$1, 'USHE Projections'!$A$1:$E$1, 'USHE Projections'!$A:$E), "NONE"), (AK$72-AK60)/($AI$72-$AI60)*($AI61-$AI60)+AK60), (AK$72-AK60)/($AI$72-$AI60)*($AI61-$AI60)+AK60)
        )
      )
    )
  ), 0)</f>
        <v>42869</v>
      </c>
      <c r="AL61" s="35" cm="1">
        <f t="array" ref="AL61">ROUND(
  IF(AND(AL$1="Ensign", $AI61&gt;=2021, $AI61&lt;=2024),
    _xlfn.XLOOKUP($AI61, Ensign!$A$2:$A$12, Ensign!$B$2:$B$12),
    _xlfn.XLOOKUP($AI61, 'Historic (IPEDS &amp; 2019 RTP)'!$A:$A, _xlfn.XLOOKUP(AL$1, 'Historic (IPEDS &amp; 2019 RTP)'!$A$1:$H$1, 'Historic (IPEDS &amp; 2019 RTP)'!$A:$H),
      IFERROR(_xlfn.XLOOKUP($AI61, 'USHE Historic'!$A$3:$A$13, _xlfn.XLOOKUP(AL$1, 'USHE Historic'!$A$2:$E$2, 'USHE Historic'!$A$3:$E$13)),
        _xlfn.IFS(
          AL$1="BYU", IFERROR(_xlfn.XLOOKUP($AI61, 'MAG College Enrollment Forecast'!$A:$A, 'MAG College Enrollment Forecast'!$B:$B), (AL$72-AL60)/($AI$72-$AI60)*($AI61-$AI60)+AL60),
          AL$1="UVU", IFERROR(_xlfn.XLOOKUP($AI61, 'MAG College Enrollment Forecast'!$A:$A, 'MAG College Enrollment Forecast'!$C:$C+'MAG College Enrollment Forecast'!$D:$D+'MAG College Enrollment Forecast'!$E:$E+'MAG College Enrollment Forecast'!$F:$F+'MAG College Enrollment Forecast'!$G:$G), (AL$72-AL60)/($AI$72-$AI60)*($AI61-$AI60)+AL60),
          TRUE, IFERROR(_xlfn.XLOOKUP($AI61, 'USHE Projections'!$A:$A, IFERROR(_xlfn.XLOOKUP(AL$1, 'USHE Projections'!$A$1:$E$1, 'USHE Projections'!$A:$E), "NONE"), (AL$72-AL60)/($AI$72-$AI60)*($AI61-$AI60)+AL60), (AL$72-AL60)/($AI$72-$AI60)*($AI61-$AI60)+AL60)
        )
      )
    )
  ), 0)</f>
        <v>76853</v>
      </c>
      <c r="AM61" s="104" cm="1">
        <f t="array" ref="AM61">ROUND(
  IF(AND(AM$1="Ensign", $AI61&gt;=2021, $AI61&lt;=2024),
    _xlfn.XLOOKUP($AI61, Ensign!$A$2:$A$12, Ensign!$B$2:$B$12),
    _xlfn.XLOOKUP($AI61, 'Historic (IPEDS &amp; 2019 RTP)'!$A:$A, _xlfn.XLOOKUP(AM$1, 'Historic (IPEDS &amp; 2019 RTP)'!$A$1:$H$1, 'Historic (IPEDS &amp; 2019 RTP)'!$A:$H),
      IFERROR(_xlfn.XLOOKUP($AI61, 'USHE Historic'!$A$3:$A$13, _xlfn.XLOOKUP(AM$1, 'USHE Historic'!$A$2:$E$2, 'USHE Historic'!$A$3:$E$13)),
        _xlfn.IFS(
          AM$1="BYU", IFERROR(_xlfn.XLOOKUP($AI61, 'MAG College Enrollment Forecast'!$A:$A, 'MAG College Enrollment Forecast'!$B:$B), (AM$72-AM60)/($AI$72-$AI60)*($AI61-$AI60)+AM60),
          AM$1="UVU", IFERROR(_xlfn.XLOOKUP($AI61, 'MAG College Enrollment Forecast'!$A:$A, 'MAG College Enrollment Forecast'!$C:$C+'MAG College Enrollment Forecast'!$D:$D+'MAG College Enrollment Forecast'!$E:$E+'MAG College Enrollment Forecast'!$F:$F+'MAG College Enrollment Forecast'!$G:$G), (AM$72-AM60)/($AI$72-$AI60)*($AI61-$AI60)+AM60),
          TRUE, IFERROR(_xlfn.XLOOKUP($AI61, 'USHE Projections'!$A:$A, IFERROR(_xlfn.XLOOKUP(AM$1, 'USHE Projections'!$A$1:$E$1, 'USHE Projections'!$A:$E), "NONE"), (AM$72-AM60)/($AI$72-$AI60)*($AI61-$AI60)+AM60), (AM$72-AM60)/($AI$72-$AI60)*($AI61-$AI60)+AM60)
        )
      )
    )
  ), 0)</f>
        <v>39296</v>
      </c>
      <c r="AN61" s="35" cm="1">
        <f t="array" ref="AN61">ROUND(
  IF(AND(AN$1="Ensign", $AI61&gt;=2021, $AI61&lt;=2024),
    _xlfn.XLOOKUP($AI61, Ensign!$A$2:$A$12, Ensign!$B$2:$B$12),
    _xlfn.XLOOKUP($AI61, 'Historic (IPEDS &amp; 2019 RTP)'!$A:$A, _xlfn.XLOOKUP(AN$1, 'Historic (IPEDS &amp; 2019 RTP)'!$A$1:$H$1, 'Historic (IPEDS &amp; 2019 RTP)'!$A:$H),
      IFERROR(_xlfn.XLOOKUP($AI61, 'USHE Historic'!$A$3:$A$13, _xlfn.XLOOKUP(AN$1, 'USHE Historic'!$A$2:$E$2, 'USHE Historic'!$A$3:$E$13)),
        _xlfn.IFS(
          AN$1="BYU", IFERROR(_xlfn.XLOOKUP($AI61, 'MAG College Enrollment Forecast'!$A:$A, 'MAG College Enrollment Forecast'!$B:$B), (AN$72-AN60)/($AI$72-$AI60)*($AI61-$AI60)+AN60),
          AN$1="UVU", IFERROR(_xlfn.XLOOKUP($AI61, 'MAG College Enrollment Forecast'!$A:$A, 'MAG College Enrollment Forecast'!$C:$C+'MAG College Enrollment Forecast'!$D:$D+'MAG College Enrollment Forecast'!$E:$E+'MAG College Enrollment Forecast'!$F:$F+'MAG College Enrollment Forecast'!$G:$G), (AN$72-AN60)/($AI$72-$AI60)*($AI61-$AI60)+AN60),
          TRUE, IFERROR(_xlfn.XLOOKUP($AI61, 'USHE Projections'!$A:$A, IFERROR(_xlfn.XLOOKUP(AN$1, 'USHE Projections'!$A$1:$E$1, 'USHE Projections'!$A:$E), "NONE"), (AN$72-AN60)/($AI$72-$AI60)*($AI61-$AI60)+AN60), (AN$72-AN60)/($AI$72-$AI60)*($AI61-$AI60)+AN60)
        )
      )
    )
  ), 0)</f>
        <v>39311</v>
      </c>
      <c r="AO61" s="104" cm="1">
        <f t="array" ref="AO61">ROUND(
  IF(AND(AO$1="Ensign", $AI61&gt;=2021, $AI61&lt;=2024),
    _xlfn.XLOOKUP($AI61, Ensign!$A$2:$A$12, Ensign!$B$2:$B$12),
    _xlfn.XLOOKUP($AI61, 'Historic (IPEDS &amp; 2019 RTP)'!$A:$A, _xlfn.XLOOKUP(AO$1, 'Historic (IPEDS &amp; 2019 RTP)'!$A$1:$H$1, 'Historic (IPEDS &amp; 2019 RTP)'!$A:$H),
      IFERROR(_xlfn.XLOOKUP($AI61, 'USHE Historic'!$A$3:$A$13, _xlfn.XLOOKUP(AO$1, 'USHE Historic'!$A$2:$E$2, 'USHE Historic'!$A$3:$E$13)),
        _xlfn.IFS(
          AO$1="BYU", IFERROR(_xlfn.XLOOKUP($AI61, 'MAG College Enrollment Forecast'!$A:$A, 'MAG College Enrollment Forecast'!$B:$B), (AO$72-AO60)/($AI$72-$AI60)*($AI61-$AI60)+AO60),
          AO$1="UVU", IFERROR(_xlfn.XLOOKUP($AI61, 'MAG College Enrollment Forecast'!$A:$A, 'MAG College Enrollment Forecast'!$C:$C+'MAG College Enrollment Forecast'!$D:$D+'MAG College Enrollment Forecast'!$E:$E+'MAG College Enrollment Forecast'!$F:$F+'MAG College Enrollment Forecast'!$G:$G), (AO$72-AO60)/($AI$72-$AI60)*($AI61-$AI60)+AO60),
          TRUE, IFERROR(_xlfn.XLOOKUP($AI61, 'USHE Projections'!$A:$A, IFERROR(_xlfn.XLOOKUP(AO$1, 'USHE Projections'!$A$1:$E$1, 'USHE Projections'!$A:$E), "NONE"), (AO$72-AO60)/($AI$72-$AI60)*($AI61-$AI60)+AO60), (AO$72-AO60)/($AI$72-$AI60)*($AI61-$AI60)+AO60)
        )
      )
    )
  ), 0)</f>
        <v>2812</v>
      </c>
      <c r="AP61" s="104" cm="1">
        <f t="array" ref="AP61">ROUND(
  IF(AND(AP$1="Ensign", $AI61&gt;=2021, $AI61&lt;=2024),
    _xlfn.XLOOKUP($AI61, Ensign!$A$2:$A$12, Ensign!$B$2:$B$12),
    _xlfn.XLOOKUP($AI61, 'Historic (IPEDS &amp; 2019 RTP)'!$A:$A, _xlfn.XLOOKUP(AP$1, 'Historic (IPEDS &amp; 2019 RTP)'!$A$1:$H$1, 'Historic (IPEDS &amp; 2019 RTP)'!$A:$H),
      IFERROR(_xlfn.XLOOKUP($AI61, 'USHE Historic'!$A$3:$A$13, _xlfn.XLOOKUP(AP$1, 'USHE Historic'!$A$2:$E$2, 'USHE Historic'!$A$3:$E$13)),
        _xlfn.IFS(
          AP$1="BYU", IFERROR(_xlfn.XLOOKUP($AI61, 'MAG College Enrollment Forecast'!$A:$A, 'MAG College Enrollment Forecast'!$B:$B), (AP$72-AP60)/($AI$72-$AI60)*($AI61-$AI60)+AP60),
          AP$1="UVU", IFERROR(_xlfn.XLOOKUP($AI61, 'MAG College Enrollment Forecast'!$A:$A, 'MAG College Enrollment Forecast'!$C:$C+'MAG College Enrollment Forecast'!$D:$D+'MAG College Enrollment Forecast'!$E:$E+'MAG College Enrollment Forecast'!$F:$F+'MAG College Enrollment Forecast'!$G:$G), (AP$72-AP60)/($AI$72-$AI60)*($AI61-$AI60)+AP60),
          TRUE, IFERROR(_xlfn.XLOOKUP($AI61, 'USHE Projections'!$A:$A, IFERROR(_xlfn.XLOOKUP(AP$1, 'USHE Projections'!$A$1:$E$1, 'USHE Projections'!$A:$E), "NONE"), (AP$72-AP60)/($AI$72-$AI60)*($AI61-$AI60)+AP60), (AP$72-AP60)/($AI$72-$AI60)*($AI61-$AI60)+AP60)
        )
      )
    )
  ), 0)</f>
        <v>2824</v>
      </c>
    </row>
    <row r="62" spans="35:42">
      <c r="AI62" s="3">
        <v>2050</v>
      </c>
      <c r="AJ62" s="104" cm="1">
        <f t="array" ref="AJ62">ROUND(
  IF(AND(AJ$1="Ensign", $AI62&gt;=2021, $AI62&lt;=2024),
    _xlfn.XLOOKUP($AI62, Ensign!$A$2:$A$12, Ensign!$B$2:$B$12),
    _xlfn.XLOOKUP($AI62, 'Historic (IPEDS &amp; 2019 RTP)'!$A:$A, _xlfn.XLOOKUP(AJ$1, 'Historic (IPEDS &amp; 2019 RTP)'!$A$1:$H$1, 'Historic (IPEDS &amp; 2019 RTP)'!$A:$H),
      IFERROR(_xlfn.XLOOKUP($AI62, 'USHE Historic'!$A$3:$A$13, _xlfn.XLOOKUP(AJ$1, 'USHE Historic'!$A$2:$E$2, 'USHE Historic'!$A$3:$E$13)),
        _xlfn.IFS(
          AJ$1="BYU", IFERROR(_xlfn.XLOOKUP($AI62, 'MAG College Enrollment Forecast'!$A:$A, 'MAG College Enrollment Forecast'!$B:$B), (AJ$72-AJ61)/($AI$72-$AI61)*($AI62-$AI61)+AJ61),
          AJ$1="UVU", IFERROR(_xlfn.XLOOKUP($AI62, 'MAG College Enrollment Forecast'!$A:$A, 'MAG College Enrollment Forecast'!$C:$C+'MAG College Enrollment Forecast'!$D:$D+'MAG College Enrollment Forecast'!$E:$E+'MAG College Enrollment Forecast'!$F:$F+'MAG College Enrollment Forecast'!$G:$G), (AJ$72-AJ61)/($AI$72-$AI61)*($AI62-$AI61)+AJ61),
          TRUE, IFERROR(_xlfn.XLOOKUP($AI62, 'USHE Projections'!$A:$A, IFERROR(_xlfn.XLOOKUP(AJ$1, 'USHE Projections'!$A$1:$E$1, 'USHE Projections'!$A:$E), "NONE"), (AJ$72-AJ61)/($AI$72-$AI61)*($AI62-$AI61)+AJ61), (AJ$72-AJ61)/($AI$72-$AI61)*($AI62-$AI61)+AJ61)
        )
      )
    )
  ), 0)</f>
        <v>43975</v>
      </c>
      <c r="AK62" s="104" cm="1">
        <f t="array" ref="AK62">ROUND(
  IF(AND(AK$1="Ensign", $AI62&gt;=2021, $AI62&lt;=2024),
    _xlfn.XLOOKUP($AI62, Ensign!$A$2:$A$12, Ensign!$B$2:$B$12),
    _xlfn.XLOOKUP($AI62, 'Historic (IPEDS &amp; 2019 RTP)'!$A:$A, _xlfn.XLOOKUP(AK$1, 'Historic (IPEDS &amp; 2019 RTP)'!$A$1:$H$1, 'Historic (IPEDS &amp; 2019 RTP)'!$A:$H),
      IFERROR(_xlfn.XLOOKUP($AI62, 'USHE Historic'!$A$3:$A$13, _xlfn.XLOOKUP(AK$1, 'USHE Historic'!$A$2:$E$2, 'USHE Historic'!$A$3:$E$13)),
        _xlfn.IFS(
          AK$1="BYU", IFERROR(_xlfn.XLOOKUP($AI62, 'MAG College Enrollment Forecast'!$A:$A, 'MAG College Enrollment Forecast'!$B:$B), (AK$72-AK61)/($AI$72-$AI61)*($AI62-$AI61)+AK61),
          AK$1="UVU", IFERROR(_xlfn.XLOOKUP($AI62, 'MAG College Enrollment Forecast'!$A:$A, 'MAG College Enrollment Forecast'!$C:$C+'MAG College Enrollment Forecast'!$D:$D+'MAG College Enrollment Forecast'!$E:$E+'MAG College Enrollment Forecast'!$F:$F+'MAG College Enrollment Forecast'!$G:$G), (AK$72-AK61)/($AI$72-$AI61)*($AI62-$AI61)+AK61),
          TRUE, IFERROR(_xlfn.XLOOKUP($AI62, 'USHE Projections'!$A:$A, IFERROR(_xlfn.XLOOKUP(AK$1, 'USHE Projections'!$A$1:$E$1, 'USHE Projections'!$A:$E), "NONE"), (AK$72-AK61)/($AI$72-$AI61)*($AI62-$AI61)+AK61), (AK$72-AK61)/($AI$72-$AI61)*($AI62-$AI61)+AK61)
        )
      )
    )
  ), 0)</f>
        <v>43335</v>
      </c>
      <c r="AL62" s="35" cm="1">
        <f t="array" ref="AL62">ROUND(
  IF(AND(AL$1="Ensign", $AI62&gt;=2021, $AI62&lt;=2024),
    _xlfn.XLOOKUP($AI62, Ensign!$A$2:$A$12, Ensign!$B$2:$B$12),
    _xlfn.XLOOKUP($AI62, 'Historic (IPEDS &amp; 2019 RTP)'!$A:$A, _xlfn.XLOOKUP(AL$1, 'Historic (IPEDS &amp; 2019 RTP)'!$A$1:$H$1, 'Historic (IPEDS &amp; 2019 RTP)'!$A:$H),
      IFERROR(_xlfn.XLOOKUP($AI62, 'USHE Historic'!$A$3:$A$13, _xlfn.XLOOKUP(AL$1, 'USHE Historic'!$A$2:$E$2, 'USHE Historic'!$A$3:$E$13)),
        _xlfn.IFS(
          AL$1="BYU", IFERROR(_xlfn.XLOOKUP($AI62, 'MAG College Enrollment Forecast'!$A:$A, 'MAG College Enrollment Forecast'!$B:$B), (AL$72-AL61)/($AI$72-$AI61)*($AI62-$AI61)+AL61),
          AL$1="UVU", IFERROR(_xlfn.XLOOKUP($AI62, 'MAG College Enrollment Forecast'!$A:$A, 'MAG College Enrollment Forecast'!$C:$C+'MAG College Enrollment Forecast'!$D:$D+'MAG College Enrollment Forecast'!$E:$E+'MAG College Enrollment Forecast'!$F:$F+'MAG College Enrollment Forecast'!$G:$G), (AL$72-AL61)/($AI$72-$AI61)*($AI62-$AI61)+AL61),
          TRUE, IFERROR(_xlfn.XLOOKUP($AI62, 'USHE Projections'!$A:$A, IFERROR(_xlfn.XLOOKUP(AL$1, 'USHE Projections'!$A$1:$E$1, 'USHE Projections'!$A:$E), "NONE"), (AL$72-AL61)/($AI$72-$AI61)*($AI62-$AI61)+AL61), (AL$72-AL61)/($AI$72-$AI61)*($AI62-$AI61)+AL61)
        )
      )
    )
  ), 0)</f>
        <v>78081</v>
      </c>
      <c r="AM62" s="104" cm="1">
        <f t="array" ref="AM62">ROUND(
  IF(AND(AM$1="Ensign", $AI62&gt;=2021, $AI62&lt;=2024),
    _xlfn.XLOOKUP($AI62, Ensign!$A$2:$A$12, Ensign!$B$2:$B$12),
    _xlfn.XLOOKUP($AI62, 'Historic (IPEDS &amp; 2019 RTP)'!$A:$A, _xlfn.XLOOKUP(AM$1, 'Historic (IPEDS &amp; 2019 RTP)'!$A$1:$H$1, 'Historic (IPEDS &amp; 2019 RTP)'!$A:$H),
      IFERROR(_xlfn.XLOOKUP($AI62, 'USHE Historic'!$A$3:$A$13, _xlfn.XLOOKUP(AM$1, 'USHE Historic'!$A$2:$E$2, 'USHE Historic'!$A$3:$E$13)),
        _xlfn.IFS(
          AM$1="BYU", IFERROR(_xlfn.XLOOKUP($AI62, 'MAG College Enrollment Forecast'!$A:$A, 'MAG College Enrollment Forecast'!$B:$B), (AM$72-AM61)/($AI$72-$AI61)*($AI62-$AI61)+AM61),
          AM$1="UVU", IFERROR(_xlfn.XLOOKUP($AI62, 'MAG College Enrollment Forecast'!$A:$A, 'MAG College Enrollment Forecast'!$C:$C+'MAG College Enrollment Forecast'!$D:$D+'MAG College Enrollment Forecast'!$E:$E+'MAG College Enrollment Forecast'!$F:$F+'MAG College Enrollment Forecast'!$G:$G), (AM$72-AM61)/($AI$72-$AI61)*($AI62-$AI61)+AM61),
          TRUE, IFERROR(_xlfn.XLOOKUP($AI62, 'USHE Projections'!$A:$A, IFERROR(_xlfn.XLOOKUP(AM$1, 'USHE Projections'!$A$1:$E$1, 'USHE Projections'!$A:$E), "NONE"), (AM$72-AM61)/($AI$72-$AI61)*($AI62-$AI61)+AM61), (AM$72-AM61)/($AI$72-$AI61)*($AI62-$AI61)+AM61)
        )
      )
    )
  ), 0)</f>
        <v>39633</v>
      </c>
      <c r="AN62" s="35" cm="1">
        <f t="array" ref="AN62">ROUND(
  IF(AND(AN$1="Ensign", $AI62&gt;=2021, $AI62&lt;=2024),
    _xlfn.XLOOKUP($AI62, Ensign!$A$2:$A$12, Ensign!$B$2:$B$12),
    _xlfn.XLOOKUP($AI62, 'Historic (IPEDS &amp; 2019 RTP)'!$A:$A, _xlfn.XLOOKUP(AN$1, 'Historic (IPEDS &amp; 2019 RTP)'!$A$1:$H$1, 'Historic (IPEDS &amp; 2019 RTP)'!$A:$H),
      IFERROR(_xlfn.XLOOKUP($AI62, 'USHE Historic'!$A$3:$A$13, _xlfn.XLOOKUP(AN$1, 'USHE Historic'!$A$2:$E$2, 'USHE Historic'!$A$3:$E$13)),
        _xlfn.IFS(
          AN$1="BYU", IFERROR(_xlfn.XLOOKUP($AI62, 'MAG College Enrollment Forecast'!$A:$A, 'MAG College Enrollment Forecast'!$B:$B), (AN$72-AN61)/($AI$72-$AI61)*($AI62-$AI61)+AN61),
          AN$1="UVU", IFERROR(_xlfn.XLOOKUP($AI62, 'MAG College Enrollment Forecast'!$A:$A, 'MAG College Enrollment Forecast'!$C:$C+'MAG College Enrollment Forecast'!$D:$D+'MAG College Enrollment Forecast'!$E:$E+'MAG College Enrollment Forecast'!$F:$F+'MAG College Enrollment Forecast'!$G:$G), (AN$72-AN61)/($AI$72-$AI61)*($AI62-$AI61)+AN61),
          TRUE, IFERROR(_xlfn.XLOOKUP($AI62, 'USHE Projections'!$A:$A, IFERROR(_xlfn.XLOOKUP(AN$1, 'USHE Projections'!$A$1:$E$1, 'USHE Projections'!$A:$E), "NONE"), (AN$72-AN61)/($AI$72-$AI61)*($AI62-$AI61)+AN61), (AN$72-AN61)/($AI$72-$AI61)*($AI62-$AI61)+AN61)
        )
      )
    )
  ), 0)</f>
        <v>39315</v>
      </c>
      <c r="AO62" s="104" cm="1">
        <f t="array" ref="AO62">ROUND(
  IF(AND(AO$1="Ensign", $AI62&gt;=2021, $AI62&lt;=2024),
    _xlfn.XLOOKUP($AI62, Ensign!$A$2:$A$12, Ensign!$B$2:$B$12),
    _xlfn.XLOOKUP($AI62, 'Historic (IPEDS &amp; 2019 RTP)'!$A:$A, _xlfn.XLOOKUP(AO$1, 'Historic (IPEDS &amp; 2019 RTP)'!$A$1:$H$1, 'Historic (IPEDS &amp; 2019 RTP)'!$A:$H),
      IFERROR(_xlfn.XLOOKUP($AI62, 'USHE Historic'!$A$3:$A$13, _xlfn.XLOOKUP(AO$1, 'USHE Historic'!$A$2:$E$2, 'USHE Historic'!$A$3:$E$13)),
        _xlfn.IFS(
          AO$1="BYU", IFERROR(_xlfn.XLOOKUP($AI62, 'MAG College Enrollment Forecast'!$A:$A, 'MAG College Enrollment Forecast'!$B:$B), (AO$72-AO61)/($AI$72-$AI61)*($AI62-$AI61)+AO61),
          AO$1="UVU", IFERROR(_xlfn.XLOOKUP($AI62, 'MAG College Enrollment Forecast'!$A:$A, 'MAG College Enrollment Forecast'!$C:$C+'MAG College Enrollment Forecast'!$D:$D+'MAG College Enrollment Forecast'!$E:$E+'MAG College Enrollment Forecast'!$F:$F+'MAG College Enrollment Forecast'!$G:$G), (AO$72-AO61)/($AI$72-$AI61)*($AI62-$AI61)+AO61),
          TRUE, IFERROR(_xlfn.XLOOKUP($AI62, 'USHE Projections'!$A:$A, IFERROR(_xlfn.XLOOKUP(AO$1, 'USHE Projections'!$A$1:$E$1, 'USHE Projections'!$A:$E), "NONE"), (AO$72-AO61)/($AI$72-$AI61)*($AI62-$AI61)+AO61), (AO$72-AO61)/($AI$72-$AI61)*($AI62-$AI61)+AO61)
        )
      )
    )
  ), 0)</f>
        <v>2847</v>
      </c>
      <c r="AP62" s="104" cm="1">
        <f t="array" ref="AP62">ROUND(
  IF(AND(AP$1="Ensign", $AI62&gt;=2021, $AI62&lt;=2024),
    _xlfn.XLOOKUP($AI62, Ensign!$A$2:$A$12, Ensign!$B$2:$B$12),
    _xlfn.XLOOKUP($AI62, 'Historic (IPEDS &amp; 2019 RTP)'!$A:$A, _xlfn.XLOOKUP(AP$1, 'Historic (IPEDS &amp; 2019 RTP)'!$A$1:$H$1, 'Historic (IPEDS &amp; 2019 RTP)'!$A:$H),
      IFERROR(_xlfn.XLOOKUP($AI62, 'USHE Historic'!$A$3:$A$13, _xlfn.XLOOKUP(AP$1, 'USHE Historic'!$A$2:$E$2, 'USHE Historic'!$A$3:$E$13)),
        _xlfn.IFS(
          AP$1="BYU", IFERROR(_xlfn.XLOOKUP($AI62, 'MAG College Enrollment Forecast'!$A:$A, 'MAG College Enrollment Forecast'!$B:$B), (AP$72-AP61)/($AI$72-$AI61)*($AI62-$AI61)+AP61),
          AP$1="UVU", IFERROR(_xlfn.XLOOKUP($AI62, 'MAG College Enrollment Forecast'!$A:$A, 'MAG College Enrollment Forecast'!$C:$C+'MAG College Enrollment Forecast'!$D:$D+'MAG College Enrollment Forecast'!$E:$E+'MAG College Enrollment Forecast'!$F:$F+'MAG College Enrollment Forecast'!$G:$G), (AP$72-AP61)/($AI$72-$AI61)*($AI62-$AI61)+AP61),
          TRUE, IFERROR(_xlfn.XLOOKUP($AI62, 'USHE Projections'!$A:$A, IFERROR(_xlfn.XLOOKUP(AP$1, 'USHE Projections'!$A$1:$E$1, 'USHE Projections'!$A:$E), "NONE"), (AP$72-AP61)/($AI$72-$AI61)*($AI62-$AI61)+AP61), (AP$72-AP61)/($AI$72-$AI61)*($AI62-$AI61)+AP61)
        )
      )
    )
  ), 0)</f>
        <v>2885</v>
      </c>
    </row>
    <row r="63" spans="35:42">
      <c r="AI63" s="3">
        <v>2051</v>
      </c>
      <c r="AJ63" s="104" cm="1">
        <f t="array" ref="AJ63">ROUND(
  IF(AND(AJ$1="Ensign", $AI63&gt;=2021, $AI63&lt;=2024),
    _xlfn.XLOOKUP($AI63, Ensign!$A$2:$A$12, Ensign!$B$2:$B$12),
    _xlfn.XLOOKUP($AI63, 'Historic (IPEDS &amp; 2019 RTP)'!$A:$A, _xlfn.XLOOKUP(AJ$1, 'Historic (IPEDS &amp; 2019 RTP)'!$A$1:$H$1, 'Historic (IPEDS &amp; 2019 RTP)'!$A:$H),
      IFERROR(_xlfn.XLOOKUP($AI63, 'USHE Historic'!$A$3:$A$13, _xlfn.XLOOKUP(AJ$1, 'USHE Historic'!$A$2:$E$2, 'USHE Historic'!$A$3:$E$13)),
        _xlfn.IFS(
          AJ$1="BYU", IFERROR(_xlfn.XLOOKUP($AI63, 'MAG College Enrollment Forecast'!$A:$A, 'MAG College Enrollment Forecast'!$B:$B), (AJ$72-AJ62)/($AI$72-$AI62)*($AI63-$AI62)+AJ62),
          AJ$1="UVU", IFERROR(_xlfn.XLOOKUP($AI63, 'MAG College Enrollment Forecast'!$A:$A, 'MAG College Enrollment Forecast'!$C:$C+'MAG College Enrollment Forecast'!$D:$D+'MAG College Enrollment Forecast'!$E:$E+'MAG College Enrollment Forecast'!$F:$F+'MAG College Enrollment Forecast'!$G:$G), (AJ$72-AJ62)/($AI$72-$AI62)*($AI63-$AI62)+AJ62),
          TRUE, IFERROR(_xlfn.XLOOKUP($AI63, 'USHE Projections'!$A:$A, IFERROR(_xlfn.XLOOKUP(AJ$1, 'USHE Projections'!$A$1:$E$1, 'USHE Projections'!$A:$E), "NONE"), (AJ$72-AJ62)/($AI$72-$AI62)*($AI63-$AI62)+AJ62), (AJ$72-AJ62)/($AI$72-$AI62)*($AI63-$AI62)+AJ62)
        )
      )
    )
  ), 0)</f>
        <v>44278</v>
      </c>
      <c r="AK63" s="104" cm="1">
        <f t="array" ref="AK63">ROUND(
  IF(AND(AK$1="Ensign", $AI63&gt;=2021, $AI63&lt;=2024),
    _xlfn.XLOOKUP($AI63, Ensign!$A$2:$A$12, Ensign!$B$2:$B$12),
    _xlfn.XLOOKUP($AI63, 'Historic (IPEDS &amp; 2019 RTP)'!$A:$A, _xlfn.XLOOKUP(AK$1, 'Historic (IPEDS &amp; 2019 RTP)'!$A$1:$H$1, 'Historic (IPEDS &amp; 2019 RTP)'!$A:$H),
      IFERROR(_xlfn.XLOOKUP($AI63, 'USHE Historic'!$A$3:$A$13, _xlfn.XLOOKUP(AK$1, 'USHE Historic'!$A$2:$E$2, 'USHE Historic'!$A$3:$E$13)),
        _xlfn.IFS(
          AK$1="BYU", IFERROR(_xlfn.XLOOKUP($AI63, 'MAG College Enrollment Forecast'!$A:$A, 'MAG College Enrollment Forecast'!$B:$B), (AK$72-AK62)/($AI$72-$AI62)*($AI63-$AI62)+AK62),
          AK$1="UVU", IFERROR(_xlfn.XLOOKUP($AI63, 'MAG College Enrollment Forecast'!$A:$A, 'MAG College Enrollment Forecast'!$C:$C+'MAG College Enrollment Forecast'!$D:$D+'MAG College Enrollment Forecast'!$E:$E+'MAG College Enrollment Forecast'!$F:$F+'MAG College Enrollment Forecast'!$G:$G), (AK$72-AK62)/($AI$72-$AI62)*($AI63-$AI62)+AK62),
          TRUE, IFERROR(_xlfn.XLOOKUP($AI63, 'USHE Projections'!$A:$A, IFERROR(_xlfn.XLOOKUP(AK$1, 'USHE Projections'!$A$1:$E$1, 'USHE Projections'!$A:$E), "NONE"), (AK$72-AK62)/($AI$72-$AI62)*($AI63-$AI62)+AK62), (AK$72-AK62)/($AI$72-$AI62)*($AI63-$AI62)+AK62)
        )
      )
    )
  ), 0)</f>
        <v>43802</v>
      </c>
      <c r="AL63" s="35" cm="1">
        <f t="array" ref="AL63">ROUND(
  IF(AND(AL$1="Ensign", $AI63&gt;=2021, $AI63&lt;=2024),
    _xlfn.XLOOKUP($AI63, Ensign!$A$2:$A$12, Ensign!$B$2:$B$12),
    _xlfn.XLOOKUP($AI63, 'Historic (IPEDS &amp; 2019 RTP)'!$A:$A, _xlfn.XLOOKUP(AL$1, 'Historic (IPEDS &amp; 2019 RTP)'!$A$1:$H$1, 'Historic (IPEDS &amp; 2019 RTP)'!$A:$H),
      IFERROR(_xlfn.XLOOKUP($AI63, 'USHE Historic'!$A$3:$A$13, _xlfn.XLOOKUP(AL$1, 'USHE Historic'!$A$2:$E$2, 'USHE Historic'!$A$3:$E$13)),
        _xlfn.IFS(
          AL$1="BYU", IFERROR(_xlfn.XLOOKUP($AI63, 'MAG College Enrollment Forecast'!$A:$A, 'MAG College Enrollment Forecast'!$B:$B), (AL$72-AL62)/($AI$72-$AI62)*($AI63-$AI62)+AL62),
          AL$1="UVU", IFERROR(_xlfn.XLOOKUP($AI63, 'MAG College Enrollment Forecast'!$A:$A, 'MAG College Enrollment Forecast'!$C:$C+'MAG College Enrollment Forecast'!$D:$D+'MAG College Enrollment Forecast'!$E:$E+'MAG College Enrollment Forecast'!$F:$F+'MAG College Enrollment Forecast'!$G:$G), (AL$72-AL62)/($AI$72-$AI62)*($AI63-$AI62)+AL62),
          TRUE, IFERROR(_xlfn.XLOOKUP($AI63, 'USHE Projections'!$A:$A, IFERROR(_xlfn.XLOOKUP(AL$1, 'USHE Projections'!$A$1:$E$1, 'USHE Projections'!$A:$E), "NONE"), (AL$72-AL62)/($AI$72-$AI62)*($AI63-$AI62)+AL62), (AL$72-AL62)/($AI$72-$AI62)*($AI63-$AI62)+AL62)
        )
      )
    )
  ), 0)</f>
        <v>78081</v>
      </c>
      <c r="AM63" s="104" cm="1">
        <f t="array" ref="AM63">ROUND(
  IF(AND(AM$1="Ensign", $AI63&gt;=2021, $AI63&lt;=2024),
    _xlfn.XLOOKUP($AI63, Ensign!$A$2:$A$12, Ensign!$B$2:$B$12),
    _xlfn.XLOOKUP($AI63, 'Historic (IPEDS &amp; 2019 RTP)'!$A:$A, _xlfn.XLOOKUP(AM$1, 'Historic (IPEDS &amp; 2019 RTP)'!$A$1:$H$1, 'Historic (IPEDS &amp; 2019 RTP)'!$A:$H),
      IFERROR(_xlfn.XLOOKUP($AI63, 'USHE Historic'!$A$3:$A$13, _xlfn.XLOOKUP(AM$1, 'USHE Historic'!$A$2:$E$2, 'USHE Historic'!$A$3:$E$13)),
        _xlfn.IFS(
          AM$1="BYU", IFERROR(_xlfn.XLOOKUP($AI63, 'MAG College Enrollment Forecast'!$A:$A, 'MAG College Enrollment Forecast'!$B:$B), (AM$72-AM62)/($AI$72-$AI62)*($AI63-$AI62)+AM62),
          AM$1="UVU", IFERROR(_xlfn.XLOOKUP($AI63, 'MAG College Enrollment Forecast'!$A:$A, 'MAG College Enrollment Forecast'!$C:$C+'MAG College Enrollment Forecast'!$D:$D+'MAG College Enrollment Forecast'!$E:$E+'MAG College Enrollment Forecast'!$F:$F+'MAG College Enrollment Forecast'!$G:$G), (AM$72-AM62)/($AI$72-$AI62)*($AI63-$AI62)+AM62),
          TRUE, IFERROR(_xlfn.XLOOKUP($AI63, 'USHE Projections'!$A:$A, IFERROR(_xlfn.XLOOKUP(AM$1, 'USHE Projections'!$A$1:$E$1, 'USHE Projections'!$A:$E), "NONE"), (AM$72-AM62)/($AI$72-$AI62)*($AI63-$AI62)+AM62), (AM$72-AM62)/($AI$72-$AI62)*($AI63-$AI62)+AM62)
        )
      )
    )
  ), 0)</f>
        <v>39970</v>
      </c>
      <c r="AN63" s="35" cm="1">
        <f t="array" ref="AN63">ROUND(
  IF(AND(AN$1="Ensign", $AI63&gt;=2021, $AI63&lt;=2024),
    _xlfn.XLOOKUP($AI63, Ensign!$A$2:$A$12, Ensign!$B$2:$B$12),
    _xlfn.XLOOKUP($AI63, 'Historic (IPEDS &amp; 2019 RTP)'!$A:$A, _xlfn.XLOOKUP(AN$1, 'Historic (IPEDS &amp; 2019 RTP)'!$A$1:$H$1, 'Historic (IPEDS &amp; 2019 RTP)'!$A:$H),
      IFERROR(_xlfn.XLOOKUP($AI63, 'USHE Historic'!$A$3:$A$13, _xlfn.XLOOKUP(AN$1, 'USHE Historic'!$A$2:$E$2, 'USHE Historic'!$A$3:$E$13)),
        _xlfn.IFS(
          AN$1="BYU", IFERROR(_xlfn.XLOOKUP($AI63, 'MAG College Enrollment Forecast'!$A:$A, 'MAG College Enrollment Forecast'!$B:$B), (AN$72-AN62)/($AI$72-$AI62)*($AI63-$AI62)+AN62),
          AN$1="UVU", IFERROR(_xlfn.XLOOKUP($AI63, 'MAG College Enrollment Forecast'!$A:$A, 'MAG College Enrollment Forecast'!$C:$C+'MAG College Enrollment Forecast'!$D:$D+'MAG College Enrollment Forecast'!$E:$E+'MAG College Enrollment Forecast'!$F:$F+'MAG College Enrollment Forecast'!$G:$G), (AN$72-AN62)/($AI$72-$AI62)*($AI63-$AI62)+AN62),
          TRUE, IFERROR(_xlfn.XLOOKUP($AI63, 'USHE Projections'!$A:$A, IFERROR(_xlfn.XLOOKUP(AN$1, 'USHE Projections'!$A$1:$E$1, 'USHE Projections'!$A:$E), "NONE"), (AN$72-AN62)/($AI$72-$AI62)*($AI63-$AI62)+AN62), (AN$72-AN62)/($AI$72-$AI62)*($AI63-$AI62)+AN62)
        )
      )
    )
  ), 0)</f>
        <v>39315</v>
      </c>
      <c r="AO63" s="104" cm="1">
        <f t="array" ref="AO63">ROUND(
  IF(AND(AO$1="Ensign", $AI63&gt;=2021, $AI63&lt;=2024),
    _xlfn.XLOOKUP($AI63, Ensign!$A$2:$A$12, Ensign!$B$2:$B$12),
    _xlfn.XLOOKUP($AI63, 'Historic (IPEDS &amp; 2019 RTP)'!$A:$A, _xlfn.XLOOKUP(AO$1, 'Historic (IPEDS &amp; 2019 RTP)'!$A$1:$H$1, 'Historic (IPEDS &amp; 2019 RTP)'!$A:$H),
      IFERROR(_xlfn.XLOOKUP($AI63, 'USHE Historic'!$A$3:$A$13, _xlfn.XLOOKUP(AO$1, 'USHE Historic'!$A$2:$E$2, 'USHE Historic'!$A$3:$E$13)),
        _xlfn.IFS(
          AO$1="BYU", IFERROR(_xlfn.XLOOKUP($AI63, 'MAG College Enrollment Forecast'!$A:$A, 'MAG College Enrollment Forecast'!$B:$B), (AO$72-AO62)/($AI$72-$AI62)*($AI63-$AI62)+AO62),
          AO$1="UVU", IFERROR(_xlfn.XLOOKUP($AI63, 'MAG College Enrollment Forecast'!$A:$A, 'MAG College Enrollment Forecast'!$C:$C+'MAG College Enrollment Forecast'!$D:$D+'MAG College Enrollment Forecast'!$E:$E+'MAG College Enrollment Forecast'!$F:$F+'MAG College Enrollment Forecast'!$G:$G), (AO$72-AO62)/($AI$72-$AI62)*($AI63-$AI62)+AO62),
          TRUE, IFERROR(_xlfn.XLOOKUP($AI63, 'USHE Projections'!$A:$A, IFERROR(_xlfn.XLOOKUP(AO$1, 'USHE Projections'!$A$1:$E$1, 'USHE Projections'!$A:$E), "NONE"), (AO$72-AO62)/($AI$72-$AI62)*($AI63-$AI62)+AO62), (AO$72-AO62)/($AI$72-$AI62)*($AI63-$AI62)+AO62)
        )
      )
    )
  ), 0)</f>
        <v>2882</v>
      </c>
      <c r="AP63" s="104" cm="1">
        <f t="array" ref="AP63">ROUND(
  IF(AND(AP$1="Ensign", $AI63&gt;=2021, $AI63&lt;=2024),
    _xlfn.XLOOKUP($AI63, Ensign!$A$2:$A$12, Ensign!$B$2:$B$12),
    _xlfn.XLOOKUP($AI63, 'Historic (IPEDS &amp; 2019 RTP)'!$A:$A, _xlfn.XLOOKUP(AP$1, 'Historic (IPEDS &amp; 2019 RTP)'!$A$1:$H$1, 'Historic (IPEDS &amp; 2019 RTP)'!$A:$H),
      IFERROR(_xlfn.XLOOKUP($AI63, 'USHE Historic'!$A$3:$A$13, _xlfn.XLOOKUP(AP$1, 'USHE Historic'!$A$2:$E$2, 'USHE Historic'!$A$3:$E$13)),
        _xlfn.IFS(
          AP$1="BYU", IFERROR(_xlfn.XLOOKUP($AI63, 'MAG College Enrollment Forecast'!$A:$A, 'MAG College Enrollment Forecast'!$B:$B), (AP$72-AP62)/($AI$72-$AI62)*($AI63-$AI62)+AP62),
          AP$1="UVU", IFERROR(_xlfn.XLOOKUP($AI63, 'MAG College Enrollment Forecast'!$A:$A, 'MAG College Enrollment Forecast'!$C:$C+'MAG College Enrollment Forecast'!$D:$D+'MAG College Enrollment Forecast'!$E:$E+'MAG College Enrollment Forecast'!$F:$F+'MAG College Enrollment Forecast'!$G:$G), (AP$72-AP62)/($AI$72-$AI62)*($AI63-$AI62)+AP62),
          TRUE, IFERROR(_xlfn.XLOOKUP($AI63, 'USHE Projections'!$A:$A, IFERROR(_xlfn.XLOOKUP(AP$1, 'USHE Projections'!$A$1:$E$1, 'USHE Projections'!$A:$E), "NONE"), (AP$72-AP62)/($AI$72-$AI62)*($AI63-$AI62)+AP62), (AP$72-AP62)/($AI$72-$AI62)*($AI63-$AI62)+AP62)
        )
      )
    )
  ), 0)</f>
        <v>2947</v>
      </c>
    </row>
    <row r="64" spans="35:42">
      <c r="AI64" s="3">
        <v>2052</v>
      </c>
      <c r="AJ64" s="104" cm="1">
        <f t="array" ref="AJ64">ROUND(
  IF(AND(AJ$1="Ensign", $AI64&gt;=2021, $AI64&lt;=2024),
    _xlfn.XLOOKUP($AI64, Ensign!$A$2:$A$12, Ensign!$B$2:$B$12),
    _xlfn.XLOOKUP($AI64, 'Historic (IPEDS &amp; 2019 RTP)'!$A:$A, _xlfn.XLOOKUP(AJ$1, 'Historic (IPEDS &amp; 2019 RTP)'!$A$1:$H$1, 'Historic (IPEDS &amp; 2019 RTP)'!$A:$H),
      IFERROR(_xlfn.XLOOKUP($AI64, 'USHE Historic'!$A$3:$A$13, _xlfn.XLOOKUP(AJ$1, 'USHE Historic'!$A$2:$E$2, 'USHE Historic'!$A$3:$E$13)),
        _xlfn.IFS(
          AJ$1="BYU", IFERROR(_xlfn.XLOOKUP($AI64, 'MAG College Enrollment Forecast'!$A:$A, 'MAG College Enrollment Forecast'!$B:$B), (AJ$72-AJ63)/($AI$72-$AI63)*($AI64-$AI63)+AJ63),
          AJ$1="UVU", IFERROR(_xlfn.XLOOKUP($AI64, 'MAG College Enrollment Forecast'!$A:$A, 'MAG College Enrollment Forecast'!$C:$C+'MAG College Enrollment Forecast'!$D:$D+'MAG College Enrollment Forecast'!$E:$E+'MAG College Enrollment Forecast'!$F:$F+'MAG College Enrollment Forecast'!$G:$G), (AJ$72-AJ63)/($AI$72-$AI63)*($AI64-$AI63)+AJ63),
          TRUE, IFERROR(_xlfn.XLOOKUP($AI64, 'USHE Projections'!$A:$A, IFERROR(_xlfn.XLOOKUP(AJ$1, 'USHE Projections'!$A$1:$E$1, 'USHE Projections'!$A:$E), "NONE"), (AJ$72-AJ63)/($AI$72-$AI63)*($AI64-$AI63)+AJ63), (AJ$72-AJ63)/($AI$72-$AI63)*($AI64-$AI63)+AJ63)
        )
      )
    )
  ), 0)</f>
        <v>44580</v>
      </c>
      <c r="AK64" s="104" cm="1">
        <f t="array" ref="AK64">ROUND(
  IF(AND(AK$1="Ensign", $AI64&gt;=2021, $AI64&lt;=2024),
    _xlfn.XLOOKUP($AI64, Ensign!$A$2:$A$12, Ensign!$B$2:$B$12),
    _xlfn.XLOOKUP($AI64, 'Historic (IPEDS &amp; 2019 RTP)'!$A:$A, _xlfn.XLOOKUP(AK$1, 'Historic (IPEDS &amp; 2019 RTP)'!$A$1:$H$1, 'Historic (IPEDS &amp; 2019 RTP)'!$A:$H),
      IFERROR(_xlfn.XLOOKUP($AI64, 'USHE Historic'!$A$3:$A$13, _xlfn.XLOOKUP(AK$1, 'USHE Historic'!$A$2:$E$2, 'USHE Historic'!$A$3:$E$13)),
        _xlfn.IFS(
          AK$1="BYU", IFERROR(_xlfn.XLOOKUP($AI64, 'MAG College Enrollment Forecast'!$A:$A, 'MAG College Enrollment Forecast'!$B:$B), (AK$72-AK63)/($AI$72-$AI63)*($AI64-$AI63)+AK63),
          AK$1="UVU", IFERROR(_xlfn.XLOOKUP($AI64, 'MAG College Enrollment Forecast'!$A:$A, 'MAG College Enrollment Forecast'!$C:$C+'MAG College Enrollment Forecast'!$D:$D+'MAG College Enrollment Forecast'!$E:$E+'MAG College Enrollment Forecast'!$F:$F+'MAG College Enrollment Forecast'!$G:$G), (AK$72-AK63)/($AI$72-$AI63)*($AI64-$AI63)+AK63),
          TRUE, IFERROR(_xlfn.XLOOKUP($AI64, 'USHE Projections'!$A:$A, IFERROR(_xlfn.XLOOKUP(AK$1, 'USHE Projections'!$A$1:$E$1, 'USHE Projections'!$A:$E), "NONE"), (AK$72-AK63)/($AI$72-$AI63)*($AI64-$AI63)+AK63), (AK$72-AK63)/($AI$72-$AI63)*($AI64-$AI63)+AK63)
        )
      )
    )
  ), 0)</f>
        <v>44268</v>
      </c>
      <c r="AL64" s="35" cm="1">
        <f t="array" ref="AL64">ROUND(
  IF(AND(AL$1="Ensign", $AI64&gt;=2021, $AI64&lt;=2024),
    _xlfn.XLOOKUP($AI64, Ensign!$A$2:$A$12, Ensign!$B$2:$B$12),
    _xlfn.XLOOKUP($AI64, 'Historic (IPEDS &amp; 2019 RTP)'!$A:$A, _xlfn.XLOOKUP(AL$1, 'Historic (IPEDS &amp; 2019 RTP)'!$A$1:$H$1, 'Historic (IPEDS &amp; 2019 RTP)'!$A:$H),
      IFERROR(_xlfn.XLOOKUP($AI64, 'USHE Historic'!$A$3:$A$13, _xlfn.XLOOKUP(AL$1, 'USHE Historic'!$A$2:$E$2, 'USHE Historic'!$A$3:$E$13)),
        _xlfn.IFS(
          AL$1="BYU", IFERROR(_xlfn.XLOOKUP($AI64, 'MAG College Enrollment Forecast'!$A:$A, 'MAG College Enrollment Forecast'!$B:$B), (AL$72-AL63)/($AI$72-$AI63)*($AI64-$AI63)+AL63),
          AL$1="UVU", IFERROR(_xlfn.XLOOKUP($AI64, 'MAG College Enrollment Forecast'!$A:$A, 'MAG College Enrollment Forecast'!$C:$C+'MAG College Enrollment Forecast'!$D:$D+'MAG College Enrollment Forecast'!$E:$E+'MAG College Enrollment Forecast'!$F:$F+'MAG College Enrollment Forecast'!$G:$G), (AL$72-AL63)/($AI$72-$AI63)*($AI64-$AI63)+AL63),
          TRUE, IFERROR(_xlfn.XLOOKUP($AI64, 'USHE Projections'!$A:$A, IFERROR(_xlfn.XLOOKUP(AL$1, 'USHE Projections'!$A$1:$E$1, 'USHE Projections'!$A:$E), "NONE"), (AL$72-AL63)/($AI$72-$AI63)*($AI64-$AI63)+AL63), (AL$72-AL63)/($AI$72-$AI63)*($AI64-$AI63)+AL63)
        )
      )
    )
  ), 0)</f>
        <v>78081</v>
      </c>
      <c r="AM64" s="104" cm="1">
        <f t="array" ref="AM64">ROUND(
  IF(AND(AM$1="Ensign", $AI64&gt;=2021, $AI64&lt;=2024),
    _xlfn.XLOOKUP($AI64, Ensign!$A$2:$A$12, Ensign!$B$2:$B$12),
    _xlfn.XLOOKUP($AI64, 'Historic (IPEDS &amp; 2019 RTP)'!$A:$A, _xlfn.XLOOKUP(AM$1, 'Historic (IPEDS &amp; 2019 RTP)'!$A$1:$H$1, 'Historic (IPEDS &amp; 2019 RTP)'!$A:$H),
      IFERROR(_xlfn.XLOOKUP($AI64, 'USHE Historic'!$A$3:$A$13, _xlfn.XLOOKUP(AM$1, 'USHE Historic'!$A$2:$E$2, 'USHE Historic'!$A$3:$E$13)),
        _xlfn.IFS(
          AM$1="BYU", IFERROR(_xlfn.XLOOKUP($AI64, 'MAG College Enrollment Forecast'!$A:$A, 'MAG College Enrollment Forecast'!$B:$B), (AM$72-AM63)/($AI$72-$AI63)*($AI64-$AI63)+AM63),
          AM$1="UVU", IFERROR(_xlfn.XLOOKUP($AI64, 'MAG College Enrollment Forecast'!$A:$A, 'MAG College Enrollment Forecast'!$C:$C+'MAG College Enrollment Forecast'!$D:$D+'MAG College Enrollment Forecast'!$E:$E+'MAG College Enrollment Forecast'!$F:$F+'MAG College Enrollment Forecast'!$G:$G), (AM$72-AM63)/($AI$72-$AI63)*($AI64-$AI63)+AM63),
          TRUE, IFERROR(_xlfn.XLOOKUP($AI64, 'USHE Projections'!$A:$A, IFERROR(_xlfn.XLOOKUP(AM$1, 'USHE Projections'!$A$1:$E$1, 'USHE Projections'!$A:$E), "NONE"), (AM$72-AM63)/($AI$72-$AI63)*($AI64-$AI63)+AM63), (AM$72-AM63)/($AI$72-$AI63)*($AI64-$AI63)+AM63)
        )
      )
    )
  ), 0)</f>
        <v>40307</v>
      </c>
      <c r="AN64" s="35" cm="1">
        <f t="array" ref="AN64">ROUND(
  IF(AND(AN$1="Ensign", $AI64&gt;=2021, $AI64&lt;=2024),
    _xlfn.XLOOKUP($AI64, Ensign!$A$2:$A$12, Ensign!$B$2:$B$12),
    _xlfn.XLOOKUP($AI64, 'Historic (IPEDS &amp; 2019 RTP)'!$A:$A, _xlfn.XLOOKUP(AN$1, 'Historic (IPEDS &amp; 2019 RTP)'!$A$1:$H$1, 'Historic (IPEDS &amp; 2019 RTP)'!$A:$H),
      IFERROR(_xlfn.XLOOKUP($AI64, 'USHE Historic'!$A$3:$A$13, _xlfn.XLOOKUP(AN$1, 'USHE Historic'!$A$2:$E$2, 'USHE Historic'!$A$3:$E$13)),
        _xlfn.IFS(
          AN$1="BYU", IFERROR(_xlfn.XLOOKUP($AI64, 'MAG College Enrollment Forecast'!$A:$A, 'MAG College Enrollment Forecast'!$B:$B), (AN$72-AN63)/($AI$72-$AI63)*($AI64-$AI63)+AN63),
          AN$1="UVU", IFERROR(_xlfn.XLOOKUP($AI64, 'MAG College Enrollment Forecast'!$A:$A, 'MAG College Enrollment Forecast'!$C:$C+'MAG College Enrollment Forecast'!$D:$D+'MAG College Enrollment Forecast'!$E:$E+'MAG College Enrollment Forecast'!$F:$F+'MAG College Enrollment Forecast'!$G:$G), (AN$72-AN63)/($AI$72-$AI63)*($AI64-$AI63)+AN63),
          TRUE, IFERROR(_xlfn.XLOOKUP($AI64, 'USHE Projections'!$A:$A, IFERROR(_xlfn.XLOOKUP(AN$1, 'USHE Projections'!$A$1:$E$1, 'USHE Projections'!$A:$E), "NONE"), (AN$72-AN63)/($AI$72-$AI63)*($AI64-$AI63)+AN63), (AN$72-AN63)/($AI$72-$AI63)*($AI64-$AI63)+AN63)
        )
      )
    )
  ), 0)</f>
        <v>39315</v>
      </c>
      <c r="AO64" s="104" cm="1">
        <f t="array" ref="AO64">ROUND(
  IF(AND(AO$1="Ensign", $AI64&gt;=2021, $AI64&lt;=2024),
    _xlfn.XLOOKUP($AI64, Ensign!$A$2:$A$12, Ensign!$B$2:$B$12),
    _xlfn.XLOOKUP($AI64, 'Historic (IPEDS &amp; 2019 RTP)'!$A:$A, _xlfn.XLOOKUP(AO$1, 'Historic (IPEDS &amp; 2019 RTP)'!$A$1:$H$1, 'Historic (IPEDS &amp; 2019 RTP)'!$A:$H),
      IFERROR(_xlfn.XLOOKUP($AI64, 'USHE Historic'!$A$3:$A$13, _xlfn.XLOOKUP(AO$1, 'USHE Historic'!$A$2:$E$2, 'USHE Historic'!$A$3:$E$13)),
        _xlfn.IFS(
          AO$1="BYU", IFERROR(_xlfn.XLOOKUP($AI64, 'MAG College Enrollment Forecast'!$A:$A, 'MAG College Enrollment Forecast'!$B:$B), (AO$72-AO63)/($AI$72-$AI63)*($AI64-$AI63)+AO63),
          AO$1="UVU", IFERROR(_xlfn.XLOOKUP($AI64, 'MAG College Enrollment Forecast'!$A:$A, 'MAG College Enrollment Forecast'!$C:$C+'MAG College Enrollment Forecast'!$D:$D+'MAG College Enrollment Forecast'!$E:$E+'MAG College Enrollment Forecast'!$F:$F+'MAG College Enrollment Forecast'!$G:$G), (AO$72-AO63)/($AI$72-$AI63)*($AI64-$AI63)+AO63),
          TRUE, IFERROR(_xlfn.XLOOKUP($AI64, 'USHE Projections'!$A:$A, IFERROR(_xlfn.XLOOKUP(AO$1, 'USHE Projections'!$A$1:$E$1, 'USHE Projections'!$A:$E), "NONE"), (AO$72-AO63)/($AI$72-$AI63)*($AI64-$AI63)+AO63), (AO$72-AO63)/($AI$72-$AI63)*($AI64-$AI63)+AO63)
        )
      )
    )
  ), 0)</f>
        <v>2917</v>
      </c>
      <c r="AP64" s="104" cm="1">
        <f t="array" ref="AP64">ROUND(
  IF(AND(AP$1="Ensign", $AI64&gt;=2021, $AI64&lt;=2024),
    _xlfn.XLOOKUP($AI64, Ensign!$A$2:$A$12, Ensign!$B$2:$B$12),
    _xlfn.XLOOKUP($AI64, 'Historic (IPEDS &amp; 2019 RTP)'!$A:$A, _xlfn.XLOOKUP(AP$1, 'Historic (IPEDS &amp; 2019 RTP)'!$A$1:$H$1, 'Historic (IPEDS &amp; 2019 RTP)'!$A:$H),
      IFERROR(_xlfn.XLOOKUP($AI64, 'USHE Historic'!$A$3:$A$13, _xlfn.XLOOKUP(AP$1, 'USHE Historic'!$A$2:$E$2, 'USHE Historic'!$A$3:$E$13)),
        _xlfn.IFS(
          AP$1="BYU", IFERROR(_xlfn.XLOOKUP($AI64, 'MAG College Enrollment Forecast'!$A:$A, 'MAG College Enrollment Forecast'!$B:$B), (AP$72-AP63)/($AI$72-$AI63)*($AI64-$AI63)+AP63),
          AP$1="UVU", IFERROR(_xlfn.XLOOKUP($AI64, 'MAG College Enrollment Forecast'!$A:$A, 'MAG College Enrollment Forecast'!$C:$C+'MAG College Enrollment Forecast'!$D:$D+'MAG College Enrollment Forecast'!$E:$E+'MAG College Enrollment Forecast'!$F:$F+'MAG College Enrollment Forecast'!$G:$G), (AP$72-AP63)/($AI$72-$AI63)*($AI64-$AI63)+AP63),
          TRUE, IFERROR(_xlfn.XLOOKUP($AI64, 'USHE Projections'!$A:$A, IFERROR(_xlfn.XLOOKUP(AP$1, 'USHE Projections'!$A$1:$E$1, 'USHE Projections'!$A:$E), "NONE"), (AP$72-AP63)/($AI$72-$AI63)*($AI64-$AI63)+AP63), (AP$72-AP63)/($AI$72-$AI63)*($AI64-$AI63)+AP63)
        )
      )
    )
  ), 0)</f>
        <v>3008</v>
      </c>
    </row>
    <row r="65" spans="33:42">
      <c r="AI65" s="3">
        <v>2053</v>
      </c>
      <c r="AJ65" s="104" cm="1">
        <f t="array" ref="AJ65">ROUND(
  IF(AND(AJ$1="Ensign", $AI65&gt;=2021, $AI65&lt;=2024),
    _xlfn.XLOOKUP($AI65, Ensign!$A$2:$A$12, Ensign!$B$2:$B$12),
    _xlfn.XLOOKUP($AI65, 'Historic (IPEDS &amp; 2019 RTP)'!$A:$A, _xlfn.XLOOKUP(AJ$1, 'Historic (IPEDS &amp; 2019 RTP)'!$A$1:$H$1, 'Historic (IPEDS &amp; 2019 RTP)'!$A:$H),
      IFERROR(_xlfn.XLOOKUP($AI65, 'USHE Historic'!$A$3:$A$13, _xlfn.XLOOKUP(AJ$1, 'USHE Historic'!$A$2:$E$2, 'USHE Historic'!$A$3:$E$13)),
        _xlfn.IFS(
          AJ$1="BYU", IFERROR(_xlfn.XLOOKUP($AI65, 'MAG College Enrollment Forecast'!$A:$A, 'MAG College Enrollment Forecast'!$B:$B), (AJ$72-AJ64)/($AI$72-$AI64)*($AI65-$AI64)+AJ64),
          AJ$1="UVU", IFERROR(_xlfn.XLOOKUP($AI65, 'MAG College Enrollment Forecast'!$A:$A, 'MAG College Enrollment Forecast'!$C:$C+'MAG College Enrollment Forecast'!$D:$D+'MAG College Enrollment Forecast'!$E:$E+'MAG College Enrollment Forecast'!$F:$F+'MAG College Enrollment Forecast'!$G:$G), (AJ$72-AJ64)/($AI$72-$AI64)*($AI65-$AI64)+AJ64),
          TRUE, IFERROR(_xlfn.XLOOKUP($AI65, 'USHE Projections'!$A:$A, IFERROR(_xlfn.XLOOKUP(AJ$1, 'USHE Projections'!$A$1:$E$1, 'USHE Projections'!$A:$E), "NONE"), (AJ$72-AJ64)/($AI$72-$AI64)*($AI65-$AI64)+AJ64), (AJ$72-AJ64)/($AI$72-$AI64)*($AI65-$AI64)+AJ64)
        )
      )
    )
  ), 0)</f>
        <v>44883</v>
      </c>
      <c r="AK65" s="104" cm="1">
        <f t="array" ref="AK65">ROUND(
  IF(AND(AK$1="Ensign", $AI65&gt;=2021, $AI65&lt;=2024),
    _xlfn.XLOOKUP($AI65, Ensign!$A$2:$A$12, Ensign!$B$2:$B$12),
    _xlfn.XLOOKUP($AI65, 'Historic (IPEDS &amp; 2019 RTP)'!$A:$A, _xlfn.XLOOKUP(AK$1, 'Historic (IPEDS &amp; 2019 RTP)'!$A$1:$H$1, 'Historic (IPEDS &amp; 2019 RTP)'!$A:$H),
      IFERROR(_xlfn.XLOOKUP($AI65, 'USHE Historic'!$A$3:$A$13, _xlfn.XLOOKUP(AK$1, 'USHE Historic'!$A$2:$E$2, 'USHE Historic'!$A$3:$E$13)),
        _xlfn.IFS(
          AK$1="BYU", IFERROR(_xlfn.XLOOKUP($AI65, 'MAG College Enrollment Forecast'!$A:$A, 'MAG College Enrollment Forecast'!$B:$B), (AK$72-AK64)/($AI$72-$AI64)*($AI65-$AI64)+AK64),
          AK$1="UVU", IFERROR(_xlfn.XLOOKUP($AI65, 'MAG College Enrollment Forecast'!$A:$A, 'MAG College Enrollment Forecast'!$C:$C+'MAG College Enrollment Forecast'!$D:$D+'MAG College Enrollment Forecast'!$E:$E+'MAG College Enrollment Forecast'!$F:$F+'MAG College Enrollment Forecast'!$G:$G), (AK$72-AK64)/($AI$72-$AI64)*($AI65-$AI64)+AK64),
          TRUE, IFERROR(_xlfn.XLOOKUP($AI65, 'USHE Projections'!$A:$A, IFERROR(_xlfn.XLOOKUP(AK$1, 'USHE Projections'!$A$1:$E$1, 'USHE Projections'!$A:$E), "NONE"), (AK$72-AK64)/($AI$72-$AI64)*($AI65-$AI64)+AK64), (AK$72-AK64)/($AI$72-$AI64)*($AI65-$AI64)+AK64)
        )
      )
    )
  ), 0)</f>
        <v>44735</v>
      </c>
      <c r="AL65" s="35" cm="1">
        <f t="array" ref="AL65">ROUND(
  IF(AND(AL$1="Ensign", $AI65&gt;=2021, $AI65&lt;=2024),
    _xlfn.XLOOKUP($AI65, Ensign!$A$2:$A$12, Ensign!$B$2:$B$12),
    _xlfn.XLOOKUP($AI65, 'Historic (IPEDS &amp; 2019 RTP)'!$A:$A, _xlfn.XLOOKUP(AL$1, 'Historic (IPEDS &amp; 2019 RTP)'!$A$1:$H$1, 'Historic (IPEDS &amp; 2019 RTP)'!$A:$H),
      IFERROR(_xlfn.XLOOKUP($AI65, 'USHE Historic'!$A$3:$A$13, _xlfn.XLOOKUP(AL$1, 'USHE Historic'!$A$2:$E$2, 'USHE Historic'!$A$3:$E$13)),
        _xlfn.IFS(
          AL$1="BYU", IFERROR(_xlfn.XLOOKUP($AI65, 'MAG College Enrollment Forecast'!$A:$A, 'MAG College Enrollment Forecast'!$B:$B), (AL$72-AL64)/($AI$72-$AI64)*($AI65-$AI64)+AL64),
          AL$1="UVU", IFERROR(_xlfn.XLOOKUP($AI65, 'MAG College Enrollment Forecast'!$A:$A, 'MAG College Enrollment Forecast'!$C:$C+'MAG College Enrollment Forecast'!$D:$D+'MAG College Enrollment Forecast'!$E:$E+'MAG College Enrollment Forecast'!$F:$F+'MAG College Enrollment Forecast'!$G:$G), (AL$72-AL64)/($AI$72-$AI64)*($AI65-$AI64)+AL64),
          TRUE, IFERROR(_xlfn.XLOOKUP($AI65, 'USHE Projections'!$A:$A, IFERROR(_xlfn.XLOOKUP(AL$1, 'USHE Projections'!$A$1:$E$1, 'USHE Projections'!$A:$E), "NONE"), (AL$72-AL64)/($AI$72-$AI64)*($AI65-$AI64)+AL64), (AL$72-AL64)/($AI$72-$AI64)*($AI65-$AI64)+AL64)
        )
      )
    )
  ), 0)</f>
        <v>78081</v>
      </c>
      <c r="AM65" s="104" cm="1">
        <f t="array" ref="AM65">ROUND(
  IF(AND(AM$1="Ensign", $AI65&gt;=2021, $AI65&lt;=2024),
    _xlfn.XLOOKUP($AI65, Ensign!$A$2:$A$12, Ensign!$B$2:$B$12),
    _xlfn.XLOOKUP($AI65, 'Historic (IPEDS &amp; 2019 RTP)'!$A:$A, _xlfn.XLOOKUP(AM$1, 'Historic (IPEDS &amp; 2019 RTP)'!$A$1:$H$1, 'Historic (IPEDS &amp; 2019 RTP)'!$A:$H),
      IFERROR(_xlfn.XLOOKUP($AI65, 'USHE Historic'!$A$3:$A$13, _xlfn.XLOOKUP(AM$1, 'USHE Historic'!$A$2:$E$2, 'USHE Historic'!$A$3:$E$13)),
        _xlfn.IFS(
          AM$1="BYU", IFERROR(_xlfn.XLOOKUP($AI65, 'MAG College Enrollment Forecast'!$A:$A, 'MAG College Enrollment Forecast'!$B:$B), (AM$72-AM64)/($AI$72-$AI64)*($AI65-$AI64)+AM64),
          AM$1="UVU", IFERROR(_xlfn.XLOOKUP($AI65, 'MAG College Enrollment Forecast'!$A:$A, 'MAG College Enrollment Forecast'!$C:$C+'MAG College Enrollment Forecast'!$D:$D+'MAG College Enrollment Forecast'!$E:$E+'MAG College Enrollment Forecast'!$F:$F+'MAG College Enrollment Forecast'!$G:$G), (AM$72-AM64)/($AI$72-$AI64)*($AI65-$AI64)+AM64),
          TRUE, IFERROR(_xlfn.XLOOKUP($AI65, 'USHE Projections'!$A:$A, IFERROR(_xlfn.XLOOKUP(AM$1, 'USHE Projections'!$A$1:$E$1, 'USHE Projections'!$A:$E), "NONE"), (AM$72-AM64)/($AI$72-$AI64)*($AI65-$AI64)+AM64), (AM$72-AM64)/($AI$72-$AI64)*($AI65-$AI64)+AM64)
        )
      )
    )
  ), 0)</f>
        <v>40644</v>
      </c>
      <c r="AN65" s="35" cm="1">
        <f t="array" ref="AN65">ROUND(
  IF(AND(AN$1="Ensign", $AI65&gt;=2021, $AI65&lt;=2024),
    _xlfn.XLOOKUP($AI65, Ensign!$A$2:$A$12, Ensign!$B$2:$B$12),
    _xlfn.XLOOKUP($AI65, 'Historic (IPEDS &amp; 2019 RTP)'!$A:$A, _xlfn.XLOOKUP(AN$1, 'Historic (IPEDS &amp; 2019 RTP)'!$A$1:$H$1, 'Historic (IPEDS &amp; 2019 RTP)'!$A:$H),
      IFERROR(_xlfn.XLOOKUP($AI65, 'USHE Historic'!$A$3:$A$13, _xlfn.XLOOKUP(AN$1, 'USHE Historic'!$A$2:$E$2, 'USHE Historic'!$A$3:$E$13)),
        _xlfn.IFS(
          AN$1="BYU", IFERROR(_xlfn.XLOOKUP($AI65, 'MAG College Enrollment Forecast'!$A:$A, 'MAG College Enrollment Forecast'!$B:$B), (AN$72-AN64)/($AI$72-$AI64)*($AI65-$AI64)+AN64),
          AN$1="UVU", IFERROR(_xlfn.XLOOKUP($AI65, 'MAG College Enrollment Forecast'!$A:$A, 'MAG College Enrollment Forecast'!$C:$C+'MAG College Enrollment Forecast'!$D:$D+'MAG College Enrollment Forecast'!$E:$E+'MAG College Enrollment Forecast'!$F:$F+'MAG College Enrollment Forecast'!$G:$G), (AN$72-AN64)/($AI$72-$AI64)*($AI65-$AI64)+AN64),
          TRUE, IFERROR(_xlfn.XLOOKUP($AI65, 'USHE Projections'!$A:$A, IFERROR(_xlfn.XLOOKUP(AN$1, 'USHE Projections'!$A$1:$E$1, 'USHE Projections'!$A:$E), "NONE"), (AN$72-AN64)/($AI$72-$AI64)*($AI65-$AI64)+AN64), (AN$72-AN64)/($AI$72-$AI64)*($AI65-$AI64)+AN64)
        )
      )
    )
  ), 0)</f>
        <v>39315</v>
      </c>
      <c r="AO65" s="104" cm="1">
        <f t="array" ref="AO65">ROUND(
  IF(AND(AO$1="Ensign", $AI65&gt;=2021, $AI65&lt;=2024),
    _xlfn.XLOOKUP($AI65, Ensign!$A$2:$A$12, Ensign!$B$2:$B$12),
    _xlfn.XLOOKUP($AI65, 'Historic (IPEDS &amp; 2019 RTP)'!$A:$A, _xlfn.XLOOKUP(AO$1, 'Historic (IPEDS &amp; 2019 RTP)'!$A$1:$H$1, 'Historic (IPEDS &amp; 2019 RTP)'!$A:$H),
      IFERROR(_xlfn.XLOOKUP($AI65, 'USHE Historic'!$A$3:$A$13, _xlfn.XLOOKUP(AO$1, 'USHE Historic'!$A$2:$E$2, 'USHE Historic'!$A$3:$E$13)),
        _xlfn.IFS(
          AO$1="BYU", IFERROR(_xlfn.XLOOKUP($AI65, 'MAG College Enrollment Forecast'!$A:$A, 'MAG College Enrollment Forecast'!$B:$B), (AO$72-AO64)/($AI$72-$AI64)*($AI65-$AI64)+AO64),
          AO$1="UVU", IFERROR(_xlfn.XLOOKUP($AI65, 'MAG College Enrollment Forecast'!$A:$A, 'MAG College Enrollment Forecast'!$C:$C+'MAG College Enrollment Forecast'!$D:$D+'MAG College Enrollment Forecast'!$E:$E+'MAG College Enrollment Forecast'!$F:$F+'MAG College Enrollment Forecast'!$G:$G), (AO$72-AO64)/($AI$72-$AI64)*($AI65-$AI64)+AO64),
          TRUE, IFERROR(_xlfn.XLOOKUP($AI65, 'USHE Projections'!$A:$A, IFERROR(_xlfn.XLOOKUP(AO$1, 'USHE Projections'!$A$1:$E$1, 'USHE Projections'!$A:$E), "NONE"), (AO$72-AO64)/($AI$72-$AI64)*($AI65-$AI64)+AO64), (AO$72-AO64)/($AI$72-$AI64)*($AI65-$AI64)+AO64)
        )
      )
    )
  ), 0)</f>
        <v>2952</v>
      </c>
      <c r="AP65" s="104" cm="1">
        <f t="array" ref="AP65">ROUND(
  IF(AND(AP$1="Ensign", $AI65&gt;=2021, $AI65&lt;=2024),
    _xlfn.XLOOKUP($AI65, Ensign!$A$2:$A$12, Ensign!$B$2:$B$12),
    _xlfn.XLOOKUP($AI65, 'Historic (IPEDS &amp; 2019 RTP)'!$A:$A, _xlfn.XLOOKUP(AP$1, 'Historic (IPEDS &amp; 2019 RTP)'!$A$1:$H$1, 'Historic (IPEDS &amp; 2019 RTP)'!$A:$H),
      IFERROR(_xlfn.XLOOKUP($AI65, 'USHE Historic'!$A$3:$A$13, _xlfn.XLOOKUP(AP$1, 'USHE Historic'!$A$2:$E$2, 'USHE Historic'!$A$3:$E$13)),
        _xlfn.IFS(
          AP$1="BYU", IFERROR(_xlfn.XLOOKUP($AI65, 'MAG College Enrollment Forecast'!$A:$A, 'MAG College Enrollment Forecast'!$B:$B), (AP$72-AP64)/($AI$72-$AI64)*($AI65-$AI64)+AP64),
          AP$1="UVU", IFERROR(_xlfn.XLOOKUP($AI65, 'MAG College Enrollment Forecast'!$A:$A, 'MAG College Enrollment Forecast'!$C:$C+'MAG College Enrollment Forecast'!$D:$D+'MAG College Enrollment Forecast'!$E:$E+'MAG College Enrollment Forecast'!$F:$F+'MAG College Enrollment Forecast'!$G:$G), (AP$72-AP64)/($AI$72-$AI64)*($AI65-$AI64)+AP64),
          TRUE, IFERROR(_xlfn.XLOOKUP($AI65, 'USHE Projections'!$A:$A, IFERROR(_xlfn.XLOOKUP(AP$1, 'USHE Projections'!$A$1:$E$1, 'USHE Projections'!$A:$E), "NONE"), (AP$72-AP64)/($AI$72-$AI64)*($AI65-$AI64)+AP64), (AP$72-AP64)/($AI$72-$AI64)*($AI65-$AI64)+AP64)
        )
      )
    )
  ), 0)</f>
        <v>3070</v>
      </c>
    </row>
    <row r="66" spans="33:42">
      <c r="AI66" s="3">
        <v>2054</v>
      </c>
      <c r="AJ66" s="104" cm="1">
        <f t="array" ref="AJ66">ROUND(
  IF(AND(AJ$1="Ensign", $AI66&gt;=2021, $AI66&lt;=2024),
    _xlfn.XLOOKUP($AI66, Ensign!$A$2:$A$12, Ensign!$B$2:$B$12),
    _xlfn.XLOOKUP($AI66, 'Historic (IPEDS &amp; 2019 RTP)'!$A:$A, _xlfn.XLOOKUP(AJ$1, 'Historic (IPEDS &amp; 2019 RTP)'!$A$1:$H$1, 'Historic (IPEDS &amp; 2019 RTP)'!$A:$H),
      IFERROR(_xlfn.XLOOKUP($AI66, 'USHE Historic'!$A$3:$A$13, _xlfn.XLOOKUP(AJ$1, 'USHE Historic'!$A$2:$E$2, 'USHE Historic'!$A$3:$E$13)),
        _xlfn.IFS(
          AJ$1="BYU", IFERROR(_xlfn.XLOOKUP($AI66, 'MAG College Enrollment Forecast'!$A:$A, 'MAG College Enrollment Forecast'!$B:$B), (AJ$72-AJ65)/($AI$72-$AI65)*($AI66-$AI65)+AJ65),
          AJ$1="UVU", IFERROR(_xlfn.XLOOKUP($AI66, 'MAG College Enrollment Forecast'!$A:$A, 'MAG College Enrollment Forecast'!$C:$C+'MAG College Enrollment Forecast'!$D:$D+'MAG College Enrollment Forecast'!$E:$E+'MAG College Enrollment Forecast'!$F:$F+'MAG College Enrollment Forecast'!$G:$G), (AJ$72-AJ65)/($AI$72-$AI65)*($AI66-$AI65)+AJ65),
          TRUE, IFERROR(_xlfn.XLOOKUP($AI66, 'USHE Projections'!$A:$A, IFERROR(_xlfn.XLOOKUP(AJ$1, 'USHE Projections'!$A$1:$E$1, 'USHE Projections'!$A:$E), "NONE"), (AJ$72-AJ65)/($AI$72-$AI65)*($AI66-$AI65)+AJ65), (AJ$72-AJ65)/($AI$72-$AI65)*($AI66-$AI65)+AJ65)
        )
      )
    )
  ), 0)</f>
        <v>45185</v>
      </c>
      <c r="AK66" s="104" cm="1">
        <f t="array" ref="AK66">ROUND(
  IF(AND(AK$1="Ensign", $AI66&gt;=2021, $AI66&lt;=2024),
    _xlfn.XLOOKUP($AI66, Ensign!$A$2:$A$12, Ensign!$B$2:$B$12),
    _xlfn.XLOOKUP($AI66, 'Historic (IPEDS &amp; 2019 RTP)'!$A:$A, _xlfn.XLOOKUP(AK$1, 'Historic (IPEDS &amp; 2019 RTP)'!$A$1:$H$1, 'Historic (IPEDS &amp; 2019 RTP)'!$A:$H),
      IFERROR(_xlfn.XLOOKUP($AI66, 'USHE Historic'!$A$3:$A$13, _xlfn.XLOOKUP(AK$1, 'USHE Historic'!$A$2:$E$2, 'USHE Historic'!$A$3:$E$13)),
        _xlfn.IFS(
          AK$1="BYU", IFERROR(_xlfn.XLOOKUP($AI66, 'MAG College Enrollment Forecast'!$A:$A, 'MAG College Enrollment Forecast'!$B:$B), (AK$72-AK65)/($AI$72-$AI65)*($AI66-$AI65)+AK65),
          AK$1="UVU", IFERROR(_xlfn.XLOOKUP($AI66, 'MAG College Enrollment Forecast'!$A:$A, 'MAG College Enrollment Forecast'!$C:$C+'MAG College Enrollment Forecast'!$D:$D+'MAG College Enrollment Forecast'!$E:$E+'MAG College Enrollment Forecast'!$F:$F+'MAG College Enrollment Forecast'!$G:$G), (AK$72-AK65)/($AI$72-$AI65)*($AI66-$AI65)+AK65),
          TRUE, IFERROR(_xlfn.XLOOKUP($AI66, 'USHE Projections'!$A:$A, IFERROR(_xlfn.XLOOKUP(AK$1, 'USHE Projections'!$A$1:$E$1, 'USHE Projections'!$A:$E), "NONE"), (AK$72-AK65)/($AI$72-$AI65)*($AI66-$AI65)+AK65), (AK$72-AK65)/($AI$72-$AI65)*($AI66-$AI65)+AK65)
        )
      )
    )
  ), 0)</f>
        <v>45201</v>
      </c>
      <c r="AL66" s="35" cm="1">
        <f t="array" ref="AL66">ROUND(
  IF(AND(AL$1="Ensign", $AI66&gt;=2021, $AI66&lt;=2024),
    _xlfn.XLOOKUP($AI66, Ensign!$A$2:$A$12, Ensign!$B$2:$B$12),
    _xlfn.XLOOKUP($AI66, 'Historic (IPEDS &amp; 2019 RTP)'!$A:$A, _xlfn.XLOOKUP(AL$1, 'Historic (IPEDS &amp; 2019 RTP)'!$A$1:$H$1, 'Historic (IPEDS &amp; 2019 RTP)'!$A:$H),
      IFERROR(_xlfn.XLOOKUP($AI66, 'USHE Historic'!$A$3:$A$13, _xlfn.XLOOKUP(AL$1, 'USHE Historic'!$A$2:$E$2, 'USHE Historic'!$A$3:$E$13)),
        _xlfn.IFS(
          AL$1="BYU", IFERROR(_xlfn.XLOOKUP($AI66, 'MAG College Enrollment Forecast'!$A:$A, 'MAG College Enrollment Forecast'!$B:$B), (AL$72-AL65)/($AI$72-$AI65)*($AI66-$AI65)+AL65),
          AL$1="UVU", IFERROR(_xlfn.XLOOKUP($AI66, 'MAG College Enrollment Forecast'!$A:$A, 'MAG College Enrollment Forecast'!$C:$C+'MAG College Enrollment Forecast'!$D:$D+'MAG College Enrollment Forecast'!$E:$E+'MAG College Enrollment Forecast'!$F:$F+'MAG College Enrollment Forecast'!$G:$G), (AL$72-AL65)/($AI$72-$AI65)*($AI66-$AI65)+AL65),
          TRUE, IFERROR(_xlfn.XLOOKUP($AI66, 'USHE Projections'!$A:$A, IFERROR(_xlfn.XLOOKUP(AL$1, 'USHE Projections'!$A$1:$E$1, 'USHE Projections'!$A:$E), "NONE"), (AL$72-AL65)/($AI$72-$AI65)*($AI66-$AI65)+AL65), (AL$72-AL65)/($AI$72-$AI65)*($AI66-$AI65)+AL65)
        )
      )
    )
  ), 0)</f>
        <v>78081</v>
      </c>
      <c r="AM66" s="104" cm="1">
        <f t="array" ref="AM66">ROUND(
  IF(AND(AM$1="Ensign", $AI66&gt;=2021, $AI66&lt;=2024),
    _xlfn.XLOOKUP($AI66, Ensign!$A$2:$A$12, Ensign!$B$2:$B$12),
    _xlfn.XLOOKUP($AI66, 'Historic (IPEDS &amp; 2019 RTP)'!$A:$A, _xlfn.XLOOKUP(AM$1, 'Historic (IPEDS &amp; 2019 RTP)'!$A$1:$H$1, 'Historic (IPEDS &amp; 2019 RTP)'!$A:$H),
      IFERROR(_xlfn.XLOOKUP($AI66, 'USHE Historic'!$A$3:$A$13, _xlfn.XLOOKUP(AM$1, 'USHE Historic'!$A$2:$E$2, 'USHE Historic'!$A$3:$E$13)),
        _xlfn.IFS(
          AM$1="BYU", IFERROR(_xlfn.XLOOKUP($AI66, 'MAG College Enrollment Forecast'!$A:$A, 'MAG College Enrollment Forecast'!$B:$B), (AM$72-AM65)/($AI$72-$AI65)*($AI66-$AI65)+AM65),
          AM$1="UVU", IFERROR(_xlfn.XLOOKUP($AI66, 'MAG College Enrollment Forecast'!$A:$A, 'MAG College Enrollment Forecast'!$C:$C+'MAG College Enrollment Forecast'!$D:$D+'MAG College Enrollment Forecast'!$E:$E+'MAG College Enrollment Forecast'!$F:$F+'MAG College Enrollment Forecast'!$G:$G), (AM$72-AM65)/($AI$72-$AI65)*($AI66-$AI65)+AM65),
          TRUE, IFERROR(_xlfn.XLOOKUP($AI66, 'USHE Projections'!$A:$A, IFERROR(_xlfn.XLOOKUP(AM$1, 'USHE Projections'!$A$1:$E$1, 'USHE Projections'!$A:$E), "NONE"), (AM$72-AM65)/($AI$72-$AI65)*($AI66-$AI65)+AM65), (AM$72-AM65)/($AI$72-$AI65)*($AI66-$AI65)+AM65)
        )
      )
    )
  ), 0)</f>
        <v>40981</v>
      </c>
      <c r="AN66" s="35" cm="1">
        <f t="array" ref="AN66">ROUND(
  IF(AND(AN$1="Ensign", $AI66&gt;=2021, $AI66&lt;=2024),
    _xlfn.XLOOKUP($AI66, Ensign!$A$2:$A$12, Ensign!$B$2:$B$12),
    _xlfn.XLOOKUP($AI66, 'Historic (IPEDS &amp; 2019 RTP)'!$A:$A, _xlfn.XLOOKUP(AN$1, 'Historic (IPEDS &amp; 2019 RTP)'!$A$1:$H$1, 'Historic (IPEDS &amp; 2019 RTP)'!$A:$H),
      IFERROR(_xlfn.XLOOKUP($AI66, 'USHE Historic'!$A$3:$A$13, _xlfn.XLOOKUP(AN$1, 'USHE Historic'!$A$2:$E$2, 'USHE Historic'!$A$3:$E$13)),
        _xlfn.IFS(
          AN$1="BYU", IFERROR(_xlfn.XLOOKUP($AI66, 'MAG College Enrollment Forecast'!$A:$A, 'MAG College Enrollment Forecast'!$B:$B), (AN$72-AN65)/($AI$72-$AI65)*($AI66-$AI65)+AN65),
          AN$1="UVU", IFERROR(_xlfn.XLOOKUP($AI66, 'MAG College Enrollment Forecast'!$A:$A, 'MAG College Enrollment Forecast'!$C:$C+'MAG College Enrollment Forecast'!$D:$D+'MAG College Enrollment Forecast'!$E:$E+'MAG College Enrollment Forecast'!$F:$F+'MAG College Enrollment Forecast'!$G:$G), (AN$72-AN65)/($AI$72-$AI65)*($AI66-$AI65)+AN65),
          TRUE, IFERROR(_xlfn.XLOOKUP($AI66, 'USHE Projections'!$A:$A, IFERROR(_xlfn.XLOOKUP(AN$1, 'USHE Projections'!$A$1:$E$1, 'USHE Projections'!$A:$E), "NONE"), (AN$72-AN65)/($AI$72-$AI65)*($AI66-$AI65)+AN65), (AN$72-AN65)/($AI$72-$AI65)*($AI66-$AI65)+AN65)
        )
      )
    )
  ), 0)</f>
        <v>39315</v>
      </c>
      <c r="AO66" s="104" cm="1">
        <f t="array" ref="AO66">ROUND(
  IF(AND(AO$1="Ensign", $AI66&gt;=2021, $AI66&lt;=2024),
    _xlfn.XLOOKUP($AI66, Ensign!$A$2:$A$12, Ensign!$B$2:$B$12),
    _xlfn.XLOOKUP($AI66, 'Historic (IPEDS &amp; 2019 RTP)'!$A:$A, _xlfn.XLOOKUP(AO$1, 'Historic (IPEDS &amp; 2019 RTP)'!$A$1:$H$1, 'Historic (IPEDS &amp; 2019 RTP)'!$A:$H),
      IFERROR(_xlfn.XLOOKUP($AI66, 'USHE Historic'!$A$3:$A$13, _xlfn.XLOOKUP(AO$1, 'USHE Historic'!$A$2:$E$2, 'USHE Historic'!$A$3:$E$13)),
        _xlfn.IFS(
          AO$1="BYU", IFERROR(_xlfn.XLOOKUP($AI66, 'MAG College Enrollment Forecast'!$A:$A, 'MAG College Enrollment Forecast'!$B:$B), (AO$72-AO65)/($AI$72-$AI65)*($AI66-$AI65)+AO65),
          AO$1="UVU", IFERROR(_xlfn.XLOOKUP($AI66, 'MAG College Enrollment Forecast'!$A:$A, 'MAG College Enrollment Forecast'!$C:$C+'MAG College Enrollment Forecast'!$D:$D+'MAG College Enrollment Forecast'!$E:$E+'MAG College Enrollment Forecast'!$F:$F+'MAG College Enrollment Forecast'!$G:$G), (AO$72-AO65)/($AI$72-$AI65)*($AI66-$AI65)+AO65),
          TRUE, IFERROR(_xlfn.XLOOKUP($AI66, 'USHE Projections'!$A:$A, IFERROR(_xlfn.XLOOKUP(AO$1, 'USHE Projections'!$A$1:$E$1, 'USHE Projections'!$A:$E), "NONE"), (AO$72-AO65)/($AI$72-$AI65)*($AI66-$AI65)+AO65), (AO$72-AO65)/($AI$72-$AI65)*($AI66-$AI65)+AO65)
        )
      )
    )
  ), 0)</f>
        <v>2987</v>
      </c>
      <c r="AP66" s="104" cm="1">
        <f t="array" ref="AP66">ROUND(
  IF(AND(AP$1="Ensign", $AI66&gt;=2021, $AI66&lt;=2024),
    _xlfn.XLOOKUP($AI66, Ensign!$A$2:$A$12, Ensign!$B$2:$B$12),
    _xlfn.XLOOKUP($AI66, 'Historic (IPEDS &amp; 2019 RTP)'!$A:$A, _xlfn.XLOOKUP(AP$1, 'Historic (IPEDS &amp; 2019 RTP)'!$A$1:$H$1, 'Historic (IPEDS &amp; 2019 RTP)'!$A:$H),
      IFERROR(_xlfn.XLOOKUP($AI66, 'USHE Historic'!$A$3:$A$13, _xlfn.XLOOKUP(AP$1, 'USHE Historic'!$A$2:$E$2, 'USHE Historic'!$A$3:$E$13)),
        _xlfn.IFS(
          AP$1="BYU", IFERROR(_xlfn.XLOOKUP($AI66, 'MAG College Enrollment Forecast'!$A:$A, 'MAG College Enrollment Forecast'!$B:$B), (AP$72-AP65)/($AI$72-$AI65)*($AI66-$AI65)+AP65),
          AP$1="UVU", IFERROR(_xlfn.XLOOKUP($AI66, 'MAG College Enrollment Forecast'!$A:$A, 'MAG College Enrollment Forecast'!$C:$C+'MAG College Enrollment Forecast'!$D:$D+'MAG College Enrollment Forecast'!$E:$E+'MAG College Enrollment Forecast'!$F:$F+'MAG College Enrollment Forecast'!$G:$G), (AP$72-AP65)/($AI$72-$AI65)*($AI66-$AI65)+AP65),
          TRUE, IFERROR(_xlfn.XLOOKUP($AI66, 'USHE Projections'!$A:$A, IFERROR(_xlfn.XLOOKUP(AP$1, 'USHE Projections'!$A$1:$E$1, 'USHE Projections'!$A:$E), "NONE"), (AP$72-AP65)/($AI$72-$AI65)*($AI66-$AI65)+AP65), (AP$72-AP65)/($AI$72-$AI65)*($AI66-$AI65)+AP65)
        )
      )
    )
  ), 0)</f>
        <v>3131</v>
      </c>
    </row>
    <row r="67" spans="33:42">
      <c r="AI67" s="3">
        <v>2055</v>
      </c>
      <c r="AJ67" s="104" cm="1">
        <f t="array" ref="AJ67">ROUND(
  IF(AND(AJ$1="Ensign", $AI67&gt;=2021, $AI67&lt;=2024),
    _xlfn.XLOOKUP($AI67, Ensign!$A$2:$A$12, Ensign!$B$2:$B$12),
    _xlfn.XLOOKUP($AI67, 'Historic (IPEDS &amp; 2019 RTP)'!$A:$A, _xlfn.XLOOKUP(AJ$1, 'Historic (IPEDS &amp; 2019 RTP)'!$A$1:$H$1, 'Historic (IPEDS &amp; 2019 RTP)'!$A:$H),
      IFERROR(_xlfn.XLOOKUP($AI67, 'USHE Historic'!$A$3:$A$13, _xlfn.XLOOKUP(AJ$1, 'USHE Historic'!$A$2:$E$2, 'USHE Historic'!$A$3:$E$13)),
        _xlfn.IFS(
          AJ$1="BYU", IFERROR(_xlfn.XLOOKUP($AI67, 'MAG College Enrollment Forecast'!$A:$A, 'MAG College Enrollment Forecast'!$B:$B), (AJ$72-AJ66)/($AI$72-$AI66)*($AI67-$AI66)+AJ66),
          AJ$1="UVU", IFERROR(_xlfn.XLOOKUP($AI67, 'MAG College Enrollment Forecast'!$A:$A, 'MAG College Enrollment Forecast'!$C:$C+'MAG College Enrollment Forecast'!$D:$D+'MAG College Enrollment Forecast'!$E:$E+'MAG College Enrollment Forecast'!$F:$F+'MAG College Enrollment Forecast'!$G:$G), (AJ$72-AJ66)/($AI$72-$AI66)*($AI67-$AI66)+AJ66),
          TRUE, IFERROR(_xlfn.XLOOKUP($AI67, 'USHE Projections'!$A:$A, IFERROR(_xlfn.XLOOKUP(AJ$1, 'USHE Projections'!$A$1:$E$1, 'USHE Projections'!$A:$E), "NONE"), (AJ$72-AJ66)/($AI$72-$AI66)*($AI67-$AI66)+AJ66), (AJ$72-AJ66)/($AI$72-$AI66)*($AI67-$AI66)+AJ66)
        )
      )
    )
  ), 0)</f>
        <v>45488</v>
      </c>
      <c r="AK67" s="104" cm="1">
        <f t="array" ref="AK67">ROUND(
  IF(AND(AK$1="Ensign", $AI67&gt;=2021, $AI67&lt;=2024),
    _xlfn.XLOOKUP($AI67, Ensign!$A$2:$A$12, Ensign!$B$2:$B$12),
    _xlfn.XLOOKUP($AI67, 'Historic (IPEDS &amp; 2019 RTP)'!$A:$A, _xlfn.XLOOKUP(AK$1, 'Historic (IPEDS &amp; 2019 RTP)'!$A$1:$H$1, 'Historic (IPEDS &amp; 2019 RTP)'!$A:$H),
      IFERROR(_xlfn.XLOOKUP($AI67, 'USHE Historic'!$A$3:$A$13, _xlfn.XLOOKUP(AK$1, 'USHE Historic'!$A$2:$E$2, 'USHE Historic'!$A$3:$E$13)),
        _xlfn.IFS(
          AK$1="BYU", IFERROR(_xlfn.XLOOKUP($AI67, 'MAG College Enrollment Forecast'!$A:$A, 'MAG College Enrollment Forecast'!$B:$B), (AK$72-AK66)/($AI$72-$AI66)*($AI67-$AI66)+AK66),
          AK$1="UVU", IFERROR(_xlfn.XLOOKUP($AI67, 'MAG College Enrollment Forecast'!$A:$A, 'MAG College Enrollment Forecast'!$C:$C+'MAG College Enrollment Forecast'!$D:$D+'MAG College Enrollment Forecast'!$E:$E+'MAG College Enrollment Forecast'!$F:$F+'MAG College Enrollment Forecast'!$G:$G), (AK$72-AK66)/($AI$72-$AI66)*($AI67-$AI66)+AK66),
          TRUE, IFERROR(_xlfn.XLOOKUP($AI67, 'USHE Projections'!$A:$A, IFERROR(_xlfn.XLOOKUP(AK$1, 'USHE Projections'!$A$1:$E$1, 'USHE Projections'!$A:$E), "NONE"), (AK$72-AK66)/($AI$72-$AI66)*($AI67-$AI66)+AK66), (AK$72-AK66)/($AI$72-$AI66)*($AI67-$AI66)+AK66)
        )
      )
    )
  ), 0)</f>
        <v>45668</v>
      </c>
      <c r="AL67" s="35" cm="1">
        <f t="array" ref="AL67">ROUND(
  IF(AND(AL$1="Ensign", $AI67&gt;=2021, $AI67&lt;=2024),
    _xlfn.XLOOKUP($AI67, Ensign!$A$2:$A$12, Ensign!$B$2:$B$12),
    _xlfn.XLOOKUP($AI67, 'Historic (IPEDS &amp; 2019 RTP)'!$A:$A, _xlfn.XLOOKUP(AL$1, 'Historic (IPEDS &amp; 2019 RTP)'!$A$1:$H$1, 'Historic (IPEDS &amp; 2019 RTP)'!$A:$H),
      IFERROR(_xlfn.XLOOKUP($AI67, 'USHE Historic'!$A$3:$A$13, _xlfn.XLOOKUP(AL$1, 'USHE Historic'!$A$2:$E$2, 'USHE Historic'!$A$3:$E$13)),
        _xlfn.IFS(
          AL$1="BYU", IFERROR(_xlfn.XLOOKUP($AI67, 'MAG College Enrollment Forecast'!$A:$A, 'MAG College Enrollment Forecast'!$B:$B), (AL$72-AL66)/($AI$72-$AI66)*($AI67-$AI66)+AL66),
          AL$1="UVU", IFERROR(_xlfn.XLOOKUP($AI67, 'MAG College Enrollment Forecast'!$A:$A, 'MAG College Enrollment Forecast'!$C:$C+'MAG College Enrollment Forecast'!$D:$D+'MAG College Enrollment Forecast'!$E:$E+'MAG College Enrollment Forecast'!$F:$F+'MAG College Enrollment Forecast'!$G:$G), (AL$72-AL66)/($AI$72-$AI66)*($AI67-$AI66)+AL66),
          TRUE, IFERROR(_xlfn.XLOOKUP($AI67, 'USHE Projections'!$A:$A, IFERROR(_xlfn.XLOOKUP(AL$1, 'USHE Projections'!$A$1:$E$1, 'USHE Projections'!$A:$E), "NONE"), (AL$72-AL66)/($AI$72-$AI66)*($AI67-$AI66)+AL66), (AL$72-AL66)/($AI$72-$AI66)*($AI67-$AI66)+AL66)
        )
      )
    )
  ), 0)</f>
        <v>78081</v>
      </c>
      <c r="AM67" s="104" cm="1">
        <f t="array" ref="AM67">ROUND(
  IF(AND(AM$1="Ensign", $AI67&gt;=2021, $AI67&lt;=2024),
    _xlfn.XLOOKUP($AI67, Ensign!$A$2:$A$12, Ensign!$B$2:$B$12),
    _xlfn.XLOOKUP($AI67, 'Historic (IPEDS &amp; 2019 RTP)'!$A:$A, _xlfn.XLOOKUP(AM$1, 'Historic (IPEDS &amp; 2019 RTP)'!$A$1:$H$1, 'Historic (IPEDS &amp; 2019 RTP)'!$A:$H),
      IFERROR(_xlfn.XLOOKUP($AI67, 'USHE Historic'!$A$3:$A$13, _xlfn.XLOOKUP(AM$1, 'USHE Historic'!$A$2:$E$2, 'USHE Historic'!$A$3:$E$13)),
        _xlfn.IFS(
          AM$1="BYU", IFERROR(_xlfn.XLOOKUP($AI67, 'MAG College Enrollment Forecast'!$A:$A, 'MAG College Enrollment Forecast'!$B:$B), (AM$72-AM66)/($AI$72-$AI66)*($AI67-$AI66)+AM66),
          AM$1="UVU", IFERROR(_xlfn.XLOOKUP($AI67, 'MAG College Enrollment Forecast'!$A:$A, 'MAG College Enrollment Forecast'!$C:$C+'MAG College Enrollment Forecast'!$D:$D+'MAG College Enrollment Forecast'!$E:$E+'MAG College Enrollment Forecast'!$F:$F+'MAG College Enrollment Forecast'!$G:$G), (AM$72-AM66)/($AI$72-$AI66)*($AI67-$AI66)+AM66),
          TRUE, IFERROR(_xlfn.XLOOKUP($AI67, 'USHE Projections'!$A:$A, IFERROR(_xlfn.XLOOKUP(AM$1, 'USHE Projections'!$A$1:$E$1, 'USHE Projections'!$A:$E), "NONE"), (AM$72-AM66)/($AI$72-$AI66)*($AI67-$AI66)+AM66), (AM$72-AM66)/($AI$72-$AI66)*($AI67-$AI66)+AM66)
        )
      )
    )
  ), 0)</f>
        <v>41318</v>
      </c>
      <c r="AN67" s="35" cm="1">
        <f t="array" ref="AN67">ROUND(
  IF(AND(AN$1="Ensign", $AI67&gt;=2021, $AI67&lt;=2024),
    _xlfn.XLOOKUP($AI67, Ensign!$A$2:$A$12, Ensign!$B$2:$B$12),
    _xlfn.XLOOKUP($AI67, 'Historic (IPEDS &amp; 2019 RTP)'!$A:$A, _xlfn.XLOOKUP(AN$1, 'Historic (IPEDS &amp; 2019 RTP)'!$A$1:$H$1, 'Historic (IPEDS &amp; 2019 RTP)'!$A:$H),
      IFERROR(_xlfn.XLOOKUP($AI67, 'USHE Historic'!$A$3:$A$13, _xlfn.XLOOKUP(AN$1, 'USHE Historic'!$A$2:$E$2, 'USHE Historic'!$A$3:$E$13)),
        _xlfn.IFS(
          AN$1="BYU", IFERROR(_xlfn.XLOOKUP($AI67, 'MAG College Enrollment Forecast'!$A:$A, 'MAG College Enrollment Forecast'!$B:$B), (AN$72-AN66)/($AI$72-$AI66)*($AI67-$AI66)+AN66),
          AN$1="UVU", IFERROR(_xlfn.XLOOKUP($AI67, 'MAG College Enrollment Forecast'!$A:$A, 'MAG College Enrollment Forecast'!$C:$C+'MAG College Enrollment Forecast'!$D:$D+'MAG College Enrollment Forecast'!$E:$E+'MAG College Enrollment Forecast'!$F:$F+'MAG College Enrollment Forecast'!$G:$G), (AN$72-AN66)/($AI$72-$AI66)*($AI67-$AI66)+AN66),
          TRUE, IFERROR(_xlfn.XLOOKUP($AI67, 'USHE Projections'!$A:$A, IFERROR(_xlfn.XLOOKUP(AN$1, 'USHE Projections'!$A$1:$E$1, 'USHE Projections'!$A:$E), "NONE"), (AN$72-AN66)/($AI$72-$AI66)*($AI67-$AI66)+AN66), (AN$72-AN66)/($AI$72-$AI66)*($AI67-$AI66)+AN66)
        )
      )
    )
  ), 0)</f>
        <v>39315</v>
      </c>
      <c r="AO67" s="104" cm="1">
        <f t="array" ref="AO67">ROUND(
  IF(AND(AO$1="Ensign", $AI67&gt;=2021, $AI67&lt;=2024),
    _xlfn.XLOOKUP($AI67, Ensign!$A$2:$A$12, Ensign!$B$2:$B$12),
    _xlfn.XLOOKUP($AI67, 'Historic (IPEDS &amp; 2019 RTP)'!$A:$A, _xlfn.XLOOKUP(AO$1, 'Historic (IPEDS &amp; 2019 RTP)'!$A$1:$H$1, 'Historic (IPEDS &amp; 2019 RTP)'!$A:$H),
      IFERROR(_xlfn.XLOOKUP($AI67, 'USHE Historic'!$A$3:$A$13, _xlfn.XLOOKUP(AO$1, 'USHE Historic'!$A$2:$E$2, 'USHE Historic'!$A$3:$E$13)),
        _xlfn.IFS(
          AO$1="BYU", IFERROR(_xlfn.XLOOKUP($AI67, 'MAG College Enrollment Forecast'!$A:$A, 'MAG College Enrollment Forecast'!$B:$B), (AO$72-AO66)/($AI$72-$AI66)*($AI67-$AI66)+AO66),
          AO$1="UVU", IFERROR(_xlfn.XLOOKUP($AI67, 'MAG College Enrollment Forecast'!$A:$A, 'MAG College Enrollment Forecast'!$C:$C+'MAG College Enrollment Forecast'!$D:$D+'MAG College Enrollment Forecast'!$E:$E+'MAG College Enrollment Forecast'!$F:$F+'MAG College Enrollment Forecast'!$G:$G), (AO$72-AO66)/($AI$72-$AI66)*($AI67-$AI66)+AO66),
          TRUE, IFERROR(_xlfn.XLOOKUP($AI67, 'USHE Projections'!$A:$A, IFERROR(_xlfn.XLOOKUP(AO$1, 'USHE Projections'!$A$1:$E$1, 'USHE Projections'!$A:$E), "NONE"), (AO$72-AO66)/($AI$72-$AI66)*($AI67-$AI66)+AO66), (AO$72-AO66)/($AI$72-$AI66)*($AI67-$AI66)+AO66)
        )
      )
    )
  ), 0)</f>
        <v>3023</v>
      </c>
      <c r="AP67" s="104" cm="1">
        <f t="array" ref="AP67">ROUND(
  IF(AND(AP$1="Ensign", $AI67&gt;=2021, $AI67&lt;=2024),
    _xlfn.XLOOKUP($AI67, Ensign!$A$2:$A$12, Ensign!$B$2:$B$12),
    _xlfn.XLOOKUP($AI67, 'Historic (IPEDS &amp; 2019 RTP)'!$A:$A, _xlfn.XLOOKUP(AP$1, 'Historic (IPEDS &amp; 2019 RTP)'!$A$1:$H$1, 'Historic (IPEDS &amp; 2019 RTP)'!$A:$H),
      IFERROR(_xlfn.XLOOKUP($AI67, 'USHE Historic'!$A$3:$A$13, _xlfn.XLOOKUP(AP$1, 'USHE Historic'!$A$2:$E$2, 'USHE Historic'!$A$3:$E$13)),
        _xlfn.IFS(
          AP$1="BYU", IFERROR(_xlfn.XLOOKUP($AI67, 'MAG College Enrollment Forecast'!$A:$A, 'MAG College Enrollment Forecast'!$B:$B), (AP$72-AP66)/($AI$72-$AI66)*($AI67-$AI66)+AP66),
          AP$1="UVU", IFERROR(_xlfn.XLOOKUP($AI67, 'MAG College Enrollment Forecast'!$A:$A, 'MAG College Enrollment Forecast'!$C:$C+'MAG College Enrollment Forecast'!$D:$D+'MAG College Enrollment Forecast'!$E:$E+'MAG College Enrollment Forecast'!$F:$F+'MAG College Enrollment Forecast'!$G:$G), (AP$72-AP66)/($AI$72-$AI66)*($AI67-$AI66)+AP66),
          TRUE, IFERROR(_xlfn.XLOOKUP($AI67, 'USHE Projections'!$A:$A, IFERROR(_xlfn.XLOOKUP(AP$1, 'USHE Projections'!$A$1:$E$1, 'USHE Projections'!$A:$E), "NONE"), (AP$72-AP66)/($AI$72-$AI66)*($AI67-$AI66)+AP66), (AP$72-AP66)/($AI$72-$AI66)*($AI67-$AI66)+AP66)
        )
      )
    )
  ), 0)</f>
        <v>3193</v>
      </c>
    </row>
    <row r="68" spans="33:42">
      <c r="AI68" s="3">
        <v>2056</v>
      </c>
      <c r="AJ68" s="104" cm="1">
        <f t="array" ref="AJ68">ROUND(
  IF(AND(AJ$1="Ensign", $AI68&gt;=2021, $AI68&lt;=2024),
    _xlfn.XLOOKUP($AI68, Ensign!$A$2:$A$12, Ensign!$B$2:$B$12),
    _xlfn.XLOOKUP($AI68, 'Historic (IPEDS &amp; 2019 RTP)'!$A:$A, _xlfn.XLOOKUP(AJ$1, 'Historic (IPEDS &amp; 2019 RTP)'!$A$1:$H$1, 'Historic (IPEDS &amp; 2019 RTP)'!$A:$H),
      IFERROR(_xlfn.XLOOKUP($AI68, 'USHE Historic'!$A$3:$A$13, _xlfn.XLOOKUP(AJ$1, 'USHE Historic'!$A$2:$E$2, 'USHE Historic'!$A$3:$E$13)),
        _xlfn.IFS(
          AJ$1="BYU", IFERROR(_xlfn.XLOOKUP($AI68, 'MAG College Enrollment Forecast'!$A:$A, 'MAG College Enrollment Forecast'!$B:$B), (AJ$72-AJ67)/($AI$72-$AI67)*($AI68-$AI67)+AJ67),
          AJ$1="UVU", IFERROR(_xlfn.XLOOKUP($AI68, 'MAG College Enrollment Forecast'!$A:$A, 'MAG College Enrollment Forecast'!$C:$C+'MAG College Enrollment Forecast'!$D:$D+'MAG College Enrollment Forecast'!$E:$E+'MAG College Enrollment Forecast'!$F:$F+'MAG College Enrollment Forecast'!$G:$G), (AJ$72-AJ67)/($AI$72-$AI67)*($AI68-$AI67)+AJ67),
          TRUE, IFERROR(_xlfn.XLOOKUP($AI68, 'USHE Projections'!$A:$A, IFERROR(_xlfn.XLOOKUP(AJ$1, 'USHE Projections'!$A$1:$E$1, 'USHE Projections'!$A:$E), "NONE"), (AJ$72-AJ67)/($AI$72-$AI67)*($AI68-$AI67)+AJ67), (AJ$72-AJ67)/($AI$72-$AI67)*($AI68-$AI67)+AJ67)
        )
      )
    )
  ), 0)</f>
        <v>45790</v>
      </c>
      <c r="AK68" s="104" cm="1">
        <f t="array" ref="AK68">ROUND(
  IF(AND(AK$1="Ensign", $AI68&gt;=2021, $AI68&lt;=2024),
    _xlfn.XLOOKUP($AI68, Ensign!$A$2:$A$12, Ensign!$B$2:$B$12),
    _xlfn.XLOOKUP($AI68, 'Historic (IPEDS &amp; 2019 RTP)'!$A:$A, _xlfn.XLOOKUP(AK$1, 'Historic (IPEDS &amp; 2019 RTP)'!$A$1:$H$1, 'Historic (IPEDS &amp; 2019 RTP)'!$A:$H),
      IFERROR(_xlfn.XLOOKUP($AI68, 'USHE Historic'!$A$3:$A$13, _xlfn.XLOOKUP(AK$1, 'USHE Historic'!$A$2:$E$2, 'USHE Historic'!$A$3:$E$13)),
        _xlfn.IFS(
          AK$1="BYU", IFERROR(_xlfn.XLOOKUP($AI68, 'MAG College Enrollment Forecast'!$A:$A, 'MAG College Enrollment Forecast'!$B:$B), (AK$72-AK67)/($AI$72-$AI67)*($AI68-$AI67)+AK67),
          AK$1="UVU", IFERROR(_xlfn.XLOOKUP($AI68, 'MAG College Enrollment Forecast'!$A:$A, 'MAG College Enrollment Forecast'!$C:$C+'MAG College Enrollment Forecast'!$D:$D+'MAG College Enrollment Forecast'!$E:$E+'MAG College Enrollment Forecast'!$F:$F+'MAG College Enrollment Forecast'!$G:$G), (AK$72-AK67)/($AI$72-$AI67)*($AI68-$AI67)+AK67),
          TRUE, IFERROR(_xlfn.XLOOKUP($AI68, 'USHE Projections'!$A:$A, IFERROR(_xlfn.XLOOKUP(AK$1, 'USHE Projections'!$A$1:$E$1, 'USHE Projections'!$A:$E), "NONE"), (AK$72-AK67)/($AI$72-$AI67)*($AI68-$AI67)+AK67), (AK$72-AK67)/($AI$72-$AI67)*($AI68-$AI67)+AK67)
        )
      )
    )
  ), 0)</f>
        <v>46134</v>
      </c>
      <c r="AL68" s="35" cm="1">
        <f t="array" ref="AL68">ROUND(
  IF(AND(AL$1="Ensign", $AI68&gt;=2021, $AI68&lt;=2024),
    _xlfn.XLOOKUP($AI68, Ensign!$A$2:$A$12, Ensign!$B$2:$B$12),
    _xlfn.XLOOKUP($AI68, 'Historic (IPEDS &amp; 2019 RTP)'!$A:$A, _xlfn.XLOOKUP(AL$1, 'Historic (IPEDS &amp; 2019 RTP)'!$A$1:$H$1, 'Historic (IPEDS &amp; 2019 RTP)'!$A:$H),
      IFERROR(_xlfn.XLOOKUP($AI68, 'USHE Historic'!$A$3:$A$13, _xlfn.XLOOKUP(AL$1, 'USHE Historic'!$A$2:$E$2, 'USHE Historic'!$A$3:$E$13)),
        _xlfn.IFS(
          AL$1="BYU", IFERROR(_xlfn.XLOOKUP($AI68, 'MAG College Enrollment Forecast'!$A:$A, 'MAG College Enrollment Forecast'!$B:$B), (AL$72-AL67)/($AI$72-$AI67)*($AI68-$AI67)+AL67),
          AL$1="UVU", IFERROR(_xlfn.XLOOKUP($AI68, 'MAG College Enrollment Forecast'!$A:$A, 'MAG College Enrollment Forecast'!$C:$C+'MAG College Enrollment Forecast'!$D:$D+'MAG College Enrollment Forecast'!$E:$E+'MAG College Enrollment Forecast'!$F:$F+'MAG College Enrollment Forecast'!$G:$G), (AL$72-AL67)/($AI$72-$AI67)*($AI68-$AI67)+AL67),
          TRUE, IFERROR(_xlfn.XLOOKUP($AI68, 'USHE Projections'!$A:$A, IFERROR(_xlfn.XLOOKUP(AL$1, 'USHE Projections'!$A$1:$E$1, 'USHE Projections'!$A:$E), "NONE"), (AL$72-AL67)/($AI$72-$AI67)*($AI68-$AI67)+AL67), (AL$72-AL67)/($AI$72-$AI67)*($AI68-$AI67)+AL67)
        )
      )
    )
  ), 0)</f>
        <v>78081</v>
      </c>
      <c r="AM68" s="104" cm="1">
        <f t="array" ref="AM68">ROUND(
  IF(AND(AM$1="Ensign", $AI68&gt;=2021, $AI68&lt;=2024),
    _xlfn.XLOOKUP($AI68, Ensign!$A$2:$A$12, Ensign!$B$2:$B$12),
    _xlfn.XLOOKUP($AI68, 'Historic (IPEDS &amp; 2019 RTP)'!$A:$A, _xlfn.XLOOKUP(AM$1, 'Historic (IPEDS &amp; 2019 RTP)'!$A$1:$H$1, 'Historic (IPEDS &amp; 2019 RTP)'!$A:$H),
      IFERROR(_xlfn.XLOOKUP($AI68, 'USHE Historic'!$A$3:$A$13, _xlfn.XLOOKUP(AM$1, 'USHE Historic'!$A$2:$E$2, 'USHE Historic'!$A$3:$E$13)),
        _xlfn.IFS(
          AM$1="BYU", IFERROR(_xlfn.XLOOKUP($AI68, 'MAG College Enrollment Forecast'!$A:$A, 'MAG College Enrollment Forecast'!$B:$B), (AM$72-AM67)/($AI$72-$AI67)*($AI68-$AI67)+AM67),
          AM$1="UVU", IFERROR(_xlfn.XLOOKUP($AI68, 'MAG College Enrollment Forecast'!$A:$A, 'MAG College Enrollment Forecast'!$C:$C+'MAG College Enrollment Forecast'!$D:$D+'MAG College Enrollment Forecast'!$E:$E+'MAG College Enrollment Forecast'!$F:$F+'MAG College Enrollment Forecast'!$G:$G), (AM$72-AM67)/($AI$72-$AI67)*($AI68-$AI67)+AM67),
          TRUE, IFERROR(_xlfn.XLOOKUP($AI68, 'USHE Projections'!$A:$A, IFERROR(_xlfn.XLOOKUP(AM$1, 'USHE Projections'!$A$1:$E$1, 'USHE Projections'!$A:$E), "NONE"), (AM$72-AM67)/($AI$72-$AI67)*($AI68-$AI67)+AM67), (AM$72-AM67)/($AI$72-$AI67)*($AI68-$AI67)+AM67)
        )
      )
    )
  ), 0)</f>
        <v>41654</v>
      </c>
      <c r="AN68" s="35" cm="1">
        <f t="array" ref="AN68">ROUND(
  IF(AND(AN$1="Ensign", $AI68&gt;=2021, $AI68&lt;=2024),
    _xlfn.XLOOKUP($AI68, Ensign!$A$2:$A$12, Ensign!$B$2:$B$12),
    _xlfn.XLOOKUP($AI68, 'Historic (IPEDS &amp; 2019 RTP)'!$A:$A, _xlfn.XLOOKUP(AN$1, 'Historic (IPEDS &amp; 2019 RTP)'!$A$1:$H$1, 'Historic (IPEDS &amp; 2019 RTP)'!$A:$H),
      IFERROR(_xlfn.XLOOKUP($AI68, 'USHE Historic'!$A$3:$A$13, _xlfn.XLOOKUP(AN$1, 'USHE Historic'!$A$2:$E$2, 'USHE Historic'!$A$3:$E$13)),
        _xlfn.IFS(
          AN$1="BYU", IFERROR(_xlfn.XLOOKUP($AI68, 'MAG College Enrollment Forecast'!$A:$A, 'MAG College Enrollment Forecast'!$B:$B), (AN$72-AN67)/($AI$72-$AI67)*($AI68-$AI67)+AN67),
          AN$1="UVU", IFERROR(_xlfn.XLOOKUP($AI68, 'MAG College Enrollment Forecast'!$A:$A, 'MAG College Enrollment Forecast'!$C:$C+'MAG College Enrollment Forecast'!$D:$D+'MAG College Enrollment Forecast'!$E:$E+'MAG College Enrollment Forecast'!$F:$F+'MAG College Enrollment Forecast'!$G:$G), (AN$72-AN67)/($AI$72-$AI67)*($AI68-$AI67)+AN67),
          TRUE, IFERROR(_xlfn.XLOOKUP($AI68, 'USHE Projections'!$A:$A, IFERROR(_xlfn.XLOOKUP(AN$1, 'USHE Projections'!$A$1:$E$1, 'USHE Projections'!$A:$E), "NONE"), (AN$72-AN67)/($AI$72-$AI67)*($AI68-$AI67)+AN67), (AN$72-AN67)/($AI$72-$AI67)*($AI68-$AI67)+AN67)
        )
      )
    )
  ), 0)</f>
        <v>39315</v>
      </c>
      <c r="AO68" s="104" cm="1">
        <f t="array" ref="AO68">ROUND(
  IF(AND(AO$1="Ensign", $AI68&gt;=2021, $AI68&lt;=2024),
    _xlfn.XLOOKUP($AI68, Ensign!$A$2:$A$12, Ensign!$B$2:$B$12),
    _xlfn.XLOOKUP($AI68, 'Historic (IPEDS &amp; 2019 RTP)'!$A:$A, _xlfn.XLOOKUP(AO$1, 'Historic (IPEDS &amp; 2019 RTP)'!$A$1:$H$1, 'Historic (IPEDS &amp; 2019 RTP)'!$A:$H),
      IFERROR(_xlfn.XLOOKUP($AI68, 'USHE Historic'!$A$3:$A$13, _xlfn.XLOOKUP(AO$1, 'USHE Historic'!$A$2:$E$2, 'USHE Historic'!$A$3:$E$13)),
        _xlfn.IFS(
          AO$1="BYU", IFERROR(_xlfn.XLOOKUP($AI68, 'MAG College Enrollment Forecast'!$A:$A, 'MAG College Enrollment Forecast'!$B:$B), (AO$72-AO67)/($AI$72-$AI67)*($AI68-$AI67)+AO67),
          AO$1="UVU", IFERROR(_xlfn.XLOOKUP($AI68, 'MAG College Enrollment Forecast'!$A:$A, 'MAG College Enrollment Forecast'!$C:$C+'MAG College Enrollment Forecast'!$D:$D+'MAG College Enrollment Forecast'!$E:$E+'MAG College Enrollment Forecast'!$F:$F+'MAG College Enrollment Forecast'!$G:$G), (AO$72-AO67)/($AI$72-$AI67)*($AI68-$AI67)+AO67),
          TRUE, IFERROR(_xlfn.XLOOKUP($AI68, 'USHE Projections'!$A:$A, IFERROR(_xlfn.XLOOKUP(AO$1, 'USHE Projections'!$A$1:$E$1, 'USHE Projections'!$A:$E), "NONE"), (AO$72-AO67)/($AI$72-$AI67)*($AI68-$AI67)+AO67), (AO$72-AO67)/($AI$72-$AI67)*($AI68-$AI67)+AO67)
        )
      )
    )
  ), 0)</f>
        <v>3058</v>
      </c>
      <c r="AP68" s="104" cm="1">
        <f t="array" ref="AP68">ROUND(
  IF(AND(AP$1="Ensign", $AI68&gt;=2021, $AI68&lt;=2024),
    _xlfn.XLOOKUP($AI68, Ensign!$A$2:$A$12, Ensign!$B$2:$B$12),
    _xlfn.XLOOKUP($AI68, 'Historic (IPEDS &amp; 2019 RTP)'!$A:$A, _xlfn.XLOOKUP(AP$1, 'Historic (IPEDS &amp; 2019 RTP)'!$A$1:$H$1, 'Historic (IPEDS &amp; 2019 RTP)'!$A:$H),
      IFERROR(_xlfn.XLOOKUP($AI68, 'USHE Historic'!$A$3:$A$13, _xlfn.XLOOKUP(AP$1, 'USHE Historic'!$A$2:$E$2, 'USHE Historic'!$A$3:$E$13)),
        _xlfn.IFS(
          AP$1="BYU", IFERROR(_xlfn.XLOOKUP($AI68, 'MAG College Enrollment Forecast'!$A:$A, 'MAG College Enrollment Forecast'!$B:$B), (AP$72-AP67)/($AI$72-$AI67)*($AI68-$AI67)+AP67),
          AP$1="UVU", IFERROR(_xlfn.XLOOKUP($AI68, 'MAG College Enrollment Forecast'!$A:$A, 'MAG College Enrollment Forecast'!$C:$C+'MAG College Enrollment Forecast'!$D:$D+'MAG College Enrollment Forecast'!$E:$E+'MAG College Enrollment Forecast'!$F:$F+'MAG College Enrollment Forecast'!$G:$G), (AP$72-AP67)/($AI$72-$AI67)*($AI68-$AI67)+AP67),
          TRUE, IFERROR(_xlfn.XLOOKUP($AI68, 'USHE Projections'!$A:$A, IFERROR(_xlfn.XLOOKUP(AP$1, 'USHE Projections'!$A$1:$E$1, 'USHE Projections'!$A:$E), "NONE"), (AP$72-AP67)/($AI$72-$AI67)*($AI68-$AI67)+AP67), (AP$72-AP67)/($AI$72-$AI67)*($AI68-$AI67)+AP67)
        )
      )
    )
  ), 0)</f>
        <v>3254</v>
      </c>
    </row>
    <row r="69" spans="33:42">
      <c r="AI69" s="3">
        <v>2057</v>
      </c>
      <c r="AJ69" s="104" cm="1">
        <f t="array" ref="AJ69">ROUND(
  IF(AND(AJ$1="Ensign", $AI69&gt;=2021, $AI69&lt;=2024),
    _xlfn.XLOOKUP($AI69, Ensign!$A$2:$A$12, Ensign!$B$2:$B$12),
    _xlfn.XLOOKUP($AI69, 'Historic (IPEDS &amp; 2019 RTP)'!$A:$A, _xlfn.XLOOKUP(AJ$1, 'Historic (IPEDS &amp; 2019 RTP)'!$A$1:$H$1, 'Historic (IPEDS &amp; 2019 RTP)'!$A:$H),
      IFERROR(_xlfn.XLOOKUP($AI69, 'USHE Historic'!$A$3:$A$13, _xlfn.XLOOKUP(AJ$1, 'USHE Historic'!$A$2:$E$2, 'USHE Historic'!$A$3:$E$13)),
        _xlfn.IFS(
          AJ$1="BYU", IFERROR(_xlfn.XLOOKUP($AI69, 'MAG College Enrollment Forecast'!$A:$A, 'MAG College Enrollment Forecast'!$B:$B), (AJ$72-AJ68)/($AI$72-$AI68)*($AI69-$AI68)+AJ68),
          AJ$1="UVU", IFERROR(_xlfn.XLOOKUP($AI69, 'MAG College Enrollment Forecast'!$A:$A, 'MAG College Enrollment Forecast'!$C:$C+'MAG College Enrollment Forecast'!$D:$D+'MAG College Enrollment Forecast'!$E:$E+'MAG College Enrollment Forecast'!$F:$F+'MAG College Enrollment Forecast'!$G:$G), (AJ$72-AJ68)/($AI$72-$AI68)*($AI69-$AI68)+AJ68),
          TRUE, IFERROR(_xlfn.XLOOKUP($AI69, 'USHE Projections'!$A:$A, IFERROR(_xlfn.XLOOKUP(AJ$1, 'USHE Projections'!$A$1:$E$1, 'USHE Projections'!$A:$E), "NONE"), (AJ$72-AJ68)/($AI$72-$AI68)*($AI69-$AI68)+AJ68), (AJ$72-AJ68)/($AI$72-$AI68)*($AI69-$AI68)+AJ68)
        )
      )
    )
  ), 0)</f>
        <v>46093</v>
      </c>
      <c r="AK69" s="104" cm="1">
        <f t="array" ref="AK69">ROUND(
  IF(AND(AK$1="Ensign", $AI69&gt;=2021, $AI69&lt;=2024),
    _xlfn.XLOOKUP($AI69, Ensign!$A$2:$A$12, Ensign!$B$2:$B$12),
    _xlfn.XLOOKUP($AI69, 'Historic (IPEDS &amp; 2019 RTP)'!$A:$A, _xlfn.XLOOKUP(AK$1, 'Historic (IPEDS &amp; 2019 RTP)'!$A$1:$H$1, 'Historic (IPEDS &amp; 2019 RTP)'!$A:$H),
      IFERROR(_xlfn.XLOOKUP($AI69, 'USHE Historic'!$A$3:$A$13, _xlfn.XLOOKUP(AK$1, 'USHE Historic'!$A$2:$E$2, 'USHE Historic'!$A$3:$E$13)),
        _xlfn.IFS(
          AK$1="BYU", IFERROR(_xlfn.XLOOKUP($AI69, 'MAG College Enrollment Forecast'!$A:$A, 'MAG College Enrollment Forecast'!$B:$B), (AK$72-AK68)/($AI$72-$AI68)*($AI69-$AI68)+AK68),
          AK$1="UVU", IFERROR(_xlfn.XLOOKUP($AI69, 'MAG College Enrollment Forecast'!$A:$A, 'MAG College Enrollment Forecast'!$C:$C+'MAG College Enrollment Forecast'!$D:$D+'MAG College Enrollment Forecast'!$E:$E+'MAG College Enrollment Forecast'!$F:$F+'MAG College Enrollment Forecast'!$G:$G), (AK$72-AK68)/($AI$72-$AI68)*($AI69-$AI68)+AK68),
          TRUE, IFERROR(_xlfn.XLOOKUP($AI69, 'USHE Projections'!$A:$A, IFERROR(_xlfn.XLOOKUP(AK$1, 'USHE Projections'!$A$1:$E$1, 'USHE Projections'!$A:$E), "NONE"), (AK$72-AK68)/($AI$72-$AI68)*($AI69-$AI68)+AK68), (AK$72-AK68)/($AI$72-$AI68)*($AI69-$AI68)+AK68)
        )
      )
    )
  ), 0)</f>
        <v>46601</v>
      </c>
      <c r="AL69" s="35" cm="1">
        <f t="array" ref="AL69">ROUND(
  IF(AND(AL$1="Ensign", $AI69&gt;=2021, $AI69&lt;=2024),
    _xlfn.XLOOKUP($AI69, Ensign!$A$2:$A$12, Ensign!$B$2:$B$12),
    _xlfn.XLOOKUP($AI69, 'Historic (IPEDS &amp; 2019 RTP)'!$A:$A, _xlfn.XLOOKUP(AL$1, 'Historic (IPEDS &amp; 2019 RTP)'!$A$1:$H$1, 'Historic (IPEDS &amp; 2019 RTP)'!$A:$H),
      IFERROR(_xlfn.XLOOKUP($AI69, 'USHE Historic'!$A$3:$A$13, _xlfn.XLOOKUP(AL$1, 'USHE Historic'!$A$2:$E$2, 'USHE Historic'!$A$3:$E$13)),
        _xlfn.IFS(
          AL$1="BYU", IFERROR(_xlfn.XLOOKUP($AI69, 'MAG College Enrollment Forecast'!$A:$A, 'MAG College Enrollment Forecast'!$B:$B), (AL$72-AL68)/($AI$72-$AI68)*($AI69-$AI68)+AL68),
          AL$1="UVU", IFERROR(_xlfn.XLOOKUP($AI69, 'MAG College Enrollment Forecast'!$A:$A, 'MAG College Enrollment Forecast'!$C:$C+'MAG College Enrollment Forecast'!$D:$D+'MAG College Enrollment Forecast'!$E:$E+'MAG College Enrollment Forecast'!$F:$F+'MAG College Enrollment Forecast'!$G:$G), (AL$72-AL68)/($AI$72-$AI68)*($AI69-$AI68)+AL68),
          TRUE, IFERROR(_xlfn.XLOOKUP($AI69, 'USHE Projections'!$A:$A, IFERROR(_xlfn.XLOOKUP(AL$1, 'USHE Projections'!$A$1:$E$1, 'USHE Projections'!$A:$E), "NONE"), (AL$72-AL68)/($AI$72-$AI68)*($AI69-$AI68)+AL68), (AL$72-AL68)/($AI$72-$AI68)*($AI69-$AI68)+AL68)
        )
      )
    )
  ), 0)</f>
        <v>78081</v>
      </c>
      <c r="AM69" s="104" cm="1">
        <f t="array" ref="AM69">ROUND(
  IF(AND(AM$1="Ensign", $AI69&gt;=2021, $AI69&lt;=2024),
    _xlfn.XLOOKUP($AI69, Ensign!$A$2:$A$12, Ensign!$B$2:$B$12),
    _xlfn.XLOOKUP($AI69, 'Historic (IPEDS &amp; 2019 RTP)'!$A:$A, _xlfn.XLOOKUP(AM$1, 'Historic (IPEDS &amp; 2019 RTP)'!$A$1:$H$1, 'Historic (IPEDS &amp; 2019 RTP)'!$A:$H),
      IFERROR(_xlfn.XLOOKUP($AI69, 'USHE Historic'!$A$3:$A$13, _xlfn.XLOOKUP(AM$1, 'USHE Historic'!$A$2:$E$2, 'USHE Historic'!$A$3:$E$13)),
        _xlfn.IFS(
          AM$1="BYU", IFERROR(_xlfn.XLOOKUP($AI69, 'MAG College Enrollment Forecast'!$A:$A, 'MAG College Enrollment Forecast'!$B:$B), (AM$72-AM68)/($AI$72-$AI68)*($AI69-$AI68)+AM68),
          AM$1="UVU", IFERROR(_xlfn.XLOOKUP($AI69, 'MAG College Enrollment Forecast'!$A:$A, 'MAG College Enrollment Forecast'!$C:$C+'MAG College Enrollment Forecast'!$D:$D+'MAG College Enrollment Forecast'!$E:$E+'MAG College Enrollment Forecast'!$F:$F+'MAG College Enrollment Forecast'!$G:$G), (AM$72-AM68)/($AI$72-$AI68)*($AI69-$AI68)+AM68),
          TRUE, IFERROR(_xlfn.XLOOKUP($AI69, 'USHE Projections'!$A:$A, IFERROR(_xlfn.XLOOKUP(AM$1, 'USHE Projections'!$A$1:$E$1, 'USHE Projections'!$A:$E), "NONE"), (AM$72-AM68)/($AI$72-$AI68)*($AI69-$AI68)+AM68), (AM$72-AM68)/($AI$72-$AI68)*($AI69-$AI68)+AM68)
        )
      )
    )
  ), 0)</f>
        <v>41991</v>
      </c>
      <c r="AN69" s="35" cm="1">
        <f t="array" ref="AN69">ROUND(
  IF(AND(AN$1="Ensign", $AI69&gt;=2021, $AI69&lt;=2024),
    _xlfn.XLOOKUP($AI69, Ensign!$A$2:$A$12, Ensign!$B$2:$B$12),
    _xlfn.XLOOKUP($AI69, 'Historic (IPEDS &amp; 2019 RTP)'!$A:$A, _xlfn.XLOOKUP(AN$1, 'Historic (IPEDS &amp; 2019 RTP)'!$A$1:$H$1, 'Historic (IPEDS &amp; 2019 RTP)'!$A:$H),
      IFERROR(_xlfn.XLOOKUP($AI69, 'USHE Historic'!$A$3:$A$13, _xlfn.XLOOKUP(AN$1, 'USHE Historic'!$A$2:$E$2, 'USHE Historic'!$A$3:$E$13)),
        _xlfn.IFS(
          AN$1="BYU", IFERROR(_xlfn.XLOOKUP($AI69, 'MAG College Enrollment Forecast'!$A:$A, 'MAG College Enrollment Forecast'!$B:$B), (AN$72-AN68)/($AI$72-$AI68)*($AI69-$AI68)+AN68),
          AN$1="UVU", IFERROR(_xlfn.XLOOKUP($AI69, 'MAG College Enrollment Forecast'!$A:$A, 'MAG College Enrollment Forecast'!$C:$C+'MAG College Enrollment Forecast'!$D:$D+'MAG College Enrollment Forecast'!$E:$E+'MAG College Enrollment Forecast'!$F:$F+'MAG College Enrollment Forecast'!$G:$G), (AN$72-AN68)/($AI$72-$AI68)*($AI69-$AI68)+AN68),
          TRUE, IFERROR(_xlfn.XLOOKUP($AI69, 'USHE Projections'!$A:$A, IFERROR(_xlfn.XLOOKUP(AN$1, 'USHE Projections'!$A$1:$E$1, 'USHE Projections'!$A:$E), "NONE"), (AN$72-AN68)/($AI$72-$AI68)*($AI69-$AI68)+AN68), (AN$72-AN68)/($AI$72-$AI68)*($AI69-$AI68)+AN68)
        )
      )
    )
  ), 0)</f>
        <v>39315</v>
      </c>
      <c r="AO69" s="104" cm="1">
        <f t="array" ref="AO69">ROUND(
  IF(AND(AO$1="Ensign", $AI69&gt;=2021, $AI69&lt;=2024),
    _xlfn.XLOOKUP($AI69, Ensign!$A$2:$A$12, Ensign!$B$2:$B$12),
    _xlfn.XLOOKUP($AI69, 'Historic (IPEDS &amp; 2019 RTP)'!$A:$A, _xlfn.XLOOKUP(AO$1, 'Historic (IPEDS &amp; 2019 RTP)'!$A$1:$H$1, 'Historic (IPEDS &amp; 2019 RTP)'!$A:$H),
      IFERROR(_xlfn.XLOOKUP($AI69, 'USHE Historic'!$A$3:$A$13, _xlfn.XLOOKUP(AO$1, 'USHE Historic'!$A$2:$E$2, 'USHE Historic'!$A$3:$E$13)),
        _xlfn.IFS(
          AO$1="BYU", IFERROR(_xlfn.XLOOKUP($AI69, 'MAG College Enrollment Forecast'!$A:$A, 'MAG College Enrollment Forecast'!$B:$B), (AO$72-AO68)/($AI$72-$AI68)*($AI69-$AI68)+AO68),
          AO$1="UVU", IFERROR(_xlfn.XLOOKUP($AI69, 'MAG College Enrollment Forecast'!$A:$A, 'MAG College Enrollment Forecast'!$C:$C+'MAG College Enrollment Forecast'!$D:$D+'MAG College Enrollment Forecast'!$E:$E+'MAG College Enrollment Forecast'!$F:$F+'MAG College Enrollment Forecast'!$G:$G), (AO$72-AO68)/($AI$72-$AI68)*($AI69-$AI68)+AO68),
          TRUE, IFERROR(_xlfn.XLOOKUP($AI69, 'USHE Projections'!$A:$A, IFERROR(_xlfn.XLOOKUP(AO$1, 'USHE Projections'!$A$1:$E$1, 'USHE Projections'!$A:$E), "NONE"), (AO$72-AO68)/($AI$72-$AI68)*($AI69-$AI68)+AO68), (AO$72-AO68)/($AI$72-$AI68)*($AI69-$AI68)+AO68)
        )
      )
    )
  ), 0)</f>
        <v>3094</v>
      </c>
      <c r="AP69" s="104" cm="1">
        <f t="array" ref="AP69">ROUND(
  IF(AND(AP$1="Ensign", $AI69&gt;=2021, $AI69&lt;=2024),
    _xlfn.XLOOKUP($AI69, Ensign!$A$2:$A$12, Ensign!$B$2:$B$12),
    _xlfn.XLOOKUP($AI69, 'Historic (IPEDS &amp; 2019 RTP)'!$A:$A, _xlfn.XLOOKUP(AP$1, 'Historic (IPEDS &amp; 2019 RTP)'!$A$1:$H$1, 'Historic (IPEDS &amp; 2019 RTP)'!$A:$H),
      IFERROR(_xlfn.XLOOKUP($AI69, 'USHE Historic'!$A$3:$A$13, _xlfn.XLOOKUP(AP$1, 'USHE Historic'!$A$2:$E$2, 'USHE Historic'!$A$3:$E$13)),
        _xlfn.IFS(
          AP$1="BYU", IFERROR(_xlfn.XLOOKUP($AI69, 'MAG College Enrollment Forecast'!$A:$A, 'MAG College Enrollment Forecast'!$B:$B), (AP$72-AP68)/($AI$72-$AI68)*($AI69-$AI68)+AP68),
          AP$1="UVU", IFERROR(_xlfn.XLOOKUP($AI69, 'MAG College Enrollment Forecast'!$A:$A, 'MAG College Enrollment Forecast'!$C:$C+'MAG College Enrollment Forecast'!$D:$D+'MAG College Enrollment Forecast'!$E:$E+'MAG College Enrollment Forecast'!$F:$F+'MAG College Enrollment Forecast'!$G:$G), (AP$72-AP68)/($AI$72-$AI68)*($AI69-$AI68)+AP68),
          TRUE, IFERROR(_xlfn.XLOOKUP($AI69, 'USHE Projections'!$A:$A, IFERROR(_xlfn.XLOOKUP(AP$1, 'USHE Projections'!$A$1:$E$1, 'USHE Projections'!$A:$E), "NONE"), (AP$72-AP68)/($AI$72-$AI68)*($AI69-$AI68)+AP68), (AP$72-AP68)/($AI$72-$AI68)*($AI69-$AI68)+AP68)
        )
      )
    )
  ), 0)</f>
        <v>3316</v>
      </c>
    </row>
    <row r="70" spans="33:42">
      <c r="AI70" s="3">
        <v>2058</v>
      </c>
      <c r="AJ70" s="104" cm="1">
        <f t="array" ref="AJ70">ROUND(
  IF(AND(AJ$1="Ensign", $AI70&gt;=2021, $AI70&lt;=2024),
    _xlfn.XLOOKUP($AI70, Ensign!$A$2:$A$12, Ensign!$B$2:$B$12),
    _xlfn.XLOOKUP($AI70, 'Historic (IPEDS &amp; 2019 RTP)'!$A:$A, _xlfn.XLOOKUP(AJ$1, 'Historic (IPEDS &amp; 2019 RTP)'!$A$1:$H$1, 'Historic (IPEDS &amp; 2019 RTP)'!$A:$H),
      IFERROR(_xlfn.XLOOKUP($AI70, 'USHE Historic'!$A$3:$A$13, _xlfn.XLOOKUP(AJ$1, 'USHE Historic'!$A$2:$E$2, 'USHE Historic'!$A$3:$E$13)),
        _xlfn.IFS(
          AJ$1="BYU", IFERROR(_xlfn.XLOOKUP($AI70, 'MAG College Enrollment Forecast'!$A:$A, 'MAG College Enrollment Forecast'!$B:$B), (AJ$72-AJ69)/($AI$72-$AI69)*($AI70-$AI69)+AJ69),
          AJ$1="UVU", IFERROR(_xlfn.XLOOKUP($AI70, 'MAG College Enrollment Forecast'!$A:$A, 'MAG College Enrollment Forecast'!$C:$C+'MAG College Enrollment Forecast'!$D:$D+'MAG College Enrollment Forecast'!$E:$E+'MAG College Enrollment Forecast'!$F:$F+'MAG College Enrollment Forecast'!$G:$G), (AJ$72-AJ69)/($AI$72-$AI69)*($AI70-$AI69)+AJ69),
          TRUE, IFERROR(_xlfn.XLOOKUP($AI70, 'USHE Projections'!$A:$A, IFERROR(_xlfn.XLOOKUP(AJ$1, 'USHE Projections'!$A$1:$E$1, 'USHE Projections'!$A:$E), "NONE"), (AJ$72-AJ69)/($AI$72-$AI69)*($AI70-$AI69)+AJ69), (AJ$72-AJ69)/($AI$72-$AI69)*($AI70-$AI69)+AJ69)
        )
      )
    )
  ), 0)</f>
        <v>46395</v>
      </c>
      <c r="AK70" s="104" cm="1">
        <f t="array" ref="AK70">ROUND(
  IF(AND(AK$1="Ensign", $AI70&gt;=2021, $AI70&lt;=2024),
    _xlfn.XLOOKUP($AI70, Ensign!$A$2:$A$12, Ensign!$B$2:$B$12),
    _xlfn.XLOOKUP($AI70, 'Historic (IPEDS &amp; 2019 RTP)'!$A:$A, _xlfn.XLOOKUP(AK$1, 'Historic (IPEDS &amp; 2019 RTP)'!$A$1:$H$1, 'Historic (IPEDS &amp; 2019 RTP)'!$A:$H),
      IFERROR(_xlfn.XLOOKUP($AI70, 'USHE Historic'!$A$3:$A$13, _xlfn.XLOOKUP(AK$1, 'USHE Historic'!$A$2:$E$2, 'USHE Historic'!$A$3:$E$13)),
        _xlfn.IFS(
          AK$1="BYU", IFERROR(_xlfn.XLOOKUP($AI70, 'MAG College Enrollment Forecast'!$A:$A, 'MAG College Enrollment Forecast'!$B:$B), (AK$72-AK69)/($AI$72-$AI69)*($AI70-$AI69)+AK69),
          AK$1="UVU", IFERROR(_xlfn.XLOOKUP($AI70, 'MAG College Enrollment Forecast'!$A:$A, 'MAG College Enrollment Forecast'!$C:$C+'MAG College Enrollment Forecast'!$D:$D+'MAG College Enrollment Forecast'!$E:$E+'MAG College Enrollment Forecast'!$F:$F+'MAG College Enrollment Forecast'!$G:$G), (AK$72-AK69)/($AI$72-$AI69)*($AI70-$AI69)+AK69),
          TRUE, IFERROR(_xlfn.XLOOKUP($AI70, 'USHE Projections'!$A:$A, IFERROR(_xlfn.XLOOKUP(AK$1, 'USHE Projections'!$A$1:$E$1, 'USHE Projections'!$A:$E), "NONE"), (AK$72-AK69)/($AI$72-$AI69)*($AI70-$AI69)+AK69), (AK$72-AK69)/($AI$72-$AI69)*($AI70-$AI69)+AK69)
        )
      )
    )
  ), 0)</f>
        <v>47067</v>
      </c>
      <c r="AL70" s="35" cm="1">
        <f t="array" ref="AL70">ROUND(
  IF(AND(AL$1="Ensign", $AI70&gt;=2021, $AI70&lt;=2024),
    _xlfn.XLOOKUP($AI70, Ensign!$A$2:$A$12, Ensign!$B$2:$B$12),
    _xlfn.XLOOKUP($AI70, 'Historic (IPEDS &amp; 2019 RTP)'!$A:$A, _xlfn.XLOOKUP(AL$1, 'Historic (IPEDS &amp; 2019 RTP)'!$A$1:$H$1, 'Historic (IPEDS &amp; 2019 RTP)'!$A:$H),
      IFERROR(_xlfn.XLOOKUP($AI70, 'USHE Historic'!$A$3:$A$13, _xlfn.XLOOKUP(AL$1, 'USHE Historic'!$A$2:$E$2, 'USHE Historic'!$A$3:$E$13)),
        _xlfn.IFS(
          AL$1="BYU", IFERROR(_xlfn.XLOOKUP($AI70, 'MAG College Enrollment Forecast'!$A:$A, 'MAG College Enrollment Forecast'!$B:$B), (AL$72-AL69)/($AI$72-$AI69)*($AI70-$AI69)+AL69),
          AL$1="UVU", IFERROR(_xlfn.XLOOKUP($AI70, 'MAG College Enrollment Forecast'!$A:$A, 'MAG College Enrollment Forecast'!$C:$C+'MAG College Enrollment Forecast'!$D:$D+'MAG College Enrollment Forecast'!$E:$E+'MAG College Enrollment Forecast'!$F:$F+'MAG College Enrollment Forecast'!$G:$G), (AL$72-AL69)/($AI$72-$AI69)*($AI70-$AI69)+AL69),
          TRUE, IFERROR(_xlfn.XLOOKUP($AI70, 'USHE Projections'!$A:$A, IFERROR(_xlfn.XLOOKUP(AL$1, 'USHE Projections'!$A$1:$E$1, 'USHE Projections'!$A:$E), "NONE"), (AL$72-AL69)/($AI$72-$AI69)*($AI70-$AI69)+AL69), (AL$72-AL69)/($AI$72-$AI69)*($AI70-$AI69)+AL69)
        )
      )
    )
  ), 0)</f>
        <v>78081</v>
      </c>
      <c r="AM70" s="104" cm="1">
        <f t="array" ref="AM70">ROUND(
  IF(AND(AM$1="Ensign", $AI70&gt;=2021, $AI70&lt;=2024),
    _xlfn.XLOOKUP($AI70, Ensign!$A$2:$A$12, Ensign!$B$2:$B$12),
    _xlfn.XLOOKUP($AI70, 'Historic (IPEDS &amp; 2019 RTP)'!$A:$A, _xlfn.XLOOKUP(AM$1, 'Historic (IPEDS &amp; 2019 RTP)'!$A$1:$H$1, 'Historic (IPEDS &amp; 2019 RTP)'!$A:$H),
      IFERROR(_xlfn.XLOOKUP($AI70, 'USHE Historic'!$A$3:$A$13, _xlfn.XLOOKUP(AM$1, 'USHE Historic'!$A$2:$E$2, 'USHE Historic'!$A$3:$E$13)),
        _xlfn.IFS(
          AM$1="BYU", IFERROR(_xlfn.XLOOKUP($AI70, 'MAG College Enrollment Forecast'!$A:$A, 'MAG College Enrollment Forecast'!$B:$B), (AM$72-AM69)/($AI$72-$AI69)*($AI70-$AI69)+AM69),
          AM$1="UVU", IFERROR(_xlfn.XLOOKUP($AI70, 'MAG College Enrollment Forecast'!$A:$A, 'MAG College Enrollment Forecast'!$C:$C+'MAG College Enrollment Forecast'!$D:$D+'MAG College Enrollment Forecast'!$E:$E+'MAG College Enrollment Forecast'!$F:$F+'MAG College Enrollment Forecast'!$G:$G), (AM$72-AM69)/($AI$72-$AI69)*($AI70-$AI69)+AM69),
          TRUE, IFERROR(_xlfn.XLOOKUP($AI70, 'USHE Projections'!$A:$A, IFERROR(_xlfn.XLOOKUP(AM$1, 'USHE Projections'!$A$1:$E$1, 'USHE Projections'!$A:$E), "NONE"), (AM$72-AM69)/($AI$72-$AI69)*($AI70-$AI69)+AM69), (AM$72-AM69)/($AI$72-$AI69)*($AI70-$AI69)+AM69)
        )
      )
    )
  ), 0)</f>
        <v>42327</v>
      </c>
      <c r="AN70" s="35" cm="1">
        <f t="array" ref="AN70">ROUND(
  IF(AND(AN$1="Ensign", $AI70&gt;=2021, $AI70&lt;=2024),
    _xlfn.XLOOKUP($AI70, Ensign!$A$2:$A$12, Ensign!$B$2:$B$12),
    _xlfn.XLOOKUP($AI70, 'Historic (IPEDS &amp; 2019 RTP)'!$A:$A, _xlfn.XLOOKUP(AN$1, 'Historic (IPEDS &amp; 2019 RTP)'!$A$1:$H$1, 'Historic (IPEDS &amp; 2019 RTP)'!$A:$H),
      IFERROR(_xlfn.XLOOKUP($AI70, 'USHE Historic'!$A$3:$A$13, _xlfn.XLOOKUP(AN$1, 'USHE Historic'!$A$2:$E$2, 'USHE Historic'!$A$3:$E$13)),
        _xlfn.IFS(
          AN$1="BYU", IFERROR(_xlfn.XLOOKUP($AI70, 'MAG College Enrollment Forecast'!$A:$A, 'MAG College Enrollment Forecast'!$B:$B), (AN$72-AN69)/($AI$72-$AI69)*($AI70-$AI69)+AN69),
          AN$1="UVU", IFERROR(_xlfn.XLOOKUP($AI70, 'MAG College Enrollment Forecast'!$A:$A, 'MAG College Enrollment Forecast'!$C:$C+'MAG College Enrollment Forecast'!$D:$D+'MAG College Enrollment Forecast'!$E:$E+'MAG College Enrollment Forecast'!$F:$F+'MAG College Enrollment Forecast'!$G:$G), (AN$72-AN69)/($AI$72-$AI69)*($AI70-$AI69)+AN69),
          TRUE, IFERROR(_xlfn.XLOOKUP($AI70, 'USHE Projections'!$A:$A, IFERROR(_xlfn.XLOOKUP(AN$1, 'USHE Projections'!$A$1:$E$1, 'USHE Projections'!$A:$E), "NONE"), (AN$72-AN69)/($AI$72-$AI69)*($AI70-$AI69)+AN69), (AN$72-AN69)/($AI$72-$AI69)*($AI70-$AI69)+AN69)
        )
      )
    )
  ), 0)</f>
        <v>39315</v>
      </c>
      <c r="AO70" s="104" cm="1">
        <f t="array" ref="AO70">ROUND(
  IF(AND(AO$1="Ensign", $AI70&gt;=2021, $AI70&lt;=2024),
    _xlfn.XLOOKUP($AI70, Ensign!$A$2:$A$12, Ensign!$B$2:$B$12),
    _xlfn.XLOOKUP($AI70, 'Historic (IPEDS &amp; 2019 RTP)'!$A:$A, _xlfn.XLOOKUP(AO$1, 'Historic (IPEDS &amp; 2019 RTP)'!$A$1:$H$1, 'Historic (IPEDS &amp; 2019 RTP)'!$A:$H),
      IFERROR(_xlfn.XLOOKUP($AI70, 'USHE Historic'!$A$3:$A$13, _xlfn.XLOOKUP(AO$1, 'USHE Historic'!$A$2:$E$2, 'USHE Historic'!$A$3:$E$13)),
        _xlfn.IFS(
          AO$1="BYU", IFERROR(_xlfn.XLOOKUP($AI70, 'MAG College Enrollment Forecast'!$A:$A, 'MAG College Enrollment Forecast'!$B:$B), (AO$72-AO69)/($AI$72-$AI69)*($AI70-$AI69)+AO69),
          AO$1="UVU", IFERROR(_xlfn.XLOOKUP($AI70, 'MAG College Enrollment Forecast'!$A:$A, 'MAG College Enrollment Forecast'!$C:$C+'MAG College Enrollment Forecast'!$D:$D+'MAG College Enrollment Forecast'!$E:$E+'MAG College Enrollment Forecast'!$F:$F+'MAG College Enrollment Forecast'!$G:$G), (AO$72-AO69)/($AI$72-$AI69)*($AI70-$AI69)+AO69),
          TRUE, IFERROR(_xlfn.XLOOKUP($AI70, 'USHE Projections'!$A:$A, IFERROR(_xlfn.XLOOKUP(AO$1, 'USHE Projections'!$A$1:$E$1, 'USHE Projections'!$A:$E), "NONE"), (AO$72-AO69)/($AI$72-$AI69)*($AI70-$AI69)+AO69), (AO$72-AO69)/($AI$72-$AI69)*($AI70-$AI69)+AO69)
        )
      )
    )
  ), 0)</f>
        <v>3129</v>
      </c>
      <c r="AP70" s="104" cm="1">
        <f t="array" ref="AP70">ROUND(
  IF(AND(AP$1="Ensign", $AI70&gt;=2021, $AI70&lt;=2024),
    _xlfn.XLOOKUP($AI70, Ensign!$A$2:$A$12, Ensign!$B$2:$B$12),
    _xlfn.XLOOKUP($AI70, 'Historic (IPEDS &amp; 2019 RTP)'!$A:$A, _xlfn.XLOOKUP(AP$1, 'Historic (IPEDS &amp; 2019 RTP)'!$A$1:$H$1, 'Historic (IPEDS &amp; 2019 RTP)'!$A:$H),
      IFERROR(_xlfn.XLOOKUP($AI70, 'USHE Historic'!$A$3:$A$13, _xlfn.XLOOKUP(AP$1, 'USHE Historic'!$A$2:$E$2, 'USHE Historic'!$A$3:$E$13)),
        _xlfn.IFS(
          AP$1="BYU", IFERROR(_xlfn.XLOOKUP($AI70, 'MAG College Enrollment Forecast'!$A:$A, 'MAG College Enrollment Forecast'!$B:$B), (AP$72-AP69)/($AI$72-$AI69)*($AI70-$AI69)+AP69),
          AP$1="UVU", IFERROR(_xlfn.XLOOKUP($AI70, 'MAG College Enrollment Forecast'!$A:$A, 'MAG College Enrollment Forecast'!$C:$C+'MAG College Enrollment Forecast'!$D:$D+'MAG College Enrollment Forecast'!$E:$E+'MAG College Enrollment Forecast'!$F:$F+'MAG College Enrollment Forecast'!$G:$G), (AP$72-AP69)/($AI$72-$AI69)*($AI70-$AI69)+AP69),
          TRUE, IFERROR(_xlfn.XLOOKUP($AI70, 'USHE Projections'!$A:$A, IFERROR(_xlfn.XLOOKUP(AP$1, 'USHE Projections'!$A$1:$E$1, 'USHE Projections'!$A:$E), "NONE"), (AP$72-AP69)/($AI$72-$AI69)*($AI70-$AI69)+AP69), (AP$72-AP69)/($AI$72-$AI69)*($AI70-$AI69)+AP69)
        )
      )
    )
  ), 0)</f>
        <v>3377</v>
      </c>
    </row>
    <row r="71" spans="33:42">
      <c r="AI71" s="3">
        <v>2059</v>
      </c>
      <c r="AJ71" s="104" cm="1">
        <f t="array" ref="AJ71">ROUND(
  IF(AND(AJ$1="Ensign", $AI71&gt;=2021, $AI71&lt;=2024),
    _xlfn.XLOOKUP($AI71, Ensign!$A$2:$A$12, Ensign!$B$2:$B$12),
    _xlfn.XLOOKUP($AI71, 'Historic (IPEDS &amp; 2019 RTP)'!$A:$A, _xlfn.XLOOKUP(AJ$1, 'Historic (IPEDS &amp; 2019 RTP)'!$A$1:$H$1, 'Historic (IPEDS &amp; 2019 RTP)'!$A:$H),
      IFERROR(_xlfn.XLOOKUP($AI71, 'USHE Historic'!$A$3:$A$13, _xlfn.XLOOKUP(AJ$1, 'USHE Historic'!$A$2:$E$2, 'USHE Historic'!$A$3:$E$13)),
        _xlfn.IFS(
          AJ$1="BYU", IFERROR(_xlfn.XLOOKUP($AI71, 'MAG College Enrollment Forecast'!$A:$A, 'MAG College Enrollment Forecast'!$B:$B), (AJ$72-AJ70)/($AI$72-$AI70)*($AI71-$AI70)+AJ70),
          AJ$1="UVU", IFERROR(_xlfn.XLOOKUP($AI71, 'MAG College Enrollment Forecast'!$A:$A, 'MAG College Enrollment Forecast'!$C:$C+'MAG College Enrollment Forecast'!$D:$D+'MAG College Enrollment Forecast'!$E:$E+'MAG College Enrollment Forecast'!$F:$F+'MAG College Enrollment Forecast'!$G:$G), (AJ$72-AJ70)/($AI$72-$AI70)*($AI71-$AI70)+AJ70),
          TRUE, IFERROR(_xlfn.XLOOKUP($AI71, 'USHE Projections'!$A:$A, IFERROR(_xlfn.XLOOKUP(AJ$1, 'USHE Projections'!$A$1:$E$1, 'USHE Projections'!$A:$E), "NONE"), (AJ$72-AJ70)/($AI$72-$AI70)*($AI71-$AI70)+AJ70), (AJ$72-AJ70)/($AI$72-$AI70)*($AI71-$AI70)+AJ70)
        )
      )
    )
  ), 0)</f>
        <v>46698</v>
      </c>
      <c r="AK71" s="104" cm="1">
        <f t="array" ref="AK71">ROUND(
  IF(AND(AK$1="Ensign", $AI71&gt;=2021, $AI71&lt;=2024),
    _xlfn.XLOOKUP($AI71, Ensign!$A$2:$A$12, Ensign!$B$2:$B$12),
    _xlfn.XLOOKUP($AI71, 'Historic (IPEDS &amp; 2019 RTP)'!$A:$A, _xlfn.XLOOKUP(AK$1, 'Historic (IPEDS &amp; 2019 RTP)'!$A$1:$H$1, 'Historic (IPEDS &amp; 2019 RTP)'!$A:$H),
      IFERROR(_xlfn.XLOOKUP($AI71, 'USHE Historic'!$A$3:$A$13, _xlfn.XLOOKUP(AK$1, 'USHE Historic'!$A$2:$E$2, 'USHE Historic'!$A$3:$E$13)),
        _xlfn.IFS(
          AK$1="BYU", IFERROR(_xlfn.XLOOKUP($AI71, 'MAG College Enrollment Forecast'!$A:$A, 'MAG College Enrollment Forecast'!$B:$B), (AK$72-AK70)/($AI$72-$AI70)*($AI71-$AI70)+AK70),
          AK$1="UVU", IFERROR(_xlfn.XLOOKUP($AI71, 'MAG College Enrollment Forecast'!$A:$A, 'MAG College Enrollment Forecast'!$C:$C+'MAG College Enrollment Forecast'!$D:$D+'MAG College Enrollment Forecast'!$E:$E+'MAG College Enrollment Forecast'!$F:$F+'MAG College Enrollment Forecast'!$G:$G), (AK$72-AK70)/($AI$72-$AI70)*($AI71-$AI70)+AK70),
          TRUE, IFERROR(_xlfn.XLOOKUP($AI71, 'USHE Projections'!$A:$A, IFERROR(_xlfn.XLOOKUP(AK$1, 'USHE Projections'!$A$1:$E$1, 'USHE Projections'!$A:$E), "NONE"), (AK$72-AK70)/($AI$72-$AI70)*($AI71-$AI70)+AK70), (AK$72-AK70)/($AI$72-$AI70)*($AI71-$AI70)+AK70)
        )
      )
    )
  ), 0)</f>
        <v>47534</v>
      </c>
      <c r="AL71" s="35" cm="1">
        <f t="array" ref="AL71">ROUND(
  IF(AND(AL$1="Ensign", $AI71&gt;=2021, $AI71&lt;=2024),
    _xlfn.XLOOKUP($AI71, Ensign!$A$2:$A$12, Ensign!$B$2:$B$12),
    _xlfn.XLOOKUP($AI71, 'Historic (IPEDS &amp; 2019 RTP)'!$A:$A, _xlfn.XLOOKUP(AL$1, 'Historic (IPEDS &amp; 2019 RTP)'!$A$1:$H$1, 'Historic (IPEDS &amp; 2019 RTP)'!$A:$H),
      IFERROR(_xlfn.XLOOKUP($AI71, 'USHE Historic'!$A$3:$A$13, _xlfn.XLOOKUP(AL$1, 'USHE Historic'!$A$2:$E$2, 'USHE Historic'!$A$3:$E$13)),
        _xlfn.IFS(
          AL$1="BYU", IFERROR(_xlfn.XLOOKUP($AI71, 'MAG College Enrollment Forecast'!$A:$A, 'MAG College Enrollment Forecast'!$B:$B), (AL$72-AL70)/($AI$72-$AI70)*($AI71-$AI70)+AL70),
          AL$1="UVU", IFERROR(_xlfn.XLOOKUP($AI71, 'MAG College Enrollment Forecast'!$A:$A, 'MAG College Enrollment Forecast'!$C:$C+'MAG College Enrollment Forecast'!$D:$D+'MAG College Enrollment Forecast'!$E:$E+'MAG College Enrollment Forecast'!$F:$F+'MAG College Enrollment Forecast'!$G:$G), (AL$72-AL70)/($AI$72-$AI70)*($AI71-$AI70)+AL70),
          TRUE, IFERROR(_xlfn.XLOOKUP($AI71, 'USHE Projections'!$A:$A, IFERROR(_xlfn.XLOOKUP(AL$1, 'USHE Projections'!$A$1:$E$1, 'USHE Projections'!$A:$E), "NONE"), (AL$72-AL70)/($AI$72-$AI70)*($AI71-$AI70)+AL70), (AL$72-AL70)/($AI$72-$AI70)*($AI71-$AI70)+AL70)
        )
      )
    )
  ), 0)</f>
        <v>78081</v>
      </c>
      <c r="AM71" s="104" cm="1">
        <f t="array" ref="AM71">ROUND(
  IF(AND(AM$1="Ensign", $AI71&gt;=2021, $AI71&lt;=2024),
    _xlfn.XLOOKUP($AI71, Ensign!$A$2:$A$12, Ensign!$B$2:$B$12),
    _xlfn.XLOOKUP($AI71, 'Historic (IPEDS &amp; 2019 RTP)'!$A:$A, _xlfn.XLOOKUP(AM$1, 'Historic (IPEDS &amp; 2019 RTP)'!$A$1:$H$1, 'Historic (IPEDS &amp; 2019 RTP)'!$A:$H),
      IFERROR(_xlfn.XLOOKUP($AI71, 'USHE Historic'!$A$3:$A$13, _xlfn.XLOOKUP(AM$1, 'USHE Historic'!$A$2:$E$2, 'USHE Historic'!$A$3:$E$13)),
        _xlfn.IFS(
          AM$1="BYU", IFERROR(_xlfn.XLOOKUP($AI71, 'MAG College Enrollment Forecast'!$A:$A, 'MAG College Enrollment Forecast'!$B:$B), (AM$72-AM70)/($AI$72-$AI70)*($AI71-$AI70)+AM70),
          AM$1="UVU", IFERROR(_xlfn.XLOOKUP($AI71, 'MAG College Enrollment Forecast'!$A:$A, 'MAG College Enrollment Forecast'!$C:$C+'MAG College Enrollment Forecast'!$D:$D+'MAG College Enrollment Forecast'!$E:$E+'MAG College Enrollment Forecast'!$F:$F+'MAG College Enrollment Forecast'!$G:$G), (AM$72-AM70)/($AI$72-$AI70)*($AI71-$AI70)+AM70),
          TRUE, IFERROR(_xlfn.XLOOKUP($AI71, 'USHE Projections'!$A:$A, IFERROR(_xlfn.XLOOKUP(AM$1, 'USHE Projections'!$A$1:$E$1, 'USHE Projections'!$A:$E), "NONE"), (AM$72-AM70)/($AI$72-$AI70)*($AI71-$AI70)+AM70), (AM$72-AM70)/($AI$72-$AI70)*($AI71-$AI70)+AM70)
        )
      )
    )
  ), 0)</f>
        <v>42664</v>
      </c>
      <c r="AN71" s="35" cm="1">
        <f t="array" ref="AN71">ROUND(
  IF(AND(AN$1="Ensign", $AI71&gt;=2021, $AI71&lt;=2024),
    _xlfn.XLOOKUP($AI71, Ensign!$A$2:$A$12, Ensign!$B$2:$B$12),
    _xlfn.XLOOKUP($AI71, 'Historic (IPEDS &amp; 2019 RTP)'!$A:$A, _xlfn.XLOOKUP(AN$1, 'Historic (IPEDS &amp; 2019 RTP)'!$A$1:$H$1, 'Historic (IPEDS &amp; 2019 RTP)'!$A:$H),
      IFERROR(_xlfn.XLOOKUP($AI71, 'USHE Historic'!$A$3:$A$13, _xlfn.XLOOKUP(AN$1, 'USHE Historic'!$A$2:$E$2, 'USHE Historic'!$A$3:$E$13)),
        _xlfn.IFS(
          AN$1="BYU", IFERROR(_xlfn.XLOOKUP($AI71, 'MAG College Enrollment Forecast'!$A:$A, 'MAG College Enrollment Forecast'!$B:$B), (AN$72-AN70)/($AI$72-$AI70)*($AI71-$AI70)+AN70),
          AN$1="UVU", IFERROR(_xlfn.XLOOKUP($AI71, 'MAG College Enrollment Forecast'!$A:$A, 'MAG College Enrollment Forecast'!$C:$C+'MAG College Enrollment Forecast'!$D:$D+'MAG College Enrollment Forecast'!$E:$E+'MAG College Enrollment Forecast'!$F:$F+'MAG College Enrollment Forecast'!$G:$G), (AN$72-AN70)/($AI$72-$AI70)*($AI71-$AI70)+AN70),
          TRUE, IFERROR(_xlfn.XLOOKUP($AI71, 'USHE Projections'!$A:$A, IFERROR(_xlfn.XLOOKUP(AN$1, 'USHE Projections'!$A$1:$E$1, 'USHE Projections'!$A:$E), "NONE"), (AN$72-AN70)/($AI$72-$AI70)*($AI71-$AI70)+AN70), (AN$72-AN70)/($AI$72-$AI70)*($AI71-$AI70)+AN70)
        )
      )
    )
  ), 0)</f>
        <v>39315</v>
      </c>
      <c r="AO71" s="104" cm="1">
        <f t="array" ref="AO71">ROUND(
  IF(AND(AO$1="Ensign", $AI71&gt;=2021, $AI71&lt;=2024),
    _xlfn.XLOOKUP($AI71, Ensign!$A$2:$A$12, Ensign!$B$2:$B$12),
    _xlfn.XLOOKUP($AI71, 'Historic (IPEDS &amp; 2019 RTP)'!$A:$A, _xlfn.XLOOKUP(AO$1, 'Historic (IPEDS &amp; 2019 RTP)'!$A$1:$H$1, 'Historic (IPEDS &amp; 2019 RTP)'!$A:$H),
      IFERROR(_xlfn.XLOOKUP($AI71, 'USHE Historic'!$A$3:$A$13, _xlfn.XLOOKUP(AO$1, 'USHE Historic'!$A$2:$E$2, 'USHE Historic'!$A$3:$E$13)),
        _xlfn.IFS(
          AO$1="BYU", IFERROR(_xlfn.XLOOKUP($AI71, 'MAG College Enrollment Forecast'!$A:$A, 'MAG College Enrollment Forecast'!$B:$B), (AO$72-AO70)/($AI$72-$AI70)*($AI71-$AI70)+AO70),
          AO$1="UVU", IFERROR(_xlfn.XLOOKUP($AI71, 'MAG College Enrollment Forecast'!$A:$A, 'MAG College Enrollment Forecast'!$C:$C+'MAG College Enrollment Forecast'!$D:$D+'MAG College Enrollment Forecast'!$E:$E+'MAG College Enrollment Forecast'!$F:$F+'MAG College Enrollment Forecast'!$G:$G), (AO$72-AO70)/($AI$72-$AI70)*($AI71-$AI70)+AO70),
          TRUE, IFERROR(_xlfn.XLOOKUP($AI71, 'USHE Projections'!$A:$A, IFERROR(_xlfn.XLOOKUP(AO$1, 'USHE Projections'!$A$1:$E$1, 'USHE Projections'!$A:$E), "NONE"), (AO$72-AO70)/($AI$72-$AI70)*($AI71-$AI70)+AO70), (AO$72-AO70)/($AI$72-$AI70)*($AI71-$AI70)+AO70)
        )
      )
    )
  ), 0)</f>
        <v>3165</v>
      </c>
      <c r="AP71" s="104" cm="1">
        <f t="array" ref="AP71">ROUND(
  IF(AND(AP$1="Ensign", $AI71&gt;=2021, $AI71&lt;=2024),
    _xlfn.XLOOKUP($AI71, Ensign!$A$2:$A$12, Ensign!$B$2:$B$12),
    _xlfn.XLOOKUP($AI71, 'Historic (IPEDS &amp; 2019 RTP)'!$A:$A, _xlfn.XLOOKUP(AP$1, 'Historic (IPEDS &amp; 2019 RTP)'!$A$1:$H$1, 'Historic (IPEDS &amp; 2019 RTP)'!$A:$H),
      IFERROR(_xlfn.XLOOKUP($AI71, 'USHE Historic'!$A$3:$A$13, _xlfn.XLOOKUP(AP$1, 'USHE Historic'!$A$2:$E$2, 'USHE Historic'!$A$3:$E$13)),
        _xlfn.IFS(
          AP$1="BYU", IFERROR(_xlfn.XLOOKUP($AI71, 'MAG College Enrollment Forecast'!$A:$A, 'MAG College Enrollment Forecast'!$B:$B), (AP$72-AP70)/($AI$72-$AI70)*($AI71-$AI70)+AP70),
          AP$1="UVU", IFERROR(_xlfn.XLOOKUP($AI71, 'MAG College Enrollment Forecast'!$A:$A, 'MAG College Enrollment Forecast'!$C:$C+'MAG College Enrollment Forecast'!$D:$D+'MAG College Enrollment Forecast'!$E:$E+'MAG College Enrollment Forecast'!$F:$F+'MAG College Enrollment Forecast'!$G:$G), (AP$72-AP70)/($AI$72-$AI70)*($AI71-$AI70)+AP70),
          TRUE, IFERROR(_xlfn.XLOOKUP($AI71, 'USHE Projections'!$A:$A, IFERROR(_xlfn.XLOOKUP(AP$1, 'USHE Projections'!$A$1:$E$1, 'USHE Projections'!$A:$E), "NONE"), (AP$72-AP70)/($AI$72-$AI70)*($AI71-$AI70)+AP70), (AP$72-AP70)/($AI$72-$AI70)*($AI71-$AI70)+AP70)
        )
      )
    )
  ), 0)</f>
        <v>3439</v>
      </c>
    </row>
    <row r="72" spans="33:42">
      <c r="AG72" s="2" t="s">
        <v>204</v>
      </c>
      <c r="AH72" s="25" t="s">
        <v>95</v>
      </c>
      <c r="AI72" s="29">
        <v>2060</v>
      </c>
      <c r="AJ72" s="19">
        <v>47000</v>
      </c>
      <c r="AK72" s="19">
        <v>48000</v>
      </c>
      <c r="AL72" s="19">
        <v>78431</v>
      </c>
      <c r="AM72" s="19">
        <v>43000</v>
      </c>
      <c r="AN72" s="19">
        <v>39315</v>
      </c>
      <c r="AO72" s="19">
        <v>3200</v>
      </c>
      <c r="AP72" s="19">
        <v>3500</v>
      </c>
    </row>
    <row r="73" spans="33:42">
      <c r="AG73" s="2" t="s">
        <v>205</v>
      </c>
      <c r="AH73" s="28" t="s">
        <v>95</v>
      </c>
      <c r="AI73" s="30">
        <v>2050</v>
      </c>
      <c r="AJ73" s="27">
        <v>43000</v>
      </c>
      <c r="AK73" s="27">
        <v>43000</v>
      </c>
      <c r="AL73" s="27">
        <v>78431</v>
      </c>
      <c r="AM73" s="27">
        <v>40000</v>
      </c>
      <c r="AN73" s="27">
        <v>39315</v>
      </c>
      <c r="AO73" s="27">
        <v>2000</v>
      </c>
      <c r="AP73" s="27">
        <v>3000</v>
      </c>
    </row>
    <row r="74" spans="33:42">
      <c r="AG74" s="2" t="s">
        <v>206</v>
      </c>
      <c r="AH74" s="28" t="s">
        <v>95</v>
      </c>
      <c r="AI74" s="30">
        <v>2050</v>
      </c>
      <c r="AJ74" s="27">
        <v>42000</v>
      </c>
      <c r="AK74" s="27">
        <v>43000</v>
      </c>
      <c r="AL74" s="27">
        <v>67000</v>
      </c>
      <c r="AM74" s="27">
        <v>65400</v>
      </c>
      <c r="AN74" s="27">
        <v>34000</v>
      </c>
      <c r="AO74" s="27">
        <v>6300</v>
      </c>
      <c r="AP74" s="27">
        <v>3500</v>
      </c>
    </row>
    <row r="75" spans="33:42">
      <c r="AI75" s="3" t="s">
        <v>5</v>
      </c>
      <c r="AJ75" s="3" t="s">
        <v>1</v>
      </c>
      <c r="AK75" s="3" t="s">
        <v>2</v>
      </c>
      <c r="AL75" s="3" t="s">
        <v>3</v>
      </c>
      <c r="AM75" s="3" t="s">
        <v>4</v>
      </c>
      <c r="AN75" s="3" t="s">
        <v>15</v>
      </c>
      <c r="AO75" s="3" t="s">
        <v>16</v>
      </c>
      <c r="AP75" s="3" t="s">
        <v>17</v>
      </c>
    </row>
    <row r="76" spans="33:42">
      <c r="AI76" s="3">
        <v>2020</v>
      </c>
      <c r="AJ76" s="166">
        <v>33081</v>
      </c>
      <c r="AK76" s="166">
        <v>29596</v>
      </c>
      <c r="AL76" s="166">
        <v>40936</v>
      </c>
      <c r="AM76" s="166">
        <v>27293</v>
      </c>
      <c r="AN76" s="166">
        <v>36461</v>
      </c>
      <c r="AO76" s="166">
        <v>1829</v>
      </c>
      <c r="AP76" s="166">
        <v>1849</v>
      </c>
    </row>
    <row r="77" spans="33:42">
      <c r="AI77" s="3">
        <v>2021</v>
      </c>
      <c r="AJ77" s="166">
        <v>34464</v>
      </c>
      <c r="AK77" s="166">
        <v>29774</v>
      </c>
      <c r="AL77" s="166">
        <v>41262</v>
      </c>
      <c r="AM77" s="166">
        <v>27225</v>
      </c>
      <c r="AN77" s="166">
        <v>34811</v>
      </c>
      <c r="AO77" s="166">
        <v>1731</v>
      </c>
      <c r="AP77" s="166">
        <v>1535</v>
      </c>
    </row>
    <row r="78" spans="33:42">
      <c r="AI78" s="3">
        <v>2022</v>
      </c>
      <c r="AJ78" s="166">
        <v>34734</v>
      </c>
      <c r="AK78" s="166">
        <v>29914</v>
      </c>
      <c r="AL78" s="166">
        <v>43099</v>
      </c>
      <c r="AM78" s="166">
        <v>26300</v>
      </c>
      <c r="AN78" s="166">
        <v>34464</v>
      </c>
      <c r="AO78" s="166">
        <v>1618</v>
      </c>
      <c r="AP78" s="166">
        <v>1280</v>
      </c>
    </row>
    <row r="79" spans="33:42">
      <c r="AI79" s="3">
        <v>2023</v>
      </c>
      <c r="AJ79" s="166">
        <v>35260</v>
      </c>
      <c r="AK79" s="166">
        <v>30536</v>
      </c>
      <c r="AL79" s="166">
        <v>44651</v>
      </c>
      <c r="AM79" s="166">
        <v>26764</v>
      </c>
      <c r="AN79" s="166">
        <v>35074</v>
      </c>
      <c r="AO79" s="166">
        <v>1831</v>
      </c>
      <c r="AP79" s="166">
        <v>1214</v>
      </c>
    </row>
    <row r="80" spans="33:42">
      <c r="AI80" s="3">
        <v>2024</v>
      </c>
      <c r="AJ80" s="169">
        <v>36571</v>
      </c>
      <c r="AK80" s="169">
        <v>31784</v>
      </c>
      <c r="AL80" s="169">
        <v>46412</v>
      </c>
      <c r="AM80" s="169">
        <v>32552</v>
      </c>
      <c r="AN80" s="169">
        <v>36921</v>
      </c>
      <c r="AO80" s="169">
        <v>1937</v>
      </c>
      <c r="AP80" s="169">
        <v>1276</v>
      </c>
    </row>
    <row r="81" spans="32:42">
      <c r="AI81" s="3">
        <v>2025</v>
      </c>
      <c r="AJ81" s="169">
        <v>36873</v>
      </c>
      <c r="AK81" s="169">
        <v>32055</v>
      </c>
      <c r="AL81" s="169">
        <v>48161</v>
      </c>
      <c r="AM81" s="169">
        <v>32557</v>
      </c>
      <c r="AN81" s="169">
        <v>37477</v>
      </c>
      <c r="AO81" s="169">
        <v>1972</v>
      </c>
      <c r="AP81" s="169">
        <v>1338</v>
      </c>
    </row>
    <row r="82" spans="32:42">
      <c r="AI82" s="3">
        <v>2026</v>
      </c>
      <c r="AJ82" s="169">
        <v>37086</v>
      </c>
      <c r="AK82" s="169">
        <v>32380</v>
      </c>
      <c r="AL82" s="169">
        <v>49562</v>
      </c>
      <c r="AM82" s="169">
        <v>32490</v>
      </c>
      <c r="AN82" s="169">
        <v>37514</v>
      </c>
      <c r="AO82" s="169">
        <v>2007</v>
      </c>
      <c r="AP82" s="169">
        <v>1400</v>
      </c>
    </row>
    <row r="83" spans="32:42">
      <c r="AI83" s="3">
        <v>2027</v>
      </c>
      <c r="AJ83" s="169">
        <v>37266</v>
      </c>
      <c r="AK83" s="169">
        <v>32709</v>
      </c>
      <c r="AL83" s="169">
        <v>50678</v>
      </c>
      <c r="AM83" s="169">
        <v>32395</v>
      </c>
      <c r="AN83" s="169">
        <v>37551</v>
      </c>
      <c r="AO83" s="169">
        <v>2042</v>
      </c>
      <c r="AP83" s="169">
        <v>1462</v>
      </c>
    </row>
    <row r="84" spans="32:42">
      <c r="AI84" s="3">
        <v>2028</v>
      </c>
      <c r="AJ84" s="169">
        <v>37324</v>
      </c>
      <c r="AK84" s="169">
        <v>33073</v>
      </c>
      <c r="AL84" s="169">
        <v>51665</v>
      </c>
      <c r="AM84" s="169">
        <v>32219</v>
      </c>
      <c r="AN84" s="169">
        <v>37588</v>
      </c>
      <c r="AO84" s="169">
        <v>2077</v>
      </c>
      <c r="AP84" s="169">
        <v>1524</v>
      </c>
    </row>
    <row r="85" spans="32:42">
      <c r="AF85" s="2" t="s">
        <v>281</v>
      </c>
      <c r="AG85" s="2" t="s">
        <v>204</v>
      </c>
      <c r="AH85" s="25" t="s">
        <v>95</v>
      </c>
      <c r="AI85" s="29">
        <v>2060</v>
      </c>
      <c r="AJ85" s="19">
        <v>45009</v>
      </c>
      <c r="AK85" s="19">
        <v>41354</v>
      </c>
      <c r="AL85" s="19">
        <v>61476</v>
      </c>
      <c r="AM85" s="19">
        <v>34007</v>
      </c>
      <c r="AN85" s="19">
        <v>48307</v>
      </c>
      <c r="AO85" s="19">
        <v>2388</v>
      </c>
      <c r="AP85" s="19">
        <v>1498</v>
      </c>
    </row>
    <row r="86" spans="32:42">
      <c r="AG86" s="2" t="s">
        <v>205</v>
      </c>
      <c r="AH86" s="28" t="s">
        <v>95</v>
      </c>
      <c r="AI86" s="30">
        <v>2050</v>
      </c>
      <c r="AJ86" s="27">
        <v>43000</v>
      </c>
      <c r="AK86" s="27">
        <v>43000</v>
      </c>
      <c r="AL86" s="27">
        <v>78431</v>
      </c>
      <c r="AM86" s="27">
        <v>40000</v>
      </c>
      <c r="AN86" s="27">
        <v>39315</v>
      </c>
      <c r="AO86" s="27">
        <v>2000</v>
      </c>
      <c r="AP86" s="27">
        <v>3000</v>
      </c>
    </row>
    <row r="87" spans="32:42">
      <c r="AG87" s="2" t="s">
        <v>206</v>
      </c>
      <c r="AH87" s="28" t="s">
        <v>95</v>
      </c>
      <c r="AI87" s="30">
        <v>2050</v>
      </c>
      <c r="AJ87" s="27">
        <v>42000</v>
      </c>
      <c r="AK87" s="27">
        <v>43000</v>
      </c>
      <c r="AL87" s="27">
        <v>67000</v>
      </c>
      <c r="AM87" s="27">
        <v>65400</v>
      </c>
      <c r="AN87" s="27">
        <v>34000</v>
      </c>
      <c r="AO87" s="27">
        <v>6300</v>
      </c>
      <c r="AP87" s="27">
        <v>3500</v>
      </c>
    </row>
    <row r="89" spans="32:42">
      <c r="AL89" s="99"/>
      <c r="AN89" s="99"/>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A2023-5E91-45B9-9DA9-CE18E0B25F65}">
  <dimension ref="A1:AZ47"/>
  <sheetViews>
    <sheetView topLeftCell="E24" zoomScale="175" zoomScaleNormal="175" workbookViewId="0">
      <selection activeCell="AN54" sqref="AN54"/>
    </sheetView>
  </sheetViews>
  <sheetFormatPr defaultColWidth="6.140625" defaultRowHeight="15"/>
  <cols>
    <col min="1" max="5" width="19.140625" customWidth="1"/>
    <col min="7" max="7" width="10" customWidth="1"/>
    <col min="8" max="8" width="12.85546875" customWidth="1"/>
    <col min="9" max="12" width="12.7109375" hidden="1" customWidth="1"/>
    <col min="13" max="15" width="12.7109375" customWidth="1"/>
    <col min="16" max="16" width="13.42578125" customWidth="1"/>
    <col min="17" max="17" width="12.85546875" customWidth="1"/>
    <col min="19" max="19" width="12.28515625" customWidth="1"/>
    <col min="20" max="23" width="13" customWidth="1"/>
    <col min="26" max="26" width="10.42578125" customWidth="1"/>
    <col min="27" max="27" width="9" bestFit="1" customWidth="1"/>
    <col min="28" max="28" width="9.85546875" customWidth="1"/>
    <col min="29" max="29" width="11.28515625" bestFit="1" customWidth="1"/>
    <col min="30" max="30" width="9" bestFit="1" customWidth="1"/>
    <col min="31" max="31" width="10.28515625" customWidth="1"/>
    <col min="32" max="32" width="11" customWidth="1"/>
    <col min="34" max="34" width="9.42578125" bestFit="1" customWidth="1"/>
    <col min="35" max="35" width="7.85546875" customWidth="1"/>
    <col min="36" max="36" width="9.5703125" bestFit="1" customWidth="1"/>
    <col min="37" max="40" width="8.42578125" bestFit="1" customWidth="1"/>
    <col min="41" max="41" width="7.28515625" bestFit="1" customWidth="1"/>
    <col min="42" max="42" width="9.5703125" customWidth="1"/>
    <col min="44" max="44" width="12.5703125" customWidth="1"/>
    <col min="45" max="45" width="7.5703125" customWidth="1"/>
    <col min="46" max="46" width="7.28515625" customWidth="1"/>
    <col min="47" max="47" width="7.85546875" customWidth="1"/>
    <col min="48" max="48" width="7.7109375" customWidth="1"/>
    <col min="49" max="49" width="8.7109375" customWidth="1"/>
    <col min="50" max="50" width="8.42578125" customWidth="1"/>
    <col min="51" max="51" width="8.85546875" customWidth="1"/>
  </cols>
  <sheetData>
    <row r="1" spans="1:52" ht="60">
      <c r="A1" s="102" t="s">
        <v>221</v>
      </c>
      <c r="G1" s="102" t="s">
        <v>282</v>
      </c>
      <c r="Z1" s="135" t="s">
        <v>274</v>
      </c>
      <c r="AA1" s="135" t="s">
        <v>276</v>
      </c>
      <c r="AB1" s="135" t="s">
        <v>275</v>
      </c>
      <c r="AC1" s="135" t="s">
        <v>274</v>
      </c>
      <c r="AD1" s="135" t="s">
        <v>275</v>
      </c>
      <c r="AE1" s="135" t="s">
        <v>274</v>
      </c>
      <c r="AF1" s="135" t="s">
        <v>274</v>
      </c>
    </row>
    <row r="2" spans="1:52" ht="22.5">
      <c r="A2" s="127" t="s">
        <v>222</v>
      </c>
      <c r="B2" s="128">
        <v>2020</v>
      </c>
      <c r="C2" s="128">
        <v>2060</v>
      </c>
      <c r="D2" s="137" t="s">
        <v>254</v>
      </c>
      <c r="E2" s="138" t="s">
        <v>255</v>
      </c>
      <c r="G2" s="175" t="s">
        <v>256</v>
      </c>
      <c r="H2" s="175" t="s">
        <v>257</v>
      </c>
      <c r="I2" s="177" t="s">
        <v>258</v>
      </c>
      <c r="J2" s="178"/>
      <c r="K2" s="178"/>
      <c r="L2" s="178"/>
      <c r="M2" s="177" t="s">
        <v>259</v>
      </c>
      <c r="N2" s="178"/>
      <c r="O2" s="178"/>
      <c r="P2" s="178"/>
      <c r="S2" t="s">
        <v>273</v>
      </c>
      <c r="Z2" s="162">
        <f t="shared" ref="Z2:AF2" si="0">Z$7/($S$7*AS$4+$T$7*AS$5+$U$7*AS$6+$V$7*AS$7+$W$7*AS$8)</f>
        <v>0.4855552942739742</v>
      </c>
      <c r="AA2" s="162">
        <f t="shared" si="0"/>
        <v>0.61843003184083944</v>
      </c>
      <c r="AB2" s="162">
        <f t="shared" si="0"/>
        <v>0.50244993431819596</v>
      </c>
      <c r="AC2" s="162">
        <f t="shared" si="0"/>
        <v>0.68843996714339728</v>
      </c>
      <c r="AD2" s="162">
        <f t="shared" si="0"/>
        <v>0.91182252496368899</v>
      </c>
      <c r="AE2" s="162">
        <f t="shared" si="0"/>
        <v>0.48440935978829913</v>
      </c>
      <c r="AF2" s="162">
        <f t="shared" si="0"/>
        <v>0.55339687458589304</v>
      </c>
      <c r="AJ2" t="s">
        <v>279</v>
      </c>
      <c r="AS2" s="170" t="s">
        <v>283</v>
      </c>
    </row>
    <row r="3" spans="1:52" ht="22.5">
      <c r="A3" s="129" t="s">
        <v>223</v>
      </c>
      <c r="B3" s="122">
        <v>341924</v>
      </c>
      <c r="C3" s="122">
        <v>519710</v>
      </c>
      <c r="D3" s="122">
        <f>C3-B3</f>
        <v>177786</v>
      </c>
      <c r="E3" s="132">
        <f>D3/B3</f>
        <v>0.51995765140791517</v>
      </c>
      <c r="G3" s="176"/>
      <c r="H3" s="176"/>
      <c r="I3" s="148" t="s">
        <v>260</v>
      </c>
      <c r="J3" s="147" t="s">
        <v>261</v>
      </c>
      <c r="K3" s="147" t="s">
        <v>262</v>
      </c>
      <c r="L3" s="147" t="s">
        <v>263</v>
      </c>
      <c r="M3" s="148" t="s">
        <v>260</v>
      </c>
      <c r="N3" s="147" t="s">
        <v>261</v>
      </c>
      <c r="O3" s="148" t="s">
        <v>262</v>
      </c>
      <c r="P3" s="147" t="s">
        <v>263</v>
      </c>
      <c r="Q3" s="159" t="s">
        <v>268</v>
      </c>
      <c r="S3" s="160" t="s">
        <v>269</v>
      </c>
      <c r="T3" s="160" t="s">
        <v>270</v>
      </c>
      <c r="U3" s="160" t="s">
        <v>271</v>
      </c>
      <c r="V3" s="160" t="s">
        <v>142</v>
      </c>
      <c r="W3" s="160" t="s">
        <v>272</v>
      </c>
      <c r="Y3" s="163" t="s">
        <v>5</v>
      </c>
      <c r="Z3" s="160" t="s">
        <v>1</v>
      </c>
      <c r="AA3" s="160" t="s">
        <v>2</v>
      </c>
      <c r="AB3" s="160" t="s">
        <v>3</v>
      </c>
      <c r="AC3" s="160" t="s">
        <v>4</v>
      </c>
      <c r="AD3" s="160" t="s">
        <v>15</v>
      </c>
      <c r="AE3" s="160" t="s">
        <v>16</v>
      </c>
      <c r="AF3" s="160" t="s">
        <v>17</v>
      </c>
      <c r="AH3" s="163" t="s">
        <v>92</v>
      </c>
      <c r="AJ3" s="160" t="s">
        <v>1</v>
      </c>
      <c r="AK3" s="160" t="s">
        <v>2</v>
      </c>
      <c r="AL3" s="160" t="s">
        <v>3</v>
      </c>
      <c r="AM3" s="160" t="s">
        <v>4</v>
      </c>
      <c r="AN3" s="160" t="s">
        <v>15</v>
      </c>
      <c r="AO3" s="160" t="s">
        <v>16</v>
      </c>
      <c r="AP3" s="160" t="s">
        <v>17</v>
      </c>
      <c r="AR3" s="167"/>
      <c r="AS3" s="168" t="s">
        <v>1</v>
      </c>
      <c r="AT3" s="168" t="s">
        <v>2</v>
      </c>
      <c r="AU3" s="168" t="s">
        <v>3</v>
      </c>
      <c r="AV3" s="168" t="s">
        <v>4</v>
      </c>
      <c r="AW3" s="168" t="s">
        <v>15</v>
      </c>
      <c r="AX3" s="168" t="s">
        <v>16</v>
      </c>
      <c r="AY3" s="168" t="s">
        <v>17</v>
      </c>
    </row>
    <row r="4" spans="1:52">
      <c r="A4" s="130" t="s">
        <v>224</v>
      </c>
      <c r="B4" s="123">
        <v>556</v>
      </c>
      <c r="C4" s="123">
        <v>798</v>
      </c>
      <c r="D4" s="123">
        <f t="shared" ref="D4:D32" si="1">C4-B4</f>
        <v>242</v>
      </c>
      <c r="E4" s="133">
        <f t="shared" ref="E4:E32" si="2">D4/B4</f>
        <v>0.43525179856115109</v>
      </c>
      <c r="G4" s="139">
        <v>2020</v>
      </c>
      <c r="H4" s="140">
        <v>3284823</v>
      </c>
      <c r="I4" s="140">
        <v>706174</v>
      </c>
      <c r="J4" s="140">
        <v>10097</v>
      </c>
      <c r="K4" s="141">
        <v>1.4999999999999999E-2</v>
      </c>
      <c r="L4" s="141">
        <v>0.215</v>
      </c>
      <c r="M4" s="140">
        <v>341924</v>
      </c>
      <c r="N4" s="140">
        <v>2479</v>
      </c>
      <c r="O4" s="141">
        <v>7.0000000000000001E-3</v>
      </c>
      <c r="P4" s="141">
        <v>0.104</v>
      </c>
      <c r="Q4" s="158">
        <f>(M4-$M$4)/($M$44-$M$4)</f>
        <v>0</v>
      </c>
      <c r="S4" s="161">
        <f t="shared" ref="S4:W13" si="3">_xlfn.XLOOKUP(S$3 &amp; " County", $A$3:$A$32,$B$3:$B$32) + (_xlfn.XLOOKUP(S$3 &amp; " County", $A$3:$A$32,$C$3:$C$32) - _xlfn.XLOOKUP(S$3 &amp; " County", $A$3:$A$32,$B$3:$B$32)) * $Q4</f>
        <v>101186</v>
      </c>
      <c r="T4" s="161">
        <f t="shared" si="3"/>
        <v>101654</v>
      </c>
      <c r="U4" s="161">
        <f t="shared" si="3"/>
        <v>23114</v>
      </c>
      <c r="V4" s="161">
        <f t="shared" si="3"/>
        <v>31540</v>
      </c>
      <c r="W4" s="161">
        <f t="shared" si="3"/>
        <v>4310</v>
      </c>
      <c r="Y4" s="139">
        <v>2020</v>
      </c>
      <c r="Z4" s="166">
        <v>33081</v>
      </c>
      <c r="AA4" s="166">
        <v>29596</v>
      </c>
      <c r="AB4" s="166">
        <v>40936</v>
      </c>
      <c r="AC4" s="166">
        <v>27293</v>
      </c>
      <c r="AD4" s="166">
        <v>36461</v>
      </c>
      <c r="AE4" s="166">
        <v>1829</v>
      </c>
      <c r="AF4" s="166">
        <v>1849</v>
      </c>
      <c r="AH4" s="164">
        <f>SUM(Z4:AF4)</f>
        <v>171045</v>
      </c>
      <c r="AJ4" s="166">
        <v>33081</v>
      </c>
      <c r="AK4" s="166">
        <v>29596</v>
      </c>
      <c r="AL4" s="166">
        <v>40936</v>
      </c>
      <c r="AM4" s="166">
        <v>27293</v>
      </c>
      <c r="AN4" s="166">
        <v>36461</v>
      </c>
      <c r="AO4" s="166">
        <v>1829</v>
      </c>
      <c r="AP4" s="166">
        <v>1849</v>
      </c>
      <c r="AR4" s="168" t="s">
        <v>269</v>
      </c>
      <c r="AS4" s="167">
        <v>0.48499999999999999</v>
      </c>
      <c r="AT4" s="167">
        <v>2.8000000000000001E-2</v>
      </c>
      <c r="AU4" s="167">
        <v>0.123</v>
      </c>
      <c r="AV4" s="167">
        <v>0.27400000000000002</v>
      </c>
      <c r="AW4" s="167">
        <v>0.05</v>
      </c>
      <c r="AX4" s="167">
        <v>0.02</v>
      </c>
      <c r="AY4" s="167">
        <v>0.02</v>
      </c>
      <c r="AZ4">
        <f>SUM(AS4:AY4)</f>
        <v>1</v>
      </c>
    </row>
    <row r="5" spans="1:52">
      <c r="A5" s="149" t="s">
        <v>225</v>
      </c>
      <c r="B5" s="150">
        <v>4310</v>
      </c>
      <c r="C5" s="150">
        <v>6705</v>
      </c>
      <c r="D5" s="150">
        <f t="shared" si="1"/>
        <v>2395</v>
      </c>
      <c r="E5" s="151">
        <f t="shared" si="2"/>
        <v>0.55568445475638051</v>
      </c>
      <c r="G5" s="142">
        <v>2021</v>
      </c>
      <c r="H5" s="143">
        <v>3343552</v>
      </c>
      <c r="I5" s="143">
        <v>712289</v>
      </c>
      <c r="J5" s="143">
        <v>6115</v>
      </c>
      <c r="K5" s="144">
        <v>8.9999999999999993E-3</v>
      </c>
      <c r="L5" s="144">
        <v>0.21299999999999999</v>
      </c>
      <c r="M5" s="143">
        <v>356612</v>
      </c>
      <c r="N5" s="143">
        <v>14688</v>
      </c>
      <c r="O5" s="144">
        <v>4.2999999999999997E-2</v>
      </c>
      <c r="P5" s="144">
        <v>0.107</v>
      </c>
      <c r="Q5" s="158">
        <f t="shared" ref="Q5:Q44" si="4">(M5-$M$4)/($M$44-$M$4)</f>
        <v>8.2616179001721177E-2</v>
      </c>
      <c r="S5" s="161">
        <f t="shared" si="3"/>
        <v>104008.82960413081</v>
      </c>
      <c r="T5" s="161">
        <f t="shared" si="3"/>
        <v>106858.32358003443</v>
      </c>
      <c r="U5" s="161">
        <f t="shared" si="3"/>
        <v>24031.535283993115</v>
      </c>
      <c r="V5" s="161">
        <f t="shared" si="3"/>
        <v>33148.123924268504</v>
      </c>
      <c r="W5" s="161">
        <f t="shared" si="3"/>
        <v>4507.8657487091223</v>
      </c>
      <c r="Y5" s="142">
        <v>2021</v>
      </c>
      <c r="Z5" s="166">
        <v>34464</v>
      </c>
      <c r="AA5" s="166">
        <v>29774</v>
      </c>
      <c r="AB5" s="166">
        <v>41262</v>
      </c>
      <c r="AC5" s="166">
        <v>27225</v>
      </c>
      <c r="AD5" s="166">
        <v>34811</v>
      </c>
      <c r="AE5" s="166">
        <v>1731</v>
      </c>
      <c r="AF5" s="166">
        <v>1535</v>
      </c>
      <c r="AH5" s="164">
        <f t="shared" ref="AH5:AH44" si="5">SUM(Z5:AF5)</f>
        <v>170802</v>
      </c>
      <c r="AJ5" s="166">
        <v>34464</v>
      </c>
      <c r="AK5" s="166">
        <v>29774</v>
      </c>
      <c r="AL5" s="166">
        <v>41262</v>
      </c>
      <c r="AM5" s="166">
        <v>27225</v>
      </c>
      <c r="AN5" s="166">
        <v>34811</v>
      </c>
      <c r="AO5" s="166">
        <v>1731</v>
      </c>
      <c r="AP5" s="166">
        <v>1535</v>
      </c>
      <c r="AR5" s="168" t="s">
        <v>270</v>
      </c>
      <c r="AS5" s="167">
        <v>7.8E-2</v>
      </c>
      <c r="AT5" s="167">
        <v>1.2999999999999999E-2</v>
      </c>
      <c r="AU5" s="167">
        <v>0.60099999999999998</v>
      </c>
      <c r="AV5" s="167">
        <v>3.7999999999999999E-2</v>
      </c>
      <c r="AW5" s="167">
        <v>0.26</v>
      </c>
      <c r="AX5" s="167">
        <v>0.01</v>
      </c>
      <c r="AY5" s="167">
        <v>0</v>
      </c>
      <c r="AZ5">
        <f t="shared" ref="AZ5:AZ8" si="6">SUM(AS5:AY5)</f>
        <v>1</v>
      </c>
    </row>
    <row r="6" spans="1:52">
      <c r="A6" s="130" t="s">
        <v>226</v>
      </c>
      <c r="B6" s="125">
        <v>24710</v>
      </c>
      <c r="C6" s="125">
        <v>34978</v>
      </c>
      <c r="D6" s="125">
        <f t="shared" si="1"/>
        <v>10268</v>
      </c>
      <c r="E6" s="133">
        <f t="shared" si="2"/>
        <v>0.41554026709834074</v>
      </c>
      <c r="G6" s="139">
        <v>2022</v>
      </c>
      <c r="H6" s="140">
        <v>3403190</v>
      </c>
      <c r="I6" s="140">
        <v>716069</v>
      </c>
      <c r="J6" s="140">
        <v>3780</v>
      </c>
      <c r="K6" s="141">
        <v>5.0000000000000001E-3</v>
      </c>
      <c r="L6" s="141">
        <v>0.21</v>
      </c>
      <c r="M6" s="140">
        <v>369573</v>
      </c>
      <c r="N6" s="140">
        <v>12961</v>
      </c>
      <c r="O6" s="141">
        <v>3.5999999999999997E-2</v>
      </c>
      <c r="P6" s="141">
        <v>0.109</v>
      </c>
      <c r="Q6" s="158">
        <f t="shared" si="4"/>
        <v>0.15551843227250739</v>
      </c>
      <c r="S6" s="161">
        <f t="shared" si="3"/>
        <v>106499.75379388704</v>
      </c>
      <c r="T6" s="161">
        <f t="shared" si="3"/>
        <v>111450.72812257434</v>
      </c>
      <c r="U6" s="161">
        <f t="shared" si="3"/>
        <v>24841.187708818466</v>
      </c>
      <c r="V6" s="161">
        <f t="shared" si="3"/>
        <v>34567.166284184357</v>
      </c>
      <c r="W6" s="161">
        <f t="shared" si="3"/>
        <v>4682.4666452926549</v>
      </c>
      <c r="Y6" s="139">
        <v>2022</v>
      </c>
      <c r="Z6" s="166">
        <v>34734</v>
      </c>
      <c r="AA6" s="166">
        <v>29914</v>
      </c>
      <c r="AB6" s="166">
        <v>43099</v>
      </c>
      <c r="AC6" s="166">
        <v>26300</v>
      </c>
      <c r="AD6" s="166">
        <v>34464</v>
      </c>
      <c r="AE6" s="166">
        <v>1618</v>
      </c>
      <c r="AF6" s="166">
        <v>1280</v>
      </c>
      <c r="AH6" s="164">
        <f t="shared" si="5"/>
        <v>171409</v>
      </c>
      <c r="AJ6" s="166">
        <v>34734</v>
      </c>
      <c r="AK6" s="166">
        <v>29914</v>
      </c>
      <c r="AL6" s="166">
        <v>43099</v>
      </c>
      <c r="AM6" s="166">
        <v>26300</v>
      </c>
      <c r="AN6" s="166">
        <v>34464</v>
      </c>
      <c r="AO6" s="166">
        <v>1618</v>
      </c>
      <c r="AP6" s="166">
        <v>1280</v>
      </c>
      <c r="AR6" s="168" t="s">
        <v>271</v>
      </c>
      <c r="AS6" s="167">
        <v>8.5000000000000006E-2</v>
      </c>
      <c r="AT6" s="167">
        <v>0.83499999999999996</v>
      </c>
      <c r="AU6" s="167">
        <v>2.3E-2</v>
      </c>
      <c r="AV6" s="167">
        <v>2.7E-2</v>
      </c>
      <c r="AW6" s="167">
        <v>0.03</v>
      </c>
      <c r="AX6" s="167">
        <v>0</v>
      </c>
      <c r="AY6" s="167">
        <v>0</v>
      </c>
      <c r="AZ6">
        <f t="shared" si="6"/>
        <v>1</v>
      </c>
    </row>
    <row r="7" spans="1:52">
      <c r="A7" s="131" t="s">
        <v>227</v>
      </c>
      <c r="B7" s="124">
        <v>1751</v>
      </c>
      <c r="C7" s="124">
        <v>2008</v>
      </c>
      <c r="D7" s="124">
        <f t="shared" si="1"/>
        <v>257</v>
      </c>
      <c r="E7" s="134">
        <f t="shared" si="2"/>
        <v>0.14677327241576243</v>
      </c>
      <c r="G7" s="142">
        <v>2023</v>
      </c>
      <c r="H7" s="143">
        <v>3464887</v>
      </c>
      <c r="I7" s="143">
        <v>716832</v>
      </c>
      <c r="J7" s="145">
        <v>763</v>
      </c>
      <c r="K7" s="144">
        <v>1E-3</v>
      </c>
      <c r="L7" s="144">
        <v>0.20699999999999999</v>
      </c>
      <c r="M7" s="143">
        <v>386153</v>
      </c>
      <c r="N7" s="143">
        <v>16580</v>
      </c>
      <c r="O7" s="144">
        <v>4.4999999999999998E-2</v>
      </c>
      <c r="P7" s="144">
        <v>0.111</v>
      </c>
      <c r="Q7" s="158">
        <f t="shared" si="4"/>
        <v>0.2487766190813675</v>
      </c>
      <c r="S7" s="161">
        <f t="shared" si="3"/>
        <v>109686.19952077216</v>
      </c>
      <c r="T7" s="161">
        <f t="shared" si="3"/>
        <v>117325.43434241167</v>
      </c>
      <c r="U7" s="161">
        <f t="shared" si="3"/>
        <v>25876.913131517667</v>
      </c>
      <c r="V7" s="161">
        <f t="shared" si="3"/>
        <v>36382.436890418816</v>
      </c>
      <c r="W7" s="161">
        <f t="shared" si="3"/>
        <v>4905.8200026998747</v>
      </c>
      <c r="Y7" s="142">
        <v>2023</v>
      </c>
      <c r="Z7" s="166">
        <v>35260</v>
      </c>
      <c r="AA7" s="166">
        <v>30536</v>
      </c>
      <c r="AB7" s="166">
        <v>44651</v>
      </c>
      <c r="AC7" s="166">
        <v>26764</v>
      </c>
      <c r="AD7" s="166">
        <v>35074</v>
      </c>
      <c r="AE7" s="166">
        <v>1831</v>
      </c>
      <c r="AF7" s="166">
        <v>1214</v>
      </c>
      <c r="AH7" s="164">
        <f t="shared" si="5"/>
        <v>175330</v>
      </c>
      <c r="AJ7" s="166">
        <v>35260</v>
      </c>
      <c r="AK7" s="166">
        <v>30536</v>
      </c>
      <c r="AL7" s="166">
        <v>44651</v>
      </c>
      <c r="AM7" s="166">
        <v>26764</v>
      </c>
      <c r="AN7" s="166">
        <v>35074</v>
      </c>
      <c r="AO7" s="166">
        <v>1831</v>
      </c>
      <c r="AP7" s="166">
        <v>1214</v>
      </c>
      <c r="AR7" s="168" t="s">
        <v>142</v>
      </c>
      <c r="AS7" s="167">
        <v>0.21099999999999999</v>
      </c>
      <c r="AT7" s="167">
        <v>0.54200000000000004</v>
      </c>
      <c r="AU7" s="167">
        <v>0.10299999999999999</v>
      </c>
      <c r="AV7" s="167">
        <v>9.4E-2</v>
      </c>
      <c r="AW7" s="167">
        <v>0.04</v>
      </c>
      <c r="AX7" s="167">
        <v>0.01</v>
      </c>
      <c r="AY7" s="167">
        <v>0</v>
      </c>
      <c r="AZ7">
        <f t="shared" si="6"/>
        <v>1</v>
      </c>
    </row>
    <row r="8" spans="1:52">
      <c r="A8" s="130" t="s">
        <v>228</v>
      </c>
      <c r="B8" s="123">
        <v>53</v>
      </c>
      <c r="C8" s="123">
        <v>84</v>
      </c>
      <c r="D8" s="123">
        <f t="shared" si="1"/>
        <v>31</v>
      </c>
      <c r="E8" s="133">
        <f t="shared" si="2"/>
        <v>0.58490566037735847</v>
      </c>
      <c r="G8" s="139">
        <v>2024</v>
      </c>
      <c r="H8" s="140">
        <v>3526992</v>
      </c>
      <c r="I8" s="140">
        <v>715188</v>
      </c>
      <c r="J8" s="140">
        <v>-1644</v>
      </c>
      <c r="K8" s="141">
        <v>-2E-3</v>
      </c>
      <c r="L8" s="141">
        <v>0.20300000000000001</v>
      </c>
      <c r="M8" s="140">
        <v>405171</v>
      </c>
      <c r="N8" s="140">
        <v>19018</v>
      </c>
      <c r="O8" s="141">
        <v>4.9000000000000002E-2</v>
      </c>
      <c r="P8" s="141">
        <v>0.115</v>
      </c>
      <c r="Q8" s="158">
        <f t="shared" si="4"/>
        <v>0.35574792165862329</v>
      </c>
      <c r="S8" s="161">
        <f t="shared" si="3"/>
        <v>113341.19498723184</v>
      </c>
      <c r="T8" s="161">
        <f t="shared" si="3"/>
        <v>124063.98457696331</v>
      </c>
      <c r="U8" s="161">
        <f t="shared" si="3"/>
        <v>27064.936417940669</v>
      </c>
      <c r="V8" s="161">
        <f t="shared" si="3"/>
        <v>38464.633295085099</v>
      </c>
      <c r="W8" s="161">
        <f t="shared" si="3"/>
        <v>5162.0162723724025</v>
      </c>
      <c r="Y8" s="139">
        <v>2024</v>
      </c>
      <c r="Z8" s="161">
        <f t="shared" ref="Z8:Z44" si="7">ROUND(Z$2*($S8*AS$4+$T8*AS$5+$U8*AS$6+$V8*AS$7+$W8*AS$8),0)</f>
        <v>36648</v>
      </c>
      <c r="AA8" s="161">
        <f t="shared" ref="AA8:AA44" si="8">ROUND(AA$2*($S8*AT$4+$T8*AT$5+$U8*AT$6+$V8*AT$7+$W8*AT$8),0)</f>
        <v>32076</v>
      </c>
      <c r="AB8" s="161">
        <f t="shared" ref="AB8:AB44" si="9">ROUND(AB$2*($S8*AU$4+$T8*AU$5+$U8*AU$6+$V8*AU$7+$W8*AU$8),0)</f>
        <v>47047</v>
      </c>
      <c r="AC8" s="161">
        <f t="shared" ref="AC8:AC44" si="10">ROUND(AC$2*($S8*AV$4+$T8*AV$5+$U8*AV$6+$V8*AV$7+$W8*AV$8),0)</f>
        <v>27795</v>
      </c>
      <c r="AD8" s="161">
        <f t="shared" ref="AD8:AD44" si="11">ROUND(AD$2*($S8*AW$4+$T8*AW$5+$U8*AW$6+$V8*AW$7+$W8*AW$8),0)</f>
        <v>36958</v>
      </c>
      <c r="AE8" s="161">
        <f t="shared" ref="AE8:AE44" si="12">ROUND(AE$2*($S8*AX$4+$T8*AX$5+$U8*AX$6+$V8*AX$7+$W8*AX$8),0)</f>
        <v>1910</v>
      </c>
      <c r="AF8" s="161">
        <f t="shared" ref="AF8:AF44" si="13">ROUND(AF$2*($S8*AY$4+$T8*AY$5+$U8*AY$6+$V8*AY$7+$W8*AY$8),0)</f>
        <v>1254</v>
      </c>
      <c r="AH8" s="164">
        <f t="shared" si="5"/>
        <v>183688</v>
      </c>
      <c r="AJ8" s="166">
        <v>36571</v>
      </c>
      <c r="AK8" s="166">
        <v>31784</v>
      </c>
      <c r="AL8" s="166">
        <v>46412</v>
      </c>
      <c r="AM8" s="166">
        <v>32552</v>
      </c>
      <c r="AN8" s="166">
        <v>36921</v>
      </c>
      <c r="AO8" s="166">
        <v>1937</v>
      </c>
      <c r="AP8" s="166">
        <v>1276</v>
      </c>
      <c r="AR8" s="168" t="s">
        <v>272</v>
      </c>
      <c r="AS8" s="167">
        <v>0.08</v>
      </c>
      <c r="AT8" s="167">
        <v>0.70399999999999996</v>
      </c>
      <c r="AU8" s="167">
        <v>0.106</v>
      </c>
      <c r="AV8" s="167">
        <v>0.05</v>
      </c>
      <c r="AW8" s="167">
        <v>0.05</v>
      </c>
      <c r="AX8" s="167">
        <v>0.01</v>
      </c>
      <c r="AY8" s="167">
        <v>0</v>
      </c>
      <c r="AZ8">
        <f t="shared" si="6"/>
        <v>1</v>
      </c>
    </row>
    <row r="9" spans="1:52">
      <c r="A9" s="149" t="s">
        <v>229</v>
      </c>
      <c r="B9" s="150">
        <v>31540</v>
      </c>
      <c r="C9" s="150">
        <v>51005</v>
      </c>
      <c r="D9" s="150">
        <f t="shared" si="1"/>
        <v>19465</v>
      </c>
      <c r="E9" s="151">
        <f t="shared" si="2"/>
        <v>0.61715282181357012</v>
      </c>
      <c r="G9" s="142">
        <v>2025</v>
      </c>
      <c r="H9" s="143">
        <v>3588325</v>
      </c>
      <c r="I9" s="143">
        <v>711428</v>
      </c>
      <c r="J9" s="143">
        <v>-3760</v>
      </c>
      <c r="K9" s="144">
        <v>-5.0000000000000001E-3</v>
      </c>
      <c r="L9" s="144">
        <v>0.19800000000000001</v>
      </c>
      <c r="M9" s="143">
        <v>423181</v>
      </c>
      <c r="N9" s="143">
        <v>18010</v>
      </c>
      <c r="O9" s="144">
        <v>4.3999999999999997E-2</v>
      </c>
      <c r="P9" s="144">
        <v>0.11799999999999999</v>
      </c>
      <c r="Q9" s="158">
        <f t="shared" si="4"/>
        <v>0.45704948646125115</v>
      </c>
      <c r="S9" s="161">
        <f t="shared" si="3"/>
        <v>116802.46685340803</v>
      </c>
      <c r="T9" s="161">
        <f t="shared" si="3"/>
        <v>130445.37535014005</v>
      </c>
      <c r="U9" s="161">
        <f t="shared" si="3"/>
        <v>28189.991596638654</v>
      </c>
      <c r="V9" s="161">
        <f t="shared" si="3"/>
        <v>40436.468253968254</v>
      </c>
      <c r="W9" s="161">
        <f t="shared" si="3"/>
        <v>5404.6335200746962</v>
      </c>
      <c r="Y9" s="142">
        <v>2025</v>
      </c>
      <c r="Z9" s="161">
        <f t="shared" si="7"/>
        <v>37963</v>
      </c>
      <c r="AA9" s="161">
        <f t="shared" si="8"/>
        <v>33535</v>
      </c>
      <c r="AB9" s="161">
        <f t="shared" si="9"/>
        <v>49316</v>
      </c>
      <c r="AC9" s="161">
        <f t="shared" si="10"/>
        <v>28772</v>
      </c>
      <c r="AD9" s="161">
        <f t="shared" si="11"/>
        <v>38743</v>
      </c>
      <c r="AE9" s="161">
        <f t="shared" si="12"/>
        <v>1986</v>
      </c>
      <c r="AF9" s="161">
        <f t="shared" si="13"/>
        <v>1293</v>
      </c>
      <c r="AH9" s="164">
        <f t="shared" si="5"/>
        <v>191608</v>
      </c>
      <c r="AJ9" s="166">
        <v>36873</v>
      </c>
      <c r="AK9" s="166">
        <v>32055</v>
      </c>
      <c r="AL9" s="166">
        <v>48161</v>
      </c>
      <c r="AM9" s="166">
        <v>32557</v>
      </c>
      <c r="AN9" s="166">
        <v>37477</v>
      </c>
      <c r="AO9" s="166">
        <v>1972</v>
      </c>
      <c r="AP9" s="166">
        <v>1338</v>
      </c>
    </row>
    <row r="10" spans="1:52">
      <c r="A10" s="130" t="s">
        <v>230</v>
      </c>
      <c r="B10" s="125">
        <v>1392</v>
      </c>
      <c r="C10" s="125">
        <v>2121</v>
      </c>
      <c r="D10" s="125">
        <f t="shared" si="1"/>
        <v>729</v>
      </c>
      <c r="E10" s="133">
        <f t="shared" si="2"/>
        <v>0.52370689655172409</v>
      </c>
      <c r="G10" s="139">
        <v>2026</v>
      </c>
      <c r="H10" s="140">
        <v>3647847</v>
      </c>
      <c r="I10" s="140">
        <v>706181</v>
      </c>
      <c r="J10" s="140">
        <v>-5247</v>
      </c>
      <c r="K10" s="141">
        <v>-7.0000000000000001E-3</v>
      </c>
      <c r="L10" s="141">
        <v>0.19400000000000001</v>
      </c>
      <c r="M10" s="140">
        <v>444492</v>
      </c>
      <c r="N10" s="140">
        <v>21311</v>
      </c>
      <c r="O10" s="141">
        <v>0.05</v>
      </c>
      <c r="P10" s="141">
        <v>0.122</v>
      </c>
      <c r="Q10" s="158">
        <f t="shared" si="4"/>
        <v>0.57691831752781431</v>
      </c>
      <c r="S10" s="161">
        <f t="shared" si="3"/>
        <v>120898.14507329036</v>
      </c>
      <c r="T10" s="161">
        <f t="shared" si="3"/>
        <v>137996.39249434712</v>
      </c>
      <c r="U10" s="161">
        <f t="shared" si="3"/>
        <v>29521.254834463907</v>
      </c>
      <c r="V10" s="161">
        <f t="shared" si="3"/>
        <v>42769.715050678904</v>
      </c>
      <c r="W10" s="161">
        <f t="shared" si="3"/>
        <v>5691.7193704791152</v>
      </c>
      <c r="Y10" s="139">
        <v>2026</v>
      </c>
      <c r="Z10" s="161">
        <f t="shared" si="7"/>
        <v>39519</v>
      </c>
      <c r="AA10" s="161">
        <f t="shared" si="8"/>
        <v>35261</v>
      </c>
      <c r="AB10" s="161">
        <f t="shared" si="9"/>
        <v>52001</v>
      </c>
      <c r="AC10" s="161">
        <f t="shared" si="10"/>
        <v>29928</v>
      </c>
      <c r="AD10" s="161">
        <f t="shared" si="11"/>
        <v>40854</v>
      </c>
      <c r="AE10" s="161">
        <f t="shared" si="12"/>
        <v>2075</v>
      </c>
      <c r="AF10" s="161">
        <f t="shared" si="13"/>
        <v>1338</v>
      </c>
      <c r="AH10" s="164">
        <f t="shared" si="5"/>
        <v>200976</v>
      </c>
      <c r="AJ10" s="166">
        <v>37086</v>
      </c>
      <c r="AK10" s="166">
        <v>32380</v>
      </c>
      <c r="AL10" s="166">
        <v>49562</v>
      </c>
      <c r="AM10" s="166">
        <v>32490</v>
      </c>
      <c r="AN10" s="166">
        <v>37514</v>
      </c>
      <c r="AO10" s="166">
        <v>2007</v>
      </c>
      <c r="AP10" s="166">
        <v>1400</v>
      </c>
    </row>
    <row r="11" spans="1:52">
      <c r="A11" s="131" t="s">
        <v>231</v>
      </c>
      <c r="B11" s="126">
        <v>709</v>
      </c>
      <c r="C11" s="126">
        <v>739</v>
      </c>
      <c r="D11" s="126">
        <f t="shared" si="1"/>
        <v>30</v>
      </c>
      <c r="E11" s="134">
        <f t="shared" si="2"/>
        <v>4.2313117066290547E-2</v>
      </c>
      <c r="G11" s="142">
        <v>2027</v>
      </c>
      <c r="H11" s="143">
        <v>3707365</v>
      </c>
      <c r="I11" s="143">
        <v>699955</v>
      </c>
      <c r="J11" s="143">
        <v>-6226</v>
      </c>
      <c r="K11" s="144">
        <v>-8.9999999999999993E-3</v>
      </c>
      <c r="L11" s="144">
        <v>0.189</v>
      </c>
      <c r="M11" s="143">
        <v>461304</v>
      </c>
      <c r="N11" s="143">
        <v>16812</v>
      </c>
      <c r="O11" s="144">
        <v>3.7999999999999999E-2</v>
      </c>
      <c r="P11" s="144">
        <v>0.124</v>
      </c>
      <c r="Q11" s="158">
        <f t="shared" si="4"/>
        <v>0.67148144398321574</v>
      </c>
      <c r="S11" s="161">
        <f t="shared" si="3"/>
        <v>124129.17797801852</v>
      </c>
      <c r="T11" s="161">
        <f t="shared" si="3"/>
        <v>143953.30208227871</v>
      </c>
      <c r="U11" s="161">
        <f t="shared" si="3"/>
        <v>30571.472916877596</v>
      </c>
      <c r="V11" s="161">
        <f t="shared" si="3"/>
        <v>44610.386307133296</v>
      </c>
      <c r="W11" s="161">
        <f t="shared" si="3"/>
        <v>5918.1980583398017</v>
      </c>
      <c r="Y11" s="142">
        <v>2027</v>
      </c>
      <c r="Z11" s="161">
        <f t="shared" si="7"/>
        <v>40746</v>
      </c>
      <c r="AA11" s="161">
        <f t="shared" si="8"/>
        <v>36623</v>
      </c>
      <c r="AB11" s="161">
        <f t="shared" si="9"/>
        <v>54118</v>
      </c>
      <c r="AC11" s="161">
        <f t="shared" si="10"/>
        <v>30840</v>
      </c>
      <c r="AD11" s="161">
        <f t="shared" si="11"/>
        <v>42520</v>
      </c>
      <c r="AE11" s="161">
        <f t="shared" si="12"/>
        <v>2145</v>
      </c>
      <c r="AF11" s="161">
        <f t="shared" si="13"/>
        <v>1374</v>
      </c>
      <c r="AH11" s="164">
        <f t="shared" si="5"/>
        <v>208366</v>
      </c>
      <c r="AJ11" s="166">
        <v>37266</v>
      </c>
      <c r="AK11" s="166">
        <v>32709</v>
      </c>
      <c r="AL11" s="166">
        <v>50678</v>
      </c>
      <c r="AM11" s="166">
        <v>32395</v>
      </c>
      <c r="AN11" s="166">
        <v>37551</v>
      </c>
      <c r="AO11" s="166">
        <v>2042</v>
      </c>
      <c r="AP11" s="166">
        <v>1462</v>
      </c>
    </row>
    <row r="12" spans="1:52">
      <c r="A12" s="130" t="s">
        <v>232</v>
      </c>
      <c r="B12" s="123">
        <v>361</v>
      </c>
      <c r="C12" s="123">
        <v>472</v>
      </c>
      <c r="D12" s="123">
        <f t="shared" si="1"/>
        <v>111</v>
      </c>
      <c r="E12" s="133">
        <f t="shared" si="2"/>
        <v>0.30747922437673131</v>
      </c>
      <c r="G12" s="139">
        <v>2028</v>
      </c>
      <c r="H12" s="140">
        <v>3765808</v>
      </c>
      <c r="I12" s="140">
        <v>692969</v>
      </c>
      <c r="J12" s="140">
        <v>-6986</v>
      </c>
      <c r="K12" s="141">
        <v>-0.01</v>
      </c>
      <c r="L12" s="141">
        <v>0.184</v>
      </c>
      <c r="M12" s="140">
        <v>468652</v>
      </c>
      <c r="N12" s="140">
        <v>7348</v>
      </c>
      <c r="O12" s="141">
        <v>1.6E-2</v>
      </c>
      <c r="P12" s="141">
        <v>0.124</v>
      </c>
      <c r="Q12" s="158">
        <f t="shared" si="4"/>
        <v>0.71281203244349944</v>
      </c>
      <c r="S12" s="161">
        <f t="shared" si="3"/>
        <v>125541.36152452949</v>
      </c>
      <c r="T12" s="161">
        <f t="shared" si="3"/>
        <v>146556.8811717458</v>
      </c>
      <c r="U12" s="161">
        <f t="shared" si="3"/>
        <v>31030.490432317507</v>
      </c>
      <c r="V12" s="161">
        <f t="shared" si="3"/>
        <v>45414.886211512712</v>
      </c>
      <c r="W12" s="161">
        <f t="shared" si="3"/>
        <v>6017.1848177021811</v>
      </c>
      <c r="Y12" s="139">
        <v>2028</v>
      </c>
      <c r="Z12" s="161">
        <f t="shared" si="7"/>
        <v>41282</v>
      </c>
      <c r="AA12" s="161">
        <f t="shared" si="8"/>
        <v>37218</v>
      </c>
      <c r="AB12" s="161">
        <f t="shared" si="9"/>
        <v>55044</v>
      </c>
      <c r="AC12" s="161">
        <f t="shared" si="10"/>
        <v>31238</v>
      </c>
      <c r="AD12" s="161">
        <f t="shared" si="11"/>
        <v>43248</v>
      </c>
      <c r="AE12" s="161">
        <f t="shared" si="12"/>
        <v>2175</v>
      </c>
      <c r="AF12" s="161">
        <f t="shared" si="13"/>
        <v>1389</v>
      </c>
      <c r="AH12" s="164">
        <f t="shared" si="5"/>
        <v>211594</v>
      </c>
      <c r="AJ12" s="166">
        <v>37324</v>
      </c>
      <c r="AK12" s="166">
        <v>33073</v>
      </c>
      <c r="AL12" s="166">
        <v>51665</v>
      </c>
      <c r="AM12" s="166">
        <v>32219</v>
      </c>
      <c r="AN12" s="166">
        <v>37588</v>
      </c>
      <c r="AO12" s="166">
        <v>2077</v>
      </c>
      <c r="AP12" s="166">
        <v>1524</v>
      </c>
    </row>
    <row r="13" spans="1:52">
      <c r="A13" s="131" t="s">
        <v>233</v>
      </c>
      <c r="B13" s="126">
        <v>576</v>
      </c>
      <c r="C13" s="126">
        <v>974</v>
      </c>
      <c r="D13" s="126">
        <f t="shared" si="1"/>
        <v>398</v>
      </c>
      <c r="E13" s="134">
        <f t="shared" si="2"/>
        <v>0.69097222222222221</v>
      </c>
      <c r="G13" s="142">
        <v>2029</v>
      </c>
      <c r="H13" s="143">
        <v>3823047</v>
      </c>
      <c r="I13" s="143">
        <v>686577</v>
      </c>
      <c r="J13" s="143">
        <v>-6392</v>
      </c>
      <c r="K13" s="144">
        <v>-8.9999999999999993E-3</v>
      </c>
      <c r="L13" s="144">
        <v>0.18</v>
      </c>
      <c r="M13" s="143">
        <v>472857</v>
      </c>
      <c r="N13" s="143">
        <v>4205</v>
      </c>
      <c r="O13" s="144">
        <v>8.9999999999999993E-3</v>
      </c>
      <c r="P13" s="144">
        <v>0.124</v>
      </c>
      <c r="Q13" s="158">
        <f t="shared" si="4"/>
        <v>0.7364640635370614</v>
      </c>
      <c r="S13" s="161">
        <f t="shared" si="3"/>
        <v>126349.50412293432</v>
      </c>
      <c r="T13" s="161">
        <f t="shared" si="3"/>
        <v>148046.81721845365</v>
      </c>
      <c r="U13" s="161">
        <f t="shared" si="3"/>
        <v>31293.169889642602</v>
      </c>
      <c r="V13" s="161">
        <f t="shared" si="3"/>
        <v>45875.272996748899</v>
      </c>
      <c r="W13" s="161">
        <f t="shared" si="3"/>
        <v>6073.8314321712623</v>
      </c>
      <c r="Y13" s="142">
        <v>2029</v>
      </c>
      <c r="Z13" s="161">
        <f t="shared" si="7"/>
        <v>41589</v>
      </c>
      <c r="AA13" s="161">
        <f t="shared" si="8"/>
        <v>37559</v>
      </c>
      <c r="AB13" s="161">
        <f t="shared" si="9"/>
        <v>55574</v>
      </c>
      <c r="AC13" s="161">
        <f t="shared" si="10"/>
        <v>31466</v>
      </c>
      <c r="AD13" s="161">
        <f t="shared" si="11"/>
        <v>43665</v>
      </c>
      <c r="AE13" s="161">
        <f t="shared" si="12"/>
        <v>2193</v>
      </c>
      <c r="AF13" s="161">
        <f t="shared" si="13"/>
        <v>1398</v>
      </c>
      <c r="AH13" s="164">
        <f t="shared" si="5"/>
        <v>213444</v>
      </c>
    </row>
    <row r="14" spans="1:52">
      <c r="A14" s="130" t="s">
        <v>234</v>
      </c>
      <c r="B14" s="125">
        <v>8486</v>
      </c>
      <c r="C14" s="125">
        <v>12204</v>
      </c>
      <c r="D14" s="125">
        <f t="shared" si="1"/>
        <v>3718</v>
      </c>
      <c r="E14" s="133">
        <f t="shared" si="2"/>
        <v>0.43813339618194674</v>
      </c>
      <c r="G14" s="139">
        <v>2030</v>
      </c>
      <c r="H14" s="140">
        <v>3879161</v>
      </c>
      <c r="I14" s="140">
        <v>681572</v>
      </c>
      <c r="J14" s="140">
        <v>-5005</v>
      </c>
      <c r="K14" s="141">
        <v>-7.0000000000000001E-3</v>
      </c>
      <c r="L14" s="141">
        <v>0.17599999999999999</v>
      </c>
      <c r="M14" s="140">
        <v>474362</v>
      </c>
      <c r="N14" s="140">
        <v>1505</v>
      </c>
      <c r="O14" s="141">
        <v>3.0000000000000001E-3</v>
      </c>
      <c r="P14" s="141">
        <v>0.122</v>
      </c>
      <c r="Q14" s="158">
        <f t="shared" si="4"/>
        <v>0.74492929702001287</v>
      </c>
      <c r="S14" s="161">
        <f t="shared" ref="S14:W23" si="14">_xlfn.XLOOKUP(S$3 &amp; " County", $A$3:$A$32,$B$3:$B$32) + (_xlfn.XLOOKUP(S$3 &amp; " County", $A$3:$A$32,$C$3:$C$32) - _xlfn.XLOOKUP(S$3 &amp; " County", $A$3:$A$32,$B$3:$B$32)) * $Q14</f>
        <v>126638.7442205798</v>
      </c>
      <c r="T14" s="161">
        <f t="shared" si="14"/>
        <v>148580.07613647869</v>
      </c>
      <c r="U14" s="161">
        <f t="shared" si="14"/>
        <v>31387.184772704262</v>
      </c>
      <c r="V14" s="161">
        <f t="shared" si="14"/>
        <v>46040.048766494554</v>
      </c>
      <c r="W14" s="161">
        <f t="shared" si="14"/>
        <v>6094.1056663629306</v>
      </c>
      <c r="Y14" s="139">
        <v>2030</v>
      </c>
      <c r="Z14" s="161">
        <f t="shared" si="7"/>
        <v>41699</v>
      </c>
      <c r="AA14" s="161">
        <f t="shared" si="8"/>
        <v>37681</v>
      </c>
      <c r="AB14" s="161">
        <f t="shared" si="9"/>
        <v>55763</v>
      </c>
      <c r="AC14" s="161">
        <f t="shared" si="10"/>
        <v>31548</v>
      </c>
      <c r="AD14" s="161">
        <f t="shared" si="11"/>
        <v>43814</v>
      </c>
      <c r="AE14" s="161">
        <f t="shared" si="12"/>
        <v>2199</v>
      </c>
      <c r="AF14" s="161">
        <f t="shared" si="13"/>
        <v>1402</v>
      </c>
      <c r="AH14" s="164">
        <f t="shared" si="5"/>
        <v>214106</v>
      </c>
      <c r="AJ14" t="s">
        <v>280</v>
      </c>
    </row>
    <row r="15" spans="1:52">
      <c r="A15" s="131" t="s">
        <v>235</v>
      </c>
      <c r="B15" s="124">
        <v>1007</v>
      </c>
      <c r="C15" s="124">
        <v>1909</v>
      </c>
      <c r="D15" s="124">
        <f t="shared" si="1"/>
        <v>902</v>
      </c>
      <c r="E15" s="134">
        <f t="shared" si="2"/>
        <v>0.89572989076464749</v>
      </c>
      <c r="G15" s="142">
        <v>2031</v>
      </c>
      <c r="H15" s="143">
        <v>3934602</v>
      </c>
      <c r="I15" s="143">
        <v>676240</v>
      </c>
      <c r="J15" s="143">
        <v>-5332</v>
      </c>
      <c r="K15" s="144">
        <v>-8.0000000000000002E-3</v>
      </c>
      <c r="L15" s="144">
        <v>0.17199999999999999</v>
      </c>
      <c r="M15" s="143">
        <v>474798</v>
      </c>
      <c r="N15" s="145">
        <v>436</v>
      </c>
      <c r="O15" s="144">
        <v>1E-3</v>
      </c>
      <c r="P15" s="144">
        <v>0.121</v>
      </c>
      <c r="Q15" s="158">
        <f t="shared" si="4"/>
        <v>0.74738168359713364</v>
      </c>
      <c r="S15" s="161">
        <f t="shared" si="14"/>
        <v>126722.53736514685</v>
      </c>
      <c r="T15" s="161">
        <f t="shared" si="14"/>
        <v>148734.56177651783</v>
      </c>
      <c r="U15" s="161">
        <f t="shared" si="14"/>
        <v>31414.420978029768</v>
      </c>
      <c r="V15" s="161">
        <f t="shared" si="14"/>
        <v>46087.784471218205</v>
      </c>
      <c r="W15" s="161">
        <f t="shared" si="14"/>
        <v>6099.979132215135</v>
      </c>
      <c r="Y15" s="142">
        <v>2031</v>
      </c>
      <c r="Z15" s="161">
        <f t="shared" si="7"/>
        <v>41731</v>
      </c>
      <c r="AA15" s="161">
        <f t="shared" si="8"/>
        <v>37716</v>
      </c>
      <c r="AB15" s="161">
        <f t="shared" si="9"/>
        <v>55818</v>
      </c>
      <c r="AC15" s="161">
        <f t="shared" si="10"/>
        <v>31571</v>
      </c>
      <c r="AD15" s="161">
        <f t="shared" si="11"/>
        <v>43857</v>
      </c>
      <c r="AE15" s="161">
        <f t="shared" si="12"/>
        <v>2201</v>
      </c>
      <c r="AF15" s="161">
        <f t="shared" si="13"/>
        <v>1403</v>
      </c>
      <c r="AH15" s="164">
        <f t="shared" si="5"/>
        <v>214297</v>
      </c>
      <c r="AJ15" s="160" t="s">
        <v>1</v>
      </c>
      <c r="AK15" s="160" t="s">
        <v>2</v>
      </c>
      <c r="AL15" s="160" t="s">
        <v>3</v>
      </c>
      <c r="AM15" s="160" t="s">
        <v>4</v>
      </c>
      <c r="AN15" s="160" t="s">
        <v>15</v>
      </c>
      <c r="AO15" s="160" t="s">
        <v>16</v>
      </c>
      <c r="AP15" s="160" t="s">
        <v>17</v>
      </c>
    </row>
    <row r="16" spans="1:52">
      <c r="A16" s="130" t="s">
        <v>236</v>
      </c>
      <c r="B16" s="123">
        <v>513</v>
      </c>
      <c r="C16" s="123">
        <v>778</v>
      </c>
      <c r="D16" s="123">
        <f t="shared" si="1"/>
        <v>265</v>
      </c>
      <c r="E16" s="133">
        <f t="shared" si="2"/>
        <v>0.51656920077972712</v>
      </c>
      <c r="G16" s="139">
        <v>2032</v>
      </c>
      <c r="H16" s="140">
        <v>3989928</v>
      </c>
      <c r="I16" s="140">
        <v>671647</v>
      </c>
      <c r="J16" s="140">
        <v>-4593</v>
      </c>
      <c r="K16" s="141">
        <v>-7.0000000000000001E-3</v>
      </c>
      <c r="L16" s="141">
        <v>0.16800000000000001</v>
      </c>
      <c r="M16" s="140">
        <v>473538</v>
      </c>
      <c r="N16" s="140">
        <v>-1260</v>
      </c>
      <c r="O16" s="141">
        <v>-3.0000000000000001E-3</v>
      </c>
      <c r="P16" s="141">
        <v>0.11899999999999999</v>
      </c>
      <c r="Q16" s="158">
        <f t="shared" si="4"/>
        <v>0.74029451137884872</v>
      </c>
      <c r="S16" s="161">
        <f t="shared" si="14"/>
        <v>126480.38286479251</v>
      </c>
      <c r="T16" s="161">
        <f t="shared" si="14"/>
        <v>148288.1124497992</v>
      </c>
      <c r="U16" s="161">
        <f t="shared" si="14"/>
        <v>31335.710843373494</v>
      </c>
      <c r="V16" s="161">
        <f t="shared" si="14"/>
        <v>45949.832663989291</v>
      </c>
      <c r="W16" s="161">
        <f t="shared" si="14"/>
        <v>6083.005354752343</v>
      </c>
      <c r="Y16" s="139">
        <v>2032</v>
      </c>
      <c r="Z16" s="161">
        <f t="shared" si="7"/>
        <v>41639</v>
      </c>
      <c r="AA16" s="161">
        <f t="shared" si="8"/>
        <v>37614</v>
      </c>
      <c r="AB16" s="161">
        <f t="shared" si="9"/>
        <v>55660</v>
      </c>
      <c r="AC16" s="161">
        <f t="shared" si="10"/>
        <v>31503</v>
      </c>
      <c r="AD16" s="161">
        <f t="shared" si="11"/>
        <v>43732</v>
      </c>
      <c r="AE16" s="161">
        <f t="shared" si="12"/>
        <v>2196</v>
      </c>
      <c r="AF16" s="161">
        <f t="shared" si="13"/>
        <v>1400</v>
      </c>
      <c r="AH16" s="164">
        <f t="shared" si="5"/>
        <v>213744</v>
      </c>
      <c r="AJ16" s="166">
        <f t="shared" ref="AJ16:AJ24" si="15">AJ4-Z4</f>
        <v>0</v>
      </c>
      <c r="AK16" s="166">
        <f t="shared" ref="AK16:AK24" si="16">AK4-AA4</f>
        <v>0</v>
      </c>
      <c r="AL16" s="166">
        <f t="shared" ref="AL16:AL24" si="17">AL4-AB4</f>
        <v>0</v>
      </c>
      <c r="AM16" s="166">
        <f t="shared" ref="AM16:AM24" si="18">AM4-AC4</f>
        <v>0</v>
      </c>
      <c r="AN16" s="166">
        <f t="shared" ref="AN16:AN24" si="19">AN4-AD4</f>
        <v>0</v>
      </c>
      <c r="AO16" s="166">
        <f t="shared" ref="AO16:AO24" si="20">AO4-AE4</f>
        <v>0</v>
      </c>
      <c r="AP16" s="166">
        <f t="shared" ref="AP16:AP24" si="21">AP4-AF4</f>
        <v>0</v>
      </c>
    </row>
    <row r="17" spans="1:42">
      <c r="A17" s="131" t="s">
        <v>237</v>
      </c>
      <c r="B17" s="126">
        <v>953</v>
      </c>
      <c r="C17" s="126">
        <v>799</v>
      </c>
      <c r="D17" s="126">
        <f t="shared" si="1"/>
        <v>-154</v>
      </c>
      <c r="E17" s="134">
        <f t="shared" si="2"/>
        <v>-0.16159496327387199</v>
      </c>
      <c r="G17" s="142">
        <v>2033</v>
      </c>
      <c r="H17" s="143">
        <v>4045806</v>
      </c>
      <c r="I17" s="143">
        <v>667883</v>
      </c>
      <c r="J17" s="143">
        <v>-3764</v>
      </c>
      <c r="K17" s="144">
        <v>-6.0000000000000001E-3</v>
      </c>
      <c r="L17" s="144">
        <v>0.16500000000000001</v>
      </c>
      <c r="M17" s="143">
        <v>471616</v>
      </c>
      <c r="N17" s="143">
        <v>-1922</v>
      </c>
      <c r="O17" s="144">
        <v>-4.0000000000000001E-3</v>
      </c>
      <c r="P17" s="144">
        <v>0.11700000000000001</v>
      </c>
      <c r="Q17" s="158">
        <f t="shared" si="4"/>
        <v>0.72948376137603632</v>
      </c>
      <c r="S17" s="161">
        <f t="shared" si="14"/>
        <v>126111.00115869641</v>
      </c>
      <c r="T17" s="161">
        <f t="shared" si="14"/>
        <v>147607.10006412203</v>
      </c>
      <c r="U17" s="161">
        <f t="shared" si="14"/>
        <v>31215.646653842261</v>
      </c>
      <c r="V17" s="161">
        <f t="shared" si="14"/>
        <v>45739.401415184548</v>
      </c>
      <c r="W17" s="161">
        <f t="shared" si="14"/>
        <v>6057.113608495607</v>
      </c>
      <c r="Y17" s="142">
        <v>2033</v>
      </c>
      <c r="Z17" s="161">
        <f t="shared" si="7"/>
        <v>41499</v>
      </c>
      <c r="AA17" s="161">
        <f t="shared" si="8"/>
        <v>37458</v>
      </c>
      <c r="AB17" s="161">
        <f t="shared" si="9"/>
        <v>55418</v>
      </c>
      <c r="AC17" s="161">
        <f t="shared" si="10"/>
        <v>31399</v>
      </c>
      <c r="AD17" s="161">
        <f t="shared" si="11"/>
        <v>43542</v>
      </c>
      <c r="AE17" s="161">
        <f t="shared" si="12"/>
        <v>2188</v>
      </c>
      <c r="AF17" s="161">
        <f t="shared" si="13"/>
        <v>1396</v>
      </c>
      <c r="AH17" s="164">
        <f t="shared" si="5"/>
        <v>212900</v>
      </c>
      <c r="AJ17" s="166">
        <f t="shared" si="15"/>
        <v>0</v>
      </c>
      <c r="AK17" s="166">
        <f t="shared" si="16"/>
        <v>0</v>
      </c>
      <c r="AL17" s="166">
        <f t="shared" si="17"/>
        <v>0</v>
      </c>
      <c r="AM17" s="166">
        <f t="shared" si="18"/>
        <v>0</v>
      </c>
      <c r="AN17" s="166">
        <f t="shared" si="19"/>
        <v>0</v>
      </c>
      <c r="AO17" s="166">
        <f t="shared" si="20"/>
        <v>0</v>
      </c>
      <c r="AP17" s="166">
        <f t="shared" si="21"/>
        <v>0</v>
      </c>
    </row>
    <row r="18" spans="1:42">
      <c r="A18" s="130" t="s">
        <v>238</v>
      </c>
      <c r="B18" s="125">
        <v>1002</v>
      </c>
      <c r="C18" s="125">
        <v>2007</v>
      </c>
      <c r="D18" s="125">
        <f t="shared" si="1"/>
        <v>1005</v>
      </c>
      <c r="E18" s="133">
        <f t="shared" si="2"/>
        <v>1.0029940119760479</v>
      </c>
      <c r="G18" s="139">
        <v>2034</v>
      </c>
      <c r="H18" s="140">
        <v>4101768</v>
      </c>
      <c r="I18" s="140">
        <v>665561</v>
      </c>
      <c r="J18" s="140">
        <v>-2322</v>
      </c>
      <c r="K18" s="141">
        <v>-3.0000000000000001E-3</v>
      </c>
      <c r="L18" s="141">
        <v>0.16200000000000001</v>
      </c>
      <c r="M18" s="140">
        <v>469143</v>
      </c>
      <c r="N18" s="140">
        <v>-2473</v>
      </c>
      <c r="O18" s="141">
        <v>-5.0000000000000001E-3</v>
      </c>
      <c r="P18" s="141">
        <v>0.114</v>
      </c>
      <c r="Q18" s="158">
        <f t="shared" si="4"/>
        <v>0.71557377971268832</v>
      </c>
      <c r="S18" s="161">
        <f t="shared" si="14"/>
        <v>125635.72490522313</v>
      </c>
      <c r="T18" s="161">
        <f t="shared" si="14"/>
        <v>146730.85467922108</v>
      </c>
      <c r="U18" s="161">
        <f t="shared" si="14"/>
        <v>31061.162397489115</v>
      </c>
      <c r="V18" s="161">
        <f t="shared" si="14"/>
        <v>45468.643622107476</v>
      </c>
      <c r="W18" s="161">
        <f t="shared" si="14"/>
        <v>6023.7992024118885</v>
      </c>
      <c r="Y18" s="139">
        <v>2034</v>
      </c>
      <c r="Z18" s="161">
        <f t="shared" si="7"/>
        <v>41318</v>
      </c>
      <c r="AA18" s="161">
        <f t="shared" si="8"/>
        <v>37258</v>
      </c>
      <c r="AB18" s="161">
        <f t="shared" si="9"/>
        <v>55106</v>
      </c>
      <c r="AC18" s="161">
        <f t="shared" si="10"/>
        <v>31265</v>
      </c>
      <c r="AD18" s="161">
        <f t="shared" si="11"/>
        <v>43297</v>
      </c>
      <c r="AE18" s="161">
        <f t="shared" si="12"/>
        <v>2177</v>
      </c>
      <c r="AF18" s="161">
        <f t="shared" si="13"/>
        <v>1391</v>
      </c>
      <c r="AH18" s="164">
        <f t="shared" si="5"/>
        <v>211812</v>
      </c>
      <c r="AJ18" s="166">
        <f t="shared" si="15"/>
        <v>0</v>
      </c>
      <c r="AK18" s="166">
        <f t="shared" si="16"/>
        <v>0</v>
      </c>
      <c r="AL18" s="166">
        <f t="shared" si="17"/>
        <v>0</v>
      </c>
      <c r="AM18" s="166">
        <f t="shared" si="18"/>
        <v>0</v>
      </c>
      <c r="AN18" s="166">
        <f t="shared" si="19"/>
        <v>0</v>
      </c>
      <c r="AO18" s="166">
        <f t="shared" si="20"/>
        <v>0</v>
      </c>
      <c r="AP18" s="166">
        <f t="shared" si="21"/>
        <v>0</v>
      </c>
    </row>
    <row r="19" spans="1:42">
      <c r="A19" s="131" t="s">
        <v>239</v>
      </c>
      <c r="B19" s="126">
        <v>121</v>
      </c>
      <c r="C19" s="126">
        <v>128</v>
      </c>
      <c r="D19" s="126">
        <f t="shared" si="1"/>
        <v>7</v>
      </c>
      <c r="E19" s="134">
        <f t="shared" si="2"/>
        <v>5.7851239669421489E-2</v>
      </c>
      <c r="G19" s="142">
        <v>2035</v>
      </c>
      <c r="H19" s="143">
        <v>4158181</v>
      </c>
      <c r="I19" s="143">
        <v>665512</v>
      </c>
      <c r="J19" s="145">
        <v>-49</v>
      </c>
      <c r="K19" s="144">
        <v>0</v>
      </c>
      <c r="L19" s="144">
        <v>0.16</v>
      </c>
      <c r="M19" s="143">
        <v>465753</v>
      </c>
      <c r="N19" s="143">
        <v>-3390</v>
      </c>
      <c r="O19" s="144">
        <v>-7.0000000000000001E-3</v>
      </c>
      <c r="P19" s="144">
        <v>0.112</v>
      </c>
      <c r="Q19" s="158">
        <f t="shared" si="4"/>
        <v>0.69650591160158848</v>
      </c>
      <c r="S19" s="161">
        <f t="shared" si="14"/>
        <v>124984.21398760307</v>
      </c>
      <c r="T19" s="161">
        <f t="shared" si="14"/>
        <v>145529.69339543045</v>
      </c>
      <c r="U19" s="161">
        <f t="shared" si="14"/>
        <v>30849.39465424724</v>
      </c>
      <c r="V19" s="161">
        <f t="shared" si="14"/>
        <v>45097.48756932492</v>
      </c>
      <c r="W19" s="161">
        <f t="shared" si="14"/>
        <v>5978.1316582858044</v>
      </c>
      <c r="Y19" s="142">
        <v>2035</v>
      </c>
      <c r="Z19" s="161">
        <f t="shared" si="7"/>
        <v>41071</v>
      </c>
      <c r="AA19" s="161">
        <f t="shared" si="8"/>
        <v>36983</v>
      </c>
      <c r="AB19" s="161">
        <f t="shared" si="9"/>
        <v>54679</v>
      </c>
      <c r="AC19" s="161">
        <f t="shared" si="10"/>
        <v>31081</v>
      </c>
      <c r="AD19" s="161">
        <f t="shared" si="11"/>
        <v>42961</v>
      </c>
      <c r="AE19" s="161">
        <f t="shared" si="12"/>
        <v>2163</v>
      </c>
      <c r="AF19" s="161">
        <f t="shared" si="13"/>
        <v>1383</v>
      </c>
      <c r="AH19" s="164">
        <f t="shared" si="5"/>
        <v>210321</v>
      </c>
      <c r="AJ19" s="166">
        <f t="shared" si="15"/>
        <v>0</v>
      </c>
      <c r="AK19" s="166">
        <f t="shared" si="16"/>
        <v>0</v>
      </c>
      <c r="AL19" s="166">
        <f t="shared" si="17"/>
        <v>0</v>
      </c>
      <c r="AM19" s="166">
        <f t="shared" si="18"/>
        <v>0</v>
      </c>
      <c r="AN19" s="166">
        <f t="shared" si="19"/>
        <v>0</v>
      </c>
      <c r="AO19" s="166">
        <f t="shared" si="20"/>
        <v>0</v>
      </c>
      <c r="AP19" s="166">
        <f t="shared" si="21"/>
        <v>0</v>
      </c>
    </row>
    <row r="20" spans="1:42">
      <c r="A20" s="130" t="s">
        <v>240</v>
      </c>
      <c r="B20" s="123">
        <v>162</v>
      </c>
      <c r="C20" s="123">
        <v>288</v>
      </c>
      <c r="D20" s="123">
        <f t="shared" si="1"/>
        <v>126</v>
      </c>
      <c r="E20" s="133">
        <f t="shared" si="2"/>
        <v>0.77777777777777779</v>
      </c>
      <c r="G20" s="139">
        <v>2036</v>
      </c>
      <c r="H20" s="140">
        <v>4214821</v>
      </c>
      <c r="I20" s="140">
        <v>668850</v>
      </c>
      <c r="J20" s="140">
        <v>3338</v>
      </c>
      <c r="K20" s="141">
        <v>5.0000000000000001E-3</v>
      </c>
      <c r="L20" s="141">
        <v>0.159</v>
      </c>
      <c r="M20" s="140">
        <v>461245</v>
      </c>
      <c r="N20" s="140">
        <v>-4508</v>
      </c>
      <c r="O20" s="141">
        <v>-0.01</v>
      </c>
      <c r="P20" s="141">
        <v>0.109</v>
      </c>
      <c r="Q20" s="158">
        <f t="shared" si="4"/>
        <v>0.67114958433172467</v>
      </c>
      <c r="S20" s="161">
        <f t="shared" si="14"/>
        <v>124117.83899744636</v>
      </c>
      <c r="T20" s="161">
        <f t="shared" si="14"/>
        <v>143932.39691539266</v>
      </c>
      <c r="U20" s="161">
        <f t="shared" si="14"/>
        <v>30567.787283588135</v>
      </c>
      <c r="V20" s="161">
        <f t="shared" si="14"/>
        <v>44603.926659017023</v>
      </c>
      <c r="W20" s="161">
        <f t="shared" si="14"/>
        <v>5917.4032544744805</v>
      </c>
      <c r="Y20" s="139">
        <v>2036</v>
      </c>
      <c r="Z20" s="161">
        <f t="shared" si="7"/>
        <v>40741</v>
      </c>
      <c r="AA20" s="161">
        <f t="shared" si="8"/>
        <v>36618</v>
      </c>
      <c r="AB20" s="161">
        <f t="shared" si="9"/>
        <v>54111</v>
      </c>
      <c r="AC20" s="161">
        <f t="shared" si="10"/>
        <v>30836</v>
      </c>
      <c r="AD20" s="161">
        <f t="shared" si="11"/>
        <v>42514</v>
      </c>
      <c r="AE20" s="161">
        <f t="shared" si="12"/>
        <v>2144</v>
      </c>
      <c r="AF20" s="161">
        <f t="shared" si="13"/>
        <v>1374</v>
      </c>
      <c r="AH20" s="164">
        <f t="shared" si="5"/>
        <v>208338</v>
      </c>
      <c r="AJ20" s="166">
        <f t="shared" si="15"/>
        <v>-77</v>
      </c>
      <c r="AK20" s="166">
        <f t="shared" si="16"/>
        <v>-292</v>
      </c>
      <c r="AL20" s="166">
        <f t="shared" si="17"/>
        <v>-635</v>
      </c>
      <c r="AM20" s="166">
        <f t="shared" si="18"/>
        <v>4757</v>
      </c>
      <c r="AN20" s="166">
        <f t="shared" si="19"/>
        <v>-37</v>
      </c>
      <c r="AO20" s="166">
        <f t="shared" si="20"/>
        <v>27</v>
      </c>
      <c r="AP20" s="166">
        <f t="shared" si="21"/>
        <v>22</v>
      </c>
    </row>
    <row r="21" spans="1:42">
      <c r="A21" s="149" t="s">
        <v>241</v>
      </c>
      <c r="B21" s="150">
        <v>101186</v>
      </c>
      <c r="C21" s="150">
        <v>135354</v>
      </c>
      <c r="D21" s="150">
        <f t="shared" si="1"/>
        <v>34168</v>
      </c>
      <c r="E21" s="151">
        <f t="shared" si="2"/>
        <v>0.33767517245468742</v>
      </c>
      <c r="G21" s="142">
        <v>2037</v>
      </c>
      <c r="H21" s="143">
        <v>4271482</v>
      </c>
      <c r="I21" s="143">
        <v>674546</v>
      </c>
      <c r="J21" s="143">
        <v>5696</v>
      </c>
      <c r="K21" s="144">
        <v>8.9999999999999993E-3</v>
      </c>
      <c r="L21" s="144">
        <v>0.158</v>
      </c>
      <c r="M21" s="143">
        <v>457161</v>
      </c>
      <c r="N21" s="143">
        <v>-4084</v>
      </c>
      <c r="O21" s="144">
        <v>-8.9999999999999993E-3</v>
      </c>
      <c r="P21" s="144">
        <v>0.107</v>
      </c>
      <c r="Q21" s="158">
        <f t="shared" si="4"/>
        <v>0.64817814676071228</v>
      </c>
      <c r="S21" s="161">
        <f t="shared" si="14"/>
        <v>123332.95091852001</v>
      </c>
      <c r="T21" s="161">
        <f t="shared" si="14"/>
        <v>142485.33417704431</v>
      </c>
      <c r="U21" s="161">
        <f t="shared" si="14"/>
        <v>30312.666497924471</v>
      </c>
      <c r="V21" s="161">
        <f t="shared" si="14"/>
        <v>44156.787626697267</v>
      </c>
      <c r="W21" s="161">
        <f t="shared" si="14"/>
        <v>5862.3866614919061</v>
      </c>
      <c r="Y21" s="142">
        <v>2037</v>
      </c>
      <c r="Z21" s="161">
        <f t="shared" si="7"/>
        <v>40443</v>
      </c>
      <c r="AA21" s="161">
        <f t="shared" si="8"/>
        <v>36287</v>
      </c>
      <c r="AB21" s="161">
        <f t="shared" si="9"/>
        <v>53597</v>
      </c>
      <c r="AC21" s="161">
        <f t="shared" si="10"/>
        <v>30615</v>
      </c>
      <c r="AD21" s="161">
        <f t="shared" si="11"/>
        <v>42109</v>
      </c>
      <c r="AE21" s="161">
        <f t="shared" si="12"/>
        <v>2127</v>
      </c>
      <c r="AF21" s="161">
        <f t="shared" si="13"/>
        <v>1365</v>
      </c>
      <c r="AH21" s="164">
        <f t="shared" si="5"/>
        <v>206543</v>
      </c>
      <c r="AJ21" s="166">
        <f t="shared" si="15"/>
        <v>-1090</v>
      </c>
      <c r="AK21" s="166">
        <f t="shared" si="16"/>
        <v>-1480</v>
      </c>
      <c r="AL21" s="166">
        <f t="shared" si="17"/>
        <v>-1155</v>
      </c>
      <c r="AM21" s="166">
        <f t="shared" si="18"/>
        <v>3785</v>
      </c>
      <c r="AN21" s="166">
        <f t="shared" si="19"/>
        <v>-1266</v>
      </c>
      <c r="AO21" s="166">
        <f t="shared" si="20"/>
        <v>-14</v>
      </c>
      <c r="AP21" s="166">
        <f t="shared" si="21"/>
        <v>45</v>
      </c>
    </row>
    <row r="22" spans="1:42">
      <c r="A22" s="130" t="s">
        <v>242</v>
      </c>
      <c r="B22" s="125">
        <v>1163</v>
      </c>
      <c r="C22" s="125">
        <v>1399</v>
      </c>
      <c r="D22" s="125">
        <f t="shared" si="1"/>
        <v>236</v>
      </c>
      <c r="E22" s="133">
        <f t="shared" si="2"/>
        <v>0.20292347377472056</v>
      </c>
      <c r="G22" s="139">
        <v>2038</v>
      </c>
      <c r="H22" s="140">
        <v>4327969</v>
      </c>
      <c r="I22" s="140">
        <v>682242</v>
      </c>
      <c r="J22" s="140">
        <v>7696</v>
      </c>
      <c r="K22" s="141">
        <v>1.0999999999999999E-2</v>
      </c>
      <c r="L22" s="141">
        <v>0.158</v>
      </c>
      <c r="M22" s="140">
        <v>451693</v>
      </c>
      <c r="N22" s="140">
        <v>-5468</v>
      </c>
      <c r="O22" s="141">
        <v>-1.2E-2</v>
      </c>
      <c r="P22" s="141">
        <v>0.104</v>
      </c>
      <c r="Q22" s="158">
        <f t="shared" si="4"/>
        <v>0.6174220692292981</v>
      </c>
      <c r="S22" s="161">
        <f t="shared" si="14"/>
        <v>122282.07726142666</v>
      </c>
      <c r="T22" s="161">
        <f t="shared" si="14"/>
        <v>140547.88582903042</v>
      </c>
      <c r="U22" s="161">
        <f t="shared" si="14"/>
        <v>29971.089500860584</v>
      </c>
      <c r="V22" s="161">
        <f t="shared" si="14"/>
        <v>43558.120577548289</v>
      </c>
      <c r="W22" s="161">
        <f t="shared" si="14"/>
        <v>5788.7258558041685</v>
      </c>
      <c r="Y22" s="139">
        <v>2038</v>
      </c>
      <c r="Z22" s="161">
        <f t="shared" si="7"/>
        <v>40044</v>
      </c>
      <c r="AA22" s="161">
        <f t="shared" si="8"/>
        <v>35845</v>
      </c>
      <c r="AB22" s="161">
        <f t="shared" si="9"/>
        <v>52908</v>
      </c>
      <c r="AC22" s="161">
        <f t="shared" si="10"/>
        <v>30318</v>
      </c>
      <c r="AD22" s="161">
        <f t="shared" si="11"/>
        <v>41568</v>
      </c>
      <c r="AE22" s="161">
        <f t="shared" si="12"/>
        <v>2105</v>
      </c>
      <c r="AF22" s="161">
        <f t="shared" si="13"/>
        <v>1353</v>
      </c>
      <c r="AH22" s="164">
        <f t="shared" si="5"/>
        <v>204141</v>
      </c>
      <c r="AJ22" s="166">
        <f t="shared" si="15"/>
        <v>-2433</v>
      </c>
      <c r="AK22" s="166">
        <f t="shared" si="16"/>
        <v>-2881</v>
      </c>
      <c r="AL22" s="166">
        <f t="shared" si="17"/>
        <v>-2439</v>
      </c>
      <c r="AM22" s="166">
        <f t="shared" si="18"/>
        <v>2562</v>
      </c>
      <c r="AN22" s="166">
        <f t="shared" si="19"/>
        <v>-3340</v>
      </c>
      <c r="AO22" s="166">
        <f t="shared" si="20"/>
        <v>-68</v>
      </c>
      <c r="AP22" s="166">
        <f t="shared" si="21"/>
        <v>62</v>
      </c>
    </row>
    <row r="23" spans="1:42">
      <c r="A23" s="131" t="s">
        <v>243</v>
      </c>
      <c r="B23" s="124">
        <v>5072</v>
      </c>
      <c r="C23" s="124">
        <v>6915</v>
      </c>
      <c r="D23" s="124">
        <f t="shared" si="1"/>
        <v>1843</v>
      </c>
      <c r="E23" s="134">
        <f t="shared" si="2"/>
        <v>0.36336750788643535</v>
      </c>
      <c r="G23" s="142">
        <v>2039</v>
      </c>
      <c r="H23" s="143">
        <v>4384194</v>
      </c>
      <c r="I23" s="143">
        <v>691631</v>
      </c>
      <c r="J23" s="143">
        <v>9389</v>
      </c>
      <c r="K23" s="144">
        <v>1.4E-2</v>
      </c>
      <c r="L23" s="144">
        <v>0.158</v>
      </c>
      <c r="M23" s="143">
        <v>445548</v>
      </c>
      <c r="N23" s="143">
        <v>-6145</v>
      </c>
      <c r="O23" s="144">
        <v>-1.4E-2</v>
      </c>
      <c r="P23" s="144">
        <v>0.10199999999999999</v>
      </c>
      <c r="Q23" s="158">
        <f t="shared" si="4"/>
        <v>0.58285804281551978</v>
      </c>
      <c r="S23" s="161">
        <f t="shared" si="14"/>
        <v>121101.09360692068</v>
      </c>
      <c r="T23" s="161">
        <f t="shared" si="14"/>
        <v>138370.55954912084</v>
      </c>
      <c r="U23" s="161">
        <f t="shared" si="14"/>
        <v>29587.221423509163</v>
      </c>
      <c r="V23" s="161">
        <f t="shared" si="14"/>
        <v>42885.331803404093</v>
      </c>
      <c r="W23" s="161">
        <f t="shared" si="14"/>
        <v>5705.9450125431704</v>
      </c>
      <c r="Y23" s="142">
        <v>2039</v>
      </c>
      <c r="Z23" s="161">
        <f t="shared" si="7"/>
        <v>39596</v>
      </c>
      <c r="AA23" s="161">
        <f t="shared" si="8"/>
        <v>35347</v>
      </c>
      <c r="AB23" s="161">
        <f t="shared" si="9"/>
        <v>52134</v>
      </c>
      <c r="AC23" s="161">
        <f t="shared" si="10"/>
        <v>29985</v>
      </c>
      <c r="AD23" s="161">
        <f t="shared" si="11"/>
        <v>40959</v>
      </c>
      <c r="AE23" s="161">
        <f t="shared" si="12"/>
        <v>2079</v>
      </c>
      <c r="AF23" s="161">
        <f t="shared" si="13"/>
        <v>1340</v>
      </c>
      <c r="AH23" s="164">
        <f t="shared" si="5"/>
        <v>201440</v>
      </c>
      <c r="AJ23" s="166">
        <f t="shared" si="15"/>
        <v>-3480</v>
      </c>
      <c r="AK23" s="166">
        <f t="shared" si="16"/>
        <v>-3914</v>
      </c>
      <c r="AL23" s="166">
        <f t="shared" si="17"/>
        <v>-3440</v>
      </c>
      <c r="AM23" s="166">
        <f t="shared" si="18"/>
        <v>1555</v>
      </c>
      <c r="AN23" s="166">
        <f t="shared" si="19"/>
        <v>-4969</v>
      </c>
      <c r="AO23" s="166">
        <f t="shared" si="20"/>
        <v>-103</v>
      </c>
      <c r="AP23" s="166">
        <f t="shared" si="21"/>
        <v>88</v>
      </c>
    </row>
    <row r="24" spans="1:42">
      <c r="A24" s="130" t="s">
        <v>244</v>
      </c>
      <c r="B24" s="125">
        <v>1562</v>
      </c>
      <c r="C24" s="125">
        <v>1612</v>
      </c>
      <c r="D24" s="125">
        <f t="shared" si="1"/>
        <v>50</v>
      </c>
      <c r="E24" s="133">
        <f t="shared" si="2"/>
        <v>3.2010243277848911E-2</v>
      </c>
      <c r="G24" s="139">
        <v>2040</v>
      </c>
      <c r="H24" s="140">
        <v>4440560</v>
      </c>
      <c r="I24" s="140">
        <v>702706</v>
      </c>
      <c r="J24" s="140">
        <v>11075</v>
      </c>
      <c r="K24" s="141">
        <v>1.6E-2</v>
      </c>
      <c r="L24" s="141">
        <v>0.158</v>
      </c>
      <c r="M24" s="140">
        <v>438677</v>
      </c>
      <c r="N24" s="140">
        <v>-6871</v>
      </c>
      <c r="O24" s="141">
        <v>-1.4999999999999999E-2</v>
      </c>
      <c r="P24" s="141">
        <v>9.9000000000000005E-2</v>
      </c>
      <c r="Q24" s="158">
        <f t="shared" si="4"/>
        <v>0.54421045526644396</v>
      </c>
      <c r="S24" s="161">
        <f t="shared" ref="S24:W33" si="22">_xlfn.XLOOKUP(S$3 &amp; " County", $A$3:$A$32,$B$3:$B$32) + (_xlfn.XLOOKUP(S$3 &amp; " County", $A$3:$A$32,$C$3:$C$32) - _xlfn.XLOOKUP(S$3 &amp; " County", $A$3:$A$32,$B$3:$B$32)) * $Q24</f>
        <v>119780.58283554386</v>
      </c>
      <c r="T24" s="161">
        <f t="shared" si="22"/>
        <v>135935.99341905437</v>
      </c>
      <c r="U24" s="161">
        <f t="shared" si="22"/>
        <v>29158.001316189126</v>
      </c>
      <c r="V24" s="161">
        <f t="shared" si="22"/>
        <v>42133.05651176133</v>
      </c>
      <c r="W24" s="161">
        <f t="shared" si="22"/>
        <v>5613.384040363133</v>
      </c>
      <c r="Y24" s="139">
        <v>2040</v>
      </c>
      <c r="Z24" s="161">
        <f t="shared" si="7"/>
        <v>39094</v>
      </c>
      <c r="AA24" s="161">
        <f t="shared" si="8"/>
        <v>34790</v>
      </c>
      <c r="AB24" s="161">
        <f t="shared" si="9"/>
        <v>51268</v>
      </c>
      <c r="AC24" s="161">
        <f t="shared" si="10"/>
        <v>29612</v>
      </c>
      <c r="AD24" s="161">
        <f t="shared" si="11"/>
        <v>40278</v>
      </c>
      <c r="AE24" s="161">
        <f t="shared" si="12"/>
        <v>2050</v>
      </c>
      <c r="AF24" s="161">
        <f t="shared" si="13"/>
        <v>1326</v>
      </c>
      <c r="AH24" s="164">
        <f t="shared" si="5"/>
        <v>198418</v>
      </c>
      <c r="AJ24" s="166">
        <f t="shared" si="15"/>
        <v>-3958</v>
      </c>
      <c r="AK24" s="166">
        <f t="shared" si="16"/>
        <v>-4145</v>
      </c>
      <c r="AL24" s="166">
        <f t="shared" si="17"/>
        <v>-3379</v>
      </c>
      <c r="AM24" s="166">
        <f t="shared" si="18"/>
        <v>981</v>
      </c>
      <c r="AN24" s="166">
        <f t="shared" si="19"/>
        <v>-5660</v>
      </c>
      <c r="AO24" s="166">
        <f t="shared" si="20"/>
        <v>-98</v>
      </c>
      <c r="AP24" s="166">
        <f t="shared" si="21"/>
        <v>135</v>
      </c>
    </row>
    <row r="25" spans="1:42">
      <c r="A25" s="131" t="s">
        <v>245</v>
      </c>
      <c r="B25" s="124">
        <v>2988</v>
      </c>
      <c r="C25" s="124">
        <v>3850</v>
      </c>
      <c r="D25" s="124">
        <f t="shared" si="1"/>
        <v>862</v>
      </c>
      <c r="E25" s="134">
        <f t="shared" si="2"/>
        <v>0.28848728246318606</v>
      </c>
      <c r="G25" s="142">
        <v>2041</v>
      </c>
      <c r="H25" s="143">
        <v>4496514</v>
      </c>
      <c r="I25" s="143">
        <v>715056</v>
      </c>
      <c r="J25" s="143">
        <v>12350</v>
      </c>
      <c r="K25" s="144">
        <v>1.7999999999999999E-2</v>
      </c>
      <c r="L25" s="144">
        <v>0.159</v>
      </c>
      <c r="M25" s="143">
        <v>431836</v>
      </c>
      <c r="N25" s="143">
        <v>-6841</v>
      </c>
      <c r="O25" s="144">
        <v>-1.6E-2</v>
      </c>
      <c r="P25" s="144">
        <v>9.6000000000000002E-2</v>
      </c>
      <c r="Q25" s="158">
        <f t="shared" si="4"/>
        <v>0.50573160991304156</v>
      </c>
      <c r="S25" s="161">
        <f t="shared" si="22"/>
        <v>118465.8376475088</v>
      </c>
      <c r="T25" s="161">
        <f t="shared" si="22"/>
        <v>133512.05703486214</v>
      </c>
      <c r="U25" s="161">
        <f t="shared" si="22"/>
        <v>28730.655259694238</v>
      </c>
      <c r="V25" s="161">
        <f t="shared" si="22"/>
        <v>41384.065786957355</v>
      </c>
      <c r="W25" s="161">
        <f t="shared" si="22"/>
        <v>5521.227205741734</v>
      </c>
      <c r="Y25" s="142">
        <v>2041</v>
      </c>
      <c r="Z25" s="161">
        <f t="shared" si="7"/>
        <v>38595</v>
      </c>
      <c r="AA25" s="161">
        <f t="shared" si="8"/>
        <v>34236</v>
      </c>
      <c r="AB25" s="161">
        <f t="shared" si="9"/>
        <v>50406</v>
      </c>
      <c r="AC25" s="161">
        <f t="shared" si="10"/>
        <v>29241</v>
      </c>
      <c r="AD25" s="161">
        <f t="shared" si="11"/>
        <v>39600</v>
      </c>
      <c r="AE25" s="161">
        <f t="shared" si="12"/>
        <v>2022</v>
      </c>
      <c r="AF25" s="161">
        <f t="shared" si="13"/>
        <v>1311</v>
      </c>
      <c r="AH25" s="164">
        <f t="shared" si="5"/>
        <v>195411</v>
      </c>
    </row>
    <row r="26" spans="1:42">
      <c r="A26" s="130" t="s">
        <v>246</v>
      </c>
      <c r="B26" s="125">
        <v>6124</v>
      </c>
      <c r="C26" s="125">
        <v>10685</v>
      </c>
      <c r="D26" s="125">
        <f t="shared" si="1"/>
        <v>4561</v>
      </c>
      <c r="E26" s="133">
        <f t="shared" si="2"/>
        <v>0.74477465708687129</v>
      </c>
      <c r="G26" s="139">
        <v>2042</v>
      </c>
      <c r="H26" s="140">
        <v>4551744</v>
      </c>
      <c r="I26" s="140">
        <v>728040</v>
      </c>
      <c r="J26" s="140">
        <v>12984</v>
      </c>
      <c r="K26" s="141">
        <v>1.7999999999999999E-2</v>
      </c>
      <c r="L26" s="141">
        <v>0.16</v>
      </c>
      <c r="M26" s="140">
        <v>426178</v>
      </c>
      <c r="N26" s="140">
        <v>-5658</v>
      </c>
      <c r="O26" s="141">
        <v>-1.2999999999999999E-2</v>
      </c>
      <c r="P26" s="141">
        <v>9.4E-2</v>
      </c>
      <c r="Q26" s="158">
        <f t="shared" si="4"/>
        <v>0.47390683180902882</v>
      </c>
      <c r="S26" s="161">
        <f t="shared" si="22"/>
        <v>117378.4486292509</v>
      </c>
      <c r="T26" s="161">
        <f t="shared" si="22"/>
        <v>131507.28696297796</v>
      </c>
      <c r="U26" s="161">
        <f t="shared" si="22"/>
        <v>28377.209274071072</v>
      </c>
      <c r="V26" s="161">
        <f t="shared" si="22"/>
        <v>40764.596481162749</v>
      </c>
      <c r="W26" s="161">
        <f t="shared" si="22"/>
        <v>5445.006862182624</v>
      </c>
      <c r="Y26" s="139">
        <v>2042</v>
      </c>
      <c r="Z26" s="161">
        <f t="shared" si="7"/>
        <v>38182</v>
      </c>
      <c r="AA26" s="161">
        <f t="shared" si="8"/>
        <v>33778</v>
      </c>
      <c r="AB26" s="161">
        <f t="shared" si="9"/>
        <v>49693</v>
      </c>
      <c r="AC26" s="161">
        <f t="shared" si="10"/>
        <v>28935</v>
      </c>
      <c r="AD26" s="161">
        <f t="shared" si="11"/>
        <v>39040</v>
      </c>
      <c r="AE26" s="161">
        <f t="shared" si="12"/>
        <v>1998</v>
      </c>
      <c r="AF26" s="161">
        <f t="shared" si="13"/>
        <v>1299</v>
      </c>
      <c r="AH26" s="164">
        <f t="shared" si="5"/>
        <v>192925</v>
      </c>
    </row>
    <row r="27" spans="1:42">
      <c r="A27" s="131" t="s">
        <v>247</v>
      </c>
      <c r="B27" s="124">
        <v>2390</v>
      </c>
      <c r="C27" s="124">
        <v>3921</v>
      </c>
      <c r="D27" s="124">
        <f t="shared" si="1"/>
        <v>1531</v>
      </c>
      <c r="E27" s="134">
        <f t="shared" si="2"/>
        <v>0.64058577405857742</v>
      </c>
      <c r="G27" s="142">
        <v>2043</v>
      </c>
      <c r="H27" s="143">
        <v>4606307</v>
      </c>
      <c r="I27" s="143">
        <v>741271</v>
      </c>
      <c r="J27" s="143">
        <v>13231</v>
      </c>
      <c r="K27" s="144">
        <v>1.7999999999999999E-2</v>
      </c>
      <c r="L27" s="144">
        <v>0.161</v>
      </c>
      <c r="M27" s="143">
        <v>423040</v>
      </c>
      <c r="N27" s="143">
        <v>-3138</v>
      </c>
      <c r="O27" s="144">
        <v>-7.0000000000000001E-3</v>
      </c>
      <c r="P27" s="144">
        <v>9.1999999999999998E-2</v>
      </c>
      <c r="Q27" s="158">
        <f t="shared" si="4"/>
        <v>0.45625639814158597</v>
      </c>
      <c r="S27" s="161">
        <f t="shared" si="22"/>
        <v>116775.36861170171</v>
      </c>
      <c r="T27" s="161">
        <f t="shared" si="22"/>
        <v>130395.41554453108</v>
      </c>
      <c r="U27" s="161">
        <f t="shared" si="22"/>
        <v>28181.183557760454</v>
      </c>
      <c r="V27" s="161">
        <f t="shared" si="22"/>
        <v>40421.030789825971</v>
      </c>
      <c r="W27" s="161">
        <f t="shared" si="22"/>
        <v>5402.734073549098</v>
      </c>
      <c r="Y27" s="142">
        <v>2043</v>
      </c>
      <c r="Z27" s="161">
        <f t="shared" si="7"/>
        <v>37953</v>
      </c>
      <c r="AA27" s="161">
        <f t="shared" si="8"/>
        <v>33524</v>
      </c>
      <c r="AB27" s="161">
        <f t="shared" si="9"/>
        <v>49298</v>
      </c>
      <c r="AC27" s="161">
        <f t="shared" si="10"/>
        <v>28764</v>
      </c>
      <c r="AD27" s="161">
        <f t="shared" si="11"/>
        <v>38729</v>
      </c>
      <c r="AE27" s="161">
        <f t="shared" si="12"/>
        <v>1985</v>
      </c>
      <c r="AF27" s="161">
        <f t="shared" si="13"/>
        <v>1292</v>
      </c>
      <c r="AH27" s="164">
        <f t="shared" si="5"/>
        <v>191545</v>
      </c>
    </row>
    <row r="28" spans="1:42">
      <c r="A28" s="149" t="s">
        <v>248</v>
      </c>
      <c r="B28" s="150">
        <v>101654</v>
      </c>
      <c r="C28" s="150">
        <v>164648</v>
      </c>
      <c r="D28" s="150">
        <f t="shared" si="1"/>
        <v>62994</v>
      </c>
      <c r="E28" s="151">
        <f t="shared" si="2"/>
        <v>0.61969032207291397</v>
      </c>
      <c r="G28" s="139">
        <v>2044</v>
      </c>
      <c r="H28" s="140">
        <v>4659824</v>
      </c>
      <c r="I28" s="140">
        <v>754297</v>
      </c>
      <c r="J28" s="140">
        <v>13026</v>
      </c>
      <c r="K28" s="141">
        <v>1.7999999999999999E-2</v>
      </c>
      <c r="L28" s="141">
        <v>0.16200000000000001</v>
      </c>
      <c r="M28" s="140">
        <v>421771</v>
      </c>
      <c r="N28" s="140">
        <v>-1269</v>
      </c>
      <c r="O28" s="141">
        <v>-3.0000000000000001E-3</v>
      </c>
      <c r="P28" s="141">
        <v>9.0999999999999998E-2</v>
      </c>
      <c r="Q28" s="158">
        <f t="shared" si="4"/>
        <v>0.44911860326459901</v>
      </c>
      <c r="S28" s="161">
        <f t="shared" si="22"/>
        <v>116531.48443634482</v>
      </c>
      <c r="T28" s="161">
        <f t="shared" si="22"/>
        <v>129945.77729405015</v>
      </c>
      <c r="U28" s="161">
        <f t="shared" si="22"/>
        <v>28101.911207856636</v>
      </c>
      <c r="V28" s="161">
        <f t="shared" si="22"/>
        <v>40282.093612545417</v>
      </c>
      <c r="W28" s="161">
        <f t="shared" si="22"/>
        <v>5385.6390548187146</v>
      </c>
      <c r="Y28" s="139">
        <v>2044</v>
      </c>
      <c r="Z28" s="161">
        <f t="shared" si="7"/>
        <v>37860</v>
      </c>
      <c r="AA28" s="161">
        <f t="shared" si="8"/>
        <v>33421</v>
      </c>
      <c r="AB28" s="161">
        <f t="shared" si="9"/>
        <v>49138</v>
      </c>
      <c r="AC28" s="161">
        <f t="shared" si="10"/>
        <v>28696</v>
      </c>
      <c r="AD28" s="161">
        <f t="shared" si="11"/>
        <v>38603</v>
      </c>
      <c r="AE28" s="161">
        <f t="shared" si="12"/>
        <v>1980</v>
      </c>
      <c r="AF28" s="161">
        <f t="shared" si="13"/>
        <v>1290</v>
      </c>
      <c r="AH28" s="164">
        <f t="shared" si="5"/>
        <v>190988</v>
      </c>
    </row>
    <row r="29" spans="1:42">
      <c r="A29" s="131" t="s">
        <v>249</v>
      </c>
      <c r="B29" s="124">
        <v>2719</v>
      </c>
      <c r="C29" s="124">
        <v>6292</v>
      </c>
      <c r="D29" s="124">
        <f t="shared" si="1"/>
        <v>3573</v>
      </c>
      <c r="E29" s="134">
        <f t="shared" si="2"/>
        <v>1.3140860610518572</v>
      </c>
      <c r="G29" s="142">
        <v>2045</v>
      </c>
      <c r="H29" s="143">
        <v>4712762</v>
      </c>
      <c r="I29" s="143">
        <v>766978</v>
      </c>
      <c r="J29" s="143">
        <v>12681</v>
      </c>
      <c r="K29" s="144">
        <v>1.7000000000000001E-2</v>
      </c>
      <c r="L29" s="144">
        <v>0.16300000000000001</v>
      </c>
      <c r="M29" s="143">
        <v>422193</v>
      </c>
      <c r="N29" s="145">
        <v>422</v>
      </c>
      <c r="O29" s="144">
        <v>1E-3</v>
      </c>
      <c r="P29" s="144">
        <v>0.09</v>
      </c>
      <c r="Q29" s="158">
        <f t="shared" si="4"/>
        <v>0.4514922434837389</v>
      </c>
      <c r="S29" s="161">
        <f t="shared" si="22"/>
        <v>116612.58697535239</v>
      </c>
      <c r="T29" s="161">
        <f t="shared" si="22"/>
        <v>130095.30238601465</v>
      </c>
      <c r="U29" s="161">
        <f t="shared" si="22"/>
        <v>28128.272856130403</v>
      </c>
      <c r="V29" s="161">
        <f t="shared" si="22"/>
        <v>40328.296519410978</v>
      </c>
      <c r="W29" s="161">
        <f t="shared" si="22"/>
        <v>5391.3239231435546</v>
      </c>
      <c r="Y29" s="142">
        <v>2045</v>
      </c>
      <c r="Z29" s="161">
        <f t="shared" si="7"/>
        <v>37891</v>
      </c>
      <c r="AA29" s="161">
        <f t="shared" si="8"/>
        <v>33455</v>
      </c>
      <c r="AB29" s="161">
        <f t="shared" si="9"/>
        <v>49191</v>
      </c>
      <c r="AC29" s="161">
        <f t="shared" si="10"/>
        <v>28719</v>
      </c>
      <c r="AD29" s="161">
        <f t="shared" si="11"/>
        <v>38645</v>
      </c>
      <c r="AE29" s="161">
        <f t="shared" si="12"/>
        <v>1981</v>
      </c>
      <c r="AF29" s="161">
        <f t="shared" si="13"/>
        <v>1291</v>
      </c>
      <c r="AH29" s="164">
        <f t="shared" si="5"/>
        <v>191173</v>
      </c>
    </row>
    <row r="30" spans="1:42">
      <c r="A30" s="130" t="s">
        <v>250</v>
      </c>
      <c r="B30" s="125">
        <v>15549</v>
      </c>
      <c r="C30" s="125">
        <v>32579</v>
      </c>
      <c r="D30" s="125">
        <f t="shared" si="1"/>
        <v>17030</v>
      </c>
      <c r="E30" s="133">
        <f t="shared" si="2"/>
        <v>1.0952472827834587</v>
      </c>
      <c r="G30" s="139">
        <v>2046</v>
      </c>
      <c r="H30" s="140">
        <v>4765572</v>
      </c>
      <c r="I30" s="140">
        <v>778942</v>
      </c>
      <c r="J30" s="140">
        <v>11964</v>
      </c>
      <c r="K30" s="141">
        <v>1.6E-2</v>
      </c>
      <c r="L30" s="141">
        <v>0.16300000000000001</v>
      </c>
      <c r="M30" s="140">
        <v>424270</v>
      </c>
      <c r="N30" s="140">
        <v>2077</v>
      </c>
      <c r="O30" s="141">
        <v>5.0000000000000001E-3</v>
      </c>
      <c r="P30" s="141">
        <v>8.8999999999999996E-2</v>
      </c>
      <c r="Q30" s="158">
        <f t="shared" si="4"/>
        <v>0.46317482816419742</v>
      </c>
      <c r="S30" s="161">
        <f t="shared" si="22"/>
        <v>117011.7575287143</v>
      </c>
      <c r="T30" s="161">
        <f t="shared" si="22"/>
        <v>130831.23512537545</v>
      </c>
      <c r="U30" s="161">
        <f t="shared" si="22"/>
        <v>28258.019641591578</v>
      </c>
      <c r="V30" s="161">
        <f t="shared" si="22"/>
        <v>40555.698030216103</v>
      </c>
      <c r="W30" s="161">
        <f t="shared" si="22"/>
        <v>5419.3037134532533</v>
      </c>
      <c r="Y30" s="139">
        <v>2046</v>
      </c>
      <c r="Z30" s="161">
        <f t="shared" si="7"/>
        <v>38042</v>
      </c>
      <c r="AA30" s="161">
        <f t="shared" si="8"/>
        <v>33623</v>
      </c>
      <c r="AB30" s="161">
        <f t="shared" si="9"/>
        <v>49453</v>
      </c>
      <c r="AC30" s="161">
        <f t="shared" si="10"/>
        <v>28831</v>
      </c>
      <c r="AD30" s="161">
        <f t="shared" si="11"/>
        <v>38851</v>
      </c>
      <c r="AE30" s="161">
        <f t="shared" si="12"/>
        <v>1990</v>
      </c>
      <c r="AF30" s="161">
        <f t="shared" si="13"/>
        <v>1295</v>
      </c>
      <c r="AH30" s="164">
        <f t="shared" si="5"/>
        <v>192085</v>
      </c>
    </row>
    <row r="31" spans="1:42">
      <c r="A31" s="131" t="s">
        <v>251</v>
      </c>
      <c r="B31" s="126">
        <v>199</v>
      </c>
      <c r="C31" s="126">
        <v>240</v>
      </c>
      <c r="D31" s="126">
        <f t="shared" si="1"/>
        <v>41</v>
      </c>
      <c r="E31" s="134">
        <f t="shared" si="2"/>
        <v>0.20603015075376885</v>
      </c>
      <c r="G31" s="142">
        <v>2047</v>
      </c>
      <c r="H31" s="143">
        <v>4817728</v>
      </c>
      <c r="I31" s="143">
        <v>789884</v>
      </c>
      <c r="J31" s="143">
        <v>10942</v>
      </c>
      <c r="K31" s="144">
        <v>1.4E-2</v>
      </c>
      <c r="L31" s="144">
        <v>0.16400000000000001</v>
      </c>
      <c r="M31" s="143">
        <v>428103</v>
      </c>
      <c r="N31" s="143">
        <v>3833</v>
      </c>
      <c r="O31" s="144">
        <v>8.9999999999999993E-3</v>
      </c>
      <c r="P31" s="144">
        <v>8.8999999999999996E-2</v>
      </c>
      <c r="Q31" s="158">
        <f t="shared" si="4"/>
        <v>0.48473445603140852</v>
      </c>
      <c r="S31" s="161">
        <f t="shared" si="22"/>
        <v>117748.40689368117</v>
      </c>
      <c r="T31" s="161">
        <f t="shared" si="22"/>
        <v>132189.36232324256</v>
      </c>
      <c r="U31" s="161">
        <f t="shared" si="22"/>
        <v>28497.460868684822</v>
      </c>
      <c r="V31" s="161">
        <f t="shared" si="22"/>
        <v>40975.356186651363</v>
      </c>
      <c r="W31" s="161">
        <f t="shared" si="22"/>
        <v>5470.9390221952235</v>
      </c>
      <c r="Y31" s="142">
        <v>2047</v>
      </c>
      <c r="Z31" s="161">
        <f t="shared" si="7"/>
        <v>38322</v>
      </c>
      <c r="AA31" s="161">
        <f t="shared" si="8"/>
        <v>33934</v>
      </c>
      <c r="AB31" s="161">
        <f t="shared" si="9"/>
        <v>49936</v>
      </c>
      <c r="AC31" s="161">
        <f t="shared" si="10"/>
        <v>29039</v>
      </c>
      <c r="AD31" s="161">
        <f t="shared" si="11"/>
        <v>39230</v>
      </c>
      <c r="AE31" s="161">
        <f t="shared" si="12"/>
        <v>2006</v>
      </c>
      <c r="AF31" s="161">
        <f t="shared" si="13"/>
        <v>1303</v>
      </c>
      <c r="AH31" s="164">
        <f t="shared" si="5"/>
        <v>193770</v>
      </c>
    </row>
    <row r="32" spans="1:42">
      <c r="A32" s="152" t="s">
        <v>252</v>
      </c>
      <c r="B32" s="153">
        <v>23114</v>
      </c>
      <c r="C32" s="153">
        <v>34220</v>
      </c>
      <c r="D32" s="153">
        <f t="shared" si="1"/>
        <v>11106</v>
      </c>
      <c r="E32" s="154">
        <f t="shared" si="2"/>
        <v>0.48048801592108681</v>
      </c>
      <c r="G32" s="139">
        <v>2048</v>
      </c>
      <c r="H32" s="140">
        <v>4869323</v>
      </c>
      <c r="I32" s="140">
        <v>799488</v>
      </c>
      <c r="J32" s="140">
        <v>9604</v>
      </c>
      <c r="K32" s="141">
        <v>1.2E-2</v>
      </c>
      <c r="L32" s="141">
        <v>0.16400000000000001</v>
      </c>
      <c r="M32" s="140">
        <v>433670</v>
      </c>
      <c r="N32" s="140">
        <v>5567</v>
      </c>
      <c r="O32" s="141">
        <v>1.2999999999999999E-2</v>
      </c>
      <c r="P32" s="141">
        <v>8.8999999999999996E-2</v>
      </c>
      <c r="Q32" s="158">
        <f t="shared" si="4"/>
        <v>0.51604738280854512</v>
      </c>
      <c r="S32" s="161">
        <f t="shared" si="22"/>
        <v>118818.30697580238</v>
      </c>
      <c r="T32" s="161">
        <f t="shared" si="22"/>
        <v>134161.8888326415</v>
      </c>
      <c r="U32" s="161">
        <f t="shared" si="22"/>
        <v>28845.222233471701</v>
      </c>
      <c r="V32" s="161">
        <f t="shared" si="22"/>
        <v>41584.862306368334</v>
      </c>
      <c r="W32" s="161">
        <f t="shared" si="22"/>
        <v>5545.9334818264651</v>
      </c>
      <c r="Y32" s="139">
        <v>2048</v>
      </c>
      <c r="Z32" s="161">
        <f t="shared" si="7"/>
        <v>38729</v>
      </c>
      <c r="AA32" s="161">
        <f t="shared" si="8"/>
        <v>34385</v>
      </c>
      <c r="AB32" s="161">
        <f t="shared" si="9"/>
        <v>50637</v>
      </c>
      <c r="AC32" s="161">
        <f t="shared" si="10"/>
        <v>29341</v>
      </c>
      <c r="AD32" s="161">
        <f t="shared" si="11"/>
        <v>39782</v>
      </c>
      <c r="AE32" s="161">
        <f t="shared" si="12"/>
        <v>2029</v>
      </c>
      <c r="AF32" s="161">
        <f t="shared" si="13"/>
        <v>1315</v>
      </c>
      <c r="AH32" s="164">
        <f t="shared" si="5"/>
        <v>196218</v>
      </c>
    </row>
    <row r="33" spans="1:35">
      <c r="A33" s="174" t="s">
        <v>264</v>
      </c>
      <c r="B33" s="174"/>
      <c r="C33" s="174"/>
      <c r="D33" s="174"/>
      <c r="E33" s="174"/>
      <c r="G33" s="142">
        <v>2049</v>
      </c>
      <c r="H33" s="143">
        <v>4920070</v>
      </c>
      <c r="I33" s="143">
        <v>807575</v>
      </c>
      <c r="J33" s="143">
        <v>8087</v>
      </c>
      <c r="K33" s="144">
        <v>0.01</v>
      </c>
      <c r="L33" s="144">
        <v>0.16400000000000001</v>
      </c>
      <c r="M33" s="143">
        <v>440464</v>
      </c>
      <c r="N33" s="143">
        <v>6794</v>
      </c>
      <c r="O33" s="144">
        <v>1.6E-2</v>
      </c>
      <c r="P33" s="144">
        <v>0.09</v>
      </c>
      <c r="Q33" s="158">
        <f t="shared" si="4"/>
        <v>0.55426186538872579</v>
      </c>
      <c r="S33" s="161">
        <f t="shared" si="22"/>
        <v>120124.01941660198</v>
      </c>
      <c r="T33" s="161">
        <f t="shared" si="22"/>
        <v>136569.17194829739</v>
      </c>
      <c r="U33" s="161">
        <f t="shared" si="22"/>
        <v>29269.632277007189</v>
      </c>
      <c r="V33" s="161">
        <f t="shared" si="22"/>
        <v>42328.707209791552</v>
      </c>
      <c r="W33" s="161">
        <f t="shared" si="22"/>
        <v>5637.4571676059986</v>
      </c>
      <c r="Y33" s="142">
        <v>2049</v>
      </c>
      <c r="Z33" s="161">
        <f t="shared" si="7"/>
        <v>39225</v>
      </c>
      <c r="AA33" s="161">
        <f t="shared" si="8"/>
        <v>34935</v>
      </c>
      <c r="AB33" s="161">
        <f t="shared" si="9"/>
        <v>51493</v>
      </c>
      <c r="AC33" s="161">
        <f t="shared" si="10"/>
        <v>29709</v>
      </c>
      <c r="AD33" s="161">
        <f t="shared" si="11"/>
        <v>40455</v>
      </c>
      <c r="AE33" s="161">
        <f t="shared" si="12"/>
        <v>2058</v>
      </c>
      <c r="AF33" s="161">
        <f t="shared" si="13"/>
        <v>1330</v>
      </c>
      <c r="AH33" s="164">
        <f t="shared" si="5"/>
        <v>199205</v>
      </c>
    </row>
    <row r="34" spans="1:35">
      <c r="A34" t="s">
        <v>265</v>
      </c>
      <c r="G34" s="139">
        <v>2050</v>
      </c>
      <c r="H34" s="140">
        <v>4969929</v>
      </c>
      <c r="I34" s="140">
        <v>814074</v>
      </c>
      <c r="J34" s="140">
        <v>6499</v>
      </c>
      <c r="K34" s="141">
        <v>8.0000000000000002E-3</v>
      </c>
      <c r="L34" s="141">
        <v>0.16400000000000001</v>
      </c>
      <c r="M34" s="140">
        <v>448177</v>
      </c>
      <c r="N34" s="140">
        <v>7713</v>
      </c>
      <c r="O34" s="141">
        <v>1.7999999999999999E-2</v>
      </c>
      <c r="P34" s="141">
        <v>0.09</v>
      </c>
      <c r="Q34" s="158">
        <f t="shared" si="4"/>
        <v>0.59764548389636984</v>
      </c>
      <c r="S34" s="161">
        <f t="shared" ref="S34:W44" si="23">_xlfn.XLOOKUP(S$3 &amp; " County", $A$3:$A$32,$B$3:$B$32) + (_xlfn.XLOOKUP(S$3 &amp; " County", $A$3:$A$32,$C$3:$C$32) - _xlfn.XLOOKUP(S$3 &amp; " County", $A$3:$A$32,$B$3:$B$32)) * $Q34</f>
        <v>121606.35089377116</v>
      </c>
      <c r="T34" s="161">
        <f t="shared" si="23"/>
        <v>139302.0796125679</v>
      </c>
      <c r="U34" s="161">
        <f t="shared" si="23"/>
        <v>29751.450744153084</v>
      </c>
      <c r="V34" s="161">
        <f t="shared" si="23"/>
        <v>43173.169344042835</v>
      </c>
      <c r="W34" s="161">
        <f t="shared" si="23"/>
        <v>5741.3609339318054</v>
      </c>
      <c r="Y34" s="139">
        <v>2050</v>
      </c>
      <c r="Z34" s="161">
        <f t="shared" si="7"/>
        <v>39788</v>
      </c>
      <c r="AA34" s="161">
        <f t="shared" si="8"/>
        <v>35560</v>
      </c>
      <c r="AB34" s="161">
        <f t="shared" si="9"/>
        <v>52465</v>
      </c>
      <c r="AC34" s="161">
        <f t="shared" si="10"/>
        <v>30128</v>
      </c>
      <c r="AD34" s="161">
        <f t="shared" si="11"/>
        <v>41219</v>
      </c>
      <c r="AE34" s="161">
        <f t="shared" si="12"/>
        <v>2090</v>
      </c>
      <c r="AF34" s="161">
        <f t="shared" si="13"/>
        <v>1346</v>
      </c>
      <c r="AH34" s="164">
        <f t="shared" si="5"/>
        <v>202596</v>
      </c>
    </row>
    <row r="35" spans="1:35">
      <c r="A35" s="136" t="s">
        <v>253</v>
      </c>
      <c r="G35" s="142">
        <v>2051</v>
      </c>
      <c r="H35" s="143">
        <v>5019857</v>
      </c>
      <c r="I35" s="143">
        <v>819056</v>
      </c>
      <c r="J35" s="143">
        <v>4982</v>
      </c>
      <c r="K35" s="144">
        <v>6.0000000000000001E-3</v>
      </c>
      <c r="L35" s="144">
        <v>0.16300000000000001</v>
      </c>
      <c r="M35" s="143">
        <v>456612</v>
      </c>
      <c r="N35" s="143">
        <v>8435</v>
      </c>
      <c r="O35" s="144">
        <v>1.9E-2</v>
      </c>
      <c r="P35" s="144">
        <v>9.0999999999999998E-2</v>
      </c>
      <c r="Q35" s="158">
        <f t="shared" si="4"/>
        <v>0.64509016457988821</v>
      </c>
      <c r="S35" s="161">
        <f t="shared" si="23"/>
        <v>123227.44074336562</v>
      </c>
      <c r="T35" s="161">
        <f t="shared" si="23"/>
        <v>142290.80982754548</v>
      </c>
      <c r="U35" s="161">
        <f t="shared" si="23"/>
        <v>30278.371367824238</v>
      </c>
      <c r="V35" s="161">
        <f t="shared" si="23"/>
        <v>44096.680053547527</v>
      </c>
      <c r="W35" s="161">
        <f t="shared" si="23"/>
        <v>5854.9909441688324</v>
      </c>
      <c r="Y35" s="142">
        <v>2051</v>
      </c>
      <c r="Z35" s="161">
        <f t="shared" si="7"/>
        <v>40403</v>
      </c>
      <c r="AA35" s="161">
        <f t="shared" si="8"/>
        <v>36243</v>
      </c>
      <c r="AB35" s="161">
        <f t="shared" si="9"/>
        <v>53527</v>
      </c>
      <c r="AC35" s="161">
        <f t="shared" si="10"/>
        <v>30585</v>
      </c>
      <c r="AD35" s="161">
        <f t="shared" si="11"/>
        <v>42055</v>
      </c>
      <c r="AE35" s="161">
        <f t="shared" si="12"/>
        <v>2125</v>
      </c>
      <c r="AF35" s="161">
        <f t="shared" si="13"/>
        <v>1364</v>
      </c>
      <c r="AH35" s="164">
        <f t="shared" si="5"/>
        <v>206302</v>
      </c>
    </row>
    <row r="36" spans="1:35">
      <c r="G36" s="139">
        <v>2052</v>
      </c>
      <c r="H36" s="140">
        <v>5069569</v>
      </c>
      <c r="I36" s="140">
        <v>822540</v>
      </c>
      <c r="J36" s="140">
        <v>3484</v>
      </c>
      <c r="K36" s="141">
        <v>4.0000000000000001E-3</v>
      </c>
      <c r="L36" s="141">
        <v>0.16200000000000001</v>
      </c>
      <c r="M36" s="140">
        <v>465441</v>
      </c>
      <c r="N36" s="140">
        <v>8829</v>
      </c>
      <c r="O36" s="141">
        <v>1.9E-2</v>
      </c>
      <c r="P36" s="141">
        <v>9.1999999999999998E-2</v>
      </c>
      <c r="Q36" s="158">
        <f t="shared" si="4"/>
        <v>0.69475099276658459</v>
      </c>
      <c r="S36" s="161">
        <f t="shared" si="23"/>
        <v>124924.25192084866</v>
      </c>
      <c r="T36" s="161">
        <f t="shared" si="23"/>
        <v>145419.14403833821</v>
      </c>
      <c r="U36" s="161">
        <f t="shared" si="23"/>
        <v>30829.90452566569</v>
      </c>
      <c r="V36" s="161">
        <f t="shared" si="23"/>
        <v>45063.32807420157</v>
      </c>
      <c r="W36" s="161">
        <f t="shared" si="23"/>
        <v>5973.9286276759703</v>
      </c>
      <c r="Y36" s="139">
        <v>2052</v>
      </c>
      <c r="Z36" s="161">
        <f t="shared" si="7"/>
        <v>41048</v>
      </c>
      <c r="AA36" s="161">
        <f t="shared" si="8"/>
        <v>36958</v>
      </c>
      <c r="AB36" s="161">
        <f t="shared" si="9"/>
        <v>54640</v>
      </c>
      <c r="AC36" s="161">
        <f t="shared" si="10"/>
        <v>31064</v>
      </c>
      <c r="AD36" s="161">
        <f t="shared" si="11"/>
        <v>42930</v>
      </c>
      <c r="AE36" s="161">
        <f t="shared" si="12"/>
        <v>2162</v>
      </c>
      <c r="AF36" s="161">
        <f t="shared" si="13"/>
        <v>1383</v>
      </c>
      <c r="AH36" s="164">
        <f t="shared" si="5"/>
        <v>210185</v>
      </c>
    </row>
    <row r="37" spans="1:35">
      <c r="A37" s="155" t="s">
        <v>267</v>
      </c>
      <c r="B37" s="156">
        <f>SUM(B5,B9,B21,B28,B32)</f>
        <v>261804</v>
      </c>
      <c r="C37" s="156">
        <f>SUM(C5,C9,C21,C28,C32)</f>
        <v>391932</v>
      </c>
      <c r="D37" s="156">
        <f>C37-B37</f>
        <v>130128</v>
      </c>
      <c r="E37" s="157">
        <f>D37/B37</f>
        <v>0.49704358986111746</v>
      </c>
      <c r="G37" s="142">
        <v>2053</v>
      </c>
      <c r="H37" s="143">
        <v>5119019</v>
      </c>
      <c r="I37" s="143">
        <v>824546</v>
      </c>
      <c r="J37" s="143">
        <v>2006</v>
      </c>
      <c r="K37" s="144">
        <v>2E-3</v>
      </c>
      <c r="L37" s="144">
        <v>0.161</v>
      </c>
      <c r="M37" s="143">
        <v>474359</v>
      </c>
      <c r="N37" s="143">
        <v>8918</v>
      </c>
      <c r="O37" s="144">
        <v>1.9E-2</v>
      </c>
      <c r="P37" s="144">
        <v>9.2999999999999999E-2</v>
      </c>
      <c r="Q37" s="158">
        <f t="shared" si="4"/>
        <v>0.74491242280044545</v>
      </c>
      <c r="S37" s="161">
        <f t="shared" si="23"/>
        <v>126638.16766224563</v>
      </c>
      <c r="T37" s="161">
        <f t="shared" si="23"/>
        <v>148579.01316189126</v>
      </c>
      <c r="U37" s="161">
        <f t="shared" si="23"/>
        <v>31386.997367621749</v>
      </c>
      <c r="V37" s="161">
        <f t="shared" si="23"/>
        <v>46039.720309810669</v>
      </c>
      <c r="W37" s="161">
        <f t="shared" si="23"/>
        <v>6094.0652526070671</v>
      </c>
      <c r="Y37" s="142">
        <v>2053</v>
      </c>
      <c r="Z37" s="161">
        <f t="shared" si="7"/>
        <v>41699</v>
      </c>
      <c r="AA37" s="161">
        <f t="shared" si="8"/>
        <v>37681</v>
      </c>
      <c r="AB37" s="161">
        <f t="shared" si="9"/>
        <v>55763</v>
      </c>
      <c r="AC37" s="161">
        <f t="shared" si="10"/>
        <v>31548</v>
      </c>
      <c r="AD37" s="161">
        <f t="shared" si="11"/>
        <v>43813</v>
      </c>
      <c r="AE37" s="161">
        <f t="shared" si="12"/>
        <v>2199</v>
      </c>
      <c r="AF37" s="161">
        <f t="shared" si="13"/>
        <v>1402</v>
      </c>
      <c r="AH37" s="164">
        <f t="shared" si="5"/>
        <v>214105</v>
      </c>
    </row>
    <row r="38" spans="1:35">
      <c r="G38" s="139">
        <v>2054</v>
      </c>
      <c r="H38" s="140">
        <v>5167718</v>
      </c>
      <c r="I38" s="140">
        <v>825157</v>
      </c>
      <c r="J38" s="146">
        <v>611</v>
      </c>
      <c r="K38" s="141">
        <v>1E-3</v>
      </c>
      <c r="L38" s="141">
        <v>0.16</v>
      </c>
      <c r="M38" s="140">
        <v>483045</v>
      </c>
      <c r="N38" s="140">
        <v>8686</v>
      </c>
      <c r="O38" s="141">
        <v>1.7999999999999999E-2</v>
      </c>
      <c r="P38" s="141">
        <v>9.2999999999999999E-2</v>
      </c>
      <c r="Q38" s="158">
        <f t="shared" si="4"/>
        <v>0.7937689131877651</v>
      </c>
      <c r="S38" s="161">
        <f t="shared" si="23"/>
        <v>128307.49622579955</v>
      </c>
      <c r="T38" s="161">
        <f t="shared" si="23"/>
        <v>151656.67891735007</v>
      </c>
      <c r="U38" s="161">
        <f t="shared" si="23"/>
        <v>31929.59754986332</v>
      </c>
      <c r="V38" s="161">
        <f t="shared" si="23"/>
        <v>46990.711895199849</v>
      </c>
      <c r="W38" s="161">
        <f t="shared" si="23"/>
        <v>6211.0765470846973</v>
      </c>
      <c r="Y38" s="139">
        <v>2054</v>
      </c>
      <c r="Z38" s="161">
        <f t="shared" si="7"/>
        <v>42333</v>
      </c>
      <c r="AA38" s="161">
        <f t="shared" si="8"/>
        <v>38384</v>
      </c>
      <c r="AB38" s="161">
        <f t="shared" si="9"/>
        <v>56857</v>
      </c>
      <c r="AC38" s="161">
        <f t="shared" si="10"/>
        <v>32019</v>
      </c>
      <c r="AD38" s="161">
        <f t="shared" si="11"/>
        <v>44674</v>
      </c>
      <c r="AE38" s="161">
        <f t="shared" si="12"/>
        <v>2235</v>
      </c>
      <c r="AF38" s="161">
        <f t="shared" si="13"/>
        <v>1420</v>
      </c>
      <c r="AH38" s="164">
        <f t="shared" si="5"/>
        <v>217922</v>
      </c>
    </row>
    <row r="39" spans="1:35">
      <c r="G39" s="142">
        <v>2055</v>
      </c>
      <c r="H39" s="143">
        <v>5215630</v>
      </c>
      <c r="I39" s="143">
        <v>824578</v>
      </c>
      <c r="J39" s="145">
        <v>-579</v>
      </c>
      <c r="K39" s="144">
        <v>-1E-3</v>
      </c>
      <c r="L39" s="144">
        <v>0.158</v>
      </c>
      <c r="M39" s="143">
        <v>491238</v>
      </c>
      <c r="N39" s="143">
        <v>8193</v>
      </c>
      <c r="O39" s="144">
        <v>1.7000000000000001E-2</v>
      </c>
      <c r="P39" s="144">
        <v>9.4E-2</v>
      </c>
      <c r="Q39" s="158">
        <f t="shared" si="4"/>
        <v>0.83985240682618434</v>
      </c>
      <c r="S39" s="161">
        <f t="shared" si="23"/>
        <v>129882.07703643707</v>
      </c>
      <c r="T39" s="161">
        <f t="shared" si="23"/>
        <v>154559.66251560865</v>
      </c>
      <c r="U39" s="161">
        <f t="shared" si="23"/>
        <v>32441.400830211605</v>
      </c>
      <c r="V39" s="161">
        <f t="shared" si="23"/>
        <v>47887.727098871677</v>
      </c>
      <c r="W39" s="161">
        <f t="shared" si="23"/>
        <v>6321.4465143487114</v>
      </c>
      <c r="Y39" s="142">
        <v>2055</v>
      </c>
      <c r="Z39" s="161">
        <f t="shared" si="7"/>
        <v>42931</v>
      </c>
      <c r="AA39" s="161">
        <f t="shared" si="8"/>
        <v>39048</v>
      </c>
      <c r="AB39" s="161">
        <f t="shared" si="9"/>
        <v>57890</v>
      </c>
      <c r="AC39" s="161">
        <f t="shared" si="10"/>
        <v>32463</v>
      </c>
      <c r="AD39" s="161">
        <f t="shared" si="11"/>
        <v>45486</v>
      </c>
      <c r="AE39" s="161">
        <f t="shared" si="12"/>
        <v>2270</v>
      </c>
      <c r="AF39" s="161">
        <f t="shared" si="13"/>
        <v>1438</v>
      </c>
      <c r="AH39" s="164">
        <f t="shared" si="5"/>
        <v>221526</v>
      </c>
    </row>
    <row r="40" spans="1:35">
      <c r="G40" s="139">
        <v>2056</v>
      </c>
      <c r="H40" s="140">
        <v>5263304</v>
      </c>
      <c r="I40" s="140">
        <v>823082</v>
      </c>
      <c r="J40" s="140">
        <v>-1496</v>
      </c>
      <c r="K40" s="141">
        <v>-2E-3</v>
      </c>
      <c r="L40" s="141">
        <v>0.156</v>
      </c>
      <c r="M40" s="140">
        <v>498774</v>
      </c>
      <c r="N40" s="140">
        <v>7536</v>
      </c>
      <c r="O40" s="141">
        <v>1.4999999999999999E-2</v>
      </c>
      <c r="P40" s="141">
        <v>9.5000000000000001E-2</v>
      </c>
      <c r="Q40" s="158">
        <f t="shared" si="4"/>
        <v>0.88224044637935495</v>
      </c>
      <c r="S40" s="161">
        <f t="shared" si="23"/>
        <v>131330.39157188981</v>
      </c>
      <c r="T40" s="161">
        <f t="shared" si="23"/>
        <v>157229.85467922108</v>
      </c>
      <c r="U40" s="161">
        <f t="shared" si="23"/>
        <v>32912.162397489112</v>
      </c>
      <c r="V40" s="161">
        <f t="shared" si="23"/>
        <v>48712.810288774141</v>
      </c>
      <c r="W40" s="161">
        <f t="shared" si="23"/>
        <v>6422.9658690785545</v>
      </c>
      <c r="Y40" s="139">
        <v>2056</v>
      </c>
      <c r="Z40" s="161">
        <f t="shared" si="7"/>
        <v>43481</v>
      </c>
      <c r="AA40" s="161">
        <f t="shared" si="8"/>
        <v>39658</v>
      </c>
      <c r="AB40" s="161">
        <f t="shared" si="9"/>
        <v>58839</v>
      </c>
      <c r="AC40" s="161">
        <f t="shared" si="10"/>
        <v>32872</v>
      </c>
      <c r="AD40" s="161">
        <f t="shared" si="11"/>
        <v>46232</v>
      </c>
      <c r="AE40" s="161">
        <f t="shared" si="12"/>
        <v>2301</v>
      </c>
      <c r="AF40" s="161">
        <f t="shared" si="13"/>
        <v>1454</v>
      </c>
      <c r="AH40" s="164">
        <f t="shared" si="5"/>
        <v>224837</v>
      </c>
    </row>
    <row r="41" spans="1:35">
      <c r="G41" s="142">
        <v>2057</v>
      </c>
      <c r="H41" s="143">
        <v>5310621</v>
      </c>
      <c r="I41" s="143">
        <v>820890</v>
      </c>
      <c r="J41" s="143">
        <v>-2192</v>
      </c>
      <c r="K41" s="144">
        <v>-3.0000000000000001E-3</v>
      </c>
      <c r="L41" s="144">
        <v>0.155</v>
      </c>
      <c r="M41" s="143">
        <v>505447</v>
      </c>
      <c r="N41" s="143">
        <v>6673</v>
      </c>
      <c r="O41" s="144">
        <v>1.2999999999999999E-2</v>
      </c>
      <c r="P41" s="144">
        <v>9.5000000000000001E-2</v>
      </c>
      <c r="Q41" s="158">
        <f t="shared" si="4"/>
        <v>0.91977433543698606</v>
      </c>
      <c r="S41" s="161">
        <f t="shared" si="23"/>
        <v>132612.84949321093</v>
      </c>
      <c r="T41" s="161">
        <f t="shared" si="23"/>
        <v>159594.2644865175</v>
      </c>
      <c r="U41" s="161">
        <f t="shared" si="23"/>
        <v>33329.01376936317</v>
      </c>
      <c r="V41" s="161">
        <f t="shared" si="23"/>
        <v>49443.407439280934</v>
      </c>
      <c r="W41" s="161">
        <f t="shared" si="23"/>
        <v>6512.8595333715821</v>
      </c>
      <c r="Y41" s="142">
        <v>2057</v>
      </c>
      <c r="Z41" s="161">
        <f t="shared" si="7"/>
        <v>43968</v>
      </c>
      <c r="AA41" s="161">
        <f t="shared" si="8"/>
        <v>40199</v>
      </c>
      <c r="AB41" s="161">
        <f t="shared" si="9"/>
        <v>59680</v>
      </c>
      <c r="AC41" s="161">
        <f t="shared" si="10"/>
        <v>33234</v>
      </c>
      <c r="AD41" s="161">
        <f t="shared" si="11"/>
        <v>46894</v>
      </c>
      <c r="AE41" s="161">
        <f t="shared" si="12"/>
        <v>2329</v>
      </c>
      <c r="AF41" s="161">
        <f t="shared" si="13"/>
        <v>1468</v>
      </c>
      <c r="AH41" s="164">
        <f t="shared" si="5"/>
        <v>227772</v>
      </c>
    </row>
    <row r="42" spans="1:35">
      <c r="G42" s="139">
        <v>2058</v>
      </c>
      <c r="H42" s="140">
        <v>5357795</v>
      </c>
      <c r="I42" s="140">
        <v>818072</v>
      </c>
      <c r="J42" s="140">
        <v>-2818</v>
      </c>
      <c r="K42" s="141">
        <v>-3.0000000000000001E-3</v>
      </c>
      <c r="L42" s="141">
        <v>0.153</v>
      </c>
      <c r="M42" s="140">
        <v>511250</v>
      </c>
      <c r="N42" s="140">
        <v>5803</v>
      </c>
      <c r="O42" s="141">
        <v>1.0999999999999999E-2</v>
      </c>
      <c r="P42" s="141">
        <v>9.5000000000000001E-2</v>
      </c>
      <c r="Q42" s="158">
        <f t="shared" si="4"/>
        <v>0.95241470082008706</v>
      </c>
      <c r="S42" s="161">
        <f t="shared" si="23"/>
        <v>133728.10549762074</v>
      </c>
      <c r="T42" s="161">
        <f t="shared" si="23"/>
        <v>161650.41166346057</v>
      </c>
      <c r="U42" s="161">
        <f t="shared" si="23"/>
        <v>33691.517667307889</v>
      </c>
      <c r="V42" s="161">
        <f t="shared" si="23"/>
        <v>50078.752151462992</v>
      </c>
      <c r="W42" s="161">
        <f t="shared" si="23"/>
        <v>6591.0332084641086</v>
      </c>
      <c r="Y42" s="139">
        <v>2058</v>
      </c>
      <c r="Z42" s="161">
        <f t="shared" si="7"/>
        <v>44392</v>
      </c>
      <c r="AA42" s="161">
        <f t="shared" si="8"/>
        <v>40669</v>
      </c>
      <c r="AB42" s="161">
        <f t="shared" si="9"/>
        <v>60411</v>
      </c>
      <c r="AC42" s="161">
        <f t="shared" si="10"/>
        <v>33548</v>
      </c>
      <c r="AD42" s="161">
        <f t="shared" si="11"/>
        <v>47469</v>
      </c>
      <c r="AE42" s="161">
        <f t="shared" si="12"/>
        <v>2353</v>
      </c>
      <c r="AF42" s="161">
        <f t="shared" si="13"/>
        <v>1480</v>
      </c>
      <c r="AH42" s="164">
        <f t="shared" si="5"/>
        <v>230322</v>
      </c>
    </row>
    <row r="43" spans="1:35">
      <c r="G43" s="142">
        <v>2059</v>
      </c>
      <c r="H43" s="143">
        <v>5404637</v>
      </c>
      <c r="I43" s="143">
        <v>814909</v>
      </c>
      <c r="J43" s="143">
        <v>-3163</v>
      </c>
      <c r="K43" s="144">
        <v>-4.0000000000000001E-3</v>
      </c>
      <c r="L43" s="144">
        <v>0.151</v>
      </c>
      <c r="M43" s="143">
        <v>516051</v>
      </c>
      <c r="N43" s="143">
        <v>4801</v>
      </c>
      <c r="O43" s="144">
        <v>8.9999999999999993E-3</v>
      </c>
      <c r="P43" s="144">
        <v>9.5000000000000001E-2</v>
      </c>
      <c r="Q43" s="158">
        <f t="shared" si="4"/>
        <v>0.97941907686769492</v>
      </c>
      <c r="S43" s="161">
        <f t="shared" si="23"/>
        <v>134650.79101841542</v>
      </c>
      <c r="T43" s="161">
        <f t="shared" si="23"/>
        <v>163351.52532820357</v>
      </c>
      <c r="U43" s="161">
        <f t="shared" si="23"/>
        <v>33991.428267692623</v>
      </c>
      <c r="V43" s="161">
        <f t="shared" si="23"/>
        <v>50604.392331229683</v>
      </c>
      <c r="W43" s="161">
        <f t="shared" si="23"/>
        <v>6655.70868909813</v>
      </c>
      <c r="Y43" s="142">
        <v>2059</v>
      </c>
      <c r="Z43" s="161">
        <f t="shared" si="7"/>
        <v>44742</v>
      </c>
      <c r="AA43" s="161">
        <f t="shared" si="8"/>
        <v>41057</v>
      </c>
      <c r="AB43" s="161">
        <f t="shared" si="9"/>
        <v>61015</v>
      </c>
      <c r="AC43" s="161">
        <f t="shared" si="10"/>
        <v>33809</v>
      </c>
      <c r="AD43" s="161">
        <f t="shared" si="11"/>
        <v>47944</v>
      </c>
      <c r="AE43" s="161">
        <f t="shared" si="12"/>
        <v>2373</v>
      </c>
      <c r="AF43" s="161">
        <f t="shared" si="13"/>
        <v>1490</v>
      </c>
      <c r="AH43" s="164">
        <f t="shared" si="5"/>
        <v>232430</v>
      </c>
    </row>
    <row r="44" spans="1:35">
      <c r="G44" s="139">
        <v>2060</v>
      </c>
      <c r="H44" s="140">
        <v>5450598</v>
      </c>
      <c r="I44" s="140">
        <v>811572</v>
      </c>
      <c r="J44" s="140">
        <v>-3337</v>
      </c>
      <c r="K44" s="141">
        <v>-4.0000000000000001E-3</v>
      </c>
      <c r="L44" s="141">
        <v>0.14899999999999999</v>
      </c>
      <c r="M44" s="140">
        <v>519710</v>
      </c>
      <c r="N44" s="140">
        <v>3659</v>
      </c>
      <c r="O44" s="141">
        <v>7.0000000000000001E-3</v>
      </c>
      <c r="P44" s="141">
        <v>9.5000000000000001E-2</v>
      </c>
      <c r="Q44" s="158">
        <f t="shared" si="4"/>
        <v>1</v>
      </c>
      <c r="S44" s="161">
        <f t="shared" si="23"/>
        <v>135354</v>
      </c>
      <c r="T44" s="161">
        <f t="shared" si="23"/>
        <v>164648</v>
      </c>
      <c r="U44" s="161">
        <f t="shared" si="23"/>
        <v>34220</v>
      </c>
      <c r="V44" s="161">
        <f t="shared" si="23"/>
        <v>51005</v>
      </c>
      <c r="W44" s="161">
        <f t="shared" si="23"/>
        <v>6705</v>
      </c>
      <c r="Y44" s="139">
        <v>2060</v>
      </c>
      <c r="Z44" s="161">
        <f t="shared" si="7"/>
        <v>45009</v>
      </c>
      <c r="AA44" s="161">
        <f t="shared" si="8"/>
        <v>41354</v>
      </c>
      <c r="AB44" s="161">
        <f t="shared" si="9"/>
        <v>61476</v>
      </c>
      <c r="AC44" s="161">
        <f t="shared" si="10"/>
        <v>34007</v>
      </c>
      <c r="AD44" s="161">
        <f t="shared" si="11"/>
        <v>48307</v>
      </c>
      <c r="AE44" s="161">
        <f t="shared" si="12"/>
        <v>2388</v>
      </c>
      <c r="AF44" s="161">
        <f t="shared" si="13"/>
        <v>1498</v>
      </c>
      <c r="AH44" s="164">
        <f t="shared" si="5"/>
        <v>234039</v>
      </c>
    </row>
    <row r="45" spans="1:35">
      <c r="G45" t="s">
        <v>266</v>
      </c>
      <c r="Z45" t="s">
        <v>1</v>
      </c>
      <c r="AA45" t="s">
        <v>2</v>
      </c>
      <c r="AB45" t="s">
        <v>3</v>
      </c>
      <c r="AC45" t="s">
        <v>4</v>
      </c>
      <c r="AD45" t="s">
        <v>15</v>
      </c>
      <c r="AE45" t="s">
        <v>16</v>
      </c>
      <c r="AF45" t="s">
        <v>17</v>
      </c>
    </row>
    <row r="46" spans="1:35">
      <c r="G46" t="s">
        <v>265</v>
      </c>
      <c r="AH46" s="164">
        <f>AH44-AH4</f>
        <v>62994</v>
      </c>
      <c r="AI46" t="s">
        <v>277</v>
      </c>
    </row>
    <row r="47" spans="1:35">
      <c r="AH47" s="165">
        <f>AH46/AH4</f>
        <v>0.3682890467420854</v>
      </c>
      <c r="AI47" t="s">
        <v>278</v>
      </c>
    </row>
  </sheetData>
  <mergeCells count="5">
    <mergeCell ref="A33:E33"/>
    <mergeCell ref="G2:G3"/>
    <mergeCell ref="H2:H3"/>
    <mergeCell ref="I2:L2"/>
    <mergeCell ref="M2:P2"/>
  </mergeCells>
  <hyperlinks>
    <hyperlink ref="A35" r:id="rId1" xr:uid="{B2E65570-319D-44A6-9FE0-C280F8A5C15C}"/>
  </hyperlinks>
  <pageMargins left="0.7" right="0.7" top="0.75" bottom="0.75" header="0.3" footer="0.3"/>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B8DB6-6DE2-45BC-90A6-F0328CF1E700}">
  <dimension ref="A1:AB6016"/>
  <sheetViews>
    <sheetView workbookViewId="0">
      <selection activeCell="Z18" sqref="Z18"/>
    </sheetView>
  </sheetViews>
  <sheetFormatPr defaultRowHeight="15"/>
  <cols>
    <col min="1" max="1" width="27.140625" bestFit="1" customWidth="1"/>
    <col min="2" max="2" width="13.85546875" customWidth="1"/>
    <col min="3" max="3" width="17.5703125" customWidth="1"/>
    <col min="5" max="5" width="14.42578125" customWidth="1"/>
    <col min="6" max="6" width="20.5703125" customWidth="1"/>
    <col min="7" max="7" width="14" customWidth="1"/>
    <col min="8" max="8" width="20.85546875" bestFit="1" customWidth="1"/>
    <col min="9" max="9" width="18.5703125" bestFit="1" customWidth="1"/>
    <col min="10" max="10" width="18.5703125" customWidth="1"/>
    <col min="12" max="12" width="9.42578125" customWidth="1"/>
    <col min="13" max="13" width="10.85546875" customWidth="1"/>
    <col min="14" max="14" width="17.7109375" bestFit="1" customWidth="1"/>
    <col min="19" max="19" width="12.140625" customWidth="1"/>
    <col min="20" max="20" width="12.85546875" customWidth="1"/>
    <col min="23" max="23" width="17.42578125" bestFit="1" customWidth="1"/>
    <col min="24" max="24" width="17.7109375" bestFit="1" customWidth="1"/>
    <col min="25" max="25" width="22.140625" bestFit="1" customWidth="1"/>
    <col min="26" max="26" width="21.140625" bestFit="1" customWidth="1"/>
    <col min="27" max="27" width="27.140625" bestFit="1" customWidth="1"/>
    <col min="28" max="28" width="14.28515625" customWidth="1"/>
    <col min="29" max="29" width="11.28515625" bestFit="1" customWidth="1"/>
  </cols>
  <sheetData>
    <row r="1" spans="1:28">
      <c r="A1" s="102" t="s">
        <v>331</v>
      </c>
      <c r="L1" s="102" t="s">
        <v>332</v>
      </c>
      <c r="P1" s="102" t="s">
        <v>651</v>
      </c>
    </row>
    <row r="2" spans="1:28">
      <c r="A2" s="102" t="s">
        <v>284</v>
      </c>
      <c r="B2" s="171" t="s">
        <v>285</v>
      </c>
      <c r="C2" s="171" t="s">
        <v>286</v>
      </c>
      <c r="D2" s="171" t="s">
        <v>287</v>
      </c>
      <c r="E2" s="171" t="s">
        <v>288</v>
      </c>
      <c r="F2" s="171" t="s">
        <v>289</v>
      </c>
      <c r="G2" s="171" t="s">
        <v>50</v>
      </c>
      <c r="H2" s="171" t="s">
        <v>653</v>
      </c>
      <c r="I2" s="171" t="s">
        <v>652</v>
      </c>
      <c r="J2" s="171" t="s">
        <v>333</v>
      </c>
      <c r="L2" t="s">
        <v>333</v>
      </c>
      <c r="M2" t="s">
        <v>334</v>
      </c>
      <c r="N2" t="s">
        <v>335</v>
      </c>
      <c r="P2" t="s">
        <v>605</v>
      </c>
      <c r="Q2" t="s">
        <v>606</v>
      </c>
      <c r="R2" t="s">
        <v>607</v>
      </c>
      <c r="S2" t="s">
        <v>608</v>
      </c>
      <c r="T2" t="s">
        <v>609</v>
      </c>
      <c r="U2" t="s">
        <v>610</v>
      </c>
      <c r="W2" s="172" t="s">
        <v>657</v>
      </c>
      <c r="X2" s="172" t="s">
        <v>656</v>
      </c>
    </row>
    <row r="3" spans="1:28">
      <c r="A3" t="s">
        <v>191</v>
      </c>
      <c r="B3" t="s">
        <v>20</v>
      </c>
      <c r="C3">
        <v>2025</v>
      </c>
      <c r="D3">
        <v>2</v>
      </c>
      <c r="E3">
        <v>84003</v>
      </c>
      <c r="F3" t="s">
        <v>290</v>
      </c>
      <c r="G3">
        <v>38</v>
      </c>
      <c r="H3" t="str">
        <f>_xlfn.XLOOKUP(Table1[[#This Row],[ZIPCODE]],Table2[Zip Code],Table2[County])</f>
        <v>Utah</v>
      </c>
      <c r="I3" t="str">
        <f>_xlfn.XLOOKUP(Table1[[#This Row],[ZIPCODE]],Table3[zip],Table3[county])</f>
        <v>Utah County</v>
      </c>
      <c r="J3" t="str">
        <f>IFERROR(Table1[[#This Row],[County (Utah.gov)]], SUBSTITUTE(Table1[[#This Row],[County (WPR)]], " County", ""))</f>
        <v>Utah</v>
      </c>
      <c r="L3" t="s">
        <v>336</v>
      </c>
      <c r="M3">
        <v>84713</v>
      </c>
      <c r="N3" t="s">
        <v>337</v>
      </c>
      <c r="P3">
        <v>84043</v>
      </c>
      <c r="Q3" t="s">
        <v>560</v>
      </c>
      <c r="R3" t="s">
        <v>611</v>
      </c>
      <c r="S3" t="s">
        <v>612</v>
      </c>
      <c r="T3">
        <v>81839</v>
      </c>
      <c r="U3" t="s">
        <v>270</v>
      </c>
      <c r="W3" s="172" t="s">
        <v>654</v>
      </c>
      <c r="X3" t="s">
        <v>301</v>
      </c>
      <c r="Y3" t="s">
        <v>140</v>
      </c>
      <c r="Z3" t="s">
        <v>137</v>
      </c>
      <c r="AA3" t="s">
        <v>191</v>
      </c>
      <c r="AB3" t="s">
        <v>655</v>
      </c>
    </row>
    <row r="4" spans="1:28">
      <c r="A4" t="s">
        <v>191</v>
      </c>
      <c r="B4" t="s">
        <v>20</v>
      </c>
      <c r="C4">
        <v>2025</v>
      </c>
      <c r="D4">
        <v>2</v>
      </c>
      <c r="E4">
        <v>84003</v>
      </c>
      <c r="F4" t="s">
        <v>291</v>
      </c>
      <c r="G4">
        <v>70</v>
      </c>
      <c r="H4" t="str">
        <f>_xlfn.XLOOKUP(Table1[[#This Row],[ZIPCODE]],Table2[Zip Code],Table2[County])</f>
        <v>Utah</v>
      </c>
      <c r="I4" t="str">
        <f>_xlfn.XLOOKUP(Table1[[#This Row],[ZIPCODE]],Table3[zip],Table3[county])</f>
        <v>Utah County</v>
      </c>
      <c r="J4" t="str">
        <f>IFERROR(Table1[[#This Row],[County (Utah.gov)]], SUBSTITUTE(Table1[[#This Row],[County (WPR)]], " County", ""))</f>
        <v>Utah</v>
      </c>
      <c r="L4" t="s">
        <v>336</v>
      </c>
      <c r="M4">
        <v>84731</v>
      </c>
      <c r="N4" t="s">
        <v>338</v>
      </c>
      <c r="P4">
        <v>84096</v>
      </c>
      <c r="Q4" t="s">
        <v>613</v>
      </c>
      <c r="R4" t="s">
        <v>614</v>
      </c>
      <c r="S4" t="s">
        <v>612</v>
      </c>
      <c r="T4">
        <v>71115</v>
      </c>
      <c r="U4" t="s">
        <v>270</v>
      </c>
      <c r="W4" s="173" t="s">
        <v>272</v>
      </c>
      <c r="X4">
        <v>93</v>
      </c>
      <c r="Y4">
        <v>819</v>
      </c>
      <c r="Z4">
        <v>123</v>
      </c>
      <c r="AA4">
        <v>58</v>
      </c>
      <c r="AB4">
        <v>1093</v>
      </c>
    </row>
    <row r="5" spans="1:28">
      <c r="A5" t="s">
        <v>191</v>
      </c>
      <c r="B5" t="s">
        <v>20</v>
      </c>
      <c r="C5">
        <v>2025</v>
      </c>
      <c r="D5">
        <v>2</v>
      </c>
      <c r="E5">
        <v>84004</v>
      </c>
      <c r="F5" t="s">
        <v>290</v>
      </c>
      <c r="G5">
        <v>12</v>
      </c>
      <c r="H5" t="str">
        <f>_xlfn.XLOOKUP(Table1[[#This Row],[ZIPCODE]],Table2[Zip Code],Table2[County])</f>
        <v>Utah</v>
      </c>
      <c r="I5" t="str">
        <f>_xlfn.XLOOKUP(Table1[[#This Row],[ZIPCODE]],Table3[zip],Table3[county])</f>
        <v>Utah County</v>
      </c>
      <c r="J5" t="str">
        <f>IFERROR(Table1[[#This Row],[County (Utah.gov)]], SUBSTITUTE(Table1[[#This Row],[County (WPR)]], " County", ""))</f>
        <v>Utah</v>
      </c>
      <c r="L5" t="s">
        <v>336</v>
      </c>
      <c r="M5">
        <v>84751</v>
      </c>
      <c r="N5" t="s">
        <v>339</v>
      </c>
      <c r="P5">
        <v>84015</v>
      </c>
      <c r="Q5" t="s">
        <v>388</v>
      </c>
      <c r="R5" t="s">
        <v>615</v>
      </c>
      <c r="S5" t="s">
        <v>612</v>
      </c>
      <c r="T5">
        <v>70730</v>
      </c>
      <c r="U5" t="s">
        <v>270</v>
      </c>
      <c r="W5" s="173" t="s">
        <v>142</v>
      </c>
      <c r="X5">
        <v>3547</v>
      </c>
      <c r="Y5">
        <v>9125</v>
      </c>
      <c r="Z5">
        <v>1733</v>
      </c>
      <c r="AA5">
        <v>1580</v>
      </c>
      <c r="AB5">
        <v>15985</v>
      </c>
    </row>
    <row r="6" spans="1:28">
      <c r="A6" t="s">
        <v>191</v>
      </c>
      <c r="B6" t="s">
        <v>20</v>
      </c>
      <c r="C6">
        <v>2025</v>
      </c>
      <c r="D6">
        <v>2</v>
      </c>
      <c r="E6">
        <v>84004</v>
      </c>
      <c r="F6" t="s">
        <v>291</v>
      </c>
      <c r="G6">
        <v>13</v>
      </c>
      <c r="H6" t="str">
        <f>_xlfn.XLOOKUP(Table1[[#This Row],[ZIPCODE]],Table2[Zip Code],Table2[County])</f>
        <v>Utah</v>
      </c>
      <c r="I6" t="str">
        <f>_xlfn.XLOOKUP(Table1[[#This Row],[ZIPCODE]],Table3[zip],Table3[county])</f>
        <v>Utah County</v>
      </c>
      <c r="J6" t="str">
        <f>IFERROR(Table1[[#This Row],[County (Utah.gov)]], SUBSTITUTE(Table1[[#This Row],[County (WPR)]], " County", ""))</f>
        <v>Utah</v>
      </c>
      <c r="L6" t="s">
        <v>336</v>
      </c>
      <c r="M6">
        <v>84752</v>
      </c>
      <c r="N6" t="s">
        <v>340</v>
      </c>
      <c r="P6">
        <v>84404</v>
      </c>
      <c r="Q6" t="s">
        <v>141</v>
      </c>
      <c r="R6" t="s">
        <v>616</v>
      </c>
      <c r="S6" t="s">
        <v>612</v>
      </c>
      <c r="T6">
        <v>65875</v>
      </c>
      <c r="U6" t="s">
        <v>270</v>
      </c>
      <c r="W6" s="173" t="s">
        <v>269</v>
      </c>
      <c r="X6">
        <v>33271</v>
      </c>
      <c r="Y6">
        <v>1953</v>
      </c>
      <c r="Z6">
        <v>8406</v>
      </c>
      <c r="AA6">
        <v>18785</v>
      </c>
      <c r="AB6">
        <v>62415</v>
      </c>
    </row>
    <row r="7" spans="1:28">
      <c r="A7" t="s">
        <v>191</v>
      </c>
      <c r="B7" t="s">
        <v>20</v>
      </c>
      <c r="C7">
        <v>2025</v>
      </c>
      <c r="D7">
        <v>2</v>
      </c>
      <c r="E7">
        <v>84005</v>
      </c>
      <c r="F7" t="s">
        <v>290</v>
      </c>
      <c r="G7">
        <v>51</v>
      </c>
      <c r="H7" t="e">
        <f>_xlfn.XLOOKUP(Table1[[#This Row],[ZIPCODE]],Table2[Zip Code],Table2[County])</f>
        <v>#N/A</v>
      </c>
      <c r="I7" t="str">
        <f>_xlfn.XLOOKUP(Table1[[#This Row],[ZIPCODE]],Table3[zip],Table3[county])</f>
        <v>Utah County</v>
      </c>
      <c r="J7" t="str">
        <f>IFERROR(Table1[[#This Row],[County (Utah.gov)]], SUBSTITUTE(Table1[[#This Row],[County (WPR)]], " County", ""))</f>
        <v>Utah</v>
      </c>
      <c r="L7" t="s">
        <v>272</v>
      </c>
      <c r="M7">
        <v>84301</v>
      </c>
      <c r="N7" t="s">
        <v>341</v>
      </c>
      <c r="P7">
        <v>84074</v>
      </c>
      <c r="Q7" t="s">
        <v>537</v>
      </c>
      <c r="R7" t="s">
        <v>617</v>
      </c>
      <c r="S7" t="s">
        <v>612</v>
      </c>
      <c r="T7">
        <v>57470</v>
      </c>
      <c r="U7" t="s">
        <v>270</v>
      </c>
      <c r="W7" s="173" t="s">
        <v>270</v>
      </c>
      <c r="X7">
        <v>3594</v>
      </c>
      <c r="Y7">
        <v>610</v>
      </c>
      <c r="Z7">
        <v>27848</v>
      </c>
      <c r="AA7">
        <v>1779</v>
      </c>
      <c r="AB7">
        <v>33831</v>
      </c>
    </row>
    <row r="8" spans="1:28">
      <c r="A8" t="s">
        <v>191</v>
      </c>
      <c r="B8" t="s">
        <v>20</v>
      </c>
      <c r="C8">
        <v>2025</v>
      </c>
      <c r="D8">
        <v>2</v>
      </c>
      <c r="E8">
        <v>84005</v>
      </c>
      <c r="F8" t="s">
        <v>291</v>
      </c>
      <c r="G8">
        <v>109</v>
      </c>
      <c r="H8" t="e">
        <f>_xlfn.XLOOKUP(Table1[[#This Row],[ZIPCODE]],Table2[Zip Code],Table2[County])</f>
        <v>#N/A</v>
      </c>
      <c r="I8" t="str">
        <f>_xlfn.XLOOKUP(Table1[[#This Row],[ZIPCODE]],Table3[zip],Table3[county])</f>
        <v>Utah County</v>
      </c>
      <c r="J8" t="str">
        <f>IFERROR(Table1[[#This Row],[County (Utah.gov)]], SUBSTITUTE(Table1[[#This Row],[County (WPR)]], " County", ""))</f>
        <v>Utah</v>
      </c>
      <c r="L8" t="s">
        <v>272</v>
      </c>
      <c r="M8">
        <v>84302</v>
      </c>
      <c r="N8" t="s">
        <v>342</v>
      </c>
      <c r="P8">
        <v>84003</v>
      </c>
      <c r="Q8" t="s">
        <v>556</v>
      </c>
      <c r="R8" t="s">
        <v>611</v>
      </c>
      <c r="S8" t="s">
        <v>612</v>
      </c>
      <c r="T8">
        <v>55259</v>
      </c>
      <c r="U8" t="s">
        <v>270</v>
      </c>
      <c r="W8" s="173" t="s">
        <v>271</v>
      </c>
      <c r="X8">
        <v>1036</v>
      </c>
      <c r="Y8">
        <v>10235</v>
      </c>
      <c r="Z8">
        <v>277</v>
      </c>
      <c r="AA8">
        <v>336</v>
      </c>
      <c r="AB8">
        <v>11884</v>
      </c>
    </row>
    <row r="9" spans="1:28">
      <c r="A9" t="s">
        <v>191</v>
      </c>
      <c r="B9" t="s">
        <v>20</v>
      </c>
      <c r="C9">
        <v>2025</v>
      </c>
      <c r="D9">
        <v>2</v>
      </c>
      <c r="E9">
        <v>84006</v>
      </c>
      <c r="F9" t="s">
        <v>290</v>
      </c>
      <c r="G9">
        <v>3</v>
      </c>
      <c r="H9" t="str">
        <f>_xlfn.XLOOKUP(Table1[[#This Row],[ZIPCODE]],Table2[Zip Code],Table2[County])</f>
        <v>Salt Lake</v>
      </c>
      <c r="I9" t="str">
        <f>_xlfn.XLOOKUP(Table1[[#This Row],[ZIPCODE]],Table3[zip],Table3[county])</f>
        <v>Salt Lake County</v>
      </c>
      <c r="J9" t="str">
        <f>IFERROR(Table1[[#This Row],[County (Utah.gov)]], SUBSTITUTE(Table1[[#This Row],[County (WPR)]], " County", ""))</f>
        <v>Salt Lake</v>
      </c>
      <c r="L9" t="s">
        <v>272</v>
      </c>
      <c r="M9">
        <v>84306</v>
      </c>
      <c r="N9" t="s">
        <v>343</v>
      </c>
      <c r="P9">
        <v>84041</v>
      </c>
      <c r="Q9" t="s">
        <v>391</v>
      </c>
      <c r="R9" t="s">
        <v>615</v>
      </c>
      <c r="S9" t="s">
        <v>612</v>
      </c>
      <c r="T9">
        <v>54750</v>
      </c>
      <c r="U9" t="s">
        <v>270</v>
      </c>
      <c r="W9" s="173" t="s">
        <v>655</v>
      </c>
      <c r="X9">
        <v>41541</v>
      </c>
      <c r="Y9">
        <v>22742</v>
      </c>
      <c r="Z9">
        <v>38387</v>
      </c>
      <c r="AA9">
        <v>22538</v>
      </c>
      <c r="AB9">
        <v>125208</v>
      </c>
    </row>
    <row r="10" spans="1:28">
      <c r="A10" t="s">
        <v>191</v>
      </c>
      <c r="B10" t="s">
        <v>20</v>
      </c>
      <c r="C10">
        <v>2025</v>
      </c>
      <c r="D10">
        <v>2</v>
      </c>
      <c r="E10">
        <v>84006</v>
      </c>
      <c r="F10" t="s">
        <v>291</v>
      </c>
      <c r="G10">
        <v>2</v>
      </c>
      <c r="H10" t="str">
        <f>_xlfn.XLOOKUP(Table1[[#This Row],[ZIPCODE]],Table2[Zip Code],Table2[County])</f>
        <v>Salt Lake</v>
      </c>
      <c r="I10" t="str">
        <f>_xlfn.XLOOKUP(Table1[[#This Row],[ZIPCODE]],Table3[zip],Table3[county])</f>
        <v>Salt Lake County</v>
      </c>
      <c r="J10" t="str">
        <f>IFERROR(Table1[[#This Row],[County (Utah.gov)]], SUBSTITUTE(Table1[[#This Row],[County (WPR)]], " County", ""))</f>
        <v>Salt Lake</v>
      </c>
      <c r="L10" t="s">
        <v>272</v>
      </c>
      <c r="M10">
        <v>84307</v>
      </c>
      <c r="N10" t="s">
        <v>344</v>
      </c>
      <c r="P10">
        <v>84790</v>
      </c>
      <c r="Q10" t="s">
        <v>587</v>
      </c>
      <c r="R10" t="s">
        <v>618</v>
      </c>
      <c r="S10" t="s">
        <v>612</v>
      </c>
      <c r="T10">
        <v>54353</v>
      </c>
      <c r="U10" t="s">
        <v>270</v>
      </c>
    </row>
    <row r="11" spans="1:28">
      <c r="A11" t="s">
        <v>191</v>
      </c>
      <c r="B11" t="s">
        <v>20</v>
      </c>
      <c r="C11">
        <v>2025</v>
      </c>
      <c r="D11">
        <v>2</v>
      </c>
      <c r="E11">
        <v>84009</v>
      </c>
      <c r="F11" t="s">
        <v>290</v>
      </c>
      <c r="G11">
        <v>156</v>
      </c>
      <c r="H11" t="e">
        <f>_xlfn.XLOOKUP(Table1[[#This Row],[ZIPCODE]],Table2[Zip Code],Table2[County])</f>
        <v>#N/A</v>
      </c>
      <c r="I11" t="str">
        <f>_xlfn.XLOOKUP(Table1[[#This Row],[ZIPCODE]],Table3[zip],Table3[county])</f>
        <v>Salt Lake County</v>
      </c>
      <c r="J11" t="str">
        <f>IFERROR(Table1[[#This Row],[County (Utah.gov)]], SUBSTITUTE(Table1[[#This Row],[County (WPR)]], " County", ""))</f>
        <v>Salt Lake</v>
      </c>
      <c r="L11" t="s">
        <v>272</v>
      </c>
      <c r="M11">
        <v>84309</v>
      </c>
      <c r="N11" t="s">
        <v>345</v>
      </c>
      <c r="P11">
        <v>84081</v>
      </c>
      <c r="Q11" t="s">
        <v>490</v>
      </c>
      <c r="R11" t="s">
        <v>614</v>
      </c>
      <c r="S11" t="s">
        <v>612</v>
      </c>
      <c r="T11">
        <v>52168</v>
      </c>
      <c r="U11" t="s">
        <v>270</v>
      </c>
    </row>
    <row r="12" spans="1:28">
      <c r="A12" t="s">
        <v>191</v>
      </c>
      <c r="B12" t="s">
        <v>20</v>
      </c>
      <c r="C12">
        <v>2025</v>
      </c>
      <c r="D12">
        <v>2</v>
      </c>
      <c r="E12">
        <v>84009</v>
      </c>
      <c r="F12" t="s">
        <v>291</v>
      </c>
      <c r="G12">
        <v>331</v>
      </c>
      <c r="H12" t="e">
        <f>_xlfn.XLOOKUP(Table1[[#This Row],[ZIPCODE]],Table2[Zip Code],Table2[County])</f>
        <v>#N/A</v>
      </c>
      <c r="I12" t="str">
        <f>_xlfn.XLOOKUP(Table1[[#This Row],[ZIPCODE]],Table3[zip],Table3[county])</f>
        <v>Salt Lake County</v>
      </c>
      <c r="J12" t="str">
        <f>IFERROR(Table1[[#This Row],[County (Utah.gov)]], SUBSTITUTE(Table1[[#This Row],[County (WPR)]], " County", ""))</f>
        <v>Salt Lake</v>
      </c>
      <c r="L12" t="s">
        <v>272</v>
      </c>
      <c r="M12">
        <v>84311</v>
      </c>
      <c r="N12" t="s">
        <v>346</v>
      </c>
      <c r="P12">
        <v>84119</v>
      </c>
      <c r="Q12" t="s">
        <v>619</v>
      </c>
      <c r="R12" t="s">
        <v>614</v>
      </c>
      <c r="S12" t="s">
        <v>612</v>
      </c>
      <c r="T12">
        <v>50745</v>
      </c>
      <c r="U12" t="s">
        <v>270</v>
      </c>
    </row>
    <row r="13" spans="1:28">
      <c r="A13" t="s">
        <v>191</v>
      </c>
      <c r="B13" t="s">
        <v>20</v>
      </c>
      <c r="C13">
        <v>2025</v>
      </c>
      <c r="D13">
        <v>2</v>
      </c>
      <c r="E13">
        <v>84010</v>
      </c>
      <c r="F13" t="s">
        <v>290</v>
      </c>
      <c r="G13">
        <v>78</v>
      </c>
      <c r="H13" t="str">
        <f>_xlfn.XLOOKUP(Table1[[#This Row],[ZIPCODE]],Table2[Zip Code],Table2[County])</f>
        <v>Davis</v>
      </c>
      <c r="I13" t="str">
        <f>_xlfn.XLOOKUP(Table1[[#This Row],[ZIPCODE]],Table3[zip],Table3[county])</f>
        <v>Davis County</v>
      </c>
      <c r="J13" t="str">
        <f>IFERROR(Table1[[#This Row],[County (Utah.gov)]], SUBSTITUTE(Table1[[#This Row],[County (WPR)]], " County", ""))</f>
        <v>Davis</v>
      </c>
      <c r="L13" t="s">
        <v>272</v>
      </c>
      <c r="M13">
        <v>84312</v>
      </c>
      <c r="N13" t="s">
        <v>347</v>
      </c>
      <c r="P13">
        <v>84120</v>
      </c>
      <c r="Q13" t="s">
        <v>619</v>
      </c>
      <c r="R13" t="s">
        <v>614</v>
      </c>
      <c r="S13" t="s">
        <v>612</v>
      </c>
      <c r="T13">
        <v>50589</v>
      </c>
      <c r="U13" t="s">
        <v>270</v>
      </c>
    </row>
    <row r="14" spans="1:28">
      <c r="A14" t="s">
        <v>191</v>
      </c>
      <c r="B14" t="s">
        <v>20</v>
      </c>
      <c r="C14">
        <v>2025</v>
      </c>
      <c r="D14">
        <v>2</v>
      </c>
      <c r="E14">
        <v>84010</v>
      </c>
      <c r="F14" t="s">
        <v>291</v>
      </c>
      <c r="G14">
        <v>166</v>
      </c>
      <c r="H14" t="str">
        <f>_xlfn.XLOOKUP(Table1[[#This Row],[ZIPCODE]],Table2[Zip Code],Table2[County])</f>
        <v>Davis</v>
      </c>
      <c r="I14" t="str">
        <f>_xlfn.XLOOKUP(Table1[[#This Row],[ZIPCODE]],Table3[zip],Table3[county])</f>
        <v>Davis County</v>
      </c>
      <c r="J14" t="str">
        <f>IFERROR(Table1[[#This Row],[County (Utah.gov)]], SUBSTITUTE(Table1[[#This Row],[County (WPR)]], " County", ""))</f>
        <v>Davis</v>
      </c>
      <c r="L14" t="s">
        <v>272</v>
      </c>
      <c r="M14">
        <v>84313</v>
      </c>
      <c r="N14" t="s">
        <v>348</v>
      </c>
      <c r="P14">
        <v>84065</v>
      </c>
      <c r="Q14" t="s">
        <v>484</v>
      </c>
      <c r="R14" t="s">
        <v>614</v>
      </c>
      <c r="S14" t="s">
        <v>612</v>
      </c>
      <c r="T14">
        <v>50284</v>
      </c>
      <c r="U14" t="s">
        <v>270</v>
      </c>
    </row>
    <row r="15" spans="1:28">
      <c r="A15" t="s">
        <v>191</v>
      </c>
      <c r="B15" t="s">
        <v>20</v>
      </c>
      <c r="C15">
        <v>2025</v>
      </c>
      <c r="D15">
        <v>2</v>
      </c>
      <c r="E15">
        <v>84011</v>
      </c>
      <c r="F15" t="s">
        <v>291</v>
      </c>
      <c r="G15">
        <v>4</v>
      </c>
      <c r="H15" t="str">
        <f>_xlfn.XLOOKUP(Table1[[#This Row],[ZIPCODE]],Table2[Zip Code],Table2[County])</f>
        <v>Davis</v>
      </c>
      <c r="I15" t="e">
        <f>_xlfn.XLOOKUP(Table1[[#This Row],[ZIPCODE]],Table3[zip],Table3[county])</f>
        <v>#N/A</v>
      </c>
      <c r="J15" t="str">
        <f>IFERROR(Table1[[#This Row],[County (Utah.gov)]], SUBSTITUTE(Table1[[#This Row],[County (WPR)]], " County", ""))</f>
        <v>Davis</v>
      </c>
      <c r="L15" t="s">
        <v>272</v>
      </c>
      <c r="M15">
        <v>84316</v>
      </c>
      <c r="N15" t="s">
        <v>349</v>
      </c>
      <c r="P15">
        <v>84020</v>
      </c>
      <c r="Q15" t="s">
        <v>19</v>
      </c>
      <c r="R15" t="s">
        <v>614</v>
      </c>
      <c r="S15" t="s">
        <v>612</v>
      </c>
      <c r="T15">
        <v>50159</v>
      </c>
      <c r="U15" t="s">
        <v>270</v>
      </c>
    </row>
    <row r="16" spans="1:28">
      <c r="A16" t="s">
        <v>191</v>
      </c>
      <c r="B16" t="s">
        <v>20</v>
      </c>
      <c r="C16">
        <v>2025</v>
      </c>
      <c r="D16">
        <v>2</v>
      </c>
      <c r="E16">
        <v>84013</v>
      </c>
      <c r="F16" t="s">
        <v>290</v>
      </c>
      <c r="G16">
        <v>1</v>
      </c>
      <c r="H16" t="str">
        <f>_xlfn.XLOOKUP(Table1[[#This Row],[ZIPCODE]],Table2[Zip Code],Table2[County])</f>
        <v>Utah</v>
      </c>
      <c r="I16" t="str">
        <f>_xlfn.XLOOKUP(Table1[[#This Row],[ZIPCODE]],Table3[zip],Table3[county])</f>
        <v>Utah County</v>
      </c>
      <c r="J16" t="str">
        <f>IFERROR(Table1[[#This Row],[County (Utah.gov)]], SUBSTITUTE(Table1[[#This Row],[County (WPR)]], " County", ""))</f>
        <v>Utah</v>
      </c>
      <c r="L16" t="s">
        <v>272</v>
      </c>
      <c r="M16">
        <v>84314</v>
      </c>
      <c r="N16" t="s">
        <v>350</v>
      </c>
      <c r="P16">
        <v>84321</v>
      </c>
      <c r="Q16" t="s">
        <v>136</v>
      </c>
      <c r="R16" t="s">
        <v>620</v>
      </c>
      <c r="S16" t="s">
        <v>612</v>
      </c>
      <c r="T16">
        <v>49811</v>
      </c>
      <c r="U16" t="s">
        <v>270</v>
      </c>
    </row>
    <row r="17" spans="1:21">
      <c r="A17" t="s">
        <v>191</v>
      </c>
      <c r="B17" t="s">
        <v>20</v>
      </c>
      <c r="C17">
        <v>2025</v>
      </c>
      <c r="D17">
        <v>2</v>
      </c>
      <c r="E17">
        <v>84013</v>
      </c>
      <c r="F17" t="s">
        <v>291</v>
      </c>
      <c r="G17">
        <v>4</v>
      </c>
      <c r="H17" t="str">
        <f>_xlfn.XLOOKUP(Table1[[#This Row],[ZIPCODE]],Table2[Zip Code],Table2[County])</f>
        <v>Utah</v>
      </c>
      <c r="I17" t="str">
        <f>_xlfn.XLOOKUP(Table1[[#This Row],[ZIPCODE]],Table3[zip],Table3[county])</f>
        <v>Utah County</v>
      </c>
      <c r="J17" t="str">
        <f>IFERROR(Table1[[#This Row],[County (Utah.gov)]], SUBSTITUTE(Table1[[#This Row],[County (WPR)]], " County", ""))</f>
        <v>Utah</v>
      </c>
      <c r="L17" t="s">
        <v>272</v>
      </c>
      <c r="M17">
        <v>84324</v>
      </c>
      <c r="N17" t="s">
        <v>351</v>
      </c>
      <c r="P17">
        <v>84005</v>
      </c>
      <c r="Q17" t="s">
        <v>621</v>
      </c>
      <c r="R17" t="s">
        <v>611</v>
      </c>
      <c r="S17" t="s">
        <v>612</v>
      </c>
      <c r="T17">
        <v>49116</v>
      </c>
      <c r="U17" t="s">
        <v>270</v>
      </c>
    </row>
    <row r="18" spans="1:21">
      <c r="A18" t="s">
        <v>191</v>
      </c>
      <c r="B18" t="s">
        <v>20</v>
      </c>
      <c r="C18">
        <v>2025</v>
      </c>
      <c r="D18">
        <v>2</v>
      </c>
      <c r="E18">
        <v>84014</v>
      </c>
      <c r="F18" t="s">
        <v>290</v>
      </c>
      <c r="G18">
        <v>27</v>
      </c>
      <c r="H18" t="str">
        <f>_xlfn.XLOOKUP(Table1[[#This Row],[ZIPCODE]],Table2[Zip Code],Table2[County])</f>
        <v>Davis</v>
      </c>
      <c r="I18" t="str">
        <f>_xlfn.XLOOKUP(Table1[[#This Row],[ZIPCODE]],Table3[zip],Table3[county])</f>
        <v>Davis County</v>
      </c>
      <c r="J18" t="str">
        <f>IFERROR(Table1[[#This Row],[County (Utah.gov)]], SUBSTITUTE(Table1[[#This Row],[County (WPR)]], " County", ""))</f>
        <v>Davis</v>
      </c>
      <c r="L18" t="s">
        <v>272</v>
      </c>
      <c r="M18">
        <v>84329</v>
      </c>
      <c r="N18" t="s">
        <v>352</v>
      </c>
      <c r="P18">
        <v>84062</v>
      </c>
      <c r="Q18" t="s">
        <v>564</v>
      </c>
      <c r="R18" t="s">
        <v>611</v>
      </c>
      <c r="S18" t="s">
        <v>612</v>
      </c>
      <c r="T18">
        <v>47489</v>
      </c>
      <c r="U18" t="s">
        <v>270</v>
      </c>
    </row>
    <row r="19" spans="1:21">
      <c r="A19" t="s">
        <v>191</v>
      </c>
      <c r="B19" t="s">
        <v>20</v>
      </c>
      <c r="C19">
        <v>2025</v>
      </c>
      <c r="D19">
        <v>2</v>
      </c>
      <c r="E19">
        <v>84014</v>
      </c>
      <c r="F19" t="s">
        <v>291</v>
      </c>
      <c r="G19">
        <v>53</v>
      </c>
      <c r="H19" t="str">
        <f>_xlfn.XLOOKUP(Table1[[#This Row],[ZIPCODE]],Table2[Zip Code],Table2[County])</f>
        <v>Davis</v>
      </c>
      <c r="I19" t="str">
        <f>_xlfn.XLOOKUP(Table1[[#This Row],[ZIPCODE]],Table3[zip],Table3[county])</f>
        <v>Davis County</v>
      </c>
      <c r="J19" t="str">
        <f>IFERROR(Table1[[#This Row],[County (Utah.gov)]], SUBSTITUTE(Table1[[#This Row],[County (WPR)]], " County", ""))</f>
        <v>Davis</v>
      </c>
      <c r="L19" t="s">
        <v>272</v>
      </c>
      <c r="M19">
        <v>84330</v>
      </c>
      <c r="N19" t="s">
        <v>353</v>
      </c>
      <c r="P19">
        <v>84770</v>
      </c>
      <c r="Q19" t="s">
        <v>587</v>
      </c>
      <c r="R19" t="s">
        <v>618</v>
      </c>
      <c r="S19" t="s">
        <v>612</v>
      </c>
      <c r="T19">
        <v>47226</v>
      </c>
      <c r="U19" t="s">
        <v>270</v>
      </c>
    </row>
    <row r="20" spans="1:21">
      <c r="A20" t="s">
        <v>191</v>
      </c>
      <c r="B20" t="s">
        <v>20</v>
      </c>
      <c r="C20">
        <v>2025</v>
      </c>
      <c r="D20">
        <v>2</v>
      </c>
      <c r="E20">
        <v>84015</v>
      </c>
      <c r="F20" t="s">
        <v>290</v>
      </c>
      <c r="G20">
        <v>45</v>
      </c>
      <c r="H20" t="str">
        <f>_xlfn.XLOOKUP(Table1[[#This Row],[ZIPCODE]],Table2[Zip Code],Table2[County])</f>
        <v>Davis</v>
      </c>
      <c r="I20" t="str">
        <f>_xlfn.XLOOKUP(Table1[[#This Row],[ZIPCODE]],Table3[zip],Table3[county])</f>
        <v>Davis County</v>
      </c>
      <c r="J20" t="str">
        <f>IFERROR(Table1[[#This Row],[County (Utah.gov)]], SUBSTITUTE(Table1[[#This Row],[County (WPR)]], " County", ""))</f>
        <v>Davis</v>
      </c>
      <c r="L20" t="s">
        <v>272</v>
      </c>
      <c r="M20">
        <v>84331</v>
      </c>
      <c r="N20" t="s">
        <v>354</v>
      </c>
      <c r="P20">
        <v>84660</v>
      </c>
      <c r="Q20" t="s">
        <v>568</v>
      </c>
      <c r="R20" t="s">
        <v>611</v>
      </c>
      <c r="S20" t="s">
        <v>612</v>
      </c>
      <c r="T20">
        <v>47004</v>
      </c>
      <c r="U20" t="s">
        <v>270</v>
      </c>
    </row>
    <row r="21" spans="1:21">
      <c r="A21" t="s">
        <v>191</v>
      </c>
      <c r="B21" t="s">
        <v>20</v>
      </c>
      <c r="C21">
        <v>2025</v>
      </c>
      <c r="D21">
        <v>2</v>
      </c>
      <c r="E21">
        <v>84015</v>
      </c>
      <c r="F21" t="s">
        <v>291</v>
      </c>
      <c r="G21">
        <v>64</v>
      </c>
      <c r="H21" t="str">
        <f>_xlfn.XLOOKUP(Table1[[#This Row],[ZIPCODE]],Table2[Zip Code],Table2[County])</f>
        <v>Davis</v>
      </c>
      <c r="I21" t="str">
        <f>_xlfn.XLOOKUP(Table1[[#This Row],[ZIPCODE]],Table3[zip],Table3[county])</f>
        <v>Davis County</v>
      </c>
      <c r="J21" t="str">
        <f>IFERROR(Table1[[#This Row],[County (Utah.gov)]], SUBSTITUTE(Table1[[#This Row],[County (WPR)]], " County", ""))</f>
        <v>Davis</v>
      </c>
      <c r="L21" t="s">
        <v>272</v>
      </c>
      <c r="M21">
        <v>84336</v>
      </c>
      <c r="N21" t="s">
        <v>355</v>
      </c>
      <c r="P21">
        <v>84401</v>
      </c>
      <c r="Q21" t="s">
        <v>141</v>
      </c>
      <c r="R21" t="s">
        <v>616</v>
      </c>
      <c r="S21" t="s">
        <v>612</v>
      </c>
      <c r="T21">
        <v>46784</v>
      </c>
      <c r="U21" t="s">
        <v>270</v>
      </c>
    </row>
    <row r="22" spans="1:21">
      <c r="A22" t="s">
        <v>191</v>
      </c>
      <c r="B22" t="s">
        <v>20</v>
      </c>
      <c r="C22">
        <v>2025</v>
      </c>
      <c r="D22">
        <v>2</v>
      </c>
      <c r="E22">
        <v>84017</v>
      </c>
      <c r="F22" t="s">
        <v>290</v>
      </c>
      <c r="G22">
        <v>4</v>
      </c>
      <c r="H22" t="str">
        <f>_xlfn.XLOOKUP(Table1[[#This Row],[ZIPCODE]],Table2[Zip Code],Table2[County])</f>
        <v>Summit</v>
      </c>
      <c r="I22" t="str">
        <f>_xlfn.XLOOKUP(Table1[[#This Row],[ZIPCODE]],Table3[zip],Table3[county])</f>
        <v>Summit County</v>
      </c>
      <c r="J22" t="str">
        <f>IFERROR(Table1[[#This Row],[County (Utah.gov)]], SUBSTITUTE(Table1[[#This Row],[County (WPR)]], " County", ""))</f>
        <v>Summit</v>
      </c>
      <c r="L22" t="s">
        <v>272</v>
      </c>
      <c r="M22">
        <v>84337</v>
      </c>
      <c r="N22" t="s">
        <v>356</v>
      </c>
      <c r="P22">
        <v>84010</v>
      </c>
      <c r="Q22" t="s">
        <v>386</v>
      </c>
      <c r="R22" t="s">
        <v>615</v>
      </c>
      <c r="S22" t="s">
        <v>612</v>
      </c>
      <c r="T22">
        <v>46666</v>
      </c>
      <c r="U22" t="s">
        <v>270</v>
      </c>
    </row>
    <row r="23" spans="1:21">
      <c r="A23" t="s">
        <v>191</v>
      </c>
      <c r="B23" t="s">
        <v>20</v>
      </c>
      <c r="C23">
        <v>2025</v>
      </c>
      <c r="D23">
        <v>2</v>
      </c>
      <c r="E23">
        <v>84017</v>
      </c>
      <c r="F23" t="s">
        <v>291</v>
      </c>
      <c r="G23">
        <v>11</v>
      </c>
      <c r="H23" t="str">
        <f>_xlfn.XLOOKUP(Table1[[#This Row],[ZIPCODE]],Table2[Zip Code],Table2[County])</f>
        <v>Summit</v>
      </c>
      <c r="I23" t="str">
        <f>_xlfn.XLOOKUP(Table1[[#This Row],[ZIPCODE]],Table3[zip],Table3[county])</f>
        <v>Summit County</v>
      </c>
      <c r="J23" t="str">
        <f>IFERROR(Table1[[#This Row],[County (Utah.gov)]], SUBSTITUTE(Table1[[#This Row],[County (WPR)]], " County", ""))</f>
        <v>Summit</v>
      </c>
      <c r="L23" t="s">
        <v>272</v>
      </c>
      <c r="M23">
        <v>84340</v>
      </c>
      <c r="N23" t="s">
        <v>357</v>
      </c>
      <c r="P23">
        <v>84604</v>
      </c>
      <c r="Q23" t="s">
        <v>565</v>
      </c>
      <c r="R23" t="s">
        <v>611</v>
      </c>
      <c r="S23" t="s">
        <v>612</v>
      </c>
      <c r="T23">
        <v>43749</v>
      </c>
      <c r="U23" t="s">
        <v>270</v>
      </c>
    </row>
    <row r="24" spans="1:21">
      <c r="A24" t="s">
        <v>191</v>
      </c>
      <c r="B24" t="s">
        <v>20</v>
      </c>
      <c r="C24">
        <v>2025</v>
      </c>
      <c r="D24">
        <v>2</v>
      </c>
      <c r="E24">
        <v>84020</v>
      </c>
      <c r="F24" t="s">
        <v>290</v>
      </c>
      <c r="G24">
        <v>117</v>
      </c>
      <c r="H24" t="str">
        <f>_xlfn.XLOOKUP(Table1[[#This Row],[ZIPCODE]],Table2[Zip Code],Table2[County])</f>
        <v>Salt Lake</v>
      </c>
      <c r="I24" t="str">
        <f>_xlfn.XLOOKUP(Table1[[#This Row],[ZIPCODE]],Table3[zip],Table3[county])</f>
        <v>Salt Lake County</v>
      </c>
      <c r="J24" t="str">
        <f>IFERROR(Table1[[#This Row],[County (Utah.gov)]], SUBSTITUTE(Table1[[#This Row],[County (WPR)]], " County", ""))</f>
        <v>Salt Lake</v>
      </c>
      <c r="L24" t="s">
        <v>358</v>
      </c>
      <c r="M24">
        <v>84304</v>
      </c>
      <c r="N24" t="s">
        <v>359</v>
      </c>
      <c r="P24">
        <v>84045</v>
      </c>
      <c r="Q24" t="s">
        <v>622</v>
      </c>
      <c r="R24" t="s">
        <v>611</v>
      </c>
      <c r="S24" t="s">
        <v>612</v>
      </c>
      <c r="T24">
        <v>43369</v>
      </c>
      <c r="U24" t="s">
        <v>270</v>
      </c>
    </row>
    <row r="25" spans="1:21">
      <c r="A25" t="s">
        <v>191</v>
      </c>
      <c r="B25" t="s">
        <v>20</v>
      </c>
      <c r="C25">
        <v>2025</v>
      </c>
      <c r="D25">
        <v>2</v>
      </c>
      <c r="E25">
        <v>84020</v>
      </c>
      <c r="F25" t="s">
        <v>291</v>
      </c>
      <c r="G25">
        <v>280</v>
      </c>
      <c r="H25" t="str">
        <f>_xlfn.XLOOKUP(Table1[[#This Row],[ZIPCODE]],Table2[Zip Code],Table2[County])</f>
        <v>Salt Lake</v>
      </c>
      <c r="I25" t="str">
        <f>_xlfn.XLOOKUP(Table1[[#This Row],[ZIPCODE]],Table3[zip],Table3[county])</f>
        <v>Salt Lake County</v>
      </c>
      <c r="J25" t="str">
        <f>IFERROR(Table1[[#This Row],[County (Utah.gov)]], SUBSTITUTE(Table1[[#This Row],[County (WPR)]], " County", ""))</f>
        <v>Salt Lake</v>
      </c>
      <c r="L25" t="s">
        <v>358</v>
      </c>
      <c r="M25">
        <v>84305</v>
      </c>
      <c r="N25" t="s">
        <v>360</v>
      </c>
      <c r="P25">
        <v>84009</v>
      </c>
      <c r="Q25" t="s">
        <v>487</v>
      </c>
      <c r="R25" t="s">
        <v>614</v>
      </c>
      <c r="S25" t="s">
        <v>612</v>
      </c>
      <c r="T25">
        <v>42091</v>
      </c>
      <c r="U25" t="s">
        <v>270</v>
      </c>
    </row>
    <row r="26" spans="1:21">
      <c r="A26" t="s">
        <v>191</v>
      </c>
      <c r="B26" t="s">
        <v>20</v>
      </c>
      <c r="C26">
        <v>2025</v>
      </c>
      <c r="D26">
        <v>2</v>
      </c>
      <c r="E26">
        <v>84021</v>
      </c>
      <c r="F26" t="s">
        <v>290</v>
      </c>
      <c r="G26">
        <v>1</v>
      </c>
      <c r="H26" t="str">
        <f>_xlfn.XLOOKUP(Table1[[#This Row],[ZIPCODE]],Table2[Zip Code],Table2[County])</f>
        <v>Duchesne</v>
      </c>
      <c r="I26" t="str">
        <f>_xlfn.XLOOKUP(Table1[[#This Row],[ZIPCODE]],Table3[zip],Table3[county])</f>
        <v>Duchesne County</v>
      </c>
      <c r="J26" t="str">
        <f>IFERROR(Table1[[#This Row],[County (Utah.gov)]], SUBSTITUTE(Table1[[#This Row],[County (WPR)]], " County", ""))</f>
        <v>Duchesne</v>
      </c>
      <c r="L26" t="s">
        <v>358</v>
      </c>
      <c r="M26">
        <v>84308</v>
      </c>
      <c r="N26" t="s">
        <v>361</v>
      </c>
      <c r="P26">
        <v>84118</v>
      </c>
      <c r="Q26" t="s">
        <v>485</v>
      </c>
      <c r="R26" t="s">
        <v>614</v>
      </c>
      <c r="S26" t="s">
        <v>612</v>
      </c>
      <c r="T26">
        <v>41969</v>
      </c>
      <c r="U26" t="s">
        <v>270</v>
      </c>
    </row>
    <row r="27" spans="1:21">
      <c r="A27" t="s">
        <v>191</v>
      </c>
      <c r="B27" t="s">
        <v>20</v>
      </c>
      <c r="C27">
        <v>2025</v>
      </c>
      <c r="D27">
        <v>2</v>
      </c>
      <c r="E27">
        <v>84021</v>
      </c>
      <c r="F27" t="s">
        <v>291</v>
      </c>
      <c r="G27">
        <v>1</v>
      </c>
      <c r="H27" t="str">
        <f>_xlfn.XLOOKUP(Table1[[#This Row],[ZIPCODE]],Table2[Zip Code],Table2[County])</f>
        <v>Duchesne</v>
      </c>
      <c r="I27" t="str">
        <f>_xlfn.XLOOKUP(Table1[[#This Row],[ZIPCODE]],Table3[zip],Table3[county])</f>
        <v>Duchesne County</v>
      </c>
      <c r="J27" t="str">
        <f>IFERROR(Table1[[#This Row],[County (Utah.gov)]], SUBSTITUTE(Table1[[#This Row],[County (WPR)]], " County", ""))</f>
        <v>Duchesne</v>
      </c>
      <c r="L27" t="s">
        <v>358</v>
      </c>
      <c r="M27">
        <v>84318</v>
      </c>
      <c r="N27" t="s">
        <v>362</v>
      </c>
      <c r="P27">
        <v>84037</v>
      </c>
      <c r="Q27" t="s">
        <v>390</v>
      </c>
      <c r="R27" t="s">
        <v>615</v>
      </c>
      <c r="S27" t="s">
        <v>612</v>
      </c>
      <c r="T27">
        <v>39316</v>
      </c>
      <c r="U27" t="s">
        <v>270</v>
      </c>
    </row>
    <row r="28" spans="1:21">
      <c r="A28" t="s">
        <v>191</v>
      </c>
      <c r="B28" t="s">
        <v>20</v>
      </c>
      <c r="C28">
        <v>2025</v>
      </c>
      <c r="D28">
        <v>2</v>
      </c>
      <c r="E28">
        <v>84022</v>
      </c>
      <c r="F28" t="s">
        <v>290</v>
      </c>
      <c r="G28">
        <v>1</v>
      </c>
      <c r="H28" t="str">
        <f>_xlfn.XLOOKUP(Table1[[#This Row],[ZIPCODE]],Table2[Zip Code],Table2[County])</f>
        <v>Tooele</v>
      </c>
      <c r="I28" t="str">
        <f>_xlfn.XLOOKUP(Table1[[#This Row],[ZIPCODE]],Table3[zip],Table3[county])</f>
        <v>Tooele County</v>
      </c>
      <c r="J28" t="str">
        <f>IFERROR(Table1[[#This Row],[County (Utah.gov)]], SUBSTITUTE(Table1[[#This Row],[County (WPR)]], " County", ""))</f>
        <v>Tooele</v>
      </c>
      <c r="L28" t="s">
        <v>358</v>
      </c>
      <c r="M28">
        <v>84319</v>
      </c>
      <c r="N28" t="s">
        <v>363</v>
      </c>
      <c r="P28">
        <v>84121</v>
      </c>
      <c r="Q28" t="s">
        <v>485</v>
      </c>
      <c r="R28" t="s">
        <v>614</v>
      </c>
      <c r="S28" t="s">
        <v>612</v>
      </c>
      <c r="T28">
        <v>39204</v>
      </c>
      <c r="U28" t="s">
        <v>270</v>
      </c>
    </row>
    <row r="29" spans="1:21">
      <c r="A29" t="s">
        <v>191</v>
      </c>
      <c r="B29" t="s">
        <v>20</v>
      </c>
      <c r="C29">
        <v>2025</v>
      </c>
      <c r="D29">
        <v>2</v>
      </c>
      <c r="E29">
        <v>84025</v>
      </c>
      <c r="F29" t="s">
        <v>290</v>
      </c>
      <c r="G29">
        <v>28</v>
      </c>
      <c r="H29" t="str">
        <f>_xlfn.XLOOKUP(Table1[[#This Row],[ZIPCODE]],Table2[Zip Code],Table2[County])</f>
        <v>Davis</v>
      </c>
      <c r="I29" t="str">
        <f>_xlfn.XLOOKUP(Table1[[#This Row],[ZIPCODE]],Table3[zip],Table3[county])</f>
        <v>Davis County</v>
      </c>
      <c r="J29" t="str">
        <f>IFERROR(Table1[[#This Row],[County (Utah.gov)]], SUBSTITUTE(Table1[[#This Row],[County (WPR)]], " County", ""))</f>
        <v>Davis</v>
      </c>
      <c r="L29" t="s">
        <v>358</v>
      </c>
      <c r="M29">
        <v>84320</v>
      </c>
      <c r="N29" t="s">
        <v>364</v>
      </c>
      <c r="P29">
        <v>84088</v>
      </c>
      <c r="Q29" t="s">
        <v>490</v>
      </c>
      <c r="R29" t="s">
        <v>614</v>
      </c>
      <c r="S29" t="s">
        <v>612</v>
      </c>
      <c r="T29">
        <v>38915</v>
      </c>
      <c r="U29" t="s">
        <v>270</v>
      </c>
    </row>
    <row r="30" spans="1:21">
      <c r="A30" t="s">
        <v>191</v>
      </c>
      <c r="B30" t="s">
        <v>20</v>
      </c>
      <c r="C30">
        <v>2025</v>
      </c>
      <c r="D30">
        <v>2</v>
      </c>
      <c r="E30">
        <v>84025</v>
      </c>
      <c r="F30" t="s">
        <v>291</v>
      </c>
      <c r="G30">
        <v>55</v>
      </c>
      <c r="H30" t="str">
        <f>_xlfn.XLOOKUP(Table1[[#This Row],[ZIPCODE]],Table2[Zip Code],Table2[County])</f>
        <v>Davis</v>
      </c>
      <c r="I30" t="str">
        <f>_xlfn.XLOOKUP(Table1[[#This Row],[ZIPCODE]],Table3[zip],Table3[county])</f>
        <v>Davis County</v>
      </c>
      <c r="J30" t="str">
        <f>IFERROR(Table1[[#This Row],[County (Utah.gov)]], SUBSTITUTE(Table1[[#This Row],[County (WPR)]], " County", ""))</f>
        <v>Davis</v>
      </c>
      <c r="L30" t="s">
        <v>358</v>
      </c>
      <c r="M30">
        <v>84321</v>
      </c>
      <c r="N30" t="s">
        <v>136</v>
      </c>
      <c r="P30">
        <v>84067</v>
      </c>
      <c r="Q30" t="s">
        <v>604</v>
      </c>
      <c r="R30" t="s">
        <v>616</v>
      </c>
      <c r="S30" t="s">
        <v>612</v>
      </c>
      <c r="T30">
        <v>38795</v>
      </c>
      <c r="U30" t="s">
        <v>270</v>
      </c>
    </row>
    <row r="31" spans="1:21">
      <c r="A31" t="s">
        <v>191</v>
      </c>
      <c r="B31" t="s">
        <v>20</v>
      </c>
      <c r="C31">
        <v>2025</v>
      </c>
      <c r="D31">
        <v>2</v>
      </c>
      <c r="E31">
        <v>84026</v>
      </c>
      <c r="F31" t="s">
        <v>290</v>
      </c>
      <c r="G31">
        <v>3</v>
      </c>
      <c r="H31" t="str">
        <f>_xlfn.XLOOKUP(Table1[[#This Row],[ZIPCODE]],Table2[Zip Code],Table2[County])</f>
        <v>Uintah</v>
      </c>
      <c r="I31" t="str">
        <f>_xlfn.XLOOKUP(Table1[[#This Row],[ZIPCODE]],Table3[zip],Table3[county])</f>
        <v>Uintah County</v>
      </c>
      <c r="J31" t="str">
        <f>IFERROR(Table1[[#This Row],[County (Utah.gov)]], SUBSTITUTE(Table1[[#This Row],[County (WPR)]], " County", ""))</f>
        <v>Uintah</v>
      </c>
      <c r="L31" t="s">
        <v>358</v>
      </c>
      <c r="M31">
        <v>84322</v>
      </c>
      <c r="N31" t="s">
        <v>136</v>
      </c>
      <c r="P31">
        <v>84095</v>
      </c>
      <c r="Q31" t="s">
        <v>487</v>
      </c>
      <c r="R31" t="s">
        <v>614</v>
      </c>
      <c r="S31" t="s">
        <v>612</v>
      </c>
      <c r="T31">
        <v>38240</v>
      </c>
      <c r="U31" t="s">
        <v>270</v>
      </c>
    </row>
    <row r="32" spans="1:21">
      <c r="A32" t="s">
        <v>191</v>
      </c>
      <c r="B32" t="s">
        <v>20</v>
      </c>
      <c r="C32">
        <v>2025</v>
      </c>
      <c r="D32">
        <v>2</v>
      </c>
      <c r="E32">
        <v>84026</v>
      </c>
      <c r="F32" t="s">
        <v>291</v>
      </c>
      <c r="G32">
        <v>2</v>
      </c>
      <c r="H32" t="str">
        <f>_xlfn.XLOOKUP(Table1[[#This Row],[ZIPCODE]],Table2[Zip Code],Table2[County])</f>
        <v>Uintah</v>
      </c>
      <c r="I32" t="str">
        <f>_xlfn.XLOOKUP(Table1[[#This Row],[ZIPCODE]],Table3[zip],Table3[county])</f>
        <v>Uintah County</v>
      </c>
      <c r="J32" t="str">
        <f>IFERROR(Table1[[#This Row],[County (Utah.gov)]], SUBSTITUTE(Table1[[#This Row],[County (WPR)]], " County", ""))</f>
        <v>Uintah</v>
      </c>
      <c r="L32" t="s">
        <v>358</v>
      </c>
      <c r="M32">
        <v>84323</v>
      </c>
      <c r="N32" t="s">
        <v>136</v>
      </c>
      <c r="P32">
        <v>84129</v>
      </c>
      <c r="Q32" t="s">
        <v>485</v>
      </c>
      <c r="R32" t="s">
        <v>614</v>
      </c>
      <c r="S32" t="s">
        <v>612</v>
      </c>
      <c r="T32">
        <v>38128</v>
      </c>
      <c r="U32" t="s">
        <v>270</v>
      </c>
    </row>
    <row r="33" spans="1:21">
      <c r="A33" t="s">
        <v>191</v>
      </c>
      <c r="B33" t="s">
        <v>20</v>
      </c>
      <c r="C33">
        <v>2025</v>
      </c>
      <c r="D33">
        <v>2</v>
      </c>
      <c r="E33">
        <v>84029</v>
      </c>
      <c r="F33" t="s">
        <v>290</v>
      </c>
      <c r="G33">
        <v>21</v>
      </c>
      <c r="H33" t="str">
        <f>_xlfn.XLOOKUP(Table1[[#This Row],[ZIPCODE]],Table2[Zip Code],Table2[County])</f>
        <v>Tooele</v>
      </c>
      <c r="I33" t="str">
        <f>_xlfn.XLOOKUP(Table1[[#This Row],[ZIPCODE]],Table3[zip],Table3[county])</f>
        <v>Tooele County</v>
      </c>
      <c r="J33" t="str">
        <f>IFERROR(Table1[[#This Row],[County (Utah.gov)]], SUBSTITUTE(Table1[[#This Row],[County (WPR)]], " County", ""))</f>
        <v>Tooele</v>
      </c>
      <c r="L33" t="s">
        <v>358</v>
      </c>
      <c r="M33">
        <v>84341</v>
      </c>
      <c r="N33" t="s">
        <v>136</v>
      </c>
      <c r="P33">
        <v>84057</v>
      </c>
      <c r="Q33" t="s">
        <v>138</v>
      </c>
      <c r="R33" t="s">
        <v>611</v>
      </c>
      <c r="S33" t="s">
        <v>612</v>
      </c>
      <c r="T33">
        <v>37620</v>
      </c>
      <c r="U33" t="s">
        <v>270</v>
      </c>
    </row>
    <row r="34" spans="1:21">
      <c r="A34" t="s">
        <v>191</v>
      </c>
      <c r="B34" t="s">
        <v>20</v>
      </c>
      <c r="C34">
        <v>2025</v>
      </c>
      <c r="D34">
        <v>2</v>
      </c>
      <c r="E34">
        <v>84029</v>
      </c>
      <c r="F34" t="s">
        <v>291</v>
      </c>
      <c r="G34">
        <v>43</v>
      </c>
      <c r="H34" t="str">
        <f>_xlfn.XLOOKUP(Table1[[#This Row],[ZIPCODE]],Table2[Zip Code],Table2[County])</f>
        <v>Tooele</v>
      </c>
      <c r="I34" t="str">
        <f>_xlfn.XLOOKUP(Table1[[#This Row],[ZIPCODE]],Table3[zip],Table3[county])</f>
        <v>Tooele County</v>
      </c>
      <c r="J34" t="str">
        <f>IFERROR(Table1[[#This Row],[County (Utah.gov)]], SUBSTITUTE(Table1[[#This Row],[County (WPR)]], " County", ""))</f>
        <v>Tooele</v>
      </c>
      <c r="L34" t="s">
        <v>358</v>
      </c>
      <c r="M34">
        <v>84325</v>
      </c>
      <c r="N34" t="s">
        <v>365</v>
      </c>
      <c r="P34">
        <v>84107</v>
      </c>
      <c r="Q34" t="s">
        <v>485</v>
      </c>
      <c r="R34" t="s">
        <v>614</v>
      </c>
      <c r="S34" t="s">
        <v>612</v>
      </c>
      <c r="T34">
        <v>37548</v>
      </c>
      <c r="U34" t="s">
        <v>270</v>
      </c>
    </row>
    <row r="35" spans="1:21">
      <c r="A35" t="s">
        <v>191</v>
      </c>
      <c r="B35" t="s">
        <v>20</v>
      </c>
      <c r="C35">
        <v>2025</v>
      </c>
      <c r="D35">
        <v>2</v>
      </c>
      <c r="E35">
        <v>84032</v>
      </c>
      <c r="F35" t="s">
        <v>290</v>
      </c>
      <c r="G35">
        <v>9</v>
      </c>
      <c r="H35" t="str">
        <f>_xlfn.XLOOKUP(Table1[[#This Row],[ZIPCODE]],Table2[Zip Code],Table2[County])</f>
        <v>Wasatch</v>
      </c>
      <c r="I35" t="str">
        <f>_xlfn.XLOOKUP(Table1[[#This Row],[ZIPCODE]],Table3[zip],Table3[county])</f>
        <v>Wasatch County</v>
      </c>
      <c r="J35" t="str">
        <f>IFERROR(Table1[[#This Row],[County (Utah.gov)]], SUBSTITUTE(Table1[[#This Row],[County (WPR)]], " County", ""))</f>
        <v>Wasatch</v>
      </c>
      <c r="L35" t="s">
        <v>358</v>
      </c>
      <c r="M35">
        <v>84326</v>
      </c>
      <c r="N35" t="s">
        <v>366</v>
      </c>
      <c r="P35">
        <v>84403</v>
      </c>
      <c r="Q35" t="s">
        <v>141</v>
      </c>
      <c r="R35" t="s">
        <v>616</v>
      </c>
      <c r="S35" t="s">
        <v>612</v>
      </c>
      <c r="T35">
        <v>37244</v>
      </c>
      <c r="U35" t="s">
        <v>270</v>
      </c>
    </row>
    <row r="36" spans="1:21">
      <c r="A36" t="s">
        <v>191</v>
      </c>
      <c r="B36" t="s">
        <v>20</v>
      </c>
      <c r="C36">
        <v>2025</v>
      </c>
      <c r="D36">
        <v>2</v>
      </c>
      <c r="E36">
        <v>84032</v>
      </c>
      <c r="F36" t="s">
        <v>291</v>
      </c>
      <c r="G36">
        <v>34</v>
      </c>
      <c r="H36" t="str">
        <f>_xlfn.XLOOKUP(Table1[[#This Row],[ZIPCODE]],Table2[Zip Code],Table2[County])</f>
        <v>Wasatch</v>
      </c>
      <c r="I36" t="str">
        <f>_xlfn.XLOOKUP(Table1[[#This Row],[ZIPCODE]],Table3[zip],Table3[county])</f>
        <v>Wasatch County</v>
      </c>
      <c r="J36" t="str">
        <f>IFERROR(Table1[[#This Row],[County (Utah.gov)]], SUBSTITUTE(Table1[[#This Row],[County (WPR)]], " County", ""))</f>
        <v>Wasatch</v>
      </c>
      <c r="L36" t="s">
        <v>358</v>
      </c>
      <c r="M36">
        <v>84327</v>
      </c>
      <c r="N36" t="s">
        <v>367</v>
      </c>
      <c r="P36">
        <v>84116</v>
      </c>
      <c r="Q36" t="s">
        <v>485</v>
      </c>
      <c r="R36" t="s">
        <v>614</v>
      </c>
      <c r="S36" t="s">
        <v>612</v>
      </c>
      <c r="T36">
        <v>37136</v>
      </c>
      <c r="U36" t="s">
        <v>270</v>
      </c>
    </row>
    <row r="37" spans="1:21">
      <c r="A37" t="s">
        <v>191</v>
      </c>
      <c r="B37" t="s">
        <v>20</v>
      </c>
      <c r="C37">
        <v>2025</v>
      </c>
      <c r="D37">
        <v>2</v>
      </c>
      <c r="E37">
        <v>84033</v>
      </c>
      <c r="F37" t="s">
        <v>291</v>
      </c>
      <c r="G37">
        <v>2</v>
      </c>
      <c r="H37" t="str">
        <f>_xlfn.XLOOKUP(Table1[[#This Row],[ZIPCODE]],Table2[Zip Code],Table2[County])</f>
        <v>Summit</v>
      </c>
      <c r="I37" t="str">
        <f>_xlfn.XLOOKUP(Table1[[#This Row],[ZIPCODE]],Table3[zip],Table3[county])</f>
        <v>Summit County</v>
      </c>
      <c r="J37" t="str">
        <f>IFERROR(Table1[[#This Row],[County (Utah.gov)]], SUBSTITUTE(Table1[[#This Row],[County (WPR)]], " County", ""))</f>
        <v>Summit</v>
      </c>
      <c r="L37" t="s">
        <v>358</v>
      </c>
      <c r="M37">
        <v>84328</v>
      </c>
      <c r="N37" t="s">
        <v>368</v>
      </c>
      <c r="P37">
        <v>84123</v>
      </c>
      <c r="Q37" t="s">
        <v>485</v>
      </c>
      <c r="R37" t="s">
        <v>614</v>
      </c>
      <c r="S37" t="s">
        <v>612</v>
      </c>
      <c r="T37">
        <v>36913</v>
      </c>
      <c r="U37" t="s">
        <v>270</v>
      </c>
    </row>
    <row r="38" spans="1:21">
      <c r="A38" t="s">
        <v>191</v>
      </c>
      <c r="B38" t="s">
        <v>20</v>
      </c>
      <c r="C38">
        <v>2025</v>
      </c>
      <c r="D38">
        <v>2</v>
      </c>
      <c r="E38">
        <v>84036</v>
      </c>
      <c r="F38" t="s">
        <v>290</v>
      </c>
      <c r="G38">
        <v>5</v>
      </c>
      <c r="H38" t="str">
        <f>_xlfn.XLOOKUP(Table1[[#This Row],[ZIPCODE]],Table2[Zip Code],Table2[County])</f>
        <v>Summit</v>
      </c>
      <c r="I38" t="str">
        <f>_xlfn.XLOOKUP(Table1[[#This Row],[ZIPCODE]],Table3[zip],Table3[county])</f>
        <v>Summit County</v>
      </c>
      <c r="J38" t="str">
        <f>IFERROR(Table1[[#This Row],[County (Utah.gov)]], SUBSTITUTE(Table1[[#This Row],[County (WPR)]], " County", ""))</f>
        <v>Summit</v>
      </c>
      <c r="L38" t="s">
        <v>358</v>
      </c>
      <c r="M38">
        <v>84332</v>
      </c>
      <c r="N38" t="s">
        <v>369</v>
      </c>
      <c r="P38">
        <v>84047</v>
      </c>
      <c r="Q38" t="s">
        <v>482</v>
      </c>
      <c r="R38" t="s">
        <v>614</v>
      </c>
      <c r="S38" t="s">
        <v>612</v>
      </c>
      <c r="T38">
        <v>36573</v>
      </c>
      <c r="U38" t="s">
        <v>270</v>
      </c>
    </row>
    <row r="39" spans="1:21">
      <c r="A39" t="s">
        <v>191</v>
      </c>
      <c r="B39" t="s">
        <v>20</v>
      </c>
      <c r="C39">
        <v>2025</v>
      </c>
      <c r="D39">
        <v>2</v>
      </c>
      <c r="E39">
        <v>84036</v>
      </c>
      <c r="F39" t="s">
        <v>291</v>
      </c>
      <c r="G39">
        <v>21</v>
      </c>
      <c r="H39" t="str">
        <f>_xlfn.XLOOKUP(Table1[[#This Row],[ZIPCODE]],Table2[Zip Code],Table2[County])</f>
        <v>Summit</v>
      </c>
      <c r="I39" t="str">
        <f>_xlfn.XLOOKUP(Table1[[#This Row],[ZIPCODE]],Table3[zip],Table3[county])</f>
        <v>Summit County</v>
      </c>
      <c r="J39" t="str">
        <f>IFERROR(Table1[[#This Row],[County (Utah.gov)]], SUBSTITUTE(Table1[[#This Row],[County (WPR)]], " County", ""))</f>
        <v>Summit</v>
      </c>
      <c r="L39" t="s">
        <v>358</v>
      </c>
      <c r="M39">
        <v>84333</v>
      </c>
      <c r="N39" t="s">
        <v>370</v>
      </c>
      <c r="P39">
        <v>84606</v>
      </c>
      <c r="Q39" t="s">
        <v>565</v>
      </c>
      <c r="R39" t="s">
        <v>611</v>
      </c>
      <c r="S39" t="s">
        <v>612</v>
      </c>
      <c r="T39">
        <v>35931</v>
      </c>
      <c r="U39" t="s">
        <v>270</v>
      </c>
    </row>
    <row r="40" spans="1:21">
      <c r="A40" t="s">
        <v>191</v>
      </c>
      <c r="B40" t="s">
        <v>20</v>
      </c>
      <c r="C40">
        <v>2025</v>
      </c>
      <c r="D40">
        <v>2</v>
      </c>
      <c r="E40">
        <v>84037</v>
      </c>
      <c r="F40" t="s">
        <v>290</v>
      </c>
      <c r="G40">
        <v>48</v>
      </c>
      <c r="H40" t="str">
        <f>_xlfn.XLOOKUP(Table1[[#This Row],[ZIPCODE]],Table2[Zip Code],Table2[County])</f>
        <v>Davis</v>
      </c>
      <c r="I40" t="str">
        <f>_xlfn.XLOOKUP(Table1[[#This Row],[ZIPCODE]],Table3[zip],Table3[county])</f>
        <v>Davis County</v>
      </c>
      <c r="J40" t="str">
        <f>IFERROR(Table1[[#This Row],[County (Utah.gov)]], SUBSTITUTE(Table1[[#This Row],[County (WPR)]], " County", ""))</f>
        <v>Davis</v>
      </c>
      <c r="L40" t="s">
        <v>358</v>
      </c>
      <c r="M40">
        <v>84334</v>
      </c>
      <c r="N40" t="s">
        <v>371</v>
      </c>
      <c r="P40">
        <v>84663</v>
      </c>
      <c r="Q40" t="s">
        <v>569</v>
      </c>
      <c r="R40" t="s">
        <v>611</v>
      </c>
      <c r="S40" t="s">
        <v>612</v>
      </c>
      <c r="T40">
        <v>35889</v>
      </c>
      <c r="U40" t="s">
        <v>270</v>
      </c>
    </row>
    <row r="41" spans="1:21">
      <c r="A41" t="s">
        <v>191</v>
      </c>
      <c r="B41" t="s">
        <v>20</v>
      </c>
      <c r="C41">
        <v>2025</v>
      </c>
      <c r="D41">
        <v>2</v>
      </c>
      <c r="E41">
        <v>84037</v>
      </c>
      <c r="F41" t="s">
        <v>291</v>
      </c>
      <c r="G41">
        <v>49</v>
      </c>
      <c r="H41" t="str">
        <f>_xlfn.XLOOKUP(Table1[[#This Row],[ZIPCODE]],Table2[Zip Code],Table2[County])</f>
        <v>Davis</v>
      </c>
      <c r="I41" t="str">
        <f>_xlfn.XLOOKUP(Table1[[#This Row],[ZIPCODE]],Table3[zip],Table3[county])</f>
        <v>Davis County</v>
      </c>
      <c r="J41" t="str">
        <f>IFERROR(Table1[[#This Row],[County (Utah.gov)]], SUBSTITUTE(Table1[[#This Row],[County (WPR)]], " County", ""))</f>
        <v>Davis</v>
      </c>
      <c r="L41" t="s">
        <v>358</v>
      </c>
      <c r="M41">
        <v>84335</v>
      </c>
      <c r="N41" t="s">
        <v>372</v>
      </c>
      <c r="P41">
        <v>84405</v>
      </c>
      <c r="Q41" t="s">
        <v>141</v>
      </c>
      <c r="R41" t="s">
        <v>616</v>
      </c>
      <c r="S41" t="s">
        <v>612</v>
      </c>
      <c r="T41">
        <v>34931</v>
      </c>
      <c r="U41" t="s">
        <v>270</v>
      </c>
    </row>
    <row r="42" spans="1:21">
      <c r="A42" t="s">
        <v>191</v>
      </c>
      <c r="B42" t="s">
        <v>20</v>
      </c>
      <c r="C42">
        <v>2025</v>
      </c>
      <c r="D42">
        <v>2</v>
      </c>
      <c r="E42">
        <v>84039</v>
      </c>
      <c r="F42" t="s">
        <v>291</v>
      </c>
      <c r="G42">
        <v>1</v>
      </c>
      <c r="H42" t="str">
        <f>_xlfn.XLOOKUP(Table1[[#This Row],[ZIPCODE]],Table2[Zip Code],Table2[County])</f>
        <v>Uintah</v>
      </c>
      <c r="I42" t="str">
        <f>_xlfn.XLOOKUP(Table1[[#This Row],[ZIPCODE]],Table3[zip],Table3[county])</f>
        <v>Uintah County</v>
      </c>
      <c r="J42" t="str">
        <f>IFERROR(Table1[[#This Row],[County (Utah.gov)]], SUBSTITUTE(Table1[[#This Row],[County (WPR)]], " County", ""))</f>
        <v>Uintah</v>
      </c>
      <c r="L42" t="s">
        <v>358</v>
      </c>
      <c r="M42">
        <v>84338</v>
      </c>
      <c r="N42" t="s">
        <v>373</v>
      </c>
      <c r="P42">
        <v>84058</v>
      </c>
      <c r="Q42" t="s">
        <v>138</v>
      </c>
      <c r="R42" t="s">
        <v>611</v>
      </c>
      <c r="S42" t="s">
        <v>612</v>
      </c>
      <c r="T42">
        <v>34706</v>
      </c>
      <c r="U42" t="s">
        <v>270</v>
      </c>
    </row>
    <row r="43" spans="1:21">
      <c r="A43" t="s">
        <v>191</v>
      </c>
      <c r="B43" t="s">
        <v>20</v>
      </c>
      <c r="C43">
        <v>2025</v>
      </c>
      <c r="D43">
        <v>2</v>
      </c>
      <c r="E43">
        <v>84040</v>
      </c>
      <c r="F43" t="s">
        <v>290</v>
      </c>
      <c r="G43">
        <v>18</v>
      </c>
      <c r="H43" t="str">
        <f>_xlfn.XLOOKUP(Table1[[#This Row],[ZIPCODE]],Table2[Zip Code],Table2[County])</f>
        <v>Davis</v>
      </c>
      <c r="I43" t="str">
        <f>_xlfn.XLOOKUP(Table1[[#This Row],[ZIPCODE]],Table3[zip],Table3[county])</f>
        <v>Davis County</v>
      </c>
      <c r="J43" t="str">
        <f>IFERROR(Table1[[#This Row],[County (Utah.gov)]], SUBSTITUTE(Table1[[#This Row],[County (WPR)]], " County", ""))</f>
        <v>Davis</v>
      </c>
      <c r="L43" t="s">
        <v>358</v>
      </c>
      <c r="M43">
        <v>84339</v>
      </c>
      <c r="N43" t="s">
        <v>374</v>
      </c>
      <c r="P43">
        <v>84075</v>
      </c>
      <c r="Q43" t="s">
        <v>393</v>
      </c>
      <c r="R43" t="s">
        <v>615</v>
      </c>
      <c r="S43" t="s">
        <v>612</v>
      </c>
      <c r="T43">
        <v>34118</v>
      </c>
      <c r="U43" t="s">
        <v>270</v>
      </c>
    </row>
    <row r="44" spans="1:21">
      <c r="A44" t="s">
        <v>191</v>
      </c>
      <c r="B44" t="s">
        <v>20</v>
      </c>
      <c r="C44">
        <v>2025</v>
      </c>
      <c r="D44">
        <v>2</v>
      </c>
      <c r="E44">
        <v>84040</v>
      </c>
      <c r="F44" t="s">
        <v>291</v>
      </c>
      <c r="G44">
        <v>28</v>
      </c>
      <c r="H44" t="str">
        <f>_xlfn.XLOOKUP(Table1[[#This Row],[ZIPCODE]],Table2[Zip Code],Table2[County])</f>
        <v>Davis</v>
      </c>
      <c r="I44" t="str">
        <f>_xlfn.XLOOKUP(Table1[[#This Row],[ZIPCODE]],Table3[zip],Table3[county])</f>
        <v>Davis County</v>
      </c>
      <c r="J44" t="str">
        <f>IFERROR(Table1[[#This Row],[County (Utah.gov)]], SUBSTITUTE(Table1[[#This Row],[County (WPR)]], " County", ""))</f>
        <v>Davis</v>
      </c>
      <c r="L44" t="s">
        <v>375</v>
      </c>
      <c r="M44">
        <v>84520</v>
      </c>
      <c r="N44" t="s">
        <v>376</v>
      </c>
      <c r="P44">
        <v>84106</v>
      </c>
      <c r="Q44" t="s">
        <v>485</v>
      </c>
      <c r="R44" t="s">
        <v>614</v>
      </c>
      <c r="S44" t="s">
        <v>612</v>
      </c>
      <c r="T44">
        <v>33791</v>
      </c>
      <c r="U44" t="s">
        <v>270</v>
      </c>
    </row>
    <row r="45" spans="1:21">
      <c r="A45" t="s">
        <v>191</v>
      </c>
      <c r="B45" t="s">
        <v>20</v>
      </c>
      <c r="C45">
        <v>2025</v>
      </c>
      <c r="D45">
        <v>2</v>
      </c>
      <c r="E45">
        <v>84041</v>
      </c>
      <c r="F45" t="s">
        <v>290</v>
      </c>
      <c r="G45">
        <v>35</v>
      </c>
      <c r="H45" t="str">
        <f>_xlfn.XLOOKUP(Table1[[#This Row],[ZIPCODE]],Table2[Zip Code],Table2[County])</f>
        <v>Davis</v>
      </c>
      <c r="I45" t="str">
        <f>_xlfn.XLOOKUP(Table1[[#This Row],[ZIPCODE]],Table3[zip],Table3[county])</f>
        <v>Davis County</v>
      </c>
      <c r="J45" t="str">
        <f>IFERROR(Table1[[#This Row],[County (Utah.gov)]], SUBSTITUTE(Table1[[#This Row],[County (WPR)]], " County", ""))</f>
        <v>Davis</v>
      </c>
      <c r="L45" t="s">
        <v>375</v>
      </c>
      <c r="M45">
        <v>84526</v>
      </c>
      <c r="N45" t="s">
        <v>377</v>
      </c>
      <c r="P45">
        <v>84414</v>
      </c>
      <c r="Q45" t="s">
        <v>141</v>
      </c>
      <c r="R45" t="s">
        <v>616</v>
      </c>
      <c r="S45" t="s">
        <v>612</v>
      </c>
      <c r="T45">
        <v>33288</v>
      </c>
      <c r="U45" t="s">
        <v>270</v>
      </c>
    </row>
    <row r="46" spans="1:21">
      <c r="A46" t="s">
        <v>191</v>
      </c>
      <c r="B46" t="s">
        <v>20</v>
      </c>
      <c r="C46">
        <v>2025</v>
      </c>
      <c r="D46">
        <v>2</v>
      </c>
      <c r="E46">
        <v>84041</v>
      </c>
      <c r="F46" t="s">
        <v>291</v>
      </c>
      <c r="G46">
        <v>77</v>
      </c>
      <c r="H46" t="str">
        <f>_xlfn.XLOOKUP(Table1[[#This Row],[ZIPCODE]],Table2[Zip Code],Table2[County])</f>
        <v>Davis</v>
      </c>
      <c r="I46" t="str">
        <f>_xlfn.XLOOKUP(Table1[[#This Row],[ZIPCODE]],Table3[zip],Table3[county])</f>
        <v>Davis County</v>
      </c>
      <c r="J46" t="str">
        <f>IFERROR(Table1[[#This Row],[County (Utah.gov)]], SUBSTITUTE(Table1[[#This Row],[County (WPR)]], " County", ""))</f>
        <v>Davis</v>
      </c>
      <c r="L46" t="s">
        <v>375</v>
      </c>
      <c r="M46">
        <v>84527</v>
      </c>
      <c r="N46" t="s">
        <v>378</v>
      </c>
      <c r="P46">
        <v>84601</v>
      </c>
      <c r="Q46" t="s">
        <v>565</v>
      </c>
      <c r="R46" t="s">
        <v>611</v>
      </c>
      <c r="S46" t="s">
        <v>612</v>
      </c>
      <c r="T46">
        <v>32871</v>
      </c>
      <c r="U46" t="s">
        <v>270</v>
      </c>
    </row>
    <row r="47" spans="1:21">
      <c r="A47" t="s">
        <v>191</v>
      </c>
      <c r="B47" t="s">
        <v>20</v>
      </c>
      <c r="C47">
        <v>2025</v>
      </c>
      <c r="D47">
        <v>2</v>
      </c>
      <c r="E47">
        <v>84042</v>
      </c>
      <c r="F47" t="s">
        <v>290</v>
      </c>
      <c r="G47">
        <v>1</v>
      </c>
      <c r="H47" t="str">
        <f>_xlfn.XLOOKUP(Table1[[#This Row],[ZIPCODE]],Table2[Zip Code],Table2[County])</f>
        <v>Utah</v>
      </c>
      <c r="I47" t="str">
        <f>_xlfn.XLOOKUP(Table1[[#This Row],[ZIPCODE]],Table3[zip],Table3[county])</f>
        <v>Utah County</v>
      </c>
      <c r="J47" t="str">
        <f>IFERROR(Table1[[#This Row],[County (Utah.gov)]], SUBSTITUTE(Table1[[#This Row],[County (WPR)]], " County", ""))</f>
        <v>Utah</v>
      </c>
      <c r="L47" t="s">
        <v>375</v>
      </c>
      <c r="M47">
        <v>84529</v>
      </c>
      <c r="N47" t="s">
        <v>379</v>
      </c>
      <c r="P47">
        <v>84128</v>
      </c>
      <c r="Q47" t="s">
        <v>619</v>
      </c>
      <c r="R47" t="s">
        <v>614</v>
      </c>
      <c r="S47" t="s">
        <v>612</v>
      </c>
      <c r="T47">
        <v>32072</v>
      </c>
      <c r="U47" t="s">
        <v>270</v>
      </c>
    </row>
    <row r="48" spans="1:21">
      <c r="A48" t="s">
        <v>191</v>
      </c>
      <c r="B48" t="s">
        <v>20</v>
      </c>
      <c r="C48">
        <v>2025</v>
      </c>
      <c r="D48">
        <v>2</v>
      </c>
      <c r="E48">
        <v>84042</v>
      </c>
      <c r="F48" t="s">
        <v>291</v>
      </c>
      <c r="G48">
        <v>10</v>
      </c>
      <c r="H48" t="str">
        <f>_xlfn.XLOOKUP(Table1[[#This Row],[ZIPCODE]],Table2[Zip Code],Table2[County])</f>
        <v>Utah</v>
      </c>
      <c r="I48" t="str">
        <f>_xlfn.XLOOKUP(Table1[[#This Row],[ZIPCODE]],Table3[zip],Table3[county])</f>
        <v>Utah County</v>
      </c>
      <c r="J48" t="str">
        <f>IFERROR(Table1[[#This Row],[County (Utah.gov)]], SUBSTITUTE(Table1[[#This Row],[County (WPR)]], " County", ""))</f>
        <v>Utah</v>
      </c>
      <c r="L48" t="s">
        <v>375</v>
      </c>
      <c r="M48">
        <v>84501</v>
      </c>
      <c r="N48" t="s">
        <v>380</v>
      </c>
      <c r="P48">
        <v>84084</v>
      </c>
      <c r="Q48" t="s">
        <v>490</v>
      </c>
      <c r="R48" t="s">
        <v>614</v>
      </c>
      <c r="S48" t="s">
        <v>612</v>
      </c>
      <c r="T48">
        <v>31389</v>
      </c>
      <c r="U48" t="s">
        <v>270</v>
      </c>
    </row>
    <row r="49" spans="1:21">
      <c r="A49" t="s">
        <v>191</v>
      </c>
      <c r="B49" t="s">
        <v>20</v>
      </c>
      <c r="C49">
        <v>2025</v>
      </c>
      <c r="D49">
        <v>2</v>
      </c>
      <c r="E49">
        <v>84043</v>
      </c>
      <c r="F49" t="s">
        <v>290</v>
      </c>
      <c r="G49">
        <v>96</v>
      </c>
      <c r="H49" t="str">
        <f>_xlfn.XLOOKUP(Table1[[#This Row],[ZIPCODE]],Table2[Zip Code],Table2[County])</f>
        <v>Utah</v>
      </c>
      <c r="I49" t="str">
        <f>_xlfn.XLOOKUP(Table1[[#This Row],[ZIPCODE]],Table3[zip],Table3[county])</f>
        <v>Utah County</v>
      </c>
      <c r="J49" t="str">
        <f>IFERROR(Table1[[#This Row],[County (Utah.gov)]], SUBSTITUTE(Table1[[#This Row],[County (WPR)]], " County", ""))</f>
        <v>Utah</v>
      </c>
      <c r="L49" t="s">
        <v>375</v>
      </c>
      <c r="M49">
        <v>84539</v>
      </c>
      <c r="N49" t="s">
        <v>381</v>
      </c>
      <c r="P49">
        <v>84780</v>
      </c>
      <c r="Q49" t="s">
        <v>574</v>
      </c>
      <c r="R49" t="s">
        <v>618</v>
      </c>
      <c r="S49" t="s">
        <v>612</v>
      </c>
      <c r="T49">
        <v>30709</v>
      </c>
      <c r="U49" t="s">
        <v>270</v>
      </c>
    </row>
    <row r="50" spans="1:21">
      <c r="A50" t="s">
        <v>191</v>
      </c>
      <c r="B50" t="s">
        <v>20</v>
      </c>
      <c r="C50">
        <v>2025</v>
      </c>
      <c r="D50">
        <v>2</v>
      </c>
      <c r="E50">
        <v>84043</v>
      </c>
      <c r="F50" t="s">
        <v>291</v>
      </c>
      <c r="G50">
        <v>145</v>
      </c>
      <c r="H50" t="str">
        <f>_xlfn.XLOOKUP(Table1[[#This Row],[ZIPCODE]],Table2[Zip Code],Table2[County])</f>
        <v>Utah</v>
      </c>
      <c r="I50" t="str">
        <f>_xlfn.XLOOKUP(Table1[[#This Row],[ZIPCODE]],Table3[zip],Table3[county])</f>
        <v>Utah County</v>
      </c>
      <c r="J50" t="str">
        <f>IFERROR(Table1[[#This Row],[County (Utah.gov)]], SUBSTITUTE(Table1[[#This Row],[County (WPR)]], " County", ""))</f>
        <v>Utah</v>
      </c>
      <c r="L50" t="s">
        <v>375</v>
      </c>
      <c r="M50">
        <v>84542</v>
      </c>
      <c r="N50" t="s">
        <v>382</v>
      </c>
      <c r="P50">
        <v>84078</v>
      </c>
      <c r="Q50" t="s">
        <v>553</v>
      </c>
      <c r="R50" t="s">
        <v>623</v>
      </c>
      <c r="S50" t="s">
        <v>612</v>
      </c>
      <c r="T50">
        <v>30669</v>
      </c>
      <c r="U50" t="s">
        <v>270</v>
      </c>
    </row>
    <row r="51" spans="1:21">
      <c r="A51" t="s">
        <v>191</v>
      </c>
      <c r="B51" t="s">
        <v>20</v>
      </c>
      <c r="C51">
        <v>2025</v>
      </c>
      <c r="D51">
        <v>2</v>
      </c>
      <c r="E51">
        <v>84044</v>
      </c>
      <c r="F51" t="s">
        <v>290</v>
      </c>
      <c r="G51">
        <v>128</v>
      </c>
      <c r="H51" t="str">
        <f>_xlfn.XLOOKUP(Table1[[#This Row],[ZIPCODE]],Table2[Zip Code],Table2[County])</f>
        <v>Salt Lake</v>
      </c>
      <c r="I51" t="str">
        <f>_xlfn.XLOOKUP(Table1[[#This Row],[ZIPCODE]],Table3[zip],Table3[county])</f>
        <v>Salt Lake County</v>
      </c>
      <c r="J51" t="str">
        <f>IFERROR(Table1[[#This Row],[County (Utah.gov)]], SUBSTITUTE(Table1[[#This Row],[County (WPR)]], " County", ""))</f>
        <v>Salt Lake</v>
      </c>
      <c r="L51" t="s">
        <v>383</v>
      </c>
      <c r="M51">
        <v>84023</v>
      </c>
      <c r="N51" t="s">
        <v>384</v>
      </c>
      <c r="P51">
        <v>84070</v>
      </c>
      <c r="Q51" t="s">
        <v>486</v>
      </c>
      <c r="R51" t="s">
        <v>614</v>
      </c>
      <c r="S51" t="s">
        <v>612</v>
      </c>
      <c r="T51">
        <v>30348</v>
      </c>
      <c r="U51" t="s">
        <v>270</v>
      </c>
    </row>
    <row r="52" spans="1:21">
      <c r="A52" t="s">
        <v>191</v>
      </c>
      <c r="B52" t="s">
        <v>20</v>
      </c>
      <c r="C52">
        <v>2025</v>
      </c>
      <c r="D52">
        <v>2</v>
      </c>
      <c r="E52">
        <v>84044</v>
      </c>
      <c r="F52" t="s">
        <v>291</v>
      </c>
      <c r="G52">
        <v>254</v>
      </c>
      <c r="H52" t="str">
        <f>_xlfn.XLOOKUP(Table1[[#This Row],[ZIPCODE]],Table2[Zip Code],Table2[County])</f>
        <v>Salt Lake</v>
      </c>
      <c r="I52" t="str">
        <f>_xlfn.XLOOKUP(Table1[[#This Row],[ZIPCODE]],Table3[zip],Table3[county])</f>
        <v>Salt Lake County</v>
      </c>
      <c r="J52" t="str">
        <f>IFERROR(Table1[[#This Row],[County (Utah.gov)]], SUBSTITUTE(Table1[[#This Row],[County (WPR)]], " County", ""))</f>
        <v>Salt Lake</v>
      </c>
      <c r="L52" t="s">
        <v>383</v>
      </c>
      <c r="M52">
        <v>84046</v>
      </c>
      <c r="N52" t="s">
        <v>385</v>
      </c>
      <c r="P52">
        <v>84721</v>
      </c>
      <c r="Q52" t="s">
        <v>434</v>
      </c>
      <c r="R52" t="s">
        <v>624</v>
      </c>
      <c r="S52" t="s">
        <v>612</v>
      </c>
      <c r="T52">
        <v>29635</v>
      </c>
      <c r="U52" t="s">
        <v>270</v>
      </c>
    </row>
    <row r="53" spans="1:21">
      <c r="A53" t="s">
        <v>191</v>
      </c>
      <c r="B53" t="s">
        <v>20</v>
      </c>
      <c r="C53">
        <v>2025</v>
      </c>
      <c r="D53">
        <v>2</v>
      </c>
      <c r="E53">
        <v>84045</v>
      </c>
      <c r="F53" t="s">
        <v>290</v>
      </c>
      <c r="G53">
        <v>49</v>
      </c>
      <c r="H53" t="e">
        <f>_xlfn.XLOOKUP(Table1[[#This Row],[ZIPCODE]],Table2[Zip Code],Table2[County])</f>
        <v>#N/A</v>
      </c>
      <c r="I53" t="str">
        <f>_xlfn.XLOOKUP(Table1[[#This Row],[ZIPCODE]],Table3[zip],Table3[county])</f>
        <v>Utah County</v>
      </c>
      <c r="J53" t="str">
        <f>IFERROR(Table1[[#This Row],[County (Utah.gov)]], SUBSTITUTE(Table1[[#This Row],[County (WPR)]], " County", ""))</f>
        <v>Utah</v>
      </c>
      <c r="L53" t="s">
        <v>142</v>
      </c>
      <c r="M53">
        <v>84010</v>
      </c>
      <c r="N53" t="s">
        <v>386</v>
      </c>
      <c r="P53">
        <v>84651</v>
      </c>
      <c r="Q53" t="s">
        <v>563</v>
      </c>
      <c r="R53" t="s">
        <v>611</v>
      </c>
      <c r="S53" t="s">
        <v>612</v>
      </c>
      <c r="T53">
        <v>29502</v>
      </c>
      <c r="U53" t="s">
        <v>270</v>
      </c>
    </row>
    <row r="54" spans="1:21">
      <c r="A54" t="s">
        <v>191</v>
      </c>
      <c r="B54" t="s">
        <v>20</v>
      </c>
      <c r="C54">
        <v>2025</v>
      </c>
      <c r="D54">
        <v>2</v>
      </c>
      <c r="E54">
        <v>84045</v>
      </c>
      <c r="F54" t="s">
        <v>291</v>
      </c>
      <c r="G54">
        <v>101</v>
      </c>
      <c r="H54" t="e">
        <f>_xlfn.XLOOKUP(Table1[[#This Row],[ZIPCODE]],Table2[Zip Code],Table2[County])</f>
        <v>#N/A</v>
      </c>
      <c r="I54" t="str">
        <f>_xlfn.XLOOKUP(Table1[[#This Row],[ZIPCODE]],Table3[zip],Table3[county])</f>
        <v>Utah County</v>
      </c>
      <c r="J54" t="str">
        <f>IFERROR(Table1[[#This Row],[County (Utah.gov)]], SUBSTITUTE(Table1[[#This Row],[County (WPR)]], " County", ""))</f>
        <v>Utah</v>
      </c>
      <c r="L54" t="s">
        <v>142</v>
      </c>
      <c r="M54">
        <v>84011</v>
      </c>
      <c r="N54" t="s">
        <v>386</v>
      </c>
      <c r="P54">
        <v>84044</v>
      </c>
      <c r="Q54" t="s">
        <v>481</v>
      </c>
      <c r="R54" t="s">
        <v>614</v>
      </c>
      <c r="S54" t="s">
        <v>612</v>
      </c>
      <c r="T54">
        <v>29488</v>
      </c>
      <c r="U54" t="s">
        <v>270</v>
      </c>
    </row>
    <row r="55" spans="1:21">
      <c r="A55" t="s">
        <v>191</v>
      </c>
      <c r="B55" t="s">
        <v>20</v>
      </c>
      <c r="C55">
        <v>2025</v>
      </c>
      <c r="D55">
        <v>2</v>
      </c>
      <c r="E55">
        <v>84047</v>
      </c>
      <c r="F55" t="s">
        <v>290</v>
      </c>
      <c r="G55">
        <v>106</v>
      </c>
      <c r="H55" t="str">
        <f>_xlfn.XLOOKUP(Table1[[#This Row],[ZIPCODE]],Table2[Zip Code],Table2[County])</f>
        <v>Salt Lake</v>
      </c>
      <c r="I55" t="str">
        <f>_xlfn.XLOOKUP(Table1[[#This Row],[ZIPCODE]],Table3[zip],Table3[county])</f>
        <v>Salt Lake County</v>
      </c>
      <c r="J55" t="str">
        <f>IFERROR(Table1[[#This Row],[County (Utah.gov)]], SUBSTITUTE(Table1[[#This Row],[County (WPR)]], " County", ""))</f>
        <v>Salt Lake</v>
      </c>
      <c r="L55" t="s">
        <v>142</v>
      </c>
      <c r="M55">
        <v>84014</v>
      </c>
      <c r="N55" t="s">
        <v>387</v>
      </c>
      <c r="P55">
        <v>84115</v>
      </c>
      <c r="Q55" t="s">
        <v>485</v>
      </c>
      <c r="R55" t="s">
        <v>614</v>
      </c>
      <c r="S55" t="s">
        <v>612</v>
      </c>
      <c r="T55">
        <v>28411</v>
      </c>
      <c r="U55" t="s">
        <v>270</v>
      </c>
    </row>
    <row r="56" spans="1:21">
      <c r="A56" t="s">
        <v>191</v>
      </c>
      <c r="B56" t="s">
        <v>20</v>
      </c>
      <c r="C56">
        <v>2025</v>
      </c>
      <c r="D56">
        <v>2</v>
      </c>
      <c r="E56">
        <v>84047</v>
      </c>
      <c r="F56" t="s">
        <v>291</v>
      </c>
      <c r="G56">
        <v>294</v>
      </c>
      <c r="H56" t="str">
        <f>_xlfn.XLOOKUP(Table1[[#This Row],[ZIPCODE]],Table2[Zip Code],Table2[County])</f>
        <v>Salt Lake</v>
      </c>
      <c r="I56" t="str">
        <f>_xlfn.XLOOKUP(Table1[[#This Row],[ZIPCODE]],Table3[zip],Table3[county])</f>
        <v>Salt Lake County</v>
      </c>
      <c r="J56" t="str">
        <f>IFERROR(Table1[[#This Row],[County (Utah.gov)]], SUBSTITUTE(Table1[[#This Row],[County (WPR)]], " County", ""))</f>
        <v>Salt Lake</v>
      </c>
      <c r="L56" t="s">
        <v>142</v>
      </c>
      <c r="M56">
        <v>84015</v>
      </c>
      <c r="N56" t="s">
        <v>388</v>
      </c>
      <c r="P56">
        <v>84094</v>
      </c>
      <c r="Q56" t="s">
        <v>486</v>
      </c>
      <c r="R56" t="s">
        <v>614</v>
      </c>
      <c r="S56" t="s">
        <v>612</v>
      </c>
      <c r="T56">
        <v>28277</v>
      </c>
      <c r="U56" t="s">
        <v>270</v>
      </c>
    </row>
    <row r="57" spans="1:21">
      <c r="A57" t="s">
        <v>191</v>
      </c>
      <c r="B57" t="s">
        <v>20</v>
      </c>
      <c r="C57">
        <v>2025</v>
      </c>
      <c r="D57">
        <v>2</v>
      </c>
      <c r="E57">
        <v>84049</v>
      </c>
      <c r="F57" t="s">
        <v>290</v>
      </c>
      <c r="G57">
        <v>1</v>
      </c>
      <c r="H57" t="str">
        <f>_xlfn.XLOOKUP(Table1[[#This Row],[ZIPCODE]],Table2[Zip Code],Table2[County])</f>
        <v>Wasatch</v>
      </c>
      <c r="I57" t="str">
        <f>_xlfn.XLOOKUP(Table1[[#This Row],[ZIPCODE]],Table3[zip],Table3[county])</f>
        <v>Wasatch County</v>
      </c>
      <c r="J57" t="str">
        <f>IFERROR(Table1[[#This Row],[County (Utah.gov)]], SUBSTITUTE(Table1[[#This Row],[County (WPR)]], " County", ""))</f>
        <v>Wasatch</v>
      </c>
      <c r="L57" t="s">
        <v>142</v>
      </c>
      <c r="M57">
        <v>84016</v>
      </c>
      <c r="N57" t="s">
        <v>388</v>
      </c>
      <c r="P57">
        <v>84040</v>
      </c>
      <c r="Q57" t="s">
        <v>391</v>
      </c>
      <c r="R57" t="s">
        <v>615</v>
      </c>
      <c r="S57" t="s">
        <v>612</v>
      </c>
      <c r="T57">
        <v>28269</v>
      </c>
      <c r="U57" t="s">
        <v>270</v>
      </c>
    </row>
    <row r="58" spans="1:21">
      <c r="A58" t="s">
        <v>191</v>
      </c>
      <c r="B58" t="s">
        <v>20</v>
      </c>
      <c r="C58">
        <v>2025</v>
      </c>
      <c r="D58">
        <v>2</v>
      </c>
      <c r="E58">
        <v>84049</v>
      </c>
      <c r="F58" t="s">
        <v>291</v>
      </c>
      <c r="G58">
        <v>6</v>
      </c>
      <c r="H58" t="str">
        <f>_xlfn.XLOOKUP(Table1[[#This Row],[ZIPCODE]],Table2[Zip Code],Table2[County])</f>
        <v>Wasatch</v>
      </c>
      <c r="I58" t="str">
        <f>_xlfn.XLOOKUP(Table1[[#This Row],[ZIPCODE]],Table3[zip],Table3[county])</f>
        <v>Wasatch County</v>
      </c>
      <c r="J58" t="str">
        <f>IFERROR(Table1[[#This Row],[County (Utah.gov)]], SUBSTITUTE(Table1[[#This Row],[County (WPR)]], " County", ""))</f>
        <v>Wasatch</v>
      </c>
      <c r="L58" t="s">
        <v>142</v>
      </c>
      <c r="M58">
        <v>84089</v>
      </c>
      <c r="N58" t="s">
        <v>388</v>
      </c>
      <c r="P58">
        <v>84092</v>
      </c>
      <c r="Q58" t="s">
        <v>486</v>
      </c>
      <c r="R58" t="s">
        <v>614</v>
      </c>
      <c r="S58" t="s">
        <v>612</v>
      </c>
      <c r="T58">
        <v>28162</v>
      </c>
      <c r="U58" t="s">
        <v>270</v>
      </c>
    </row>
    <row r="59" spans="1:21">
      <c r="A59" t="s">
        <v>191</v>
      </c>
      <c r="B59" t="s">
        <v>20</v>
      </c>
      <c r="C59">
        <v>2025</v>
      </c>
      <c r="D59">
        <v>2</v>
      </c>
      <c r="E59">
        <v>84050</v>
      </c>
      <c r="F59" t="s">
        <v>290</v>
      </c>
      <c r="G59">
        <v>4</v>
      </c>
      <c r="H59" t="str">
        <f>_xlfn.XLOOKUP(Table1[[#This Row],[ZIPCODE]],Table2[Zip Code],Table2[County])</f>
        <v>Morgan</v>
      </c>
      <c r="I59" t="str">
        <f>_xlfn.XLOOKUP(Table1[[#This Row],[ZIPCODE]],Table3[zip],Table3[county])</f>
        <v>Morgan County</v>
      </c>
      <c r="J59" t="str">
        <f>IFERROR(Table1[[#This Row],[County (Utah.gov)]], SUBSTITUTE(Table1[[#This Row],[County (WPR)]], " County", ""))</f>
        <v>Morgan</v>
      </c>
      <c r="L59" t="s">
        <v>142</v>
      </c>
      <c r="M59">
        <v>84025</v>
      </c>
      <c r="N59" t="s">
        <v>389</v>
      </c>
      <c r="P59">
        <v>84302</v>
      </c>
      <c r="Q59" t="s">
        <v>342</v>
      </c>
      <c r="R59" t="s">
        <v>625</v>
      </c>
      <c r="S59" t="s">
        <v>612</v>
      </c>
      <c r="T59">
        <v>26711</v>
      </c>
      <c r="U59" t="s">
        <v>270</v>
      </c>
    </row>
    <row r="60" spans="1:21">
      <c r="A60" t="s">
        <v>191</v>
      </c>
      <c r="B60" t="s">
        <v>20</v>
      </c>
      <c r="C60">
        <v>2025</v>
      </c>
      <c r="D60">
        <v>2</v>
      </c>
      <c r="E60">
        <v>84050</v>
      </c>
      <c r="F60" t="s">
        <v>291</v>
      </c>
      <c r="G60">
        <v>6</v>
      </c>
      <c r="H60" t="str">
        <f>_xlfn.XLOOKUP(Table1[[#This Row],[ZIPCODE]],Table2[Zip Code],Table2[County])</f>
        <v>Morgan</v>
      </c>
      <c r="I60" t="str">
        <f>_xlfn.XLOOKUP(Table1[[#This Row],[ZIPCODE]],Table3[zip],Table3[county])</f>
        <v>Morgan County</v>
      </c>
      <c r="J60" t="str">
        <f>IFERROR(Table1[[#This Row],[County (Utah.gov)]], SUBSTITUTE(Table1[[#This Row],[County (WPR)]], " County", ""))</f>
        <v>Morgan</v>
      </c>
      <c r="L60" t="s">
        <v>142</v>
      </c>
      <c r="M60">
        <v>84037</v>
      </c>
      <c r="N60" t="s">
        <v>390</v>
      </c>
      <c r="P60">
        <v>84109</v>
      </c>
      <c r="Q60" t="s">
        <v>485</v>
      </c>
      <c r="R60" t="s">
        <v>614</v>
      </c>
      <c r="S60" t="s">
        <v>612</v>
      </c>
      <c r="T60">
        <v>25879</v>
      </c>
      <c r="U60" t="s">
        <v>270</v>
      </c>
    </row>
    <row r="61" spans="1:21">
      <c r="A61" t="s">
        <v>191</v>
      </c>
      <c r="B61" t="s">
        <v>20</v>
      </c>
      <c r="C61">
        <v>2025</v>
      </c>
      <c r="D61">
        <v>2</v>
      </c>
      <c r="E61">
        <v>84054</v>
      </c>
      <c r="F61" t="s">
        <v>290</v>
      </c>
      <c r="G61">
        <v>43</v>
      </c>
      <c r="H61" t="str">
        <f>_xlfn.XLOOKUP(Table1[[#This Row],[ZIPCODE]],Table2[Zip Code],Table2[County])</f>
        <v>Davis</v>
      </c>
      <c r="I61" t="str">
        <f>_xlfn.XLOOKUP(Table1[[#This Row],[ZIPCODE]],Table3[zip],Table3[county])</f>
        <v>Davis County</v>
      </c>
      <c r="J61" t="str">
        <f>IFERROR(Table1[[#This Row],[County (Utah.gov)]], SUBSTITUTE(Table1[[#This Row],[County (WPR)]], " County", ""))</f>
        <v>Davis</v>
      </c>
      <c r="L61" t="s">
        <v>142</v>
      </c>
      <c r="M61">
        <v>84040</v>
      </c>
      <c r="N61" t="s">
        <v>391</v>
      </c>
      <c r="P61">
        <v>84341</v>
      </c>
      <c r="Q61" t="s">
        <v>136</v>
      </c>
      <c r="R61" t="s">
        <v>620</v>
      </c>
      <c r="S61" t="s">
        <v>612</v>
      </c>
      <c r="T61">
        <v>25791</v>
      </c>
      <c r="U61" t="s">
        <v>270</v>
      </c>
    </row>
    <row r="62" spans="1:21">
      <c r="A62" t="s">
        <v>191</v>
      </c>
      <c r="B62" t="s">
        <v>20</v>
      </c>
      <c r="C62">
        <v>2025</v>
      </c>
      <c r="D62">
        <v>2</v>
      </c>
      <c r="E62">
        <v>84054</v>
      </c>
      <c r="F62" t="s">
        <v>291</v>
      </c>
      <c r="G62">
        <v>111</v>
      </c>
      <c r="H62" t="str">
        <f>_xlfn.XLOOKUP(Table1[[#This Row],[ZIPCODE]],Table2[Zip Code],Table2[County])</f>
        <v>Davis</v>
      </c>
      <c r="I62" t="str">
        <f>_xlfn.XLOOKUP(Table1[[#This Row],[ZIPCODE]],Table3[zip],Table3[county])</f>
        <v>Davis County</v>
      </c>
      <c r="J62" t="str">
        <f>IFERROR(Table1[[#This Row],[County (Utah.gov)]], SUBSTITUTE(Table1[[#This Row],[County (WPR)]], " County", ""))</f>
        <v>Davis</v>
      </c>
      <c r="L62" t="s">
        <v>142</v>
      </c>
      <c r="M62">
        <v>84041</v>
      </c>
      <c r="N62" t="s">
        <v>391</v>
      </c>
      <c r="P62">
        <v>84032</v>
      </c>
      <c r="Q62" t="s">
        <v>571</v>
      </c>
      <c r="R62" t="s">
        <v>626</v>
      </c>
      <c r="S62" t="s">
        <v>612</v>
      </c>
      <c r="T62">
        <v>25328</v>
      </c>
      <c r="U62" t="s">
        <v>270</v>
      </c>
    </row>
    <row r="63" spans="1:21">
      <c r="A63" t="s">
        <v>191</v>
      </c>
      <c r="B63" t="s">
        <v>20</v>
      </c>
      <c r="C63">
        <v>2025</v>
      </c>
      <c r="D63">
        <v>2</v>
      </c>
      <c r="E63">
        <v>84055</v>
      </c>
      <c r="F63" t="s">
        <v>290</v>
      </c>
      <c r="G63">
        <v>1</v>
      </c>
      <c r="H63" t="str">
        <f>_xlfn.XLOOKUP(Table1[[#This Row],[ZIPCODE]],Table2[Zip Code],Table2[County])</f>
        <v>Summit</v>
      </c>
      <c r="I63" t="str">
        <f>_xlfn.XLOOKUP(Table1[[#This Row],[ZIPCODE]],Table3[zip],Table3[county])</f>
        <v>Summit County</v>
      </c>
      <c r="J63" t="str">
        <f>IFERROR(Table1[[#This Row],[County (Utah.gov)]], SUBSTITUTE(Table1[[#This Row],[County (WPR)]], " County", ""))</f>
        <v>Summit</v>
      </c>
      <c r="L63" t="s">
        <v>142</v>
      </c>
      <c r="M63">
        <v>84054</v>
      </c>
      <c r="N63" t="s">
        <v>392</v>
      </c>
      <c r="P63">
        <v>84025</v>
      </c>
      <c r="Q63" t="s">
        <v>389</v>
      </c>
      <c r="R63" t="s">
        <v>615</v>
      </c>
      <c r="S63" t="s">
        <v>612</v>
      </c>
      <c r="T63">
        <v>25055</v>
      </c>
      <c r="U63" t="s">
        <v>270</v>
      </c>
    </row>
    <row r="64" spans="1:21">
      <c r="A64" t="s">
        <v>191</v>
      </c>
      <c r="B64" t="s">
        <v>20</v>
      </c>
      <c r="C64">
        <v>2025</v>
      </c>
      <c r="D64">
        <v>2</v>
      </c>
      <c r="E64">
        <v>84055</v>
      </c>
      <c r="F64" t="s">
        <v>291</v>
      </c>
      <c r="G64">
        <v>3</v>
      </c>
      <c r="H64" t="str">
        <f>_xlfn.XLOOKUP(Table1[[#This Row],[ZIPCODE]],Table2[Zip Code],Table2[County])</f>
        <v>Summit</v>
      </c>
      <c r="I64" t="str">
        <f>_xlfn.XLOOKUP(Table1[[#This Row],[ZIPCODE]],Table3[zip],Table3[county])</f>
        <v>Summit County</v>
      </c>
      <c r="J64" t="str">
        <f>IFERROR(Table1[[#This Row],[County (Utah.gov)]], SUBSTITUTE(Table1[[#This Row],[County (WPR)]], " County", ""))</f>
        <v>Summit</v>
      </c>
      <c r="L64" t="s">
        <v>142</v>
      </c>
      <c r="M64">
        <v>84075</v>
      </c>
      <c r="N64" t="s">
        <v>393</v>
      </c>
      <c r="P64">
        <v>84117</v>
      </c>
      <c r="Q64" t="s">
        <v>485</v>
      </c>
      <c r="R64" t="s">
        <v>614</v>
      </c>
      <c r="S64" t="s">
        <v>612</v>
      </c>
      <c r="T64">
        <v>24873</v>
      </c>
      <c r="U64" t="s">
        <v>270</v>
      </c>
    </row>
    <row r="65" spans="1:21">
      <c r="A65" t="s">
        <v>191</v>
      </c>
      <c r="B65" t="s">
        <v>20</v>
      </c>
      <c r="C65">
        <v>2025</v>
      </c>
      <c r="D65">
        <v>2</v>
      </c>
      <c r="E65">
        <v>84056</v>
      </c>
      <c r="F65" t="s">
        <v>290</v>
      </c>
      <c r="G65">
        <v>1</v>
      </c>
      <c r="H65" t="str">
        <f>_xlfn.XLOOKUP(Table1[[#This Row],[ZIPCODE]],Table2[Zip Code],Table2[County])</f>
        <v>Weber</v>
      </c>
      <c r="I65" t="str">
        <f>_xlfn.XLOOKUP(Table1[[#This Row],[ZIPCODE]],Table3[zip],Table3[county])</f>
        <v>Davis County</v>
      </c>
      <c r="J65" t="str">
        <f>IFERROR(Table1[[#This Row],[County (Utah.gov)]], SUBSTITUTE(Table1[[#This Row],[County (WPR)]], " County", ""))</f>
        <v>Weber</v>
      </c>
      <c r="L65" t="s">
        <v>142</v>
      </c>
      <c r="M65">
        <v>84087</v>
      </c>
      <c r="N65" t="s">
        <v>394</v>
      </c>
      <c r="P65">
        <v>84720</v>
      </c>
      <c r="Q65" t="s">
        <v>434</v>
      </c>
      <c r="R65" t="s">
        <v>624</v>
      </c>
      <c r="S65" t="s">
        <v>612</v>
      </c>
      <c r="T65">
        <v>24323</v>
      </c>
      <c r="U65" t="s">
        <v>270</v>
      </c>
    </row>
    <row r="66" spans="1:21">
      <c r="A66" t="s">
        <v>191</v>
      </c>
      <c r="B66" t="s">
        <v>20</v>
      </c>
      <c r="C66">
        <v>2025</v>
      </c>
      <c r="D66">
        <v>2</v>
      </c>
      <c r="E66">
        <v>84056</v>
      </c>
      <c r="F66" t="s">
        <v>291</v>
      </c>
      <c r="G66">
        <v>2</v>
      </c>
      <c r="H66" t="str">
        <f>_xlfn.XLOOKUP(Table1[[#This Row],[ZIPCODE]],Table2[Zip Code],Table2[County])</f>
        <v>Weber</v>
      </c>
      <c r="I66" t="str">
        <f>_xlfn.XLOOKUP(Table1[[#This Row],[ZIPCODE]],Table3[zip],Table3[county])</f>
        <v>Davis County</v>
      </c>
      <c r="J66" t="str">
        <f>IFERROR(Table1[[#This Row],[County (Utah.gov)]], SUBSTITUTE(Table1[[#This Row],[County (WPR)]], " County", ""))</f>
        <v>Weber</v>
      </c>
      <c r="L66" t="s">
        <v>395</v>
      </c>
      <c r="M66">
        <v>84001</v>
      </c>
      <c r="N66" t="s">
        <v>396</v>
      </c>
      <c r="P66">
        <v>84104</v>
      </c>
      <c r="Q66" t="s">
        <v>485</v>
      </c>
      <c r="R66" t="s">
        <v>614</v>
      </c>
      <c r="S66" t="s">
        <v>612</v>
      </c>
      <c r="T66">
        <v>24057</v>
      </c>
      <c r="U66" t="s">
        <v>270</v>
      </c>
    </row>
    <row r="67" spans="1:21">
      <c r="A67" t="s">
        <v>191</v>
      </c>
      <c r="B67" t="s">
        <v>20</v>
      </c>
      <c r="C67">
        <v>2025</v>
      </c>
      <c r="D67">
        <v>2</v>
      </c>
      <c r="E67">
        <v>84057</v>
      </c>
      <c r="F67" t="s">
        <v>290</v>
      </c>
      <c r="G67">
        <v>10</v>
      </c>
      <c r="H67" t="str">
        <f>_xlfn.XLOOKUP(Table1[[#This Row],[ZIPCODE]],Table2[Zip Code],Table2[County])</f>
        <v>Utah</v>
      </c>
      <c r="I67" t="str">
        <f>_xlfn.XLOOKUP(Table1[[#This Row],[ZIPCODE]],Table3[zip],Table3[county])</f>
        <v>Utah County</v>
      </c>
      <c r="J67" t="str">
        <f>IFERROR(Table1[[#This Row],[County (Utah.gov)]], SUBSTITUTE(Table1[[#This Row],[County (WPR)]], " County", ""))</f>
        <v>Utah</v>
      </c>
      <c r="L67" t="s">
        <v>395</v>
      </c>
      <c r="M67">
        <v>84002</v>
      </c>
      <c r="N67" t="s">
        <v>397</v>
      </c>
      <c r="P67">
        <v>84093</v>
      </c>
      <c r="Q67" t="s">
        <v>486</v>
      </c>
      <c r="R67" t="s">
        <v>614</v>
      </c>
      <c r="S67" t="s">
        <v>612</v>
      </c>
      <c r="T67">
        <v>23998</v>
      </c>
      <c r="U67" t="s">
        <v>270</v>
      </c>
    </row>
    <row r="68" spans="1:21">
      <c r="A68" t="s">
        <v>191</v>
      </c>
      <c r="B68" t="s">
        <v>20</v>
      </c>
      <c r="C68">
        <v>2025</v>
      </c>
      <c r="D68">
        <v>2</v>
      </c>
      <c r="E68">
        <v>84057</v>
      </c>
      <c r="F68" t="s">
        <v>291</v>
      </c>
      <c r="G68">
        <v>36</v>
      </c>
      <c r="H68" t="str">
        <f>_xlfn.XLOOKUP(Table1[[#This Row],[ZIPCODE]],Table2[Zip Code],Table2[County])</f>
        <v>Utah</v>
      </c>
      <c r="I68" t="str">
        <f>_xlfn.XLOOKUP(Table1[[#This Row],[ZIPCODE]],Table3[zip],Table3[county])</f>
        <v>Utah County</v>
      </c>
      <c r="J68" t="str">
        <f>IFERROR(Table1[[#This Row],[County (Utah.gov)]], SUBSTITUTE(Table1[[#This Row],[County (WPR)]], " County", ""))</f>
        <v>Utah</v>
      </c>
      <c r="L68" t="s">
        <v>395</v>
      </c>
      <c r="M68">
        <v>84007</v>
      </c>
      <c r="N68" t="s">
        <v>398</v>
      </c>
      <c r="P68">
        <v>84103</v>
      </c>
      <c r="Q68" t="s">
        <v>485</v>
      </c>
      <c r="R68" t="s">
        <v>614</v>
      </c>
      <c r="S68" t="s">
        <v>612</v>
      </c>
      <c r="T68">
        <v>23796</v>
      </c>
      <c r="U68" t="s">
        <v>270</v>
      </c>
    </row>
    <row r="69" spans="1:21">
      <c r="A69" t="s">
        <v>191</v>
      </c>
      <c r="B69" t="s">
        <v>20</v>
      </c>
      <c r="C69">
        <v>2025</v>
      </c>
      <c r="D69">
        <v>2</v>
      </c>
      <c r="E69">
        <v>84058</v>
      </c>
      <c r="F69" t="s">
        <v>290</v>
      </c>
      <c r="G69">
        <v>23</v>
      </c>
      <c r="H69" t="str">
        <f>_xlfn.XLOOKUP(Table1[[#This Row],[ZIPCODE]],Table2[Zip Code],Table2[County])</f>
        <v>Utah</v>
      </c>
      <c r="I69" t="str">
        <f>_xlfn.XLOOKUP(Table1[[#This Row],[ZIPCODE]],Table3[zip],Table3[county])</f>
        <v>Utah County</v>
      </c>
      <c r="J69" t="str">
        <f>IFERROR(Table1[[#This Row],[County (Utah.gov)]], SUBSTITUTE(Table1[[#This Row],[County (WPR)]], " County", ""))</f>
        <v>Utah</v>
      </c>
      <c r="L69" t="s">
        <v>395</v>
      </c>
      <c r="M69">
        <v>84021</v>
      </c>
      <c r="N69" t="s">
        <v>395</v>
      </c>
      <c r="P69">
        <v>84737</v>
      </c>
      <c r="Q69" t="s">
        <v>580</v>
      </c>
      <c r="R69" t="s">
        <v>618</v>
      </c>
      <c r="S69" t="s">
        <v>612</v>
      </c>
      <c r="T69">
        <v>23477</v>
      </c>
      <c r="U69" t="s">
        <v>270</v>
      </c>
    </row>
    <row r="70" spans="1:21">
      <c r="A70" t="s">
        <v>191</v>
      </c>
      <c r="B70" t="s">
        <v>20</v>
      </c>
      <c r="C70">
        <v>2025</v>
      </c>
      <c r="D70">
        <v>2</v>
      </c>
      <c r="E70">
        <v>84058</v>
      </c>
      <c r="F70" t="s">
        <v>291</v>
      </c>
      <c r="G70">
        <v>28</v>
      </c>
      <c r="H70" t="str">
        <f>_xlfn.XLOOKUP(Table1[[#This Row],[ZIPCODE]],Table2[Zip Code],Table2[County])</f>
        <v>Utah</v>
      </c>
      <c r="I70" t="str">
        <f>_xlfn.XLOOKUP(Table1[[#This Row],[ZIPCODE]],Table3[zip],Table3[county])</f>
        <v>Utah County</v>
      </c>
      <c r="J70" t="str">
        <f>IFERROR(Table1[[#This Row],[County (Utah.gov)]], SUBSTITUTE(Table1[[#This Row],[County (WPR)]], " County", ""))</f>
        <v>Utah</v>
      </c>
      <c r="L70" t="s">
        <v>395</v>
      </c>
      <c r="M70">
        <v>84027</v>
      </c>
      <c r="N70" t="s">
        <v>399</v>
      </c>
      <c r="P70">
        <v>84124</v>
      </c>
      <c r="Q70" t="s">
        <v>485</v>
      </c>
      <c r="R70" t="s">
        <v>614</v>
      </c>
      <c r="S70" t="s">
        <v>612</v>
      </c>
      <c r="T70">
        <v>22992</v>
      </c>
      <c r="U70" t="s">
        <v>270</v>
      </c>
    </row>
    <row r="71" spans="1:21">
      <c r="A71" t="s">
        <v>191</v>
      </c>
      <c r="B71" t="s">
        <v>20</v>
      </c>
      <c r="C71">
        <v>2025</v>
      </c>
      <c r="D71">
        <v>2</v>
      </c>
      <c r="E71">
        <v>84059</v>
      </c>
      <c r="F71" t="s">
        <v>290</v>
      </c>
      <c r="G71">
        <v>7</v>
      </c>
      <c r="H71" t="str">
        <f>_xlfn.XLOOKUP(Table1[[#This Row],[ZIPCODE]],Table2[Zip Code],Table2[County])</f>
        <v>Utah</v>
      </c>
      <c r="I71" t="str">
        <f>_xlfn.XLOOKUP(Table1[[#This Row],[ZIPCODE]],Table3[zip],Table3[county])</f>
        <v>Utah County</v>
      </c>
      <c r="J71" t="str">
        <f>IFERROR(Table1[[#This Row],[County (Utah.gov)]], SUBSTITUTE(Table1[[#This Row],[County (WPR)]], " County", ""))</f>
        <v>Utah</v>
      </c>
      <c r="L71" t="s">
        <v>395</v>
      </c>
      <c r="M71">
        <v>84031</v>
      </c>
      <c r="N71" t="s">
        <v>400</v>
      </c>
      <c r="P71">
        <v>84105</v>
      </c>
      <c r="Q71" t="s">
        <v>485</v>
      </c>
      <c r="R71" t="s">
        <v>614</v>
      </c>
      <c r="S71" t="s">
        <v>612</v>
      </c>
      <c r="T71">
        <v>22963</v>
      </c>
      <c r="U71" t="s">
        <v>270</v>
      </c>
    </row>
    <row r="72" spans="1:21">
      <c r="A72" t="s">
        <v>191</v>
      </c>
      <c r="B72" t="s">
        <v>20</v>
      </c>
      <c r="C72">
        <v>2025</v>
      </c>
      <c r="D72">
        <v>2</v>
      </c>
      <c r="E72">
        <v>84059</v>
      </c>
      <c r="F72" t="s">
        <v>291</v>
      </c>
      <c r="G72">
        <v>9</v>
      </c>
      <c r="H72" t="str">
        <f>_xlfn.XLOOKUP(Table1[[#This Row],[ZIPCODE]],Table2[Zip Code],Table2[County])</f>
        <v>Utah</v>
      </c>
      <c r="I72" t="str">
        <f>_xlfn.XLOOKUP(Table1[[#This Row],[ZIPCODE]],Table3[zip],Table3[county])</f>
        <v>Utah County</v>
      </c>
      <c r="J72" t="str">
        <f>IFERROR(Table1[[#This Row],[County (Utah.gov)]], SUBSTITUTE(Table1[[#This Row],[County (WPR)]], " County", ""))</f>
        <v>Utah</v>
      </c>
      <c r="L72" t="s">
        <v>395</v>
      </c>
      <c r="M72">
        <v>84051</v>
      </c>
      <c r="N72" t="s">
        <v>401</v>
      </c>
      <c r="P72">
        <v>84054</v>
      </c>
      <c r="Q72" t="s">
        <v>392</v>
      </c>
      <c r="R72" t="s">
        <v>615</v>
      </c>
      <c r="S72" t="s">
        <v>612</v>
      </c>
      <c r="T72">
        <v>22201</v>
      </c>
      <c r="U72" t="s">
        <v>270</v>
      </c>
    </row>
    <row r="73" spans="1:21">
      <c r="A73" t="s">
        <v>191</v>
      </c>
      <c r="B73" t="s">
        <v>20</v>
      </c>
      <c r="C73">
        <v>2025</v>
      </c>
      <c r="D73">
        <v>2</v>
      </c>
      <c r="E73">
        <v>84060</v>
      </c>
      <c r="F73" t="s">
        <v>290</v>
      </c>
      <c r="G73">
        <v>15</v>
      </c>
      <c r="H73" t="str">
        <f>_xlfn.XLOOKUP(Table1[[#This Row],[ZIPCODE]],Table2[Zip Code],Table2[County])</f>
        <v>Summit</v>
      </c>
      <c r="I73" t="str">
        <f>_xlfn.XLOOKUP(Table1[[#This Row],[ZIPCODE]],Table3[zip],Table3[county])</f>
        <v>Summit County</v>
      </c>
      <c r="J73" t="str">
        <f>IFERROR(Table1[[#This Row],[County (Utah.gov)]], SUBSTITUTE(Table1[[#This Row],[County (WPR)]], " County", ""))</f>
        <v>Summit</v>
      </c>
      <c r="L73" t="s">
        <v>395</v>
      </c>
      <c r="M73">
        <v>84052</v>
      </c>
      <c r="N73" t="s">
        <v>402</v>
      </c>
      <c r="P73">
        <v>84097</v>
      </c>
      <c r="Q73" t="s">
        <v>138</v>
      </c>
      <c r="R73" t="s">
        <v>611</v>
      </c>
      <c r="S73" t="s">
        <v>612</v>
      </c>
      <c r="T73">
        <v>22024</v>
      </c>
      <c r="U73" t="s">
        <v>270</v>
      </c>
    </row>
    <row r="74" spans="1:21">
      <c r="A74" t="s">
        <v>191</v>
      </c>
      <c r="B74" t="s">
        <v>20</v>
      </c>
      <c r="C74">
        <v>2025</v>
      </c>
      <c r="D74">
        <v>2</v>
      </c>
      <c r="E74">
        <v>84060</v>
      </c>
      <c r="F74" t="s">
        <v>291</v>
      </c>
      <c r="G74">
        <v>23</v>
      </c>
      <c r="H74" t="str">
        <f>_xlfn.XLOOKUP(Table1[[#This Row],[ZIPCODE]],Table2[Zip Code],Table2[County])</f>
        <v>Summit</v>
      </c>
      <c r="I74" t="str">
        <f>_xlfn.XLOOKUP(Table1[[#This Row],[ZIPCODE]],Table3[zip],Table3[county])</f>
        <v>Summit County</v>
      </c>
      <c r="J74" t="str">
        <f>IFERROR(Table1[[#This Row],[County (Utah.gov)]], SUBSTITUTE(Table1[[#This Row],[County (WPR)]], " County", ""))</f>
        <v>Summit</v>
      </c>
      <c r="L74" t="s">
        <v>395</v>
      </c>
      <c r="M74">
        <v>84053</v>
      </c>
      <c r="N74" t="s">
        <v>403</v>
      </c>
      <c r="P74">
        <v>84108</v>
      </c>
      <c r="Q74" t="s">
        <v>485</v>
      </c>
      <c r="R74" t="s">
        <v>614</v>
      </c>
      <c r="S74" t="s">
        <v>612</v>
      </c>
      <c r="T74">
        <v>21951</v>
      </c>
      <c r="U74" t="s">
        <v>270</v>
      </c>
    </row>
    <row r="75" spans="1:21">
      <c r="A75" t="s">
        <v>191</v>
      </c>
      <c r="B75" t="s">
        <v>20</v>
      </c>
      <c r="C75">
        <v>2025</v>
      </c>
      <c r="D75">
        <v>2</v>
      </c>
      <c r="E75">
        <v>84061</v>
      </c>
      <c r="F75" t="s">
        <v>291</v>
      </c>
      <c r="G75">
        <v>1</v>
      </c>
      <c r="H75" t="str">
        <f>_xlfn.XLOOKUP(Table1[[#This Row],[ZIPCODE]],Table2[Zip Code],Table2[County])</f>
        <v>Summit</v>
      </c>
      <c r="I75" t="str">
        <f>_xlfn.XLOOKUP(Table1[[#This Row],[ZIPCODE]],Table3[zip],Table3[county])</f>
        <v>Summit County</v>
      </c>
      <c r="J75" t="str">
        <f>IFERROR(Table1[[#This Row],[County (Utah.gov)]], SUBSTITUTE(Table1[[#This Row],[County (WPR)]], " County", ""))</f>
        <v>Summit</v>
      </c>
      <c r="L75" t="s">
        <v>395</v>
      </c>
      <c r="M75">
        <v>84066</v>
      </c>
      <c r="N75" t="s">
        <v>404</v>
      </c>
      <c r="P75">
        <v>84098</v>
      </c>
      <c r="Q75" t="s">
        <v>535</v>
      </c>
      <c r="R75" t="s">
        <v>627</v>
      </c>
      <c r="S75" t="s">
        <v>612</v>
      </c>
      <c r="T75">
        <v>20311</v>
      </c>
      <c r="U75" t="s">
        <v>270</v>
      </c>
    </row>
    <row r="76" spans="1:21">
      <c r="A76" t="s">
        <v>191</v>
      </c>
      <c r="B76" t="s">
        <v>20</v>
      </c>
      <c r="C76">
        <v>2025</v>
      </c>
      <c r="D76">
        <v>2</v>
      </c>
      <c r="E76">
        <v>84062</v>
      </c>
      <c r="F76" t="s">
        <v>290</v>
      </c>
      <c r="G76">
        <v>28</v>
      </c>
      <c r="H76" t="str">
        <f>_xlfn.XLOOKUP(Table1[[#This Row],[ZIPCODE]],Table2[Zip Code],Table2[County])</f>
        <v>Utah</v>
      </c>
      <c r="I76" t="str">
        <f>_xlfn.XLOOKUP(Table1[[#This Row],[ZIPCODE]],Table3[zip],Table3[county])</f>
        <v>Utah County</v>
      </c>
      <c r="J76" t="str">
        <f>IFERROR(Table1[[#This Row],[County (Utah.gov)]], SUBSTITUTE(Table1[[#This Row],[County (WPR)]], " County", ""))</f>
        <v>Utah</v>
      </c>
      <c r="L76" t="s">
        <v>395</v>
      </c>
      <c r="M76">
        <v>84072</v>
      </c>
      <c r="N76" t="s">
        <v>405</v>
      </c>
      <c r="P76">
        <v>84102</v>
      </c>
      <c r="Q76" t="s">
        <v>485</v>
      </c>
      <c r="R76" t="s">
        <v>614</v>
      </c>
      <c r="S76" t="s">
        <v>612</v>
      </c>
      <c r="T76">
        <v>19145</v>
      </c>
      <c r="U76" t="s">
        <v>270</v>
      </c>
    </row>
    <row r="77" spans="1:21">
      <c r="A77" t="s">
        <v>191</v>
      </c>
      <c r="B77" t="s">
        <v>20</v>
      </c>
      <c r="C77">
        <v>2025</v>
      </c>
      <c r="D77">
        <v>2</v>
      </c>
      <c r="E77">
        <v>84062</v>
      </c>
      <c r="F77" t="s">
        <v>291</v>
      </c>
      <c r="G77">
        <v>41</v>
      </c>
      <c r="H77" t="str">
        <f>_xlfn.XLOOKUP(Table1[[#This Row],[ZIPCODE]],Table2[Zip Code],Table2[County])</f>
        <v>Utah</v>
      </c>
      <c r="I77" t="str">
        <f>_xlfn.XLOOKUP(Table1[[#This Row],[ZIPCODE]],Table3[zip],Table3[county])</f>
        <v>Utah County</v>
      </c>
      <c r="J77" t="str">
        <f>IFERROR(Table1[[#This Row],[County (Utah.gov)]], SUBSTITUTE(Table1[[#This Row],[County (WPR)]], " County", ""))</f>
        <v>Utah</v>
      </c>
      <c r="L77" t="s">
        <v>395</v>
      </c>
      <c r="M77">
        <v>84073</v>
      </c>
      <c r="N77" t="s">
        <v>406</v>
      </c>
      <c r="P77">
        <v>84655</v>
      </c>
      <c r="Q77" t="s">
        <v>567</v>
      </c>
      <c r="R77" t="s">
        <v>611</v>
      </c>
      <c r="S77" t="s">
        <v>612</v>
      </c>
      <c r="T77">
        <v>17157</v>
      </c>
      <c r="U77" t="s">
        <v>270</v>
      </c>
    </row>
    <row r="78" spans="1:21">
      <c r="A78" t="s">
        <v>191</v>
      </c>
      <c r="B78" t="s">
        <v>20</v>
      </c>
      <c r="C78">
        <v>2025</v>
      </c>
      <c r="D78">
        <v>2</v>
      </c>
      <c r="E78">
        <v>84065</v>
      </c>
      <c r="F78" t="s">
        <v>290</v>
      </c>
      <c r="G78">
        <v>149</v>
      </c>
      <c r="H78" t="str">
        <f>_xlfn.XLOOKUP(Table1[[#This Row],[ZIPCODE]],Table2[Zip Code],Table2[County])</f>
        <v>Salt Lake</v>
      </c>
      <c r="I78" t="str">
        <f>_xlfn.XLOOKUP(Table1[[#This Row],[ZIPCODE]],Table3[zip],Table3[county])</f>
        <v>Salt Lake County</v>
      </c>
      <c r="J78" t="str">
        <f>IFERROR(Table1[[#This Row],[County (Utah.gov)]], SUBSTITUTE(Table1[[#This Row],[County (WPR)]], " County", ""))</f>
        <v>Salt Lake</v>
      </c>
      <c r="L78" t="s">
        <v>407</v>
      </c>
      <c r="M78">
        <v>84513</v>
      </c>
      <c r="N78" t="s">
        <v>408</v>
      </c>
      <c r="P78">
        <v>84087</v>
      </c>
      <c r="Q78" t="s">
        <v>394</v>
      </c>
      <c r="R78" t="s">
        <v>615</v>
      </c>
      <c r="S78" t="s">
        <v>612</v>
      </c>
      <c r="T78">
        <v>17028</v>
      </c>
      <c r="U78" t="s">
        <v>270</v>
      </c>
    </row>
    <row r="79" spans="1:21">
      <c r="A79" t="s">
        <v>191</v>
      </c>
      <c r="B79" t="s">
        <v>20</v>
      </c>
      <c r="C79">
        <v>2025</v>
      </c>
      <c r="D79">
        <v>2</v>
      </c>
      <c r="E79">
        <v>84065</v>
      </c>
      <c r="F79" t="s">
        <v>291</v>
      </c>
      <c r="G79">
        <v>315</v>
      </c>
      <c r="H79" t="str">
        <f>_xlfn.XLOOKUP(Table1[[#This Row],[ZIPCODE]],Table2[Zip Code],Table2[County])</f>
        <v>Salt Lake</v>
      </c>
      <c r="I79" t="str">
        <f>_xlfn.XLOOKUP(Table1[[#This Row],[ZIPCODE]],Table3[zip],Table3[county])</f>
        <v>Salt Lake County</v>
      </c>
      <c r="J79" t="str">
        <f>IFERROR(Table1[[#This Row],[County (Utah.gov)]], SUBSTITUTE(Table1[[#This Row],[County (WPR)]], " County", ""))</f>
        <v>Salt Lake</v>
      </c>
      <c r="L79" t="s">
        <v>407</v>
      </c>
      <c r="M79">
        <v>84516</v>
      </c>
      <c r="N79" t="s">
        <v>409</v>
      </c>
      <c r="P79">
        <v>84014</v>
      </c>
      <c r="Q79" t="s">
        <v>387</v>
      </c>
      <c r="R79" t="s">
        <v>615</v>
      </c>
      <c r="S79" t="s">
        <v>612</v>
      </c>
      <c r="T79">
        <v>16571</v>
      </c>
      <c r="U79" t="s">
        <v>270</v>
      </c>
    </row>
    <row r="80" spans="1:21">
      <c r="A80" t="s">
        <v>191</v>
      </c>
      <c r="B80" t="s">
        <v>20</v>
      </c>
      <c r="C80">
        <v>2025</v>
      </c>
      <c r="D80">
        <v>2</v>
      </c>
      <c r="E80">
        <v>84066</v>
      </c>
      <c r="F80" t="s">
        <v>291</v>
      </c>
      <c r="G80">
        <v>2</v>
      </c>
      <c r="H80" t="str">
        <f>_xlfn.XLOOKUP(Table1[[#This Row],[ZIPCODE]],Table2[Zip Code],Table2[County])</f>
        <v>Duchesne</v>
      </c>
      <c r="I80" t="str">
        <f>_xlfn.XLOOKUP(Table1[[#This Row],[ZIPCODE]],Table3[zip],Table3[county])</f>
        <v>Duchesne County</v>
      </c>
      <c r="J80" t="str">
        <f>IFERROR(Table1[[#This Row],[County (Utah.gov)]], SUBSTITUTE(Table1[[#This Row],[County (WPR)]], " County", ""))</f>
        <v>Duchesne</v>
      </c>
      <c r="L80" t="s">
        <v>407</v>
      </c>
      <c r="M80">
        <v>84518</v>
      </c>
      <c r="N80" t="s">
        <v>410</v>
      </c>
      <c r="P80">
        <v>84059</v>
      </c>
      <c r="Q80" t="s">
        <v>628</v>
      </c>
      <c r="R80" t="s">
        <v>611</v>
      </c>
      <c r="S80" t="s">
        <v>612</v>
      </c>
      <c r="T80">
        <v>16419</v>
      </c>
      <c r="U80" t="s">
        <v>270</v>
      </c>
    </row>
    <row r="81" spans="1:21">
      <c r="A81" t="s">
        <v>191</v>
      </c>
      <c r="B81" t="s">
        <v>20</v>
      </c>
      <c r="C81">
        <v>2025</v>
      </c>
      <c r="D81">
        <v>2</v>
      </c>
      <c r="E81">
        <v>84067</v>
      </c>
      <c r="F81" t="s">
        <v>290</v>
      </c>
      <c r="G81">
        <v>10</v>
      </c>
      <c r="H81" t="str">
        <f>_xlfn.XLOOKUP(Table1[[#This Row],[ZIPCODE]],Table2[Zip Code],Table2[County])</f>
        <v>Weber</v>
      </c>
      <c r="I81" t="str">
        <f>_xlfn.XLOOKUP(Table1[[#This Row],[ZIPCODE]],Table3[zip],Table3[county])</f>
        <v>Weber County</v>
      </c>
      <c r="J81" t="str">
        <f>IFERROR(Table1[[#This Row],[County (Utah.gov)]], SUBSTITUTE(Table1[[#This Row],[County (WPR)]], " County", ""))</f>
        <v>Weber</v>
      </c>
      <c r="L81" t="s">
        <v>407</v>
      </c>
      <c r="M81">
        <v>84521</v>
      </c>
      <c r="N81" t="s">
        <v>411</v>
      </c>
      <c r="P81">
        <v>84335</v>
      </c>
      <c r="Q81" t="s">
        <v>372</v>
      </c>
      <c r="R81" t="s">
        <v>620</v>
      </c>
      <c r="S81" t="s">
        <v>612</v>
      </c>
      <c r="T81">
        <v>16278</v>
      </c>
      <c r="U81" t="s">
        <v>270</v>
      </c>
    </row>
    <row r="82" spans="1:21">
      <c r="A82" t="s">
        <v>191</v>
      </c>
      <c r="B82" t="s">
        <v>20</v>
      </c>
      <c r="C82">
        <v>2025</v>
      </c>
      <c r="D82">
        <v>2</v>
      </c>
      <c r="E82">
        <v>84067</v>
      </c>
      <c r="F82" t="s">
        <v>291</v>
      </c>
      <c r="G82">
        <v>26</v>
      </c>
      <c r="H82" t="str">
        <f>_xlfn.XLOOKUP(Table1[[#This Row],[ZIPCODE]],Table2[Zip Code],Table2[County])</f>
        <v>Weber</v>
      </c>
      <c r="I82" t="str">
        <f>_xlfn.XLOOKUP(Table1[[#This Row],[ZIPCODE]],Table3[zip],Table3[county])</f>
        <v>Weber County</v>
      </c>
      <c r="J82" t="str">
        <f>IFERROR(Table1[[#This Row],[County (Utah.gov)]], SUBSTITUTE(Table1[[#This Row],[County (WPR)]], " County", ""))</f>
        <v>Weber</v>
      </c>
      <c r="L82" t="s">
        <v>407</v>
      </c>
      <c r="M82">
        <v>84522</v>
      </c>
      <c r="N82" t="s">
        <v>407</v>
      </c>
      <c r="P82">
        <v>84337</v>
      </c>
      <c r="Q82" t="s">
        <v>356</v>
      </c>
      <c r="R82" t="s">
        <v>625</v>
      </c>
      <c r="S82" t="s">
        <v>612</v>
      </c>
      <c r="T82">
        <v>15452</v>
      </c>
      <c r="U82" t="s">
        <v>270</v>
      </c>
    </row>
    <row r="83" spans="1:21">
      <c r="A83" t="s">
        <v>191</v>
      </c>
      <c r="B83" t="s">
        <v>20</v>
      </c>
      <c r="C83">
        <v>2025</v>
      </c>
      <c r="D83">
        <v>2</v>
      </c>
      <c r="E83">
        <v>84068</v>
      </c>
      <c r="F83" t="s">
        <v>290</v>
      </c>
      <c r="G83">
        <v>1</v>
      </c>
      <c r="H83" t="str">
        <f>_xlfn.XLOOKUP(Table1[[#This Row],[ZIPCODE]],Table2[Zip Code],Table2[County])</f>
        <v>Summit</v>
      </c>
      <c r="I83" t="e">
        <f>_xlfn.XLOOKUP(Table1[[#This Row],[ZIPCODE]],Table3[zip],Table3[county])</f>
        <v>#N/A</v>
      </c>
      <c r="J83" t="str">
        <f>IFERROR(Table1[[#This Row],[County (Utah.gov)]], SUBSTITUTE(Table1[[#This Row],[County (WPR)]], " County", ""))</f>
        <v>Summit</v>
      </c>
      <c r="L83" t="s">
        <v>407</v>
      </c>
      <c r="M83">
        <v>84523</v>
      </c>
      <c r="N83" t="s">
        <v>412</v>
      </c>
      <c r="P83">
        <v>84066</v>
      </c>
      <c r="Q83" t="s">
        <v>404</v>
      </c>
      <c r="R83" t="s">
        <v>629</v>
      </c>
      <c r="S83" t="s">
        <v>612</v>
      </c>
      <c r="T83">
        <v>14626</v>
      </c>
      <c r="U83" t="s">
        <v>270</v>
      </c>
    </row>
    <row r="84" spans="1:21">
      <c r="A84" t="s">
        <v>191</v>
      </c>
      <c r="B84" t="s">
        <v>20</v>
      </c>
      <c r="C84">
        <v>2025</v>
      </c>
      <c r="D84">
        <v>2</v>
      </c>
      <c r="E84">
        <v>84068</v>
      </c>
      <c r="F84" t="s">
        <v>291</v>
      </c>
      <c r="G84">
        <v>3</v>
      </c>
      <c r="H84" t="str">
        <f>_xlfn.XLOOKUP(Table1[[#This Row],[ZIPCODE]],Table2[Zip Code],Table2[County])</f>
        <v>Summit</v>
      </c>
      <c r="I84" t="e">
        <f>_xlfn.XLOOKUP(Table1[[#This Row],[ZIPCODE]],Table3[zip],Table3[county])</f>
        <v>#N/A</v>
      </c>
      <c r="J84" t="str">
        <f>IFERROR(Table1[[#This Row],[County (Utah.gov)]], SUBSTITUTE(Table1[[#This Row],[County (WPR)]], " County", ""))</f>
        <v>Summit</v>
      </c>
      <c r="L84" t="s">
        <v>407</v>
      </c>
      <c r="M84">
        <v>84525</v>
      </c>
      <c r="N84" t="s">
        <v>413</v>
      </c>
      <c r="P84">
        <v>84029</v>
      </c>
      <c r="Q84" t="s">
        <v>539</v>
      </c>
      <c r="R84" t="s">
        <v>617</v>
      </c>
      <c r="S84" t="s">
        <v>612</v>
      </c>
      <c r="T84">
        <v>14159</v>
      </c>
      <c r="U84" t="s">
        <v>270</v>
      </c>
    </row>
    <row r="85" spans="1:21">
      <c r="A85" t="s">
        <v>191</v>
      </c>
      <c r="B85" t="s">
        <v>20</v>
      </c>
      <c r="C85">
        <v>2025</v>
      </c>
      <c r="D85">
        <v>2</v>
      </c>
      <c r="E85">
        <v>84069</v>
      </c>
      <c r="F85" t="s">
        <v>291</v>
      </c>
      <c r="G85">
        <v>1</v>
      </c>
      <c r="H85" t="str">
        <f>_xlfn.XLOOKUP(Table1[[#This Row],[ZIPCODE]],Table2[Zip Code],Table2[County])</f>
        <v>Tooele</v>
      </c>
      <c r="I85" t="str">
        <f>_xlfn.XLOOKUP(Table1[[#This Row],[ZIPCODE]],Table3[zip],Table3[county])</f>
        <v>Tooele County</v>
      </c>
      <c r="J85" t="str">
        <f>IFERROR(Table1[[#This Row],[County (Utah.gov)]], SUBSTITUTE(Table1[[#This Row],[County (WPR)]], " County", ""))</f>
        <v>Tooele</v>
      </c>
      <c r="L85" t="s">
        <v>407</v>
      </c>
      <c r="M85">
        <v>84528</v>
      </c>
      <c r="N85" t="s">
        <v>414</v>
      </c>
      <c r="P85">
        <v>84501</v>
      </c>
      <c r="Q85" t="s">
        <v>380</v>
      </c>
      <c r="R85" t="s">
        <v>630</v>
      </c>
      <c r="S85" t="s">
        <v>612</v>
      </c>
      <c r="T85">
        <v>13002</v>
      </c>
      <c r="U85" t="s">
        <v>270</v>
      </c>
    </row>
    <row r="86" spans="1:21">
      <c r="A86" t="s">
        <v>191</v>
      </c>
      <c r="B86" t="s">
        <v>20</v>
      </c>
      <c r="C86">
        <v>2025</v>
      </c>
      <c r="D86">
        <v>2</v>
      </c>
      <c r="E86">
        <v>84070</v>
      </c>
      <c r="F86" t="s">
        <v>290</v>
      </c>
      <c r="G86">
        <v>81</v>
      </c>
      <c r="H86" t="str">
        <f>_xlfn.XLOOKUP(Table1[[#This Row],[ZIPCODE]],Table2[Zip Code],Table2[County])</f>
        <v>Salt Lake</v>
      </c>
      <c r="I86" t="str">
        <f>_xlfn.XLOOKUP(Table1[[#This Row],[ZIPCODE]],Table3[zip],Table3[county])</f>
        <v>Salt Lake County</v>
      </c>
      <c r="J86" t="str">
        <f>IFERROR(Table1[[#This Row],[County (Utah.gov)]], SUBSTITUTE(Table1[[#This Row],[County (WPR)]], " County", ""))</f>
        <v>Salt Lake</v>
      </c>
      <c r="L86" t="s">
        <v>407</v>
      </c>
      <c r="M86">
        <v>84537</v>
      </c>
      <c r="N86" t="s">
        <v>415</v>
      </c>
      <c r="P86">
        <v>84111</v>
      </c>
      <c r="Q86" t="s">
        <v>485</v>
      </c>
      <c r="R86" t="s">
        <v>614</v>
      </c>
      <c r="S86" t="s">
        <v>612</v>
      </c>
      <c r="T86">
        <v>12446</v>
      </c>
      <c r="U86" t="s">
        <v>270</v>
      </c>
    </row>
    <row r="87" spans="1:21">
      <c r="A87" t="s">
        <v>191</v>
      </c>
      <c r="B87" t="s">
        <v>20</v>
      </c>
      <c r="C87">
        <v>2025</v>
      </c>
      <c r="D87">
        <v>2</v>
      </c>
      <c r="E87">
        <v>84070</v>
      </c>
      <c r="F87" t="s">
        <v>291</v>
      </c>
      <c r="G87">
        <v>202</v>
      </c>
      <c r="H87" t="str">
        <f>_xlfn.XLOOKUP(Table1[[#This Row],[ZIPCODE]],Table2[Zip Code],Table2[County])</f>
        <v>Salt Lake</v>
      </c>
      <c r="I87" t="str">
        <f>_xlfn.XLOOKUP(Table1[[#This Row],[ZIPCODE]],Table3[zip],Table3[county])</f>
        <v>Salt Lake County</v>
      </c>
      <c r="J87" t="str">
        <f>IFERROR(Table1[[#This Row],[County (Utah.gov)]], SUBSTITUTE(Table1[[#This Row],[County (WPR)]], " County", ""))</f>
        <v>Salt Lake</v>
      </c>
      <c r="L87" t="s">
        <v>416</v>
      </c>
      <c r="M87">
        <v>84712</v>
      </c>
      <c r="N87" t="s">
        <v>417</v>
      </c>
      <c r="P87">
        <v>84664</v>
      </c>
      <c r="Q87" t="s">
        <v>562</v>
      </c>
      <c r="R87" t="s">
        <v>611</v>
      </c>
      <c r="S87" t="s">
        <v>612</v>
      </c>
      <c r="T87">
        <v>12340</v>
      </c>
      <c r="U87" t="s">
        <v>270</v>
      </c>
    </row>
    <row r="88" spans="1:21">
      <c r="A88" t="s">
        <v>191</v>
      </c>
      <c r="B88" t="s">
        <v>20</v>
      </c>
      <c r="C88">
        <v>2025</v>
      </c>
      <c r="D88">
        <v>2</v>
      </c>
      <c r="E88">
        <v>84071</v>
      </c>
      <c r="F88" t="s">
        <v>291</v>
      </c>
      <c r="G88">
        <v>2</v>
      </c>
      <c r="H88" t="str">
        <f>_xlfn.XLOOKUP(Table1[[#This Row],[ZIPCODE]],Table2[Zip Code],Table2[County])</f>
        <v>Tooele</v>
      </c>
      <c r="I88" t="str">
        <f>_xlfn.XLOOKUP(Table1[[#This Row],[ZIPCODE]],Table3[zip],Table3[county])</f>
        <v>Tooele County</v>
      </c>
      <c r="J88" t="str">
        <f>IFERROR(Table1[[#This Row],[County (Utah.gov)]], SUBSTITUTE(Table1[[#This Row],[County (WPR)]], " County", ""))</f>
        <v>Tooele</v>
      </c>
      <c r="L88" t="s">
        <v>416</v>
      </c>
      <c r="M88">
        <v>84716</v>
      </c>
      <c r="N88" t="s">
        <v>418</v>
      </c>
      <c r="P88">
        <v>84050</v>
      </c>
      <c r="Q88" t="s">
        <v>466</v>
      </c>
      <c r="R88" t="s">
        <v>631</v>
      </c>
      <c r="S88" t="s">
        <v>612</v>
      </c>
      <c r="T88">
        <v>12247</v>
      </c>
      <c r="U88" t="s">
        <v>270</v>
      </c>
    </row>
    <row r="89" spans="1:21">
      <c r="A89" t="s">
        <v>191</v>
      </c>
      <c r="B89" t="s">
        <v>20</v>
      </c>
      <c r="C89">
        <v>2025</v>
      </c>
      <c r="D89">
        <v>2</v>
      </c>
      <c r="E89">
        <v>84072</v>
      </c>
      <c r="F89" t="s">
        <v>291</v>
      </c>
      <c r="G89">
        <v>1</v>
      </c>
      <c r="H89" t="str">
        <f>_xlfn.XLOOKUP(Table1[[#This Row],[ZIPCODE]],Table2[Zip Code],Table2[County])</f>
        <v>Duchesne</v>
      </c>
      <c r="I89" t="str">
        <f>_xlfn.XLOOKUP(Table1[[#This Row],[ZIPCODE]],Table3[zip],Table3[county])</f>
        <v>Duchesne County</v>
      </c>
      <c r="J89" t="str">
        <f>IFERROR(Table1[[#This Row],[County (Utah.gov)]], SUBSTITUTE(Table1[[#This Row],[County (WPR)]], " County", ""))</f>
        <v>Duchesne</v>
      </c>
      <c r="L89" t="s">
        <v>416</v>
      </c>
      <c r="M89">
        <v>84764</v>
      </c>
      <c r="N89" t="s">
        <v>419</v>
      </c>
      <c r="P89">
        <v>84042</v>
      </c>
      <c r="Q89" t="s">
        <v>561</v>
      </c>
      <c r="R89" t="s">
        <v>611</v>
      </c>
      <c r="S89" t="s">
        <v>612</v>
      </c>
      <c r="T89">
        <v>11570</v>
      </c>
      <c r="U89" t="s">
        <v>270</v>
      </c>
    </row>
    <row r="90" spans="1:21">
      <c r="A90" t="s">
        <v>191</v>
      </c>
      <c r="B90" t="s">
        <v>20</v>
      </c>
      <c r="C90">
        <v>2025</v>
      </c>
      <c r="D90">
        <v>2</v>
      </c>
      <c r="E90">
        <v>84074</v>
      </c>
      <c r="F90" t="s">
        <v>290</v>
      </c>
      <c r="G90">
        <v>109</v>
      </c>
      <c r="H90" t="str">
        <f>_xlfn.XLOOKUP(Table1[[#This Row],[ZIPCODE]],Table2[Zip Code],Table2[County])</f>
        <v>Tooele</v>
      </c>
      <c r="I90" t="str">
        <f>_xlfn.XLOOKUP(Table1[[#This Row],[ZIPCODE]],Table3[zip],Table3[county])</f>
        <v>Tooele County</v>
      </c>
      <c r="J90" t="str">
        <f>IFERROR(Table1[[#This Row],[County (Utah.gov)]], SUBSTITUTE(Table1[[#This Row],[County (WPR)]], " County", ""))</f>
        <v>Tooele</v>
      </c>
      <c r="L90" t="s">
        <v>416</v>
      </c>
      <c r="M90">
        <v>84717</v>
      </c>
      <c r="N90" t="s">
        <v>420</v>
      </c>
      <c r="P90">
        <v>84653</v>
      </c>
      <c r="Q90" t="s">
        <v>566</v>
      </c>
      <c r="R90" t="s">
        <v>611</v>
      </c>
      <c r="S90" t="s">
        <v>612</v>
      </c>
      <c r="T90">
        <v>11531</v>
      </c>
      <c r="U90" t="s">
        <v>270</v>
      </c>
    </row>
    <row r="91" spans="1:21">
      <c r="A91" t="s">
        <v>191</v>
      </c>
      <c r="B91" t="s">
        <v>20</v>
      </c>
      <c r="C91">
        <v>2025</v>
      </c>
      <c r="D91">
        <v>2</v>
      </c>
      <c r="E91">
        <v>84074</v>
      </c>
      <c r="F91" t="s">
        <v>291</v>
      </c>
      <c r="G91">
        <v>245</v>
      </c>
      <c r="H91" t="str">
        <f>_xlfn.XLOOKUP(Table1[[#This Row],[ZIPCODE]],Table2[Zip Code],Table2[County])</f>
        <v>Tooele</v>
      </c>
      <c r="I91" t="str">
        <f>_xlfn.XLOOKUP(Table1[[#This Row],[ZIPCODE]],Table3[zip],Table3[county])</f>
        <v>Tooele County</v>
      </c>
      <c r="J91" t="str">
        <f>IFERROR(Table1[[#This Row],[County (Utah.gov)]], SUBSTITUTE(Table1[[#This Row],[County (WPR)]], " County", ""))</f>
        <v>Tooele</v>
      </c>
      <c r="L91" t="s">
        <v>416</v>
      </c>
      <c r="M91">
        <v>84718</v>
      </c>
      <c r="N91" t="s">
        <v>421</v>
      </c>
      <c r="P91">
        <v>84532</v>
      </c>
      <c r="Q91" t="s">
        <v>429</v>
      </c>
      <c r="R91" t="s">
        <v>632</v>
      </c>
      <c r="S91" t="s">
        <v>612</v>
      </c>
      <c r="T91">
        <v>10648</v>
      </c>
      <c r="U91" t="s">
        <v>270</v>
      </c>
    </row>
    <row r="92" spans="1:21">
      <c r="A92" t="s">
        <v>191</v>
      </c>
      <c r="B92" t="s">
        <v>20</v>
      </c>
      <c r="C92">
        <v>2025</v>
      </c>
      <c r="D92">
        <v>2</v>
      </c>
      <c r="E92">
        <v>84075</v>
      </c>
      <c r="F92" t="s">
        <v>290</v>
      </c>
      <c r="G92">
        <v>15</v>
      </c>
      <c r="H92" t="str">
        <f>_xlfn.XLOOKUP(Table1[[#This Row],[ZIPCODE]],Table2[Zip Code],Table2[County])</f>
        <v>Davis</v>
      </c>
      <c r="I92" t="str">
        <f>_xlfn.XLOOKUP(Table1[[#This Row],[ZIPCODE]],Table3[zip],Table3[county])</f>
        <v>Davis County</v>
      </c>
      <c r="J92" t="str">
        <f>IFERROR(Table1[[#This Row],[County (Utah.gov)]], SUBSTITUTE(Table1[[#This Row],[County (WPR)]], " County", ""))</f>
        <v>Davis</v>
      </c>
      <c r="L92" t="s">
        <v>416</v>
      </c>
      <c r="M92">
        <v>84726</v>
      </c>
      <c r="N92" t="s">
        <v>422</v>
      </c>
      <c r="P92">
        <v>84319</v>
      </c>
      <c r="Q92" t="s">
        <v>363</v>
      </c>
      <c r="R92" t="s">
        <v>620</v>
      </c>
      <c r="S92" t="s">
        <v>612</v>
      </c>
      <c r="T92">
        <v>10490</v>
      </c>
      <c r="U92" t="s">
        <v>270</v>
      </c>
    </row>
    <row r="93" spans="1:21">
      <c r="A93" t="s">
        <v>191</v>
      </c>
      <c r="B93" t="s">
        <v>20</v>
      </c>
      <c r="C93">
        <v>2025</v>
      </c>
      <c r="D93">
        <v>2</v>
      </c>
      <c r="E93">
        <v>84075</v>
      </c>
      <c r="F93" t="s">
        <v>291</v>
      </c>
      <c r="G93">
        <v>40</v>
      </c>
      <c r="H93" t="str">
        <f>_xlfn.XLOOKUP(Table1[[#This Row],[ZIPCODE]],Table2[Zip Code],Table2[County])</f>
        <v>Davis</v>
      </c>
      <c r="I93" t="str">
        <f>_xlfn.XLOOKUP(Table1[[#This Row],[ZIPCODE]],Table3[zip],Table3[county])</f>
        <v>Davis County</v>
      </c>
      <c r="J93" t="str">
        <f>IFERROR(Table1[[#This Row],[County (Utah.gov)]], SUBSTITUTE(Table1[[#This Row],[County (WPR)]], " County", ""))</f>
        <v>Davis</v>
      </c>
      <c r="L93" t="s">
        <v>416</v>
      </c>
      <c r="M93">
        <v>84735</v>
      </c>
      <c r="N93" t="s">
        <v>423</v>
      </c>
      <c r="P93">
        <v>84004</v>
      </c>
      <c r="Q93" t="s">
        <v>555</v>
      </c>
      <c r="R93" t="s">
        <v>611</v>
      </c>
      <c r="S93" t="s">
        <v>612</v>
      </c>
      <c r="T93">
        <v>10272</v>
      </c>
      <c r="U93" t="s">
        <v>270</v>
      </c>
    </row>
    <row r="94" spans="1:21">
      <c r="A94" t="s">
        <v>191</v>
      </c>
      <c r="B94" t="s">
        <v>20</v>
      </c>
      <c r="C94">
        <v>2025</v>
      </c>
      <c r="D94">
        <v>2</v>
      </c>
      <c r="E94">
        <v>84078</v>
      </c>
      <c r="F94" t="s">
        <v>290</v>
      </c>
      <c r="G94">
        <v>2</v>
      </c>
      <c r="H94" t="str">
        <f>_xlfn.XLOOKUP(Table1[[#This Row],[ZIPCODE]],Table2[Zip Code],Table2[County])</f>
        <v>Uintah</v>
      </c>
      <c r="I94" t="str">
        <f>_xlfn.XLOOKUP(Table1[[#This Row],[ZIPCODE]],Table3[zip],Table3[county])</f>
        <v>Uintah County</v>
      </c>
      <c r="J94" t="str">
        <f>IFERROR(Table1[[#This Row],[County (Utah.gov)]], SUBSTITUTE(Table1[[#This Row],[County (WPR)]], " County", ""))</f>
        <v>Uintah</v>
      </c>
      <c r="L94" t="s">
        <v>416</v>
      </c>
      <c r="M94">
        <v>84736</v>
      </c>
      <c r="N94" t="s">
        <v>424</v>
      </c>
      <c r="P94">
        <v>84315</v>
      </c>
      <c r="Q94" t="s">
        <v>602</v>
      </c>
      <c r="R94" t="s">
        <v>616</v>
      </c>
      <c r="S94" t="s">
        <v>612</v>
      </c>
      <c r="T94">
        <v>9694</v>
      </c>
      <c r="U94" t="s">
        <v>270</v>
      </c>
    </row>
    <row r="95" spans="1:21">
      <c r="A95" t="s">
        <v>191</v>
      </c>
      <c r="B95" t="s">
        <v>20</v>
      </c>
      <c r="C95">
        <v>2025</v>
      </c>
      <c r="D95">
        <v>2</v>
      </c>
      <c r="E95">
        <v>84078</v>
      </c>
      <c r="F95" t="s">
        <v>291</v>
      </c>
      <c r="G95">
        <v>7</v>
      </c>
      <c r="H95" t="str">
        <f>_xlfn.XLOOKUP(Table1[[#This Row],[ZIPCODE]],Table2[Zip Code],Table2[County])</f>
        <v>Uintah</v>
      </c>
      <c r="I95" t="str">
        <f>_xlfn.XLOOKUP(Table1[[#This Row],[ZIPCODE]],Table3[zip],Table3[county])</f>
        <v>Uintah County</v>
      </c>
      <c r="J95" t="str">
        <f>IFERROR(Table1[[#This Row],[County (Utah.gov)]], SUBSTITUTE(Table1[[#This Row],[County (WPR)]], " County", ""))</f>
        <v>Uintah</v>
      </c>
      <c r="L95" t="s">
        <v>416</v>
      </c>
      <c r="M95">
        <v>84759</v>
      </c>
      <c r="N95" t="s">
        <v>425</v>
      </c>
      <c r="P95">
        <v>84738</v>
      </c>
      <c r="Q95" t="s">
        <v>581</v>
      </c>
      <c r="R95" t="s">
        <v>618</v>
      </c>
      <c r="S95" t="s">
        <v>612</v>
      </c>
      <c r="T95">
        <v>9607</v>
      </c>
      <c r="U95" t="s">
        <v>270</v>
      </c>
    </row>
    <row r="96" spans="1:21">
      <c r="A96" t="s">
        <v>191</v>
      </c>
      <c r="B96" t="s">
        <v>20</v>
      </c>
      <c r="C96">
        <v>2025</v>
      </c>
      <c r="D96">
        <v>2</v>
      </c>
      <c r="E96">
        <v>84080</v>
      </c>
      <c r="F96" t="s">
        <v>291</v>
      </c>
      <c r="G96">
        <v>1</v>
      </c>
      <c r="H96" t="str">
        <f>_xlfn.XLOOKUP(Table1[[#This Row],[ZIPCODE]],Table2[Zip Code],Table2[County])</f>
        <v>Tooele</v>
      </c>
      <c r="I96" t="str">
        <f>_xlfn.XLOOKUP(Table1[[#This Row],[ZIPCODE]],Table3[zip],Table3[county])</f>
        <v>Tooele County</v>
      </c>
      <c r="J96" t="str">
        <f>IFERROR(Table1[[#This Row],[County (Utah.gov)]], SUBSTITUTE(Table1[[#This Row],[County (WPR)]], " County", ""))</f>
        <v>Tooele</v>
      </c>
      <c r="L96" t="s">
        <v>416</v>
      </c>
      <c r="M96">
        <v>84776</v>
      </c>
      <c r="N96" t="s">
        <v>426</v>
      </c>
      <c r="P96">
        <v>84036</v>
      </c>
      <c r="Q96" t="s">
        <v>533</v>
      </c>
      <c r="R96" t="s">
        <v>627</v>
      </c>
      <c r="S96" t="s">
        <v>612</v>
      </c>
      <c r="T96">
        <v>8781</v>
      </c>
      <c r="U96" t="s">
        <v>270</v>
      </c>
    </row>
    <row r="97" spans="1:21">
      <c r="A97" t="s">
        <v>191</v>
      </c>
      <c r="B97" t="s">
        <v>20</v>
      </c>
      <c r="C97">
        <v>2025</v>
      </c>
      <c r="D97">
        <v>2</v>
      </c>
      <c r="E97">
        <v>84081</v>
      </c>
      <c r="F97" t="s">
        <v>290</v>
      </c>
      <c r="G97">
        <v>229</v>
      </c>
      <c r="H97" t="e">
        <f>_xlfn.XLOOKUP(Table1[[#This Row],[ZIPCODE]],Table2[Zip Code],Table2[County])</f>
        <v>#N/A</v>
      </c>
      <c r="I97" t="str">
        <f>_xlfn.XLOOKUP(Table1[[#This Row],[ZIPCODE]],Table3[zip],Table3[county])</f>
        <v>Salt Lake County</v>
      </c>
      <c r="J97" t="str">
        <f>IFERROR(Table1[[#This Row],[County (Utah.gov)]], SUBSTITUTE(Table1[[#This Row],[County (WPR)]], " County", ""))</f>
        <v>Salt Lake</v>
      </c>
      <c r="L97" t="s">
        <v>427</v>
      </c>
      <c r="M97">
        <v>84515</v>
      </c>
      <c r="N97" t="s">
        <v>428</v>
      </c>
      <c r="P97">
        <v>84701</v>
      </c>
      <c r="Q97" t="s">
        <v>527</v>
      </c>
      <c r="R97" t="s">
        <v>633</v>
      </c>
      <c r="S97" t="s">
        <v>612</v>
      </c>
      <c r="T97">
        <v>8756</v>
      </c>
      <c r="U97" t="s">
        <v>270</v>
      </c>
    </row>
    <row r="98" spans="1:21">
      <c r="A98" t="s">
        <v>191</v>
      </c>
      <c r="B98" t="s">
        <v>20</v>
      </c>
      <c r="C98">
        <v>2025</v>
      </c>
      <c r="D98">
        <v>2</v>
      </c>
      <c r="E98">
        <v>84081</v>
      </c>
      <c r="F98" t="s">
        <v>291</v>
      </c>
      <c r="G98">
        <v>498</v>
      </c>
      <c r="H98" t="e">
        <f>_xlfn.XLOOKUP(Table1[[#This Row],[ZIPCODE]],Table2[Zip Code],Table2[County])</f>
        <v>#N/A</v>
      </c>
      <c r="I98" t="str">
        <f>_xlfn.XLOOKUP(Table1[[#This Row],[ZIPCODE]],Table3[zip],Table3[county])</f>
        <v>Salt Lake County</v>
      </c>
      <c r="J98" t="str">
        <f>IFERROR(Table1[[#This Row],[County (Utah.gov)]], SUBSTITUTE(Table1[[#This Row],[County (WPR)]], " County", ""))</f>
        <v>Salt Lake</v>
      </c>
      <c r="L98" t="s">
        <v>427</v>
      </c>
      <c r="M98">
        <v>84532</v>
      </c>
      <c r="N98" t="s">
        <v>429</v>
      </c>
      <c r="P98">
        <v>84332</v>
      </c>
      <c r="Q98" t="s">
        <v>369</v>
      </c>
      <c r="R98" t="s">
        <v>620</v>
      </c>
      <c r="S98" t="s">
        <v>612</v>
      </c>
      <c r="T98">
        <v>8680</v>
      </c>
      <c r="U98" t="s">
        <v>270</v>
      </c>
    </row>
    <row r="99" spans="1:21">
      <c r="A99" t="s">
        <v>191</v>
      </c>
      <c r="B99" t="s">
        <v>20</v>
      </c>
      <c r="C99">
        <v>2025</v>
      </c>
      <c r="D99">
        <v>2</v>
      </c>
      <c r="E99">
        <v>84083</v>
      </c>
      <c r="F99" t="s">
        <v>290</v>
      </c>
      <c r="G99">
        <v>1</v>
      </c>
      <c r="H99" t="str">
        <f>_xlfn.XLOOKUP(Table1[[#This Row],[ZIPCODE]],Table2[Zip Code],Table2[County])</f>
        <v>Tooele</v>
      </c>
      <c r="I99" t="str">
        <f>_xlfn.XLOOKUP(Table1[[#This Row],[ZIPCODE]],Table3[zip],Table3[county])</f>
        <v>Tooele County</v>
      </c>
      <c r="J99" t="str">
        <f>IFERROR(Table1[[#This Row],[County (Utah.gov)]], SUBSTITUTE(Table1[[#This Row],[County (WPR)]], " County", ""))</f>
        <v>Tooele</v>
      </c>
      <c r="L99" t="s">
        <v>427</v>
      </c>
      <c r="M99">
        <v>84540</v>
      </c>
      <c r="N99" t="s">
        <v>430</v>
      </c>
      <c r="P99">
        <v>84060</v>
      </c>
      <c r="Q99" t="s">
        <v>535</v>
      </c>
      <c r="R99" t="s">
        <v>627</v>
      </c>
      <c r="S99" t="s">
        <v>612</v>
      </c>
      <c r="T99">
        <v>8575</v>
      </c>
      <c r="U99" t="s">
        <v>270</v>
      </c>
    </row>
    <row r="100" spans="1:21">
      <c r="A100" t="s">
        <v>191</v>
      </c>
      <c r="B100" t="s">
        <v>20</v>
      </c>
      <c r="C100">
        <v>2025</v>
      </c>
      <c r="D100">
        <v>2</v>
      </c>
      <c r="E100">
        <v>84083</v>
      </c>
      <c r="F100" t="s">
        <v>291</v>
      </c>
      <c r="G100">
        <v>3</v>
      </c>
      <c r="H100" t="str">
        <f>_xlfn.XLOOKUP(Table1[[#This Row],[ZIPCODE]],Table2[Zip Code],Table2[County])</f>
        <v>Tooele</v>
      </c>
      <c r="I100" t="str">
        <f>_xlfn.XLOOKUP(Table1[[#This Row],[ZIPCODE]],Table3[zip],Table3[county])</f>
        <v>Tooele County</v>
      </c>
      <c r="J100" t="str">
        <f>IFERROR(Table1[[#This Row],[County (Utah.gov)]], SUBSTITUTE(Table1[[#This Row],[County (WPR)]], " County", ""))</f>
        <v>Tooele</v>
      </c>
      <c r="L100" t="s">
        <v>431</v>
      </c>
      <c r="M100">
        <v>84714</v>
      </c>
      <c r="N100" t="s">
        <v>432</v>
      </c>
      <c r="P100">
        <v>84101</v>
      </c>
      <c r="Q100" t="s">
        <v>485</v>
      </c>
      <c r="R100" t="s">
        <v>614</v>
      </c>
      <c r="S100" t="s">
        <v>612</v>
      </c>
      <c r="T100">
        <v>8329</v>
      </c>
      <c r="U100" t="s">
        <v>270</v>
      </c>
    </row>
    <row r="101" spans="1:21">
      <c r="A101" t="s">
        <v>191</v>
      </c>
      <c r="B101" t="s">
        <v>20</v>
      </c>
      <c r="C101">
        <v>2025</v>
      </c>
      <c r="D101">
        <v>2</v>
      </c>
      <c r="E101">
        <v>84084</v>
      </c>
      <c r="F101" t="s">
        <v>290</v>
      </c>
      <c r="G101">
        <v>109</v>
      </c>
      <c r="H101" t="str">
        <f>_xlfn.XLOOKUP(Table1[[#This Row],[ZIPCODE]],Table2[Zip Code],Table2[County])</f>
        <v>Salt Lake</v>
      </c>
      <c r="I101" t="str">
        <f>_xlfn.XLOOKUP(Table1[[#This Row],[ZIPCODE]],Table3[zip],Table3[county])</f>
        <v>Salt Lake County</v>
      </c>
      <c r="J101" t="str">
        <f>IFERROR(Table1[[#This Row],[County (Utah.gov)]], SUBSTITUTE(Table1[[#This Row],[County (WPR)]], " County", ""))</f>
        <v>Salt Lake</v>
      </c>
      <c r="L101" t="s">
        <v>431</v>
      </c>
      <c r="M101">
        <v>84719</v>
      </c>
      <c r="N101" t="s">
        <v>433</v>
      </c>
      <c r="P101">
        <v>84765</v>
      </c>
      <c r="Q101" t="s">
        <v>588</v>
      </c>
      <c r="R101" t="s">
        <v>618</v>
      </c>
      <c r="S101" t="s">
        <v>612</v>
      </c>
      <c r="T101">
        <v>7891</v>
      </c>
      <c r="U101" t="s">
        <v>270</v>
      </c>
    </row>
    <row r="102" spans="1:21">
      <c r="A102" t="s">
        <v>191</v>
      </c>
      <c r="B102" t="s">
        <v>20</v>
      </c>
      <c r="C102">
        <v>2025</v>
      </c>
      <c r="D102">
        <v>2</v>
      </c>
      <c r="E102">
        <v>84084</v>
      </c>
      <c r="F102" t="s">
        <v>291</v>
      </c>
      <c r="G102">
        <v>228</v>
      </c>
      <c r="H102" t="str">
        <f>_xlfn.XLOOKUP(Table1[[#This Row],[ZIPCODE]],Table2[Zip Code],Table2[County])</f>
        <v>Salt Lake</v>
      </c>
      <c r="I102" t="str">
        <f>_xlfn.XLOOKUP(Table1[[#This Row],[ZIPCODE]],Table3[zip],Table3[county])</f>
        <v>Salt Lake County</v>
      </c>
      <c r="J102" t="str">
        <f>IFERROR(Table1[[#This Row],[County (Utah.gov)]], SUBSTITUTE(Table1[[#This Row],[County (WPR)]], " County", ""))</f>
        <v>Salt Lake</v>
      </c>
      <c r="L102" t="s">
        <v>431</v>
      </c>
      <c r="M102">
        <v>84720</v>
      </c>
      <c r="N102" t="s">
        <v>434</v>
      </c>
      <c r="P102">
        <v>84648</v>
      </c>
      <c r="Q102" t="s">
        <v>445</v>
      </c>
      <c r="R102" t="s">
        <v>634</v>
      </c>
      <c r="S102" t="s">
        <v>612</v>
      </c>
      <c r="T102">
        <v>7289</v>
      </c>
      <c r="U102" t="s">
        <v>270</v>
      </c>
    </row>
    <row r="103" spans="1:21">
      <c r="A103" t="s">
        <v>191</v>
      </c>
      <c r="B103" t="s">
        <v>20</v>
      </c>
      <c r="C103">
        <v>2025</v>
      </c>
      <c r="D103">
        <v>2</v>
      </c>
      <c r="E103">
        <v>84087</v>
      </c>
      <c r="F103" t="s">
        <v>290</v>
      </c>
      <c r="G103">
        <v>30</v>
      </c>
      <c r="H103" t="str">
        <f>_xlfn.XLOOKUP(Table1[[#This Row],[ZIPCODE]],Table2[Zip Code],Table2[County])</f>
        <v>Davis</v>
      </c>
      <c r="I103" t="str">
        <f>_xlfn.XLOOKUP(Table1[[#This Row],[ZIPCODE]],Table3[zip],Table3[county])</f>
        <v>Davis County</v>
      </c>
      <c r="J103" t="str">
        <f>IFERROR(Table1[[#This Row],[County (Utah.gov)]], SUBSTITUTE(Table1[[#This Row],[County (WPR)]], " County", ""))</f>
        <v>Davis</v>
      </c>
      <c r="L103" t="s">
        <v>431</v>
      </c>
      <c r="M103">
        <v>84721</v>
      </c>
      <c r="N103" t="s">
        <v>434</v>
      </c>
      <c r="P103">
        <v>84049</v>
      </c>
      <c r="Q103" t="s">
        <v>572</v>
      </c>
      <c r="R103" t="s">
        <v>626</v>
      </c>
      <c r="S103" t="s">
        <v>612</v>
      </c>
      <c r="T103">
        <v>6926</v>
      </c>
      <c r="U103" t="s">
        <v>270</v>
      </c>
    </row>
    <row r="104" spans="1:21">
      <c r="A104" t="s">
        <v>191</v>
      </c>
      <c r="B104" t="s">
        <v>20</v>
      </c>
      <c r="C104">
        <v>2025</v>
      </c>
      <c r="D104">
        <v>2</v>
      </c>
      <c r="E104">
        <v>84087</v>
      </c>
      <c r="F104" t="s">
        <v>291</v>
      </c>
      <c r="G104">
        <v>59</v>
      </c>
      <c r="H104" t="str">
        <f>_xlfn.XLOOKUP(Table1[[#This Row],[ZIPCODE]],Table2[Zip Code],Table2[County])</f>
        <v>Davis</v>
      </c>
      <c r="I104" t="str">
        <f>_xlfn.XLOOKUP(Table1[[#This Row],[ZIPCODE]],Table3[zip],Table3[county])</f>
        <v>Davis County</v>
      </c>
      <c r="J104" t="str">
        <f>IFERROR(Table1[[#This Row],[County (Utah.gov)]], SUBSTITUTE(Table1[[#This Row],[County (WPR)]], " County", ""))</f>
        <v>Davis</v>
      </c>
      <c r="L104" t="s">
        <v>431</v>
      </c>
      <c r="M104">
        <v>84742</v>
      </c>
      <c r="N104" t="s">
        <v>435</v>
      </c>
      <c r="P104">
        <v>84627</v>
      </c>
      <c r="Q104" t="s">
        <v>506</v>
      </c>
      <c r="R104" t="s">
        <v>635</v>
      </c>
      <c r="S104" t="s">
        <v>612</v>
      </c>
      <c r="T104">
        <v>6151</v>
      </c>
      <c r="U104" t="s">
        <v>270</v>
      </c>
    </row>
    <row r="105" spans="1:21">
      <c r="A105" t="s">
        <v>191</v>
      </c>
      <c r="B105" t="s">
        <v>20</v>
      </c>
      <c r="C105">
        <v>2025</v>
      </c>
      <c r="D105">
        <v>2</v>
      </c>
      <c r="E105">
        <v>84088</v>
      </c>
      <c r="F105" t="s">
        <v>290</v>
      </c>
      <c r="G105">
        <v>142</v>
      </c>
      <c r="H105" t="str">
        <f>_xlfn.XLOOKUP(Table1[[#This Row],[ZIPCODE]],Table2[Zip Code],Table2[County])</f>
        <v>Salt Lake</v>
      </c>
      <c r="I105" t="str">
        <f>_xlfn.XLOOKUP(Table1[[#This Row],[ZIPCODE]],Table3[zip],Table3[county])</f>
        <v>Salt Lake County</v>
      </c>
      <c r="J105" t="str">
        <f>IFERROR(Table1[[#This Row],[County (Utah.gov)]], SUBSTITUTE(Table1[[#This Row],[County (WPR)]], " County", ""))</f>
        <v>Salt Lake</v>
      </c>
      <c r="L105" t="s">
        <v>431</v>
      </c>
      <c r="M105">
        <v>84753</v>
      </c>
      <c r="N105" t="s">
        <v>436</v>
      </c>
      <c r="P105">
        <v>84741</v>
      </c>
      <c r="Q105" t="s">
        <v>450</v>
      </c>
      <c r="R105" t="s">
        <v>636</v>
      </c>
      <c r="S105" t="s">
        <v>612</v>
      </c>
      <c r="T105">
        <v>6145</v>
      </c>
      <c r="U105" t="s">
        <v>270</v>
      </c>
    </row>
    <row r="106" spans="1:21">
      <c r="A106" t="s">
        <v>191</v>
      </c>
      <c r="B106" t="s">
        <v>20</v>
      </c>
      <c r="C106">
        <v>2025</v>
      </c>
      <c r="D106">
        <v>2</v>
      </c>
      <c r="E106">
        <v>84088</v>
      </c>
      <c r="F106" t="s">
        <v>291</v>
      </c>
      <c r="G106">
        <v>330</v>
      </c>
      <c r="H106" t="str">
        <f>_xlfn.XLOOKUP(Table1[[#This Row],[ZIPCODE]],Table2[Zip Code],Table2[County])</f>
        <v>Salt Lake</v>
      </c>
      <c r="I106" t="str">
        <f>_xlfn.XLOOKUP(Table1[[#This Row],[ZIPCODE]],Table3[zip],Table3[county])</f>
        <v>Salt Lake County</v>
      </c>
      <c r="J106" t="str">
        <f>IFERROR(Table1[[#This Row],[County (Utah.gov)]], SUBSTITUTE(Table1[[#This Row],[County (WPR)]], " County", ""))</f>
        <v>Salt Lake</v>
      </c>
      <c r="L106" t="s">
        <v>431</v>
      </c>
      <c r="M106">
        <v>84756</v>
      </c>
      <c r="N106" t="s">
        <v>437</v>
      </c>
      <c r="P106">
        <v>84339</v>
      </c>
      <c r="Q106" t="s">
        <v>374</v>
      </c>
      <c r="R106" t="s">
        <v>620</v>
      </c>
      <c r="S106" t="s">
        <v>612</v>
      </c>
      <c r="T106">
        <v>5992</v>
      </c>
      <c r="U106" t="s">
        <v>270</v>
      </c>
    </row>
    <row r="107" spans="1:21">
      <c r="A107" t="s">
        <v>191</v>
      </c>
      <c r="B107" t="s">
        <v>20</v>
      </c>
      <c r="C107">
        <v>2025</v>
      </c>
      <c r="D107">
        <v>2</v>
      </c>
      <c r="E107">
        <v>84089</v>
      </c>
      <c r="F107" t="s">
        <v>291</v>
      </c>
      <c r="G107">
        <v>1</v>
      </c>
      <c r="H107" t="str">
        <f>_xlfn.XLOOKUP(Table1[[#This Row],[ZIPCODE]],Table2[Zip Code],Table2[County])</f>
        <v>Davis</v>
      </c>
      <c r="I107" t="e">
        <f>_xlfn.XLOOKUP(Table1[[#This Row],[ZIPCODE]],Table3[zip],Table3[county])</f>
        <v>#N/A</v>
      </c>
      <c r="J107" t="str">
        <f>IFERROR(Table1[[#This Row],[County (Utah.gov)]], SUBSTITUTE(Table1[[#This Row],[County (WPR)]], " County", ""))</f>
        <v>Davis</v>
      </c>
      <c r="L107" t="s">
        <v>431</v>
      </c>
      <c r="M107">
        <v>84760</v>
      </c>
      <c r="N107" t="s">
        <v>438</v>
      </c>
      <c r="P107">
        <v>84624</v>
      </c>
      <c r="Q107" t="s">
        <v>454</v>
      </c>
      <c r="R107" t="s">
        <v>637</v>
      </c>
      <c r="S107" t="s">
        <v>612</v>
      </c>
      <c r="T107">
        <v>5956</v>
      </c>
      <c r="U107" t="s">
        <v>270</v>
      </c>
    </row>
    <row r="108" spans="1:21">
      <c r="A108" t="s">
        <v>191</v>
      </c>
      <c r="B108" t="s">
        <v>20</v>
      </c>
      <c r="C108">
        <v>2025</v>
      </c>
      <c r="D108">
        <v>2</v>
      </c>
      <c r="E108">
        <v>84090</v>
      </c>
      <c r="F108" t="s">
        <v>290</v>
      </c>
      <c r="G108">
        <v>1</v>
      </c>
      <c r="H108" t="str">
        <f>_xlfn.XLOOKUP(Table1[[#This Row],[ZIPCODE]],Table2[Zip Code],Table2[County])</f>
        <v>Salt Lake</v>
      </c>
      <c r="I108" t="e">
        <f>_xlfn.XLOOKUP(Table1[[#This Row],[ZIPCODE]],Table3[zip],Table3[county])</f>
        <v>#N/A</v>
      </c>
      <c r="J108" t="str">
        <f>IFERROR(Table1[[#This Row],[County (Utah.gov)]], SUBSTITUTE(Table1[[#This Row],[County (WPR)]], " County", ""))</f>
        <v>Salt Lake</v>
      </c>
      <c r="L108" t="s">
        <v>431</v>
      </c>
      <c r="M108">
        <v>84761</v>
      </c>
      <c r="N108" t="s">
        <v>439</v>
      </c>
      <c r="P108">
        <v>84318</v>
      </c>
      <c r="Q108" t="s">
        <v>362</v>
      </c>
      <c r="R108" t="s">
        <v>620</v>
      </c>
      <c r="S108" t="s">
        <v>612</v>
      </c>
      <c r="T108">
        <v>5468</v>
      </c>
      <c r="U108" t="s">
        <v>270</v>
      </c>
    </row>
    <row r="109" spans="1:21">
      <c r="A109" t="s">
        <v>191</v>
      </c>
      <c r="B109" t="s">
        <v>20</v>
      </c>
      <c r="C109">
        <v>2025</v>
      </c>
      <c r="D109">
        <v>2</v>
      </c>
      <c r="E109">
        <v>84090</v>
      </c>
      <c r="F109" t="s">
        <v>291</v>
      </c>
      <c r="G109">
        <v>3</v>
      </c>
      <c r="H109" t="str">
        <f>_xlfn.XLOOKUP(Table1[[#This Row],[ZIPCODE]],Table2[Zip Code],Table2[County])</f>
        <v>Salt Lake</v>
      </c>
      <c r="I109" t="e">
        <f>_xlfn.XLOOKUP(Table1[[#This Row],[ZIPCODE]],Table3[zip],Table3[county])</f>
        <v>#N/A</v>
      </c>
      <c r="J109" t="str">
        <f>IFERROR(Table1[[#This Row],[County (Utah.gov)]], SUBSTITUTE(Table1[[#This Row],[County (WPR)]], " County", ""))</f>
        <v>Salt Lake</v>
      </c>
      <c r="L109" t="s">
        <v>431</v>
      </c>
      <c r="M109">
        <v>84772</v>
      </c>
      <c r="N109" t="s">
        <v>440</v>
      </c>
      <c r="P109">
        <v>84312</v>
      </c>
      <c r="Q109" t="s">
        <v>347</v>
      </c>
      <c r="R109" t="s">
        <v>625</v>
      </c>
      <c r="S109" t="s">
        <v>612</v>
      </c>
      <c r="T109">
        <v>5070</v>
      </c>
      <c r="U109" t="s">
        <v>270</v>
      </c>
    </row>
    <row r="110" spans="1:21">
      <c r="A110" t="s">
        <v>191</v>
      </c>
      <c r="B110" t="s">
        <v>20</v>
      </c>
      <c r="C110">
        <v>2025</v>
      </c>
      <c r="D110">
        <v>2</v>
      </c>
      <c r="E110">
        <v>84091</v>
      </c>
      <c r="F110" t="s">
        <v>290</v>
      </c>
      <c r="G110">
        <v>1</v>
      </c>
      <c r="H110" t="str">
        <f>_xlfn.XLOOKUP(Table1[[#This Row],[ZIPCODE]],Table2[Zip Code],Table2[County])</f>
        <v>Salt Lake</v>
      </c>
      <c r="I110" t="e">
        <f>_xlfn.XLOOKUP(Table1[[#This Row],[ZIPCODE]],Table3[zip],Table3[county])</f>
        <v>#N/A</v>
      </c>
      <c r="J110" t="str">
        <f>IFERROR(Table1[[#This Row],[County (Utah.gov)]], SUBSTITUTE(Table1[[#This Row],[County (WPR)]], " County", ""))</f>
        <v>Salt Lake</v>
      </c>
      <c r="L110" t="s">
        <v>441</v>
      </c>
      <c r="M110">
        <v>84628</v>
      </c>
      <c r="N110" t="s">
        <v>442</v>
      </c>
      <c r="P110">
        <v>84310</v>
      </c>
      <c r="Q110" t="s">
        <v>600</v>
      </c>
      <c r="R110" t="s">
        <v>616</v>
      </c>
      <c r="S110" t="s">
        <v>612</v>
      </c>
      <c r="T110">
        <v>5002</v>
      </c>
      <c r="U110" t="s">
        <v>270</v>
      </c>
    </row>
    <row r="111" spans="1:21">
      <c r="A111" t="s">
        <v>191</v>
      </c>
      <c r="B111" t="s">
        <v>20</v>
      </c>
      <c r="C111">
        <v>2025</v>
      </c>
      <c r="D111">
        <v>2</v>
      </c>
      <c r="E111">
        <v>84091</v>
      </c>
      <c r="F111" t="s">
        <v>291</v>
      </c>
      <c r="G111">
        <v>2</v>
      </c>
      <c r="H111" t="str">
        <f>_xlfn.XLOOKUP(Table1[[#This Row],[ZIPCODE]],Table2[Zip Code],Table2[County])</f>
        <v>Salt Lake</v>
      </c>
      <c r="I111" t="e">
        <f>_xlfn.XLOOKUP(Table1[[#This Row],[ZIPCODE]],Table3[zip],Table3[county])</f>
        <v>#N/A</v>
      </c>
      <c r="J111" t="str">
        <f>IFERROR(Table1[[#This Row],[County (Utah.gov)]], SUBSTITUTE(Table1[[#This Row],[County (WPR)]], " County", ""))</f>
        <v>Salt Lake</v>
      </c>
      <c r="L111" t="s">
        <v>441</v>
      </c>
      <c r="M111">
        <v>84639</v>
      </c>
      <c r="N111" t="s">
        <v>443</v>
      </c>
      <c r="P111">
        <v>84647</v>
      </c>
      <c r="Q111" t="s">
        <v>514</v>
      </c>
      <c r="R111" t="s">
        <v>635</v>
      </c>
      <c r="S111" t="s">
        <v>612</v>
      </c>
      <c r="T111">
        <v>4578</v>
      </c>
      <c r="U111" t="s">
        <v>270</v>
      </c>
    </row>
    <row r="112" spans="1:21">
      <c r="A112" t="s">
        <v>191</v>
      </c>
      <c r="B112" t="s">
        <v>20</v>
      </c>
      <c r="C112">
        <v>2025</v>
      </c>
      <c r="D112">
        <v>2</v>
      </c>
      <c r="E112">
        <v>84092</v>
      </c>
      <c r="F112" t="s">
        <v>290</v>
      </c>
      <c r="G112">
        <v>84</v>
      </c>
      <c r="H112" t="str">
        <f>_xlfn.XLOOKUP(Table1[[#This Row],[ZIPCODE]],Table2[Zip Code],Table2[County])</f>
        <v>Salt Lake</v>
      </c>
      <c r="I112" t="str">
        <f>_xlfn.XLOOKUP(Table1[[#This Row],[ZIPCODE]],Table3[zip],Table3[county])</f>
        <v>Salt Lake County</v>
      </c>
      <c r="J112" t="str">
        <f>IFERROR(Table1[[#This Row],[County (Utah.gov)]], SUBSTITUTE(Table1[[#This Row],[County (WPR)]], " County", ""))</f>
        <v>Salt Lake</v>
      </c>
      <c r="L112" t="s">
        <v>441</v>
      </c>
      <c r="M112">
        <v>84645</v>
      </c>
      <c r="N112" t="s">
        <v>444</v>
      </c>
      <c r="P112">
        <v>84745</v>
      </c>
      <c r="Q112" t="s">
        <v>582</v>
      </c>
      <c r="R112" t="s">
        <v>618</v>
      </c>
      <c r="S112" t="s">
        <v>612</v>
      </c>
      <c r="T112">
        <v>4429</v>
      </c>
      <c r="U112" t="s">
        <v>270</v>
      </c>
    </row>
    <row r="113" spans="1:21">
      <c r="A113" t="s">
        <v>191</v>
      </c>
      <c r="B113" t="s">
        <v>20</v>
      </c>
      <c r="C113">
        <v>2025</v>
      </c>
      <c r="D113">
        <v>2</v>
      </c>
      <c r="E113">
        <v>84092</v>
      </c>
      <c r="F113" t="s">
        <v>291</v>
      </c>
      <c r="G113">
        <v>155</v>
      </c>
      <c r="H113" t="str">
        <f>_xlfn.XLOOKUP(Table1[[#This Row],[ZIPCODE]],Table2[Zip Code],Table2[County])</f>
        <v>Salt Lake</v>
      </c>
      <c r="I113" t="str">
        <f>_xlfn.XLOOKUP(Table1[[#This Row],[ZIPCODE]],Table3[zip],Table3[county])</f>
        <v>Salt Lake County</v>
      </c>
      <c r="J113" t="str">
        <f>IFERROR(Table1[[#This Row],[County (Utah.gov)]], SUBSTITUTE(Table1[[#This Row],[County (WPR)]], " County", ""))</f>
        <v>Salt Lake</v>
      </c>
      <c r="L113" t="s">
        <v>441</v>
      </c>
      <c r="M113">
        <v>84648</v>
      </c>
      <c r="N113" t="s">
        <v>445</v>
      </c>
      <c r="P113">
        <v>84017</v>
      </c>
      <c r="Q113" t="s">
        <v>530</v>
      </c>
      <c r="R113" t="s">
        <v>627</v>
      </c>
      <c r="S113" t="s">
        <v>612</v>
      </c>
      <c r="T113">
        <v>4420</v>
      </c>
      <c r="U113" t="s">
        <v>270</v>
      </c>
    </row>
    <row r="114" spans="1:21">
      <c r="A114" t="s">
        <v>191</v>
      </c>
      <c r="B114" t="s">
        <v>20</v>
      </c>
      <c r="C114">
        <v>2025</v>
      </c>
      <c r="D114">
        <v>2</v>
      </c>
      <c r="E114">
        <v>84093</v>
      </c>
      <c r="F114" t="s">
        <v>290</v>
      </c>
      <c r="G114">
        <v>72</v>
      </c>
      <c r="H114" t="str">
        <f>_xlfn.XLOOKUP(Table1[[#This Row],[ZIPCODE]],Table2[Zip Code],Table2[County])</f>
        <v>Salt Lake</v>
      </c>
      <c r="I114" t="str">
        <f>_xlfn.XLOOKUP(Table1[[#This Row],[ZIPCODE]],Table3[zip],Table3[county])</f>
        <v>Salt Lake County</v>
      </c>
      <c r="J114" t="str">
        <f>IFERROR(Table1[[#This Row],[County (Utah.gov)]], SUBSTITUTE(Table1[[#This Row],[County (WPR)]], " County", ""))</f>
        <v>Salt Lake</v>
      </c>
      <c r="L114" t="s">
        <v>446</v>
      </c>
      <c r="M114">
        <v>84710</v>
      </c>
      <c r="N114" t="s">
        <v>447</v>
      </c>
      <c r="P114">
        <v>84713</v>
      </c>
      <c r="Q114" t="s">
        <v>336</v>
      </c>
      <c r="R114" t="s">
        <v>638</v>
      </c>
      <c r="S114" t="s">
        <v>612</v>
      </c>
      <c r="T114">
        <v>4381</v>
      </c>
      <c r="U114" t="s">
        <v>270</v>
      </c>
    </row>
    <row r="115" spans="1:21">
      <c r="A115" t="s">
        <v>191</v>
      </c>
      <c r="B115" t="s">
        <v>20</v>
      </c>
      <c r="C115">
        <v>2025</v>
      </c>
      <c r="D115">
        <v>2</v>
      </c>
      <c r="E115">
        <v>84093</v>
      </c>
      <c r="F115" t="s">
        <v>291</v>
      </c>
      <c r="G115">
        <v>119</v>
      </c>
      <c r="H115" t="str">
        <f>_xlfn.XLOOKUP(Table1[[#This Row],[ZIPCODE]],Table2[Zip Code],Table2[County])</f>
        <v>Salt Lake</v>
      </c>
      <c r="I115" t="str">
        <f>_xlfn.XLOOKUP(Table1[[#This Row],[ZIPCODE]],Table3[zip],Table3[county])</f>
        <v>Salt Lake County</v>
      </c>
      <c r="J115" t="str">
        <f>IFERROR(Table1[[#This Row],[County (Utah.gov)]], SUBSTITUTE(Table1[[#This Row],[County (WPR)]], " County", ""))</f>
        <v>Salt Lake</v>
      </c>
      <c r="L115" t="s">
        <v>446</v>
      </c>
      <c r="M115">
        <v>84762</v>
      </c>
      <c r="N115" t="s">
        <v>448</v>
      </c>
      <c r="P115">
        <v>84526</v>
      </c>
      <c r="Q115" t="s">
        <v>377</v>
      </c>
      <c r="R115" t="s">
        <v>630</v>
      </c>
      <c r="S115" t="s">
        <v>612</v>
      </c>
      <c r="T115">
        <v>4267</v>
      </c>
      <c r="U115" t="s">
        <v>270</v>
      </c>
    </row>
    <row r="116" spans="1:21">
      <c r="A116" t="s">
        <v>191</v>
      </c>
      <c r="B116" t="s">
        <v>20</v>
      </c>
      <c r="C116">
        <v>2025</v>
      </c>
      <c r="D116">
        <v>2</v>
      </c>
      <c r="E116">
        <v>84094</v>
      </c>
      <c r="F116" t="s">
        <v>290</v>
      </c>
      <c r="G116">
        <v>77</v>
      </c>
      <c r="H116" t="str">
        <f>_xlfn.XLOOKUP(Table1[[#This Row],[ZIPCODE]],Table2[Zip Code],Table2[County])</f>
        <v>Salt Lake</v>
      </c>
      <c r="I116" t="str">
        <f>_xlfn.XLOOKUP(Table1[[#This Row],[ZIPCODE]],Table3[zip],Table3[county])</f>
        <v>Salt Lake County</v>
      </c>
      <c r="J116" t="str">
        <f>IFERROR(Table1[[#This Row],[County (Utah.gov)]], SUBSTITUTE(Table1[[#This Row],[County (WPR)]], " County", ""))</f>
        <v>Salt Lake</v>
      </c>
      <c r="L116" t="s">
        <v>446</v>
      </c>
      <c r="M116">
        <v>84729</v>
      </c>
      <c r="N116" t="s">
        <v>449</v>
      </c>
      <c r="P116">
        <v>84754</v>
      </c>
      <c r="Q116" t="s">
        <v>525</v>
      </c>
      <c r="R116" t="s">
        <v>633</v>
      </c>
      <c r="S116" t="s">
        <v>612</v>
      </c>
      <c r="T116">
        <v>4252</v>
      </c>
      <c r="U116" t="s">
        <v>270</v>
      </c>
    </row>
    <row r="117" spans="1:21">
      <c r="A117" t="s">
        <v>191</v>
      </c>
      <c r="B117" t="s">
        <v>20</v>
      </c>
      <c r="C117">
        <v>2025</v>
      </c>
      <c r="D117">
        <v>2</v>
      </c>
      <c r="E117">
        <v>84094</v>
      </c>
      <c r="F117" t="s">
        <v>291</v>
      </c>
      <c r="G117">
        <v>190</v>
      </c>
      <c r="H117" t="str">
        <f>_xlfn.XLOOKUP(Table1[[#This Row],[ZIPCODE]],Table2[Zip Code],Table2[County])</f>
        <v>Salt Lake</v>
      </c>
      <c r="I117" t="str">
        <f>_xlfn.XLOOKUP(Table1[[#This Row],[ZIPCODE]],Table3[zip],Table3[county])</f>
        <v>Salt Lake County</v>
      </c>
      <c r="J117" t="str">
        <f>IFERROR(Table1[[#This Row],[County (Utah.gov)]], SUBSTITUTE(Table1[[#This Row],[County (WPR)]], " County", ""))</f>
        <v>Salt Lake</v>
      </c>
      <c r="L117" t="s">
        <v>446</v>
      </c>
      <c r="M117">
        <v>84741</v>
      </c>
      <c r="N117" t="s">
        <v>450</v>
      </c>
      <c r="P117">
        <v>84511</v>
      </c>
      <c r="Q117" t="s">
        <v>494</v>
      </c>
      <c r="R117" t="s">
        <v>639</v>
      </c>
      <c r="S117" t="s">
        <v>612</v>
      </c>
      <c r="T117">
        <v>4248</v>
      </c>
      <c r="U117" t="s">
        <v>270</v>
      </c>
    </row>
    <row r="118" spans="1:21">
      <c r="A118" t="s">
        <v>191</v>
      </c>
      <c r="B118" t="s">
        <v>20</v>
      </c>
      <c r="C118">
        <v>2025</v>
      </c>
      <c r="D118">
        <v>2</v>
      </c>
      <c r="E118">
        <v>84095</v>
      </c>
      <c r="F118" t="s">
        <v>290</v>
      </c>
      <c r="G118">
        <v>128</v>
      </c>
      <c r="H118" t="str">
        <f>_xlfn.XLOOKUP(Table1[[#This Row],[ZIPCODE]],Table2[Zip Code],Table2[County])</f>
        <v>Salt Lake</v>
      </c>
      <c r="I118" t="str">
        <f>_xlfn.XLOOKUP(Table1[[#This Row],[ZIPCODE]],Table3[zip],Table3[county])</f>
        <v>Salt Lake County</v>
      </c>
      <c r="J118" t="str">
        <f>IFERROR(Table1[[#This Row],[County (Utah.gov)]], SUBSTITUTE(Table1[[#This Row],[County (WPR)]], " County", ""))</f>
        <v>Salt Lake</v>
      </c>
      <c r="L118" t="s">
        <v>446</v>
      </c>
      <c r="M118">
        <v>84755</v>
      </c>
      <c r="N118" t="s">
        <v>451</v>
      </c>
      <c r="P118">
        <v>84634</v>
      </c>
      <c r="Q118" t="s">
        <v>510</v>
      </c>
      <c r="R118" t="s">
        <v>635</v>
      </c>
      <c r="S118" t="s">
        <v>612</v>
      </c>
      <c r="T118">
        <v>3690</v>
      </c>
      <c r="U118" t="s">
        <v>270</v>
      </c>
    </row>
    <row r="119" spans="1:21">
      <c r="A119" t="s">
        <v>191</v>
      </c>
      <c r="B119" t="s">
        <v>20</v>
      </c>
      <c r="C119">
        <v>2025</v>
      </c>
      <c r="D119">
        <v>2</v>
      </c>
      <c r="E119">
        <v>84095</v>
      </c>
      <c r="F119" t="s">
        <v>291</v>
      </c>
      <c r="G119">
        <v>239</v>
      </c>
      <c r="H119" t="str">
        <f>_xlfn.XLOOKUP(Table1[[#This Row],[ZIPCODE]],Table2[Zip Code],Table2[County])</f>
        <v>Salt Lake</v>
      </c>
      <c r="I119" t="str">
        <f>_xlfn.XLOOKUP(Table1[[#This Row],[ZIPCODE]],Table3[zip],Table3[county])</f>
        <v>Salt Lake County</v>
      </c>
      <c r="J119" t="str">
        <f>IFERROR(Table1[[#This Row],[County (Utah.gov)]], SUBSTITUTE(Table1[[#This Row],[County (WPR)]], " County", ""))</f>
        <v>Salt Lake</v>
      </c>
      <c r="L119" t="s">
        <v>446</v>
      </c>
      <c r="M119">
        <v>84758</v>
      </c>
      <c r="N119" t="s">
        <v>452</v>
      </c>
      <c r="P119">
        <v>84056</v>
      </c>
      <c r="Q119" t="s">
        <v>640</v>
      </c>
      <c r="R119" t="s">
        <v>615</v>
      </c>
      <c r="S119" t="s">
        <v>612</v>
      </c>
      <c r="T119">
        <v>3644</v>
      </c>
      <c r="U119" t="s">
        <v>270</v>
      </c>
    </row>
    <row r="120" spans="1:21">
      <c r="A120" t="s">
        <v>191</v>
      </c>
      <c r="B120" t="s">
        <v>20</v>
      </c>
      <c r="C120">
        <v>2025</v>
      </c>
      <c r="D120">
        <v>2</v>
      </c>
      <c r="E120">
        <v>84096</v>
      </c>
      <c r="F120" t="s">
        <v>290</v>
      </c>
      <c r="G120">
        <v>274</v>
      </c>
      <c r="H120" t="e">
        <f>_xlfn.XLOOKUP(Table1[[#This Row],[ZIPCODE]],Table2[Zip Code],Table2[County])</f>
        <v>#N/A</v>
      </c>
      <c r="I120" t="str">
        <f>_xlfn.XLOOKUP(Table1[[#This Row],[ZIPCODE]],Table3[zip],Table3[county])</f>
        <v>Salt Lake County</v>
      </c>
      <c r="J120" t="str">
        <f>IFERROR(Table1[[#This Row],[County (Utah.gov)]], SUBSTITUTE(Table1[[#This Row],[County (WPR)]], " County", ""))</f>
        <v>Salt Lake</v>
      </c>
      <c r="L120" t="s">
        <v>453</v>
      </c>
      <c r="M120">
        <v>84624</v>
      </c>
      <c r="N120" t="s">
        <v>454</v>
      </c>
      <c r="P120">
        <v>84642</v>
      </c>
      <c r="Q120" t="s">
        <v>511</v>
      </c>
      <c r="R120" t="s">
        <v>635</v>
      </c>
      <c r="S120" t="s">
        <v>612</v>
      </c>
      <c r="T120">
        <v>3424</v>
      </c>
      <c r="U120" t="s">
        <v>270</v>
      </c>
    </row>
    <row r="121" spans="1:21">
      <c r="A121" t="s">
        <v>191</v>
      </c>
      <c r="B121" t="s">
        <v>20</v>
      </c>
      <c r="C121">
        <v>2025</v>
      </c>
      <c r="D121">
        <v>2</v>
      </c>
      <c r="E121">
        <v>84096</v>
      </c>
      <c r="F121" t="s">
        <v>291</v>
      </c>
      <c r="G121">
        <v>520</v>
      </c>
      <c r="H121" t="e">
        <f>_xlfn.XLOOKUP(Table1[[#This Row],[ZIPCODE]],Table2[Zip Code],Table2[County])</f>
        <v>#N/A</v>
      </c>
      <c r="I121" t="str">
        <f>_xlfn.XLOOKUP(Table1[[#This Row],[ZIPCODE]],Table3[zip],Table3[county])</f>
        <v>Salt Lake County</v>
      </c>
      <c r="J121" t="str">
        <f>IFERROR(Table1[[#This Row],[County (Utah.gov)]], SUBSTITUTE(Table1[[#This Row],[County (WPR)]], " County", ""))</f>
        <v>Salt Lake</v>
      </c>
      <c r="L121" t="s">
        <v>453</v>
      </c>
      <c r="M121">
        <v>84631</v>
      </c>
      <c r="N121" t="s">
        <v>455</v>
      </c>
      <c r="P121">
        <v>84340</v>
      </c>
      <c r="Q121" t="s">
        <v>357</v>
      </c>
      <c r="R121" t="s">
        <v>625</v>
      </c>
      <c r="S121" t="s">
        <v>612</v>
      </c>
      <c r="T121">
        <v>3386</v>
      </c>
      <c r="U121" t="s">
        <v>270</v>
      </c>
    </row>
    <row r="122" spans="1:21">
      <c r="A122" t="s">
        <v>191</v>
      </c>
      <c r="B122" t="s">
        <v>20</v>
      </c>
      <c r="C122">
        <v>2025</v>
      </c>
      <c r="D122">
        <v>2</v>
      </c>
      <c r="E122">
        <v>84097</v>
      </c>
      <c r="F122" t="s">
        <v>290</v>
      </c>
      <c r="G122">
        <v>9</v>
      </c>
      <c r="H122" t="str">
        <f>_xlfn.XLOOKUP(Table1[[#This Row],[ZIPCODE]],Table2[Zip Code],Table2[County])</f>
        <v>Utah</v>
      </c>
      <c r="I122" t="str">
        <f>_xlfn.XLOOKUP(Table1[[#This Row],[ZIPCODE]],Table3[zip],Table3[county])</f>
        <v>Utah County</v>
      </c>
      <c r="J122" t="str">
        <f>IFERROR(Table1[[#This Row],[County (Utah.gov)]], SUBSTITUTE(Table1[[#This Row],[County (WPR)]], " County", ""))</f>
        <v>Utah</v>
      </c>
      <c r="L122" t="s">
        <v>453</v>
      </c>
      <c r="M122">
        <v>84728</v>
      </c>
      <c r="N122" t="s">
        <v>456</v>
      </c>
      <c r="P122">
        <v>84629</v>
      </c>
      <c r="Q122" t="s">
        <v>507</v>
      </c>
      <c r="R122" t="s">
        <v>635</v>
      </c>
      <c r="S122" t="s">
        <v>612</v>
      </c>
      <c r="T122">
        <v>3243</v>
      </c>
      <c r="U122" t="s">
        <v>270</v>
      </c>
    </row>
    <row r="123" spans="1:21">
      <c r="A123" t="s">
        <v>191</v>
      </c>
      <c r="B123" t="s">
        <v>20</v>
      </c>
      <c r="C123">
        <v>2025</v>
      </c>
      <c r="D123">
        <v>2</v>
      </c>
      <c r="E123">
        <v>84097</v>
      </c>
      <c r="F123" t="s">
        <v>291</v>
      </c>
      <c r="G123">
        <v>14</v>
      </c>
      <c r="H123" t="str">
        <f>_xlfn.XLOOKUP(Table1[[#This Row],[ZIPCODE]],Table2[Zip Code],Table2[County])</f>
        <v>Utah</v>
      </c>
      <c r="I123" t="str">
        <f>_xlfn.XLOOKUP(Table1[[#This Row],[ZIPCODE]],Table3[zip],Table3[county])</f>
        <v>Utah County</v>
      </c>
      <c r="J123" t="str">
        <f>IFERROR(Table1[[#This Row],[County (Utah.gov)]], SUBSTITUTE(Table1[[#This Row],[County (WPR)]], " County", ""))</f>
        <v>Utah</v>
      </c>
      <c r="L123" t="s">
        <v>453</v>
      </c>
      <c r="M123">
        <v>84635</v>
      </c>
      <c r="N123" t="s">
        <v>457</v>
      </c>
      <c r="P123">
        <v>84021</v>
      </c>
      <c r="Q123" t="s">
        <v>395</v>
      </c>
      <c r="R123" t="s">
        <v>629</v>
      </c>
      <c r="S123" t="s">
        <v>612</v>
      </c>
      <c r="T123">
        <v>3127</v>
      </c>
      <c r="U123" t="s">
        <v>270</v>
      </c>
    </row>
    <row r="124" spans="1:21">
      <c r="A124" t="s">
        <v>191</v>
      </c>
      <c r="B124" t="s">
        <v>20</v>
      </c>
      <c r="C124">
        <v>2025</v>
      </c>
      <c r="D124">
        <v>2</v>
      </c>
      <c r="E124">
        <v>84098</v>
      </c>
      <c r="F124" t="s">
        <v>290</v>
      </c>
      <c r="G124">
        <v>32</v>
      </c>
      <c r="H124" t="str">
        <f>_xlfn.XLOOKUP(Table1[[#This Row],[ZIPCODE]],Table2[Zip Code],Table2[County])</f>
        <v>Summit</v>
      </c>
      <c r="I124" t="str">
        <f>_xlfn.XLOOKUP(Table1[[#This Row],[ZIPCODE]],Table3[zip],Table3[county])</f>
        <v>Summit County</v>
      </c>
      <c r="J124" t="str">
        <f>IFERROR(Table1[[#This Row],[County (Utah.gov)]], SUBSTITUTE(Table1[[#This Row],[County (WPR)]], " County", ""))</f>
        <v>Summit</v>
      </c>
      <c r="L124" t="s">
        <v>453</v>
      </c>
      <c r="M124">
        <v>84636</v>
      </c>
      <c r="N124" t="s">
        <v>458</v>
      </c>
      <c r="P124">
        <v>84761</v>
      </c>
      <c r="Q124" t="s">
        <v>439</v>
      </c>
      <c r="R124" t="s">
        <v>624</v>
      </c>
      <c r="S124" t="s">
        <v>612</v>
      </c>
      <c r="T124">
        <v>3127</v>
      </c>
      <c r="U124" t="s">
        <v>270</v>
      </c>
    </row>
    <row r="125" spans="1:21">
      <c r="A125" t="s">
        <v>191</v>
      </c>
      <c r="B125" t="s">
        <v>20</v>
      </c>
      <c r="C125">
        <v>2025</v>
      </c>
      <c r="D125">
        <v>2</v>
      </c>
      <c r="E125">
        <v>84098</v>
      </c>
      <c r="F125" t="s">
        <v>291</v>
      </c>
      <c r="G125">
        <v>73</v>
      </c>
      <c r="H125" t="str">
        <f>_xlfn.XLOOKUP(Table1[[#This Row],[ZIPCODE]],Table2[Zip Code],Table2[County])</f>
        <v>Summit</v>
      </c>
      <c r="I125" t="str">
        <f>_xlfn.XLOOKUP(Table1[[#This Row],[ZIPCODE]],Table3[zip],Table3[county])</f>
        <v>Summit County</v>
      </c>
      <c r="J125" t="str">
        <f>IFERROR(Table1[[#This Row],[County (Utah.gov)]], SUBSTITUTE(Table1[[#This Row],[County (WPR)]], " County", ""))</f>
        <v>Summit</v>
      </c>
      <c r="L125" t="s">
        <v>453</v>
      </c>
      <c r="M125">
        <v>84637</v>
      </c>
      <c r="N125" t="s">
        <v>459</v>
      </c>
      <c r="P125">
        <v>84333</v>
      </c>
      <c r="Q125" t="s">
        <v>370</v>
      </c>
      <c r="R125" t="s">
        <v>620</v>
      </c>
      <c r="S125" t="s">
        <v>612</v>
      </c>
      <c r="T125">
        <v>3095</v>
      </c>
      <c r="U125" t="s">
        <v>270</v>
      </c>
    </row>
    <row r="126" spans="1:21">
      <c r="A126" t="s">
        <v>191</v>
      </c>
      <c r="B126" t="s">
        <v>20</v>
      </c>
      <c r="C126">
        <v>2025</v>
      </c>
      <c r="D126">
        <v>2</v>
      </c>
      <c r="E126">
        <v>84101</v>
      </c>
      <c r="F126" t="s">
        <v>290</v>
      </c>
      <c r="G126">
        <v>27</v>
      </c>
      <c r="H126" t="str">
        <f>_xlfn.XLOOKUP(Table1[[#This Row],[ZIPCODE]],Table2[Zip Code],Table2[County])</f>
        <v>Salt Lake</v>
      </c>
      <c r="I126" t="str">
        <f>_xlfn.XLOOKUP(Table1[[#This Row],[ZIPCODE]],Table3[zip],Table3[county])</f>
        <v>Salt Lake County</v>
      </c>
      <c r="J126" t="str">
        <f>IFERROR(Table1[[#This Row],[County (Utah.gov)]], SUBSTITUTE(Table1[[#This Row],[County (WPR)]], " County", ""))</f>
        <v>Salt Lake</v>
      </c>
      <c r="L126" t="s">
        <v>453</v>
      </c>
      <c r="M126">
        <v>84638</v>
      </c>
      <c r="N126" t="s">
        <v>460</v>
      </c>
      <c r="P126">
        <v>84631</v>
      </c>
      <c r="Q126" t="s">
        <v>455</v>
      </c>
      <c r="R126" t="s">
        <v>637</v>
      </c>
      <c r="S126" t="s">
        <v>612</v>
      </c>
      <c r="T126">
        <v>3072</v>
      </c>
      <c r="U126" t="s">
        <v>270</v>
      </c>
    </row>
    <row r="127" spans="1:21">
      <c r="A127" t="s">
        <v>191</v>
      </c>
      <c r="B127" t="s">
        <v>20</v>
      </c>
      <c r="C127">
        <v>2025</v>
      </c>
      <c r="D127">
        <v>2</v>
      </c>
      <c r="E127">
        <v>84101</v>
      </c>
      <c r="F127" t="s">
        <v>291</v>
      </c>
      <c r="G127">
        <v>35</v>
      </c>
      <c r="H127" t="str">
        <f>_xlfn.XLOOKUP(Table1[[#This Row],[ZIPCODE]],Table2[Zip Code],Table2[County])</f>
        <v>Salt Lake</v>
      </c>
      <c r="I127" t="str">
        <f>_xlfn.XLOOKUP(Table1[[#This Row],[ZIPCODE]],Table3[zip],Table3[county])</f>
        <v>Salt Lake County</v>
      </c>
      <c r="J127" t="str">
        <f>IFERROR(Table1[[#This Row],[County (Utah.gov)]], SUBSTITUTE(Table1[[#This Row],[County (WPR)]], " County", ""))</f>
        <v>Salt Lake</v>
      </c>
      <c r="L127" t="s">
        <v>453</v>
      </c>
      <c r="M127">
        <v>84640</v>
      </c>
      <c r="N127" t="s">
        <v>461</v>
      </c>
      <c r="P127">
        <v>84645</v>
      </c>
      <c r="Q127" t="s">
        <v>444</v>
      </c>
      <c r="R127" t="s">
        <v>634</v>
      </c>
      <c r="S127" t="s">
        <v>612</v>
      </c>
      <c r="T127">
        <v>2982</v>
      </c>
      <c r="U127" t="s">
        <v>270</v>
      </c>
    </row>
    <row r="128" spans="1:21">
      <c r="A128" t="s">
        <v>191</v>
      </c>
      <c r="B128" t="s">
        <v>20</v>
      </c>
      <c r="C128">
        <v>2025</v>
      </c>
      <c r="D128">
        <v>2</v>
      </c>
      <c r="E128">
        <v>84102</v>
      </c>
      <c r="F128" t="s">
        <v>290</v>
      </c>
      <c r="G128">
        <v>55</v>
      </c>
      <c r="H128" t="str">
        <f>_xlfn.XLOOKUP(Table1[[#This Row],[ZIPCODE]],Table2[Zip Code],Table2[County])</f>
        <v>Salt Lake</v>
      </c>
      <c r="I128" t="str">
        <f>_xlfn.XLOOKUP(Table1[[#This Row],[ZIPCODE]],Table3[zip],Table3[county])</f>
        <v>Salt Lake County</v>
      </c>
      <c r="J128" t="str">
        <f>IFERROR(Table1[[#This Row],[County (Utah.gov)]], SUBSTITUTE(Table1[[#This Row],[County (WPR)]], " County", ""))</f>
        <v>Salt Lake</v>
      </c>
      <c r="L128" t="s">
        <v>453</v>
      </c>
      <c r="M128">
        <v>84644</v>
      </c>
      <c r="N128" t="s">
        <v>462</v>
      </c>
      <c r="P128">
        <v>84528</v>
      </c>
      <c r="Q128" t="s">
        <v>414</v>
      </c>
      <c r="R128" t="s">
        <v>641</v>
      </c>
      <c r="S128" t="s">
        <v>612</v>
      </c>
      <c r="T128">
        <v>2955</v>
      </c>
      <c r="U128" t="s">
        <v>270</v>
      </c>
    </row>
    <row r="129" spans="1:21">
      <c r="A129" t="s">
        <v>191</v>
      </c>
      <c r="B129" t="s">
        <v>20</v>
      </c>
      <c r="C129">
        <v>2025</v>
      </c>
      <c r="D129">
        <v>2</v>
      </c>
      <c r="E129">
        <v>84102</v>
      </c>
      <c r="F129" t="s">
        <v>291</v>
      </c>
      <c r="G129">
        <v>88</v>
      </c>
      <c r="H129" t="str">
        <f>_xlfn.XLOOKUP(Table1[[#This Row],[ZIPCODE]],Table2[Zip Code],Table2[County])</f>
        <v>Salt Lake</v>
      </c>
      <c r="I129" t="str">
        <f>_xlfn.XLOOKUP(Table1[[#This Row],[ZIPCODE]],Table3[zip],Table3[county])</f>
        <v>Salt Lake County</v>
      </c>
      <c r="J129" t="str">
        <f>IFERROR(Table1[[#This Row],[County (Utah.gov)]], SUBSTITUTE(Table1[[#This Row],[County (WPR)]], " County", ""))</f>
        <v>Salt Lake</v>
      </c>
      <c r="L129" t="s">
        <v>453</v>
      </c>
      <c r="M129">
        <v>84649</v>
      </c>
      <c r="N129" t="s">
        <v>463</v>
      </c>
      <c r="P129">
        <v>84317</v>
      </c>
      <c r="Q129" t="s">
        <v>603</v>
      </c>
      <c r="R129" t="s">
        <v>616</v>
      </c>
      <c r="S129" t="s">
        <v>612</v>
      </c>
      <c r="T129">
        <v>2814</v>
      </c>
      <c r="U129" t="s">
        <v>270</v>
      </c>
    </row>
    <row r="130" spans="1:21">
      <c r="A130" t="s">
        <v>191</v>
      </c>
      <c r="B130" t="s">
        <v>20</v>
      </c>
      <c r="C130">
        <v>2025</v>
      </c>
      <c r="D130">
        <v>2</v>
      </c>
      <c r="E130">
        <v>84103</v>
      </c>
      <c r="F130" t="s">
        <v>290</v>
      </c>
      <c r="G130">
        <v>49</v>
      </c>
      <c r="H130" t="str">
        <f>_xlfn.XLOOKUP(Table1[[#This Row],[ZIPCODE]],Table2[Zip Code],Table2[County])</f>
        <v>Salt Lake</v>
      </c>
      <c r="I130" t="str">
        <f>_xlfn.XLOOKUP(Table1[[#This Row],[ZIPCODE]],Table3[zip],Table3[county])</f>
        <v>Salt Lake County</v>
      </c>
      <c r="J130" t="str">
        <f>IFERROR(Table1[[#This Row],[County (Utah.gov)]], SUBSTITUTE(Table1[[#This Row],[County (WPR)]], " County", ""))</f>
        <v>Salt Lake</v>
      </c>
      <c r="L130" t="s">
        <v>453</v>
      </c>
      <c r="M130">
        <v>84650</v>
      </c>
      <c r="N130" t="s">
        <v>464</v>
      </c>
      <c r="P130">
        <v>84320</v>
      </c>
      <c r="Q130" t="s">
        <v>364</v>
      </c>
      <c r="R130" t="s">
        <v>620</v>
      </c>
      <c r="S130" t="s">
        <v>612</v>
      </c>
      <c r="T130">
        <v>2773</v>
      </c>
      <c r="U130" t="s">
        <v>270</v>
      </c>
    </row>
    <row r="131" spans="1:21">
      <c r="A131" t="s">
        <v>191</v>
      </c>
      <c r="B131" t="s">
        <v>20</v>
      </c>
      <c r="C131">
        <v>2025</v>
      </c>
      <c r="D131">
        <v>2</v>
      </c>
      <c r="E131">
        <v>84103</v>
      </c>
      <c r="F131" t="s">
        <v>291</v>
      </c>
      <c r="G131">
        <v>106</v>
      </c>
      <c r="H131" t="str">
        <f>_xlfn.XLOOKUP(Table1[[#This Row],[ZIPCODE]],Table2[Zip Code],Table2[County])</f>
        <v>Salt Lake</v>
      </c>
      <c r="I131" t="str">
        <f>_xlfn.XLOOKUP(Table1[[#This Row],[ZIPCODE]],Table3[zip],Table3[county])</f>
        <v>Salt Lake County</v>
      </c>
      <c r="J131" t="str">
        <f>IFERROR(Table1[[#This Row],[County (Utah.gov)]], SUBSTITUTE(Table1[[#This Row],[County (WPR)]], " County", ""))</f>
        <v>Salt Lake</v>
      </c>
      <c r="L131" t="s">
        <v>453</v>
      </c>
      <c r="M131">
        <v>84656</v>
      </c>
      <c r="N131" t="s">
        <v>465</v>
      </c>
      <c r="P131">
        <v>84112</v>
      </c>
      <c r="Q131" t="s">
        <v>485</v>
      </c>
      <c r="R131" t="s">
        <v>614</v>
      </c>
      <c r="S131" t="s">
        <v>612</v>
      </c>
      <c r="T131">
        <v>2738</v>
      </c>
      <c r="U131" t="s">
        <v>270</v>
      </c>
    </row>
    <row r="132" spans="1:21">
      <c r="A132" t="s">
        <v>191</v>
      </c>
      <c r="B132" t="s">
        <v>20</v>
      </c>
      <c r="C132">
        <v>2025</v>
      </c>
      <c r="D132">
        <v>2</v>
      </c>
      <c r="E132">
        <v>84104</v>
      </c>
      <c r="F132" t="s">
        <v>290</v>
      </c>
      <c r="G132">
        <v>82</v>
      </c>
      <c r="H132" t="str">
        <f>_xlfn.XLOOKUP(Table1[[#This Row],[ZIPCODE]],Table2[Zip Code],Table2[County])</f>
        <v>Salt Lake</v>
      </c>
      <c r="I132" t="str">
        <f>_xlfn.XLOOKUP(Table1[[#This Row],[ZIPCODE]],Table3[zip],Table3[county])</f>
        <v>Salt Lake County</v>
      </c>
      <c r="J132" t="str">
        <f>IFERROR(Table1[[#This Row],[County (Utah.gov)]], SUBSTITUTE(Table1[[#This Row],[County (WPR)]], " County", ""))</f>
        <v>Salt Lake</v>
      </c>
      <c r="L132" t="s">
        <v>466</v>
      </c>
      <c r="M132">
        <v>84018</v>
      </c>
      <c r="N132" t="s">
        <v>467</v>
      </c>
      <c r="P132">
        <v>84535</v>
      </c>
      <c r="Q132" t="s">
        <v>500</v>
      </c>
      <c r="R132" t="s">
        <v>639</v>
      </c>
      <c r="S132" t="s">
        <v>612</v>
      </c>
      <c r="T132">
        <v>2669</v>
      </c>
      <c r="U132" t="s">
        <v>270</v>
      </c>
    </row>
    <row r="133" spans="1:21">
      <c r="A133" t="s">
        <v>191</v>
      </c>
      <c r="B133" t="s">
        <v>20</v>
      </c>
      <c r="C133">
        <v>2025</v>
      </c>
      <c r="D133">
        <v>2</v>
      </c>
      <c r="E133">
        <v>84104</v>
      </c>
      <c r="F133" t="s">
        <v>291</v>
      </c>
      <c r="G133">
        <v>182</v>
      </c>
      <c r="H133" t="str">
        <f>_xlfn.XLOOKUP(Table1[[#This Row],[ZIPCODE]],Table2[Zip Code],Table2[County])</f>
        <v>Salt Lake</v>
      </c>
      <c r="I133" t="str">
        <f>_xlfn.XLOOKUP(Table1[[#This Row],[ZIPCODE]],Table3[zip],Table3[county])</f>
        <v>Salt Lake County</v>
      </c>
      <c r="J133" t="str">
        <f>IFERROR(Table1[[#This Row],[County (Utah.gov)]], SUBSTITUTE(Table1[[#This Row],[County (WPR)]], " County", ""))</f>
        <v>Salt Lake</v>
      </c>
      <c r="L133" t="s">
        <v>466</v>
      </c>
      <c r="M133">
        <v>84050</v>
      </c>
      <c r="N133" t="s">
        <v>466</v>
      </c>
      <c r="P133">
        <v>84654</v>
      </c>
      <c r="Q133" t="s">
        <v>528</v>
      </c>
      <c r="R133" t="s">
        <v>633</v>
      </c>
      <c r="S133" t="s">
        <v>612</v>
      </c>
      <c r="T133">
        <v>2551</v>
      </c>
      <c r="U133" t="s">
        <v>270</v>
      </c>
    </row>
    <row r="134" spans="1:21">
      <c r="A134" t="s">
        <v>191</v>
      </c>
      <c r="B134" t="s">
        <v>20</v>
      </c>
      <c r="C134">
        <v>2025</v>
      </c>
      <c r="D134">
        <v>2</v>
      </c>
      <c r="E134">
        <v>84105</v>
      </c>
      <c r="F134" t="s">
        <v>290</v>
      </c>
      <c r="G134">
        <v>62</v>
      </c>
      <c r="H134" t="str">
        <f>_xlfn.XLOOKUP(Table1[[#This Row],[ZIPCODE]],Table2[Zip Code],Table2[County])</f>
        <v>Salt Lake</v>
      </c>
      <c r="I134" t="str">
        <f>_xlfn.XLOOKUP(Table1[[#This Row],[ZIPCODE]],Table3[zip],Table3[county])</f>
        <v>Salt Lake County</v>
      </c>
      <c r="J134" t="str">
        <f>IFERROR(Table1[[#This Row],[County (Utah.gov)]], SUBSTITUTE(Table1[[#This Row],[County (WPR)]], " County", ""))</f>
        <v>Salt Lake</v>
      </c>
      <c r="L134" t="s">
        <v>468</v>
      </c>
      <c r="M134">
        <v>84723</v>
      </c>
      <c r="N134" t="s">
        <v>469</v>
      </c>
      <c r="P134">
        <v>84534</v>
      </c>
      <c r="Q134" t="s">
        <v>499</v>
      </c>
      <c r="R134" t="s">
        <v>639</v>
      </c>
      <c r="S134" t="s">
        <v>612</v>
      </c>
      <c r="T134">
        <v>2410</v>
      </c>
      <c r="U134" t="s">
        <v>270</v>
      </c>
    </row>
    <row r="135" spans="1:21">
      <c r="A135" t="s">
        <v>191</v>
      </c>
      <c r="B135" t="s">
        <v>20</v>
      </c>
      <c r="C135">
        <v>2025</v>
      </c>
      <c r="D135">
        <v>2</v>
      </c>
      <c r="E135">
        <v>84105</v>
      </c>
      <c r="F135" t="s">
        <v>291</v>
      </c>
      <c r="G135">
        <v>127</v>
      </c>
      <c r="H135" t="str">
        <f>_xlfn.XLOOKUP(Table1[[#This Row],[ZIPCODE]],Table2[Zip Code],Table2[County])</f>
        <v>Salt Lake</v>
      </c>
      <c r="I135" t="str">
        <f>_xlfn.XLOOKUP(Table1[[#This Row],[ZIPCODE]],Table3[zip],Table3[county])</f>
        <v>Salt Lake County</v>
      </c>
      <c r="J135" t="str">
        <f>IFERROR(Table1[[#This Row],[County (Utah.gov)]], SUBSTITUTE(Table1[[#This Row],[County (WPR)]], " County", ""))</f>
        <v>Salt Lake</v>
      </c>
      <c r="L135" t="s">
        <v>468</v>
      </c>
      <c r="M135">
        <v>84732</v>
      </c>
      <c r="N135" t="s">
        <v>470</v>
      </c>
      <c r="P135">
        <v>84071</v>
      </c>
      <c r="Q135" t="s">
        <v>542</v>
      </c>
      <c r="R135" t="s">
        <v>617</v>
      </c>
      <c r="S135" t="s">
        <v>612</v>
      </c>
      <c r="T135">
        <v>2339</v>
      </c>
      <c r="U135" t="s">
        <v>270</v>
      </c>
    </row>
    <row r="136" spans="1:21">
      <c r="A136" t="s">
        <v>191</v>
      </c>
      <c r="B136" t="s">
        <v>20</v>
      </c>
      <c r="C136">
        <v>2025</v>
      </c>
      <c r="D136">
        <v>2</v>
      </c>
      <c r="E136">
        <v>84106</v>
      </c>
      <c r="F136" t="s">
        <v>290</v>
      </c>
      <c r="G136">
        <v>111</v>
      </c>
      <c r="H136" t="str">
        <f>_xlfn.XLOOKUP(Table1[[#This Row],[ZIPCODE]],Table2[Zip Code],Table2[County])</f>
        <v>Salt Lake</v>
      </c>
      <c r="I136" t="str">
        <f>_xlfn.XLOOKUP(Table1[[#This Row],[ZIPCODE]],Table3[zip],Table3[county])</f>
        <v>Salt Lake County</v>
      </c>
      <c r="J136" t="str">
        <f>IFERROR(Table1[[#This Row],[County (Utah.gov)]], SUBSTITUTE(Table1[[#This Row],[County (WPR)]], " County", ""))</f>
        <v>Salt Lake</v>
      </c>
      <c r="L136" t="s">
        <v>468</v>
      </c>
      <c r="M136">
        <v>84740</v>
      </c>
      <c r="N136" t="s">
        <v>471</v>
      </c>
      <c r="P136">
        <v>84325</v>
      </c>
      <c r="Q136" t="s">
        <v>365</v>
      </c>
      <c r="R136" t="s">
        <v>620</v>
      </c>
      <c r="S136" t="s">
        <v>612</v>
      </c>
      <c r="T136">
        <v>2311</v>
      </c>
      <c r="U136" t="s">
        <v>270</v>
      </c>
    </row>
    <row r="137" spans="1:21">
      <c r="A137" t="s">
        <v>191</v>
      </c>
      <c r="B137" t="s">
        <v>20</v>
      </c>
      <c r="C137">
        <v>2025</v>
      </c>
      <c r="D137">
        <v>2</v>
      </c>
      <c r="E137">
        <v>84106</v>
      </c>
      <c r="F137" t="s">
        <v>291</v>
      </c>
      <c r="G137">
        <v>213</v>
      </c>
      <c r="H137" t="str">
        <f>_xlfn.XLOOKUP(Table1[[#This Row],[ZIPCODE]],Table2[Zip Code],Table2[County])</f>
        <v>Salt Lake</v>
      </c>
      <c r="I137" t="str">
        <f>_xlfn.XLOOKUP(Table1[[#This Row],[ZIPCODE]],Table3[zip],Table3[county])</f>
        <v>Salt Lake County</v>
      </c>
      <c r="J137" t="str">
        <f>IFERROR(Table1[[#This Row],[County (Utah.gov)]], SUBSTITUTE(Table1[[#This Row],[County (WPR)]], " County", ""))</f>
        <v>Salt Lake</v>
      </c>
      <c r="L137" t="s">
        <v>468</v>
      </c>
      <c r="M137">
        <v>84743</v>
      </c>
      <c r="N137" t="s">
        <v>472</v>
      </c>
      <c r="P137">
        <v>84759</v>
      </c>
      <c r="Q137" t="s">
        <v>425</v>
      </c>
      <c r="R137" t="s">
        <v>642</v>
      </c>
      <c r="S137" t="s">
        <v>612</v>
      </c>
      <c r="T137">
        <v>2209</v>
      </c>
      <c r="U137" t="s">
        <v>270</v>
      </c>
    </row>
    <row r="138" spans="1:21">
      <c r="A138" t="s">
        <v>191</v>
      </c>
      <c r="B138" t="s">
        <v>20</v>
      </c>
      <c r="C138">
        <v>2025</v>
      </c>
      <c r="D138">
        <v>2</v>
      </c>
      <c r="E138">
        <v>84107</v>
      </c>
      <c r="F138" t="s">
        <v>290</v>
      </c>
      <c r="G138">
        <v>120</v>
      </c>
      <c r="H138" t="str">
        <f>_xlfn.XLOOKUP(Table1[[#This Row],[ZIPCODE]],Table2[Zip Code],Table2[County])</f>
        <v>Salt Lake</v>
      </c>
      <c r="I138" t="str">
        <f>_xlfn.XLOOKUP(Table1[[#This Row],[ZIPCODE]],Table3[zip],Table3[county])</f>
        <v>Salt Lake County</v>
      </c>
      <c r="J138" t="str">
        <f>IFERROR(Table1[[#This Row],[County (Utah.gov)]], SUBSTITUTE(Table1[[#This Row],[County (WPR)]], " County", ""))</f>
        <v>Salt Lake</v>
      </c>
      <c r="L138" t="s">
        <v>468</v>
      </c>
      <c r="M138">
        <v>84750</v>
      </c>
      <c r="N138" t="s">
        <v>473</v>
      </c>
      <c r="P138">
        <v>84602</v>
      </c>
      <c r="Q138" t="s">
        <v>565</v>
      </c>
      <c r="R138" t="s">
        <v>611</v>
      </c>
      <c r="S138" t="s">
        <v>612</v>
      </c>
      <c r="T138">
        <v>2115</v>
      </c>
      <c r="U138" t="s">
        <v>270</v>
      </c>
    </row>
    <row r="139" spans="1:21">
      <c r="A139" t="s">
        <v>191</v>
      </c>
      <c r="B139" t="s">
        <v>20</v>
      </c>
      <c r="C139">
        <v>2025</v>
      </c>
      <c r="D139">
        <v>2</v>
      </c>
      <c r="E139">
        <v>84107</v>
      </c>
      <c r="F139" t="s">
        <v>291</v>
      </c>
      <c r="G139">
        <v>277</v>
      </c>
      <c r="H139" t="str">
        <f>_xlfn.XLOOKUP(Table1[[#This Row],[ZIPCODE]],Table2[Zip Code],Table2[County])</f>
        <v>Salt Lake</v>
      </c>
      <c r="I139" t="str">
        <f>_xlfn.XLOOKUP(Table1[[#This Row],[ZIPCODE]],Table3[zip],Table3[county])</f>
        <v>Salt Lake County</v>
      </c>
      <c r="J139" t="str">
        <f>IFERROR(Table1[[#This Row],[County (Utah.gov)]], SUBSTITUTE(Table1[[#This Row],[County (WPR)]], " County", ""))</f>
        <v>Salt Lake</v>
      </c>
      <c r="L139" t="s">
        <v>474</v>
      </c>
      <c r="M139">
        <v>84028</v>
      </c>
      <c r="N139" t="s">
        <v>475</v>
      </c>
      <c r="P139">
        <v>84774</v>
      </c>
      <c r="Q139" t="s">
        <v>590</v>
      </c>
      <c r="R139" t="s">
        <v>618</v>
      </c>
      <c r="S139" t="s">
        <v>612</v>
      </c>
      <c r="T139">
        <v>2115</v>
      </c>
      <c r="U139" t="s">
        <v>270</v>
      </c>
    </row>
    <row r="140" spans="1:21">
      <c r="A140" t="s">
        <v>191</v>
      </c>
      <c r="B140" t="s">
        <v>20</v>
      </c>
      <c r="C140">
        <v>2025</v>
      </c>
      <c r="D140">
        <v>2</v>
      </c>
      <c r="E140">
        <v>84108</v>
      </c>
      <c r="F140" t="s">
        <v>290</v>
      </c>
      <c r="G140">
        <v>24</v>
      </c>
      <c r="H140" t="str">
        <f>_xlfn.XLOOKUP(Table1[[#This Row],[ZIPCODE]],Table2[Zip Code],Table2[County])</f>
        <v>Salt Lake</v>
      </c>
      <c r="I140" t="str">
        <f>_xlfn.XLOOKUP(Table1[[#This Row],[ZIPCODE]],Table3[zip],Table3[county])</f>
        <v>Salt Lake County</v>
      </c>
      <c r="J140" t="str">
        <f>IFERROR(Table1[[#This Row],[County (Utah.gov)]], SUBSTITUTE(Table1[[#This Row],[County (WPR)]], " County", ""))</f>
        <v>Salt Lake</v>
      </c>
      <c r="L140" t="s">
        <v>474</v>
      </c>
      <c r="M140">
        <v>84038</v>
      </c>
      <c r="N140" t="s">
        <v>476</v>
      </c>
      <c r="P140">
        <v>84326</v>
      </c>
      <c r="Q140" t="s">
        <v>366</v>
      </c>
      <c r="R140" t="s">
        <v>620</v>
      </c>
      <c r="S140" t="s">
        <v>612</v>
      </c>
      <c r="T140">
        <v>2041</v>
      </c>
      <c r="U140" t="s">
        <v>270</v>
      </c>
    </row>
    <row r="141" spans="1:21">
      <c r="A141" t="s">
        <v>191</v>
      </c>
      <c r="B141" t="s">
        <v>20</v>
      </c>
      <c r="C141">
        <v>2025</v>
      </c>
      <c r="D141">
        <v>2</v>
      </c>
      <c r="E141">
        <v>84108</v>
      </c>
      <c r="F141" t="s">
        <v>291</v>
      </c>
      <c r="G141">
        <v>103</v>
      </c>
      <c r="H141" t="str">
        <f>_xlfn.XLOOKUP(Table1[[#This Row],[ZIPCODE]],Table2[Zip Code],Table2[County])</f>
        <v>Salt Lake</v>
      </c>
      <c r="I141" t="str">
        <f>_xlfn.XLOOKUP(Table1[[#This Row],[ZIPCODE]],Table3[zip],Table3[county])</f>
        <v>Salt Lake County</v>
      </c>
      <c r="J141" t="str">
        <f>IFERROR(Table1[[#This Row],[County (Utah.gov)]], SUBSTITUTE(Table1[[#This Row],[County (WPR)]], " County", ""))</f>
        <v>Salt Lake</v>
      </c>
      <c r="L141" t="s">
        <v>474</v>
      </c>
      <c r="M141">
        <v>84064</v>
      </c>
      <c r="N141" t="s">
        <v>477</v>
      </c>
      <c r="P141">
        <v>84055</v>
      </c>
      <c r="Q141" t="s">
        <v>534</v>
      </c>
      <c r="R141" t="s">
        <v>627</v>
      </c>
      <c r="S141" t="s">
        <v>612</v>
      </c>
      <c r="T141">
        <v>1805</v>
      </c>
      <c r="U141" t="s">
        <v>270</v>
      </c>
    </row>
    <row r="142" spans="1:21">
      <c r="A142" t="s">
        <v>191</v>
      </c>
      <c r="B142" t="s">
        <v>20</v>
      </c>
      <c r="C142">
        <v>2025</v>
      </c>
      <c r="D142">
        <v>2</v>
      </c>
      <c r="E142">
        <v>84109</v>
      </c>
      <c r="F142" t="s">
        <v>290</v>
      </c>
      <c r="G142">
        <v>63</v>
      </c>
      <c r="H142" t="str">
        <f>_xlfn.XLOOKUP(Table1[[#This Row],[ZIPCODE]],Table2[Zip Code],Table2[County])</f>
        <v>Salt Lake</v>
      </c>
      <c r="I142" t="str">
        <f>_xlfn.XLOOKUP(Table1[[#This Row],[ZIPCODE]],Table3[zip],Table3[county])</f>
        <v>Salt Lake County</v>
      </c>
      <c r="J142" t="str">
        <f>IFERROR(Table1[[#This Row],[County (Utah.gov)]], SUBSTITUTE(Table1[[#This Row],[County (WPR)]], " County", ""))</f>
        <v>Salt Lake</v>
      </c>
      <c r="L142" t="s">
        <v>474</v>
      </c>
      <c r="M142">
        <v>84086</v>
      </c>
      <c r="N142" t="s">
        <v>478</v>
      </c>
      <c r="P142">
        <v>84751</v>
      </c>
      <c r="Q142" t="s">
        <v>339</v>
      </c>
      <c r="R142" t="s">
        <v>638</v>
      </c>
      <c r="S142" t="s">
        <v>612</v>
      </c>
      <c r="T142">
        <v>1776</v>
      </c>
      <c r="U142" t="s">
        <v>270</v>
      </c>
    </row>
    <row r="143" spans="1:21">
      <c r="A143" t="s">
        <v>191</v>
      </c>
      <c r="B143" t="s">
        <v>20</v>
      </c>
      <c r="C143">
        <v>2025</v>
      </c>
      <c r="D143">
        <v>2</v>
      </c>
      <c r="E143">
        <v>84109</v>
      </c>
      <c r="F143" t="s">
        <v>291</v>
      </c>
      <c r="G143">
        <v>160</v>
      </c>
      <c r="H143" t="str">
        <f>_xlfn.XLOOKUP(Table1[[#This Row],[ZIPCODE]],Table2[Zip Code],Table2[County])</f>
        <v>Salt Lake</v>
      </c>
      <c r="I143" t="str">
        <f>_xlfn.XLOOKUP(Table1[[#This Row],[ZIPCODE]],Table3[zip],Table3[county])</f>
        <v>Salt Lake County</v>
      </c>
      <c r="J143" t="str">
        <f>IFERROR(Table1[[#This Row],[County (Utah.gov)]], SUBSTITUTE(Table1[[#This Row],[County (WPR)]], " County", ""))</f>
        <v>Salt Lake</v>
      </c>
      <c r="L143" t="s">
        <v>269</v>
      </c>
      <c r="M143">
        <v>84006</v>
      </c>
      <c r="N143" t="s">
        <v>479</v>
      </c>
      <c r="P143">
        <v>84328</v>
      </c>
      <c r="Q143" t="s">
        <v>368</v>
      </c>
      <c r="R143" t="s">
        <v>620</v>
      </c>
      <c r="S143" t="s">
        <v>612</v>
      </c>
      <c r="T143">
        <v>1768</v>
      </c>
      <c r="U143" t="s">
        <v>270</v>
      </c>
    </row>
    <row r="144" spans="1:21">
      <c r="A144" t="s">
        <v>191</v>
      </c>
      <c r="B144" t="s">
        <v>20</v>
      </c>
      <c r="C144">
        <v>2025</v>
      </c>
      <c r="D144">
        <v>2</v>
      </c>
      <c r="E144">
        <v>84110</v>
      </c>
      <c r="F144" t="s">
        <v>290</v>
      </c>
      <c r="G144">
        <v>1</v>
      </c>
      <c r="H144" t="str">
        <f>_xlfn.XLOOKUP(Table1[[#This Row],[ZIPCODE]],Table2[Zip Code],Table2[County])</f>
        <v>Salt Lake</v>
      </c>
      <c r="I144" t="e">
        <f>_xlfn.XLOOKUP(Table1[[#This Row],[ZIPCODE]],Table3[zip],Table3[county])</f>
        <v>#N/A</v>
      </c>
      <c r="J144" t="str">
        <f>IFERROR(Table1[[#This Row],[County (Utah.gov)]], SUBSTITUTE(Table1[[#This Row],[County (WPR)]], " County", ""))</f>
        <v>Salt Lake</v>
      </c>
      <c r="L144" t="s">
        <v>269</v>
      </c>
      <c r="M144">
        <v>84020</v>
      </c>
      <c r="N144" t="s">
        <v>19</v>
      </c>
      <c r="P144">
        <v>84725</v>
      </c>
      <c r="Q144" t="s">
        <v>577</v>
      </c>
      <c r="R144" t="s">
        <v>618</v>
      </c>
      <c r="S144" t="s">
        <v>612</v>
      </c>
      <c r="T144">
        <v>1665</v>
      </c>
      <c r="U144" t="s">
        <v>270</v>
      </c>
    </row>
    <row r="145" spans="1:21">
      <c r="A145" t="s">
        <v>191</v>
      </c>
      <c r="B145" t="s">
        <v>20</v>
      </c>
      <c r="C145">
        <v>2025</v>
      </c>
      <c r="D145">
        <v>2</v>
      </c>
      <c r="E145">
        <v>84110</v>
      </c>
      <c r="F145" t="s">
        <v>291</v>
      </c>
      <c r="G145">
        <v>1</v>
      </c>
      <c r="H145" t="str">
        <f>_xlfn.XLOOKUP(Table1[[#This Row],[ZIPCODE]],Table2[Zip Code],Table2[County])</f>
        <v>Salt Lake</v>
      </c>
      <c r="I145" t="e">
        <f>_xlfn.XLOOKUP(Table1[[#This Row],[ZIPCODE]],Table3[zip],Table3[county])</f>
        <v>#N/A</v>
      </c>
      <c r="J145" t="str">
        <f>IFERROR(Table1[[#This Row],[County (Utah.gov)]], SUBSTITUTE(Table1[[#This Row],[County (WPR)]], " County", ""))</f>
        <v>Salt Lake</v>
      </c>
      <c r="L145" t="s">
        <v>269</v>
      </c>
      <c r="M145">
        <v>84117</v>
      </c>
      <c r="N145" t="s">
        <v>480</v>
      </c>
      <c r="P145">
        <v>84646</v>
      </c>
      <c r="Q145" t="s">
        <v>513</v>
      </c>
      <c r="R145" t="s">
        <v>635</v>
      </c>
      <c r="S145" t="s">
        <v>612</v>
      </c>
      <c r="T145">
        <v>1654</v>
      </c>
      <c r="U145" t="s">
        <v>270</v>
      </c>
    </row>
    <row r="146" spans="1:21">
      <c r="A146" t="s">
        <v>191</v>
      </c>
      <c r="B146" t="s">
        <v>20</v>
      </c>
      <c r="C146">
        <v>2025</v>
      </c>
      <c r="D146">
        <v>2</v>
      </c>
      <c r="E146">
        <v>84111</v>
      </c>
      <c r="F146" t="s">
        <v>290</v>
      </c>
      <c r="G146">
        <v>32</v>
      </c>
      <c r="H146" t="str">
        <f>_xlfn.XLOOKUP(Table1[[#This Row],[ZIPCODE]],Table2[Zip Code],Table2[County])</f>
        <v>Salt Lake</v>
      </c>
      <c r="I146" t="str">
        <f>_xlfn.XLOOKUP(Table1[[#This Row],[ZIPCODE]],Table3[zip],Table3[county])</f>
        <v>Salt Lake County</v>
      </c>
      <c r="J146" t="str">
        <f>IFERROR(Table1[[#This Row],[County (Utah.gov)]], SUBSTITUTE(Table1[[#This Row],[County (WPR)]], " County", ""))</f>
        <v>Salt Lake</v>
      </c>
      <c r="L146" t="s">
        <v>269</v>
      </c>
      <c r="M146">
        <v>84121</v>
      </c>
      <c r="N146" t="s">
        <v>480</v>
      </c>
      <c r="P146">
        <v>84324</v>
      </c>
      <c r="Q146" t="s">
        <v>351</v>
      </c>
      <c r="R146" t="s">
        <v>625</v>
      </c>
      <c r="S146" t="s">
        <v>612</v>
      </c>
      <c r="T146">
        <v>1642</v>
      </c>
      <c r="U146" t="s">
        <v>270</v>
      </c>
    </row>
    <row r="147" spans="1:21">
      <c r="A147" t="s">
        <v>191</v>
      </c>
      <c r="B147" t="s">
        <v>20</v>
      </c>
      <c r="C147">
        <v>2025</v>
      </c>
      <c r="D147">
        <v>2</v>
      </c>
      <c r="E147">
        <v>84111</v>
      </c>
      <c r="F147" t="s">
        <v>291</v>
      </c>
      <c r="G147">
        <v>58</v>
      </c>
      <c r="H147" t="str">
        <f>_xlfn.XLOOKUP(Table1[[#This Row],[ZIPCODE]],Table2[Zip Code],Table2[County])</f>
        <v>Salt Lake</v>
      </c>
      <c r="I147" t="str">
        <f>_xlfn.XLOOKUP(Table1[[#This Row],[ZIPCODE]],Table3[zip],Table3[county])</f>
        <v>Salt Lake County</v>
      </c>
      <c r="J147" t="str">
        <f>IFERROR(Table1[[#This Row],[County (Utah.gov)]], SUBSTITUTE(Table1[[#This Row],[County (WPR)]], " County", ""))</f>
        <v>Salt Lake</v>
      </c>
      <c r="L147" t="s">
        <v>269</v>
      </c>
      <c r="M147">
        <v>84124</v>
      </c>
      <c r="N147" t="s">
        <v>480</v>
      </c>
      <c r="P147">
        <v>84523</v>
      </c>
      <c r="Q147" t="s">
        <v>412</v>
      </c>
      <c r="R147" t="s">
        <v>641</v>
      </c>
      <c r="S147" t="s">
        <v>612</v>
      </c>
      <c r="T147">
        <v>1569</v>
      </c>
      <c r="U147" t="s">
        <v>270</v>
      </c>
    </row>
    <row r="148" spans="1:21">
      <c r="A148" t="s">
        <v>191</v>
      </c>
      <c r="B148" t="s">
        <v>20</v>
      </c>
      <c r="C148">
        <v>2025</v>
      </c>
      <c r="D148">
        <v>2</v>
      </c>
      <c r="E148">
        <v>84112</v>
      </c>
      <c r="F148" t="s">
        <v>291</v>
      </c>
      <c r="G148">
        <v>3</v>
      </c>
      <c r="H148" t="str">
        <f>_xlfn.XLOOKUP(Table1[[#This Row],[ZIPCODE]],Table2[Zip Code],Table2[County])</f>
        <v>Salt Lake</v>
      </c>
      <c r="I148" t="str">
        <f>_xlfn.XLOOKUP(Table1[[#This Row],[ZIPCODE]],Table3[zip],Table3[county])</f>
        <v>Salt Lake County</v>
      </c>
      <c r="J148" t="str">
        <f>IFERROR(Table1[[#This Row],[County (Utah.gov)]], SUBSTITUTE(Table1[[#This Row],[County (WPR)]], " County", ""))</f>
        <v>Salt Lake</v>
      </c>
      <c r="L148" t="s">
        <v>269</v>
      </c>
      <c r="M148">
        <v>84044</v>
      </c>
      <c r="N148" t="s">
        <v>481</v>
      </c>
      <c r="P148">
        <v>84632</v>
      </c>
      <c r="Q148" t="s">
        <v>509</v>
      </c>
      <c r="R148" t="s">
        <v>635</v>
      </c>
      <c r="S148" t="s">
        <v>612</v>
      </c>
      <c r="T148">
        <v>1558</v>
      </c>
      <c r="U148" t="s">
        <v>270</v>
      </c>
    </row>
    <row r="149" spans="1:21">
      <c r="A149" t="s">
        <v>191</v>
      </c>
      <c r="B149" t="s">
        <v>20</v>
      </c>
      <c r="C149">
        <v>2025</v>
      </c>
      <c r="D149">
        <v>2</v>
      </c>
      <c r="E149">
        <v>84113</v>
      </c>
      <c r="F149" t="s">
        <v>291</v>
      </c>
      <c r="G149">
        <v>1</v>
      </c>
      <c r="H149" t="str">
        <f>_xlfn.XLOOKUP(Table1[[#This Row],[ZIPCODE]],Table2[Zip Code],Table2[County])</f>
        <v>Salt Lake</v>
      </c>
      <c r="I149" t="str">
        <f>_xlfn.XLOOKUP(Table1[[#This Row],[ZIPCODE]],Table3[zip],Table3[county])</f>
        <v>Salt Lake County</v>
      </c>
      <c r="J149" t="str">
        <f>IFERROR(Table1[[#This Row],[County (Utah.gov)]], SUBSTITUTE(Table1[[#This Row],[County (WPR)]], " County", ""))</f>
        <v>Salt Lake</v>
      </c>
      <c r="L149" t="s">
        <v>269</v>
      </c>
      <c r="M149">
        <v>84047</v>
      </c>
      <c r="N149" t="s">
        <v>482</v>
      </c>
      <c r="P149">
        <v>84662</v>
      </c>
      <c r="Q149" t="s">
        <v>515</v>
      </c>
      <c r="R149" t="s">
        <v>635</v>
      </c>
      <c r="S149" t="s">
        <v>612</v>
      </c>
      <c r="T149">
        <v>1544</v>
      </c>
      <c r="U149" t="s">
        <v>270</v>
      </c>
    </row>
    <row r="150" spans="1:21">
      <c r="A150" t="s">
        <v>191</v>
      </c>
      <c r="B150" t="s">
        <v>20</v>
      </c>
      <c r="C150">
        <v>2025</v>
      </c>
      <c r="D150">
        <v>2</v>
      </c>
      <c r="E150">
        <v>84115</v>
      </c>
      <c r="F150" t="s">
        <v>290</v>
      </c>
      <c r="G150">
        <v>90</v>
      </c>
      <c r="H150" t="str">
        <f>_xlfn.XLOOKUP(Table1[[#This Row],[ZIPCODE]],Table2[Zip Code],Table2[County])</f>
        <v>Salt Lake</v>
      </c>
      <c r="I150" t="str">
        <f>_xlfn.XLOOKUP(Table1[[#This Row],[ZIPCODE]],Table3[zip],Table3[county])</f>
        <v>Salt Lake County</v>
      </c>
      <c r="J150" t="str">
        <f>IFERROR(Table1[[#This Row],[County (Utah.gov)]], SUBSTITUTE(Table1[[#This Row],[County (WPR)]], " County", ""))</f>
        <v>Salt Lake</v>
      </c>
      <c r="L150" t="s">
        <v>269</v>
      </c>
      <c r="M150">
        <v>84107</v>
      </c>
      <c r="N150" t="s">
        <v>483</v>
      </c>
      <c r="P150">
        <v>84542</v>
      </c>
      <c r="Q150" t="s">
        <v>382</v>
      </c>
      <c r="R150" t="s">
        <v>630</v>
      </c>
      <c r="S150" t="s">
        <v>612</v>
      </c>
      <c r="T150">
        <v>1526</v>
      </c>
      <c r="U150" t="s">
        <v>270</v>
      </c>
    </row>
    <row r="151" spans="1:21">
      <c r="A151" t="s">
        <v>191</v>
      </c>
      <c r="B151" t="s">
        <v>20</v>
      </c>
      <c r="C151">
        <v>2025</v>
      </c>
      <c r="D151">
        <v>2</v>
      </c>
      <c r="E151">
        <v>84115</v>
      </c>
      <c r="F151" t="s">
        <v>291</v>
      </c>
      <c r="G151">
        <v>196</v>
      </c>
      <c r="H151" t="str">
        <f>_xlfn.XLOOKUP(Table1[[#This Row],[ZIPCODE]],Table2[Zip Code],Table2[County])</f>
        <v>Salt Lake</v>
      </c>
      <c r="I151" t="str">
        <f>_xlfn.XLOOKUP(Table1[[#This Row],[ZIPCODE]],Table3[zip],Table3[county])</f>
        <v>Salt Lake County</v>
      </c>
      <c r="J151" t="str">
        <f>IFERROR(Table1[[#This Row],[County (Utah.gov)]], SUBSTITUTE(Table1[[#This Row],[County (WPR)]], " County", ""))</f>
        <v>Salt Lake</v>
      </c>
      <c r="L151" t="s">
        <v>269</v>
      </c>
      <c r="M151">
        <v>84123</v>
      </c>
      <c r="N151" t="s">
        <v>483</v>
      </c>
      <c r="P151">
        <v>84513</v>
      </c>
      <c r="Q151" t="s">
        <v>408</v>
      </c>
      <c r="R151" t="s">
        <v>641</v>
      </c>
      <c r="S151" t="s">
        <v>612</v>
      </c>
      <c r="T151">
        <v>1463</v>
      </c>
      <c r="U151" t="s">
        <v>270</v>
      </c>
    </row>
    <row r="152" spans="1:21">
      <c r="A152" t="s">
        <v>191</v>
      </c>
      <c r="B152" t="s">
        <v>20</v>
      </c>
      <c r="C152">
        <v>2025</v>
      </c>
      <c r="D152">
        <v>2</v>
      </c>
      <c r="E152">
        <v>84116</v>
      </c>
      <c r="F152" t="s">
        <v>290</v>
      </c>
      <c r="G152">
        <v>127</v>
      </c>
      <c r="H152" t="str">
        <f>_xlfn.XLOOKUP(Table1[[#This Row],[ZIPCODE]],Table2[Zip Code],Table2[County])</f>
        <v>Salt Lake</v>
      </c>
      <c r="I152" t="str">
        <f>_xlfn.XLOOKUP(Table1[[#This Row],[ZIPCODE]],Table3[zip],Table3[county])</f>
        <v>Salt Lake County</v>
      </c>
      <c r="J152" t="str">
        <f>IFERROR(Table1[[#This Row],[County (Utah.gov)]], SUBSTITUTE(Table1[[#This Row],[County (WPR)]], " County", ""))</f>
        <v>Salt Lake</v>
      </c>
      <c r="L152" t="s">
        <v>269</v>
      </c>
      <c r="M152">
        <v>84157</v>
      </c>
      <c r="N152" t="s">
        <v>483</v>
      </c>
      <c r="P152">
        <v>84536</v>
      </c>
      <c r="Q152" t="s">
        <v>643</v>
      </c>
      <c r="R152" t="s">
        <v>639</v>
      </c>
      <c r="S152" t="s">
        <v>612</v>
      </c>
      <c r="T152">
        <v>1391</v>
      </c>
      <c r="U152" t="s">
        <v>270</v>
      </c>
    </row>
    <row r="153" spans="1:21">
      <c r="A153" t="s">
        <v>191</v>
      </c>
      <c r="B153" t="s">
        <v>20</v>
      </c>
      <c r="C153">
        <v>2025</v>
      </c>
      <c r="D153">
        <v>2</v>
      </c>
      <c r="E153">
        <v>84116</v>
      </c>
      <c r="F153" t="s">
        <v>291</v>
      </c>
      <c r="G153">
        <v>270</v>
      </c>
      <c r="H153" t="str">
        <f>_xlfn.XLOOKUP(Table1[[#This Row],[ZIPCODE]],Table2[Zip Code],Table2[County])</f>
        <v>Salt Lake</v>
      </c>
      <c r="I153" t="str">
        <f>_xlfn.XLOOKUP(Table1[[#This Row],[ZIPCODE]],Table3[zip],Table3[county])</f>
        <v>Salt Lake County</v>
      </c>
      <c r="J153" t="str">
        <f>IFERROR(Table1[[#This Row],[County (Utah.gov)]], SUBSTITUTE(Table1[[#This Row],[County (WPR)]], " County", ""))</f>
        <v>Salt Lake</v>
      </c>
      <c r="L153" t="s">
        <v>269</v>
      </c>
      <c r="M153">
        <v>84065</v>
      </c>
      <c r="N153" t="s">
        <v>484</v>
      </c>
      <c r="P153">
        <v>84757</v>
      </c>
      <c r="Q153" t="s">
        <v>584</v>
      </c>
      <c r="R153" t="s">
        <v>618</v>
      </c>
      <c r="S153" t="s">
        <v>612</v>
      </c>
      <c r="T153">
        <v>1388</v>
      </c>
      <c r="U153" t="s">
        <v>270</v>
      </c>
    </row>
    <row r="154" spans="1:21">
      <c r="A154" t="s">
        <v>191</v>
      </c>
      <c r="B154" t="s">
        <v>20</v>
      </c>
      <c r="C154">
        <v>2025</v>
      </c>
      <c r="D154">
        <v>2</v>
      </c>
      <c r="E154">
        <v>84117</v>
      </c>
      <c r="F154" t="s">
        <v>290</v>
      </c>
      <c r="G154">
        <v>69</v>
      </c>
      <c r="H154" t="str">
        <f>_xlfn.XLOOKUP(Table1[[#This Row],[ZIPCODE]],Table2[Zip Code],Table2[County])</f>
        <v>Salt Lake</v>
      </c>
      <c r="I154" t="str">
        <f>_xlfn.XLOOKUP(Table1[[#This Row],[ZIPCODE]],Table3[zip],Table3[county])</f>
        <v>Salt Lake County</v>
      </c>
      <c r="J154" t="str">
        <f>IFERROR(Table1[[#This Row],[County (Utah.gov)]], SUBSTITUTE(Table1[[#This Row],[County (WPR)]], " County", ""))</f>
        <v>Salt Lake</v>
      </c>
      <c r="L154" t="s">
        <v>269</v>
      </c>
      <c r="M154">
        <v>84101</v>
      </c>
      <c r="N154" t="s">
        <v>485</v>
      </c>
      <c r="P154">
        <v>84307</v>
      </c>
      <c r="Q154" t="s">
        <v>344</v>
      </c>
      <c r="R154" t="s">
        <v>625</v>
      </c>
      <c r="S154" t="s">
        <v>612</v>
      </c>
      <c r="T154">
        <v>1377</v>
      </c>
      <c r="U154" t="s">
        <v>270</v>
      </c>
    </row>
    <row r="155" spans="1:21">
      <c r="A155" t="s">
        <v>191</v>
      </c>
      <c r="B155" t="s">
        <v>20</v>
      </c>
      <c r="C155">
        <v>2025</v>
      </c>
      <c r="D155">
        <v>2</v>
      </c>
      <c r="E155">
        <v>84117</v>
      </c>
      <c r="F155" t="s">
        <v>291</v>
      </c>
      <c r="G155">
        <v>159</v>
      </c>
      <c r="H155" t="str">
        <f>_xlfn.XLOOKUP(Table1[[#This Row],[ZIPCODE]],Table2[Zip Code],Table2[County])</f>
        <v>Salt Lake</v>
      </c>
      <c r="I155" t="str">
        <f>_xlfn.XLOOKUP(Table1[[#This Row],[ZIPCODE]],Table3[zip],Table3[county])</f>
        <v>Salt Lake County</v>
      </c>
      <c r="J155" t="str">
        <f>IFERROR(Table1[[#This Row],[County (Utah.gov)]], SUBSTITUTE(Table1[[#This Row],[County (WPR)]], " County", ""))</f>
        <v>Salt Lake</v>
      </c>
      <c r="L155" t="s">
        <v>269</v>
      </c>
      <c r="M155">
        <v>84102</v>
      </c>
      <c r="N155" t="s">
        <v>485</v>
      </c>
      <c r="P155">
        <v>84622</v>
      </c>
      <c r="Q155" t="s">
        <v>504</v>
      </c>
      <c r="R155" t="s">
        <v>635</v>
      </c>
      <c r="S155" t="s">
        <v>612</v>
      </c>
      <c r="T155">
        <v>1312</v>
      </c>
      <c r="U155" t="s">
        <v>270</v>
      </c>
    </row>
    <row r="156" spans="1:21">
      <c r="A156" t="s">
        <v>191</v>
      </c>
      <c r="B156" t="s">
        <v>20</v>
      </c>
      <c r="C156">
        <v>2025</v>
      </c>
      <c r="D156">
        <v>2</v>
      </c>
      <c r="E156">
        <v>84118</v>
      </c>
      <c r="F156" t="s">
        <v>290</v>
      </c>
      <c r="G156">
        <v>139</v>
      </c>
      <c r="H156" t="str">
        <f>_xlfn.XLOOKUP(Table1[[#This Row],[ZIPCODE]],Table2[Zip Code],Table2[County])</f>
        <v>Salt Lake</v>
      </c>
      <c r="I156" t="str">
        <f>_xlfn.XLOOKUP(Table1[[#This Row],[ZIPCODE]],Table3[zip],Table3[county])</f>
        <v>Salt Lake County</v>
      </c>
      <c r="J156" t="str">
        <f>IFERROR(Table1[[#This Row],[County (Utah.gov)]], SUBSTITUTE(Table1[[#This Row],[County (WPR)]], " County", ""))</f>
        <v>Salt Lake</v>
      </c>
      <c r="L156" t="s">
        <v>269</v>
      </c>
      <c r="M156">
        <v>84103</v>
      </c>
      <c r="N156" t="s">
        <v>485</v>
      </c>
      <c r="P156">
        <v>84784</v>
      </c>
      <c r="Q156" t="s">
        <v>579</v>
      </c>
      <c r="R156" t="s">
        <v>618</v>
      </c>
      <c r="S156" t="s">
        <v>612</v>
      </c>
      <c r="T156">
        <v>1301</v>
      </c>
      <c r="U156" t="s">
        <v>270</v>
      </c>
    </row>
    <row r="157" spans="1:21">
      <c r="A157" t="s">
        <v>191</v>
      </c>
      <c r="B157" t="s">
        <v>20</v>
      </c>
      <c r="C157">
        <v>2025</v>
      </c>
      <c r="D157">
        <v>2</v>
      </c>
      <c r="E157">
        <v>84118</v>
      </c>
      <c r="F157" t="s">
        <v>291</v>
      </c>
      <c r="G157">
        <v>338</v>
      </c>
      <c r="H157" t="str">
        <f>_xlfn.XLOOKUP(Table1[[#This Row],[ZIPCODE]],Table2[Zip Code],Table2[County])</f>
        <v>Salt Lake</v>
      </c>
      <c r="I157" t="str">
        <f>_xlfn.XLOOKUP(Table1[[#This Row],[ZIPCODE]],Table3[zip],Table3[county])</f>
        <v>Salt Lake County</v>
      </c>
      <c r="J157" t="str">
        <f>IFERROR(Table1[[#This Row],[County (Utah.gov)]], SUBSTITUTE(Table1[[#This Row],[County (WPR)]], " County", ""))</f>
        <v>Salt Lake</v>
      </c>
      <c r="L157" t="s">
        <v>269</v>
      </c>
      <c r="M157">
        <v>84104</v>
      </c>
      <c r="N157" t="s">
        <v>485</v>
      </c>
      <c r="P157">
        <v>84537</v>
      </c>
      <c r="Q157" t="s">
        <v>415</v>
      </c>
      <c r="R157" t="s">
        <v>641</v>
      </c>
      <c r="S157" t="s">
        <v>612</v>
      </c>
      <c r="T157">
        <v>1281</v>
      </c>
      <c r="U157" t="s">
        <v>270</v>
      </c>
    </row>
    <row r="158" spans="1:21">
      <c r="A158" t="s">
        <v>191</v>
      </c>
      <c r="B158" t="s">
        <v>20</v>
      </c>
      <c r="C158">
        <v>2025</v>
      </c>
      <c r="D158">
        <v>2</v>
      </c>
      <c r="E158">
        <v>84119</v>
      </c>
      <c r="F158" t="s">
        <v>290</v>
      </c>
      <c r="G158">
        <v>189</v>
      </c>
      <c r="H158" t="str">
        <f>_xlfn.XLOOKUP(Table1[[#This Row],[ZIPCODE]],Table2[Zip Code],Table2[County])</f>
        <v>Salt Lake</v>
      </c>
      <c r="I158" t="str">
        <f>_xlfn.XLOOKUP(Table1[[#This Row],[ZIPCODE]],Table3[zip],Table3[county])</f>
        <v>Salt Lake County</v>
      </c>
      <c r="J158" t="str">
        <f>IFERROR(Table1[[#This Row],[County (Utah.gov)]], SUBSTITUTE(Table1[[#This Row],[County (WPR)]], " County", ""))</f>
        <v>Salt Lake</v>
      </c>
      <c r="L158" t="s">
        <v>269</v>
      </c>
      <c r="M158">
        <v>84105</v>
      </c>
      <c r="N158" t="s">
        <v>485</v>
      </c>
      <c r="P158">
        <v>84083</v>
      </c>
      <c r="Q158" t="s">
        <v>544</v>
      </c>
      <c r="R158" t="s">
        <v>617</v>
      </c>
      <c r="S158" t="s">
        <v>612</v>
      </c>
      <c r="T158">
        <v>1264</v>
      </c>
      <c r="U158" t="s">
        <v>270</v>
      </c>
    </row>
    <row r="159" spans="1:21">
      <c r="A159" t="s">
        <v>191</v>
      </c>
      <c r="B159" t="s">
        <v>20</v>
      </c>
      <c r="C159">
        <v>2025</v>
      </c>
      <c r="D159">
        <v>2</v>
      </c>
      <c r="E159">
        <v>84119</v>
      </c>
      <c r="F159" t="s">
        <v>291</v>
      </c>
      <c r="G159">
        <v>416</v>
      </c>
      <c r="H159" t="str">
        <f>_xlfn.XLOOKUP(Table1[[#This Row],[ZIPCODE]],Table2[Zip Code],Table2[County])</f>
        <v>Salt Lake</v>
      </c>
      <c r="I159" t="str">
        <f>_xlfn.XLOOKUP(Table1[[#This Row],[ZIPCODE]],Table3[zip],Table3[county])</f>
        <v>Salt Lake County</v>
      </c>
      <c r="J159" t="str">
        <f>IFERROR(Table1[[#This Row],[County (Utah.gov)]], SUBSTITUTE(Table1[[#This Row],[County (WPR)]], " County", ""))</f>
        <v>Salt Lake</v>
      </c>
      <c r="L159" t="s">
        <v>269</v>
      </c>
      <c r="M159">
        <v>84106</v>
      </c>
      <c r="N159" t="s">
        <v>485</v>
      </c>
      <c r="P159">
        <v>84746</v>
      </c>
      <c r="Q159" t="s">
        <v>583</v>
      </c>
      <c r="R159" t="s">
        <v>618</v>
      </c>
      <c r="S159" t="s">
        <v>612</v>
      </c>
      <c r="T159">
        <v>1251</v>
      </c>
      <c r="U159" t="s">
        <v>270</v>
      </c>
    </row>
    <row r="160" spans="1:21">
      <c r="A160" t="s">
        <v>191</v>
      </c>
      <c r="B160" t="s">
        <v>20</v>
      </c>
      <c r="C160">
        <v>2025</v>
      </c>
      <c r="D160">
        <v>2</v>
      </c>
      <c r="E160">
        <v>84120</v>
      </c>
      <c r="F160" t="s">
        <v>290</v>
      </c>
      <c r="G160">
        <v>180</v>
      </c>
      <c r="H160" t="str">
        <f>_xlfn.XLOOKUP(Table1[[#This Row],[ZIPCODE]],Table2[Zip Code],Table2[County])</f>
        <v>Salt Lake</v>
      </c>
      <c r="I160" t="str">
        <f>_xlfn.XLOOKUP(Table1[[#This Row],[ZIPCODE]],Table3[zip],Table3[county])</f>
        <v>Salt Lake County</v>
      </c>
      <c r="J160" t="str">
        <f>IFERROR(Table1[[#This Row],[County (Utah.gov)]], SUBSTITUTE(Table1[[#This Row],[County (WPR)]], " County", ""))</f>
        <v>Salt Lake</v>
      </c>
      <c r="L160" t="s">
        <v>269</v>
      </c>
      <c r="M160">
        <v>84108</v>
      </c>
      <c r="N160" t="s">
        <v>485</v>
      </c>
      <c r="P160">
        <v>84724</v>
      </c>
      <c r="Q160" t="s">
        <v>521</v>
      </c>
      <c r="R160" t="s">
        <v>633</v>
      </c>
      <c r="S160" t="s">
        <v>612</v>
      </c>
      <c r="T160">
        <v>1207</v>
      </c>
      <c r="U160" t="s">
        <v>270</v>
      </c>
    </row>
    <row r="161" spans="1:21">
      <c r="A161" t="s">
        <v>191</v>
      </c>
      <c r="B161" t="s">
        <v>20</v>
      </c>
      <c r="C161">
        <v>2025</v>
      </c>
      <c r="D161">
        <v>2</v>
      </c>
      <c r="E161">
        <v>84120</v>
      </c>
      <c r="F161" t="s">
        <v>291</v>
      </c>
      <c r="G161">
        <v>419</v>
      </c>
      <c r="H161" t="str">
        <f>_xlfn.XLOOKUP(Table1[[#This Row],[ZIPCODE]],Table2[Zip Code],Table2[County])</f>
        <v>Salt Lake</v>
      </c>
      <c r="I161" t="str">
        <f>_xlfn.XLOOKUP(Table1[[#This Row],[ZIPCODE]],Table3[zip],Table3[county])</f>
        <v>Salt Lake County</v>
      </c>
      <c r="J161" t="str">
        <f>IFERROR(Table1[[#This Row],[County (Utah.gov)]], SUBSTITUTE(Table1[[#This Row],[County (WPR)]], " County", ""))</f>
        <v>Salt Lake</v>
      </c>
      <c r="L161" t="s">
        <v>269</v>
      </c>
      <c r="M161">
        <v>84109</v>
      </c>
      <c r="N161" t="s">
        <v>485</v>
      </c>
      <c r="P161">
        <v>84052</v>
      </c>
      <c r="Q161" t="s">
        <v>402</v>
      </c>
      <c r="R161" t="s">
        <v>629</v>
      </c>
      <c r="S161" t="s">
        <v>612</v>
      </c>
      <c r="T161">
        <v>1183</v>
      </c>
      <c r="U161" t="s">
        <v>270</v>
      </c>
    </row>
    <row r="162" spans="1:21">
      <c r="A162" t="s">
        <v>191</v>
      </c>
      <c r="B162" t="s">
        <v>20</v>
      </c>
      <c r="C162">
        <v>2025</v>
      </c>
      <c r="D162">
        <v>2</v>
      </c>
      <c r="E162">
        <v>84121</v>
      </c>
      <c r="F162" t="s">
        <v>290</v>
      </c>
      <c r="G162">
        <v>107</v>
      </c>
      <c r="H162" t="str">
        <f>_xlfn.XLOOKUP(Table1[[#This Row],[ZIPCODE]],Table2[Zip Code],Table2[County])</f>
        <v>Salt Lake</v>
      </c>
      <c r="I162" t="str">
        <f>_xlfn.XLOOKUP(Table1[[#This Row],[ZIPCODE]],Table3[zip],Table3[county])</f>
        <v>Salt Lake County</v>
      </c>
      <c r="J162" t="str">
        <f>IFERROR(Table1[[#This Row],[County (Utah.gov)]], SUBSTITUTE(Table1[[#This Row],[County (WPR)]], " County", ""))</f>
        <v>Salt Lake</v>
      </c>
      <c r="L162" t="s">
        <v>269</v>
      </c>
      <c r="M162">
        <v>84110</v>
      </c>
      <c r="N162" t="s">
        <v>485</v>
      </c>
      <c r="P162">
        <v>84714</v>
      </c>
      <c r="Q162" t="s">
        <v>432</v>
      </c>
      <c r="R162" t="s">
        <v>624</v>
      </c>
      <c r="S162" t="s">
        <v>612</v>
      </c>
      <c r="T162">
        <v>1078</v>
      </c>
      <c r="U162" t="s">
        <v>270</v>
      </c>
    </row>
    <row r="163" spans="1:21">
      <c r="A163" t="s">
        <v>191</v>
      </c>
      <c r="B163" t="s">
        <v>20</v>
      </c>
      <c r="C163">
        <v>2025</v>
      </c>
      <c r="D163">
        <v>2</v>
      </c>
      <c r="E163">
        <v>84121</v>
      </c>
      <c r="F163" t="s">
        <v>291</v>
      </c>
      <c r="G163">
        <v>239</v>
      </c>
      <c r="H163" t="str">
        <f>_xlfn.XLOOKUP(Table1[[#This Row],[ZIPCODE]],Table2[Zip Code],Table2[County])</f>
        <v>Salt Lake</v>
      </c>
      <c r="I163" t="str">
        <f>_xlfn.XLOOKUP(Table1[[#This Row],[ZIPCODE]],Table3[zip],Table3[county])</f>
        <v>Salt Lake County</v>
      </c>
      <c r="J163" t="str">
        <f>IFERROR(Table1[[#This Row],[County (Utah.gov)]], SUBSTITUTE(Table1[[#This Row],[County (WPR)]], " County", ""))</f>
        <v>Salt Lake</v>
      </c>
      <c r="L163" t="s">
        <v>269</v>
      </c>
      <c r="M163">
        <v>84111</v>
      </c>
      <c r="N163" t="s">
        <v>485</v>
      </c>
      <c r="P163">
        <v>84620</v>
      </c>
      <c r="Q163" t="s">
        <v>520</v>
      </c>
      <c r="R163" t="s">
        <v>633</v>
      </c>
      <c r="S163" t="s">
        <v>612</v>
      </c>
      <c r="T163">
        <v>1061</v>
      </c>
      <c r="U163" t="s">
        <v>270</v>
      </c>
    </row>
    <row r="164" spans="1:21">
      <c r="A164" t="s">
        <v>191</v>
      </c>
      <c r="B164" t="s">
        <v>20</v>
      </c>
      <c r="C164">
        <v>2025</v>
      </c>
      <c r="D164">
        <v>2</v>
      </c>
      <c r="E164">
        <v>84123</v>
      </c>
      <c r="F164" t="s">
        <v>290</v>
      </c>
      <c r="G164">
        <v>147</v>
      </c>
      <c r="H164" t="str">
        <f>_xlfn.XLOOKUP(Table1[[#This Row],[ZIPCODE]],Table2[Zip Code],Table2[County])</f>
        <v>Salt Lake</v>
      </c>
      <c r="I164" t="str">
        <f>_xlfn.XLOOKUP(Table1[[#This Row],[ZIPCODE]],Table3[zip],Table3[county])</f>
        <v>Salt Lake County</v>
      </c>
      <c r="J164" t="str">
        <f>IFERROR(Table1[[#This Row],[County (Utah.gov)]], SUBSTITUTE(Table1[[#This Row],[County (WPR)]], " County", ""))</f>
        <v>Salt Lake</v>
      </c>
      <c r="L164" t="s">
        <v>269</v>
      </c>
      <c r="M164">
        <v>84112</v>
      </c>
      <c r="N164" t="s">
        <v>485</v>
      </c>
      <c r="P164">
        <v>84327</v>
      </c>
      <c r="Q164" t="s">
        <v>367</v>
      </c>
      <c r="R164" t="s">
        <v>620</v>
      </c>
      <c r="S164" t="s">
        <v>612</v>
      </c>
      <c r="T164">
        <v>1026</v>
      </c>
      <c r="U164" t="s">
        <v>270</v>
      </c>
    </row>
    <row r="165" spans="1:21">
      <c r="A165" t="s">
        <v>191</v>
      </c>
      <c r="B165" t="s">
        <v>20</v>
      </c>
      <c r="C165">
        <v>2025</v>
      </c>
      <c r="D165">
        <v>2</v>
      </c>
      <c r="E165">
        <v>84123</v>
      </c>
      <c r="F165" t="s">
        <v>291</v>
      </c>
      <c r="G165">
        <v>304</v>
      </c>
      <c r="H165" t="str">
        <f>_xlfn.XLOOKUP(Table1[[#This Row],[ZIPCODE]],Table2[Zip Code],Table2[County])</f>
        <v>Salt Lake</v>
      </c>
      <c r="I165" t="str">
        <f>_xlfn.XLOOKUP(Table1[[#This Row],[ZIPCODE]],Table3[zip],Table3[county])</f>
        <v>Salt Lake County</v>
      </c>
      <c r="J165" t="str">
        <f>IFERROR(Table1[[#This Row],[County (Utah.gov)]], SUBSTITUTE(Table1[[#This Row],[County (WPR)]], " County", ""))</f>
        <v>Salt Lake</v>
      </c>
      <c r="L165" t="s">
        <v>269</v>
      </c>
      <c r="M165">
        <v>84113</v>
      </c>
      <c r="N165" t="s">
        <v>485</v>
      </c>
      <c r="P165">
        <v>84760</v>
      </c>
      <c r="Q165" t="s">
        <v>438</v>
      </c>
      <c r="R165" t="s">
        <v>624</v>
      </c>
      <c r="S165" t="s">
        <v>612</v>
      </c>
      <c r="T165">
        <v>1023</v>
      </c>
      <c r="U165" t="s">
        <v>270</v>
      </c>
    </row>
    <row r="166" spans="1:21">
      <c r="A166" t="s">
        <v>191</v>
      </c>
      <c r="B166" t="s">
        <v>20</v>
      </c>
      <c r="C166">
        <v>2025</v>
      </c>
      <c r="D166">
        <v>2</v>
      </c>
      <c r="E166">
        <v>84124</v>
      </c>
      <c r="F166" t="s">
        <v>290</v>
      </c>
      <c r="G166">
        <v>65</v>
      </c>
      <c r="H166" t="str">
        <f>_xlfn.XLOOKUP(Table1[[#This Row],[ZIPCODE]],Table2[Zip Code],Table2[County])</f>
        <v>Salt Lake</v>
      </c>
      <c r="I166" t="str">
        <f>_xlfn.XLOOKUP(Table1[[#This Row],[ZIPCODE]],Table3[zip],Table3[county])</f>
        <v>Salt Lake County</v>
      </c>
      <c r="J166" t="str">
        <f>IFERROR(Table1[[#This Row],[County (Utah.gov)]], SUBSTITUTE(Table1[[#This Row],[County (WPR)]], " County", ""))</f>
        <v>Salt Lake</v>
      </c>
      <c r="L166" t="s">
        <v>269</v>
      </c>
      <c r="M166">
        <v>84114</v>
      </c>
      <c r="N166" t="s">
        <v>485</v>
      </c>
      <c r="P166">
        <v>84783</v>
      </c>
      <c r="Q166" t="s">
        <v>576</v>
      </c>
      <c r="R166" t="s">
        <v>618</v>
      </c>
      <c r="S166" t="s">
        <v>612</v>
      </c>
      <c r="T166">
        <v>1019</v>
      </c>
      <c r="U166" t="s">
        <v>270</v>
      </c>
    </row>
    <row r="167" spans="1:21">
      <c r="A167" t="s">
        <v>191</v>
      </c>
      <c r="B167" t="s">
        <v>20</v>
      </c>
      <c r="C167">
        <v>2025</v>
      </c>
      <c r="D167">
        <v>2</v>
      </c>
      <c r="E167">
        <v>84124</v>
      </c>
      <c r="F167" t="s">
        <v>291</v>
      </c>
      <c r="G167">
        <v>135</v>
      </c>
      <c r="H167" t="str">
        <f>_xlfn.XLOOKUP(Table1[[#This Row],[ZIPCODE]],Table2[Zip Code],Table2[County])</f>
        <v>Salt Lake</v>
      </c>
      <c r="I167" t="str">
        <f>_xlfn.XLOOKUP(Table1[[#This Row],[ZIPCODE]],Table3[zip],Table3[county])</f>
        <v>Salt Lake County</v>
      </c>
      <c r="J167" t="str">
        <f>IFERROR(Table1[[#This Row],[County (Utah.gov)]], SUBSTITUTE(Table1[[#This Row],[County (WPR)]], " County", ""))</f>
        <v>Salt Lake</v>
      </c>
      <c r="L167" t="s">
        <v>269</v>
      </c>
      <c r="M167">
        <v>84116</v>
      </c>
      <c r="N167" t="s">
        <v>485</v>
      </c>
      <c r="P167">
        <v>84314</v>
      </c>
      <c r="Q167" t="s">
        <v>350</v>
      </c>
      <c r="R167" t="s">
        <v>625</v>
      </c>
      <c r="S167" t="s">
        <v>612</v>
      </c>
      <c r="T167">
        <v>1011</v>
      </c>
      <c r="U167" t="s">
        <v>270</v>
      </c>
    </row>
    <row r="168" spans="1:21">
      <c r="A168" t="s">
        <v>191</v>
      </c>
      <c r="B168" t="s">
        <v>20</v>
      </c>
      <c r="C168">
        <v>2025</v>
      </c>
      <c r="D168">
        <v>2</v>
      </c>
      <c r="E168">
        <v>84127</v>
      </c>
      <c r="F168" t="s">
        <v>291</v>
      </c>
      <c r="G168">
        <v>2</v>
      </c>
      <c r="H168" t="str">
        <f>_xlfn.XLOOKUP(Table1[[#This Row],[ZIPCODE]],Table2[Zip Code],Table2[County])</f>
        <v>Salt Lake</v>
      </c>
      <c r="I168" t="e">
        <f>_xlfn.XLOOKUP(Table1[[#This Row],[ZIPCODE]],Table3[zip],Table3[county])</f>
        <v>#N/A</v>
      </c>
      <c r="J168" t="str">
        <f>IFERROR(Table1[[#This Row],[County (Utah.gov)]], SUBSTITUTE(Table1[[#This Row],[County (WPR)]], " County", ""))</f>
        <v>Salt Lake</v>
      </c>
      <c r="L168" t="s">
        <v>269</v>
      </c>
      <c r="M168">
        <v>84122</v>
      </c>
      <c r="N168" t="s">
        <v>485</v>
      </c>
      <c r="P168">
        <v>84033</v>
      </c>
      <c r="Q168" t="s">
        <v>532</v>
      </c>
      <c r="R168" t="s">
        <v>627</v>
      </c>
      <c r="S168" t="s">
        <v>612</v>
      </c>
      <c r="T168">
        <v>1002</v>
      </c>
      <c r="U168" t="s">
        <v>270</v>
      </c>
    </row>
    <row r="169" spans="1:21">
      <c r="A169" t="s">
        <v>191</v>
      </c>
      <c r="B169" t="s">
        <v>20</v>
      </c>
      <c r="C169">
        <v>2025</v>
      </c>
      <c r="D169">
        <v>2</v>
      </c>
      <c r="E169">
        <v>84128</v>
      </c>
      <c r="F169" t="s">
        <v>290</v>
      </c>
      <c r="G169">
        <v>125</v>
      </c>
      <c r="H169" t="str">
        <f>_xlfn.XLOOKUP(Table1[[#This Row],[ZIPCODE]],Table2[Zip Code],Table2[County])</f>
        <v>Salt Lake</v>
      </c>
      <c r="I169" t="str">
        <f>_xlfn.XLOOKUP(Table1[[#This Row],[ZIPCODE]],Table3[zip],Table3[county])</f>
        <v>Salt Lake County</v>
      </c>
      <c r="J169" t="str">
        <f>IFERROR(Table1[[#This Row],[County (Utah.gov)]], SUBSTITUTE(Table1[[#This Row],[County (WPR)]], " County", ""))</f>
        <v>Salt Lake</v>
      </c>
      <c r="L169" t="s">
        <v>269</v>
      </c>
      <c r="M169">
        <v>84125</v>
      </c>
      <c r="N169" t="s">
        <v>485</v>
      </c>
      <c r="P169">
        <v>84520</v>
      </c>
      <c r="Q169" t="s">
        <v>376</v>
      </c>
      <c r="R169" t="s">
        <v>630</v>
      </c>
      <c r="S169" t="s">
        <v>612</v>
      </c>
      <c r="T169">
        <v>991</v>
      </c>
      <c r="U169" t="s">
        <v>270</v>
      </c>
    </row>
    <row r="170" spans="1:21">
      <c r="A170" t="s">
        <v>191</v>
      </c>
      <c r="B170" t="s">
        <v>20</v>
      </c>
      <c r="C170">
        <v>2025</v>
      </c>
      <c r="D170">
        <v>2</v>
      </c>
      <c r="E170">
        <v>84128</v>
      </c>
      <c r="F170" t="s">
        <v>291</v>
      </c>
      <c r="G170">
        <v>294</v>
      </c>
      <c r="H170" t="str">
        <f>_xlfn.XLOOKUP(Table1[[#This Row],[ZIPCODE]],Table2[Zip Code],Table2[County])</f>
        <v>Salt Lake</v>
      </c>
      <c r="I170" t="str">
        <f>_xlfn.XLOOKUP(Table1[[#This Row],[ZIPCODE]],Table3[zip],Table3[county])</f>
        <v>Salt Lake County</v>
      </c>
      <c r="J170" t="str">
        <f>IFERROR(Table1[[#This Row],[County (Utah.gov)]], SUBSTITUTE(Table1[[#This Row],[County (WPR)]], " County", ""))</f>
        <v>Salt Lake</v>
      </c>
      <c r="L170" t="s">
        <v>269</v>
      </c>
      <c r="M170">
        <v>84126</v>
      </c>
      <c r="N170" t="s">
        <v>485</v>
      </c>
      <c r="P170">
        <v>84628</v>
      </c>
      <c r="Q170" t="s">
        <v>442</v>
      </c>
      <c r="R170" t="s">
        <v>634</v>
      </c>
      <c r="S170" t="s">
        <v>612</v>
      </c>
      <c r="T170">
        <v>991</v>
      </c>
      <c r="U170" t="s">
        <v>270</v>
      </c>
    </row>
    <row r="171" spans="1:21">
      <c r="A171" t="s">
        <v>191</v>
      </c>
      <c r="B171" t="s">
        <v>20</v>
      </c>
      <c r="C171">
        <v>2025</v>
      </c>
      <c r="D171">
        <v>2</v>
      </c>
      <c r="E171">
        <v>84129</v>
      </c>
      <c r="F171" t="s">
        <v>290</v>
      </c>
      <c r="G171">
        <v>158</v>
      </c>
      <c r="H171" t="e">
        <f>_xlfn.XLOOKUP(Table1[[#This Row],[ZIPCODE]],Table2[Zip Code],Table2[County])</f>
        <v>#N/A</v>
      </c>
      <c r="I171" t="str">
        <f>_xlfn.XLOOKUP(Table1[[#This Row],[ZIPCODE]],Table3[zip],Table3[county])</f>
        <v>Salt Lake County</v>
      </c>
      <c r="J171" t="str">
        <f>IFERROR(Table1[[#This Row],[County (Utah.gov)]], SUBSTITUTE(Table1[[#This Row],[County (WPR)]], " County", ""))</f>
        <v>Salt Lake</v>
      </c>
      <c r="L171" t="s">
        <v>269</v>
      </c>
      <c r="M171">
        <v>84127</v>
      </c>
      <c r="N171" t="s">
        <v>485</v>
      </c>
      <c r="P171">
        <v>84752</v>
      </c>
      <c r="Q171" t="s">
        <v>340</v>
      </c>
      <c r="R171" t="s">
        <v>638</v>
      </c>
      <c r="S171" t="s">
        <v>612</v>
      </c>
      <c r="T171">
        <v>979</v>
      </c>
      <c r="U171" t="s">
        <v>270</v>
      </c>
    </row>
    <row r="172" spans="1:21">
      <c r="A172" t="s">
        <v>191</v>
      </c>
      <c r="B172" t="s">
        <v>20</v>
      </c>
      <c r="C172">
        <v>2025</v>
      </c>
      <c r="D172">
        <v>2</v>
      </c>
      <c r="E172">
        <v>84129</v>
      </c>
      <c r="F172" t="s">
        <v>291</v>
      </c>
      <c r="G172">
        <v>338</v>
      </c>
      <c r="H172" t="e">
        <f>_xlfn.XLOOKUP(Table1[[#This Row],[ZIPCODE]],Table2[Zip Code],Table2[County])</f>
        <v>#N/A</v>
      </c>
      <c r="I172" t="str">
        <f>_xlfn.XLOOKUP(Table1[[#This Row],[ZIPCODE]],Table3[zip],Table3[county])</f>
        <v>Salt Lake County</v>
      </c>
      <c r="J172" t="str">
        <f>IFERROR(Table1[[#This Row],[County (Utah.gov)]], SUBSTITUTE(Table1[[#This Row],[County (WPR)]], " County", ""))</f>
        <v>Salt Lake</v>
      </c>
      <c r="L172" t="s">
        <v>269</v>
      </c>
      <c r="M172">
        <v>84130</v>
      </c>
      <c r="N172" t="s">
        <v>485</v>
      </c>
      <c r="P172">
        <v>84311</v>
      </c>
      <c r="Q172" t="s">
        <v>346</v>
      </c>
      <c r="R172" t="s">
        <v>625</v>
      </c>
      <c r="S172" t="s">
        <v>612</v>
      </c>
      <c r="T172">
        <v>902</v>
      </c>
      <c r="U172" t="s">
        <v>270</v>
      </c>
    </row>
    <row r="173" spans="1:21">
      <c r="A173" t="s">
        <v>191</v>
      </c>
      <c r="B173" t="s">
        <v>20</v>
      </c>
      <c r="C173">
        <v>2025</v>
      </c>
      <c r="D173">
        <v>2</v>
      </c>
      <c r="E173">
        <v>84150</v>
      </c>
      <c r="F173" t="s">
        <v>291</v>
      </c>
      <c r="G173">
        <v>2</v>
      </c>
      <c r="H173" t="str">
        <f>_xlfn.XLOOKUP(Table1[[#This Row],[ZIPCODE]],Table2[Zip Code],Table2[County])</f>
        <v>Salt Lake</v>
      </c>
      <c r="I173" t="str">
        <f>_xlfn.XLOOKUP(Table1[[#This Row],[ZIPCODE]],Table3[zip],Table3[county])</f>
        <v>Salt Lake County</v>
      </c>
      <c r="J173" t="str">
        <f>IFERROR(Table1[[#This Row],[County (Utah.gov)]], SUBSTITUTE(Table1[[#This Row],[County (WPR)]], " County", ""))</f>
        <v>Salt Lake</v>
      </c>
      <c r="L173" t="s">
        <v>269</v>
      </c>
      <c r="M173">
        <v>84131</v>
      </c>
      <c r="N173" t="s">
        <v>485</v>
      </c>
      <c r="P173">
        <v>84635</v>
      </c>
      <c r="Q173" t="s">
        <v>457</v>
      </c>
      <c r="R173" t="s">
        <v>637</v>
      </c>
      <c r="S173" t="s">
        <v>612</v>
      </c>
      <c r="T173">
        <v>897</v>
      </c>
      <c r="U173" t="s">
        <v>270</v>
      </c>
    </row>
    <row r="174" spans="1:21">
      <c r="A174" t="s">
        <v>191</v>
      </c>
      <c r="B174" t="s">
        <v>20</v>
      </c>
      <c r="C174">
        <v>2025</v>
      </c>
      <c r="D174">
        <v>2</v>
      </c>
      <c r="E174">
        <v>84152</v>
      </c>
      <c r="F174" t="s">
        <v>290</v>
      </c>
      <c r="G174">
        <v>1</v>
      </c>
      <c r="H174" t="str">
        <f>_xlfn.XLOOKUP(Table1[[#This Row],[ZIPCODE]],Table2[Zip Code],Table2[County])</f>
        <v>Salt Lake</v>
      </c>
      <c r="I174" t="e">
        <f>_xlfn.XLOOKUP(Table1[[#This Row],[ZIPCODE]],Table3[zip],Table3[county])</f>
        <v>#N/A</v>
      </c>
      <c r="J174" t="str">
        <f>IFERROR(Table1[[#This Row],[County (Utah.gov)]], SUBSTITUTE(Table1[[#This Row],[County (WPR)]], " County", ""))</f>
        <v>Salt Lake</v>
      </c>
      <c r="L174" t="s">
        <v>269</v>
      </c>
      <c r="M174">
        <v>84132</v>
      </c>
      <c r="N174" t="s">
        <v>485</v>
      </c>
      <c r="P174">
        <v>84064</v>
      </c>
      <c r="Q174" t="s">
        <v>477</v>
      </c>
      <c r="R174" t="s">
        <v>644</v>
      </c>
      <c r="S174" t="s">
        <v>612</v>
      </c>
      <c r="T174">
        <v>890</v>
      </c>
      <c r="U174" t="s">
        <v>270</v>
      </c>
    </row>
    <row r="175" spans="1:21">
      <c r="A175" t="s">
        <v>191</v>
      </c>
      <c r="B175" t="s">
        <v>20</v>
      </c>
      <c r="C175">
        <v>2025</v>
      </c>
      <c r="D175">
        <v>2</v>
      </c>
      <c r="E175">
        <v>84152</v>
      </c>
      <c r="F175" t="s">
        <v>291</v>
      </c>
      <c r="G175">
        <v>4</v>
      </c>
      <c r="H175" t="str">
        <f>_xlfn.XLOOKUP(Table1[[#This Row],[ZIPCODE]],Table2[Zip Code],Table2[County])</f>
        <v>Salt Lake</v>
      </c>
      <c r="I175" t="e">
        <f>_xlfn.XLOOKUP(Table1[[#This Row],[ZIPCODE]],Table3[zip],Table3[county])</f>
        <v>#N/A</v>
      </c>
      <c r="J175" t="str">
        <f>IFERROR(Table1[[#This Row],[County (Utah.gov)]], SUBSTITUTE(Table1[[#This Row],[County (WPR)]], " County", ""))</f>
        <v>Salt Lake</v>
      </c>
      <c r="L175" t="s">
        <v>269</v>
      </c>
      <c r="M175">
        <v>84133</v>
      </c>
      <c r="N175" t="s">
        <v>485</v>
      </c>
      <c r="P175">
        <v>84639</v>
      </c>
      <c r="Q175" t="s">
        <v>443</v>
      </c>
      <c r="R175" t="s">
        <v>634</v>
      </c>
      <c r="S175" t="s">
        <v>612</v>
      </c>
      <c r="T175">
        <v>886</v>
      </c>
      <c r="U175" t="s">
        <v>270</v>
      </c>
    </row>
    <row r="176" spans="1:21">
      <c r="A176" t="s">
        <v>191</v>
      </c>
      <c r="B176" t="s">
        <v>20</v>
      </c>
      <c r="C176">
        <v>2025</v>
      </c>
      <c r="D176">
        <v>2</v>
      </c>
      <c r="E176">
        <v>84157</v>
      </c>
      <c r="F176" t="s">
        <v>290</v>
      </c>
      <c r="G176">
        <v>2</v>
      </c>
      <c r="H176" t="str">
        <f>_xlfn.XLOOKUP(Table1[[#This Row],[ZIPCODE]],Table2[Zip Code],Table2[County])</f>
        <v>Salt Lake</v>
      </c>
      <c r="I176" t="e">
        <f>_xlfn.XLOOKUP(Table1[[#This Row],[ZIPCODE]],Table3[zip],Table3[county])</f>
        <v>#N/A</v>
      </c>
      <c r="J176" t="str">
        <f>IFERROR(Table1[[#This Row],[County (Utah.gov)]], SUBSTITUTE(Table1[[#This Row],[County (WPR)]], " County", ""))</f>
        <v>Salt Lake</v>
      </c>
      <c r="L176" t="s">
        <v>269</v>
      </c>
      <c r="M176">
        <v>84134</v>
      </c>
      <c r="N176" t="s">
        <v>485</v>
      </c>
      <c r="P176">
        <v>84525</v>
      </c>
      <c r="Q176" t="s">
        <v>413</v>
      </c>
      <c r="R176" t="s">
        <v>641</v>
      </c>
      <c r="S176" t="s">
        <v>612</v>
      </c>
      <c r="T176">
        <v>871</v>
      </c>
      <c r="U176" t="s">
        <v>270</v>
      </c>
    </row>
    <row r="177" spans="1:21">
      <c r="A177" t="s">
        <v>191</v>
      </c>
      <c r="B177" t="s">
        <v>20</v>
      </c>
      <c r="C177">
        <v>2025</v>
      </c>
      <c r="D177">
        <v>2</v>
      </c>
      <c r="E177">
        <v>84158</v>
      </c>
      <c r="F177" t="s">
        <v>290</v>
      </c>
      <c r="G177">
        <v>1</v>
      </c>
      <c r="H177" t="str">
        <f>_xlfn.XLOOKUP(Table1[[#This Row],[ZIPCODE]],Table2[Zip Code],Table2[County])</f>
        <v>Salt Lake</v>
      </c>
      <c r="I177" t="e">
        <f>_xlfn.XLOOKUP(Table1[[#This Row],[ZIPCODE]],Table3[zip],Table3[county])</f>
        <v>#N/A</v>
      </c>
      <c r="J177" t="str">
        <f>IFERROR(Table1[[#This Row],[County (Utah.gov)]], SUBSTITUTE(Table1[[#This Row],[County (WPR)]], " County", ""))</f>
        <v>Salt Lake</v>
      </c>
      <c r="L177" t="s">
        <v>269</v>
      </c>
      <c r="M177">
        <v>84135</v>
      </c>
      <c r="N177" t="s">
        <v>485</v>
      </c>
      <c r="P177">
        <v>84006</v>
      </c>
      <c r="Q177" t="s">
        <v>479</v>
      </c>
      <c r="R177" t="s">
        <v>614</v>
      </c>
      <c r="S177" t="s">
        <v>612</v>
      </c>
      <c r="T177">
        <v>865</v>
      </c>
      <c r="U177" t="s">
        <v>270</v>
      </c>
    </row>
    <row r="178" spans="1:21">
      <c r="A178" t="s">
        <v>191</v>
      </c>
      <c r="B178" t="s">
        <v>20</v>
      </c>
      <c r="C178">
        <v>2025</v>
      </c>
      <c r="D178">
        <v>2</v>
      </c>
      <c r="E178">
        <v>84158</v>
      </c>
      <c r="F178" t="s">
        <v>291</v>
      </c>
      <c r="G178">
        <v>3</v>
      </c>
      <c r="H178" t="str">
        <f>_xlfn.XLOOKUP(Table1[[#This Row],[ZIPCODE]],Table2[Zip Code],Table2[County])</f>
        <v>Salt Lake</v>
      </c>
      <c r="I178" t="e">
        <f>_xlfn.XLOOKUP(Table1[[#This Row],[ZIPCODE]],Table3[zip],Table3[county])</f>
        <v>#N/A</v>
      </c>
      <c r="J178" t="str">
        <f>IFERROR(Table1[[#This Row],[County (Utah.gov)]], SUBSTITUTE(Table1[[#This Row],[County (WPR)]], " County", ""))</f>
        <v>Salt Lake</v>
      </c>
      <c r="L178" t="s">
        <v>269</v>
      </c>
      <c r="M178">
        <v>84136</v>
      </c>
      <c r="N178" t="s">
        <v>485</v>
      </c>
      <c r="P178">
        <v>84301</v>
      </c>
      <c r="Q178" t="s">
        <v>645</v>
      </c>
      <c r="R178" t="s">
        <v>625</v>
      </c>
      <c r="S178" t="s">
        <v>612</v>
      </c>
      <c r="T178">
        <v>863</v>
      </c>
      <c r="U178" t="s">
        <v>270</v>
      </c>
    </row>
    <row r="179" spans="1:21">
      <c r="A179" t="s">
        <v>191</v>
      </c>
      <c r="B179" t="s">
        <v>20</v>
      </c>
      <c r="C179">
        <v>2025</v>
      </c>
      <c r="D179">
        <v>2</v>
      </c>
      <c r="E179">
        <v>84165</v>
      </c>
      <c r="F179" t="s">
        <v>291</v>
      </c>
      <c r="G179">
        <v>2</v>
      </c>
      <c r="H179" t="str">
        <f>_xlfn.XLOOKUP(Table1[[#This Row],[ZIPCODE]],Table2[Zip Code],Table2[County])</f>
        <v>Salt Lake</v>
      </c>
      <c r="I179" t="e">
        <f>_xlfn.XLOOKUP(Table1[[#This Row],[ZIPCODE]],Table3[zip],Table3[county])</f>
        <v>#N/A</v>
      </c>
      <c r="J179" t="str">
        <f>IFERROR(Table1[[#This Row],[County (Utah.gov)]], SUBSTITUTE(Table1[[#This Row],[County (WPR)]], " County", ""))</f>
        <v>Salt Lake</v>
      </c>
      <c r="L179" t="s">
        <v>269</v>
      </c>
      <c r="M179">
        <v>84137</v>
      </c>
      <c r="N179" t="s">
        <v>485</v>
      </c>
      <c r="P179">
        <v>84711</v>
      </c>
      <c r="Q179" t="s">
        <v>519</v>
      </c>
      <c r="R179" t="s">
        <v>633</v>
      </c>
      <c r="S179" t="s">
        <v>612</v>
      </c>
      <c r="T179">
        <v>849</v>
      </c>
      <c r="U179" t="s">
        <v>270</v>
      </c>
    </row>
    <row r="180" spans="1:21">
      <c r="A180" t="s">
        <v>191</v>
      </c>
      <c r="B180" t="s">
        <v>20</v>
      </c>
      <c r="C180">
        <v>2025</v>
      </c>
      <c r="D180">
        <v>2</v>
      </c>
      <c r="E180">
        <v>84170</v>
      </c>
      <c r="F180" t="s">
        <v>291</v>
      </c>
      <c r="G180">
        <v>3</v>
      </c>
      <c r="H180" t="str">
        <f>_xlfn.XLOOKUP(Table1[[#This Row],[ZIPCODE]],Table2[Zip Code],Table2[County])</f>
        <v>Salt Lake</v>
      </c>
      <c r="I180" t="e">
        <f>_xlfn.XLOOKUP(Table1[[#This Row],[ZIPCODE]],Table3[zip],Table3[county])</f>
        <v>#N/A</v>
      </c>
      <c r="J180" t="str">
        <f>IFERROR(Table1[[#This Row],[County (Utah.gov)]], SUBSTITUTE(Table1[[#This Row],[County (WPR)]], " County", ""))</f>
        <v>Salt Lake</v>
      </c>
      <c r="L180" t="s">
        <v>269</v>
      </c>
      <c r="M180">
        <v>84138</v>
      </c>
      <c r="N180" t="s">
        <v>485</v>
      </c>
      <c r="P180">
        <v>84652</v>
      </c>
      <c r="Q180" t="s">
        <v>526</v>
      </c>
      <c r="R180" t="s">
        <v>633</v>
      </c>
      <c r="S180" t="s">
        <v>612</v>
      </c>
      <c r="T180">
        <v>838</v>
      </c>
      <c r="U180" t="s">
        <v>270</v>
      </c>
    </row>
    <row r="181" spans="1:21">
      <c r="A181" t="s">
        <v>191</v>
      </c>
      <c r="B181" t="s">
        <v>20</v>
      </c>
      <c r="C181">
        <v>2025</v>
      </c>
      <c r="D181">
        <v>2</v>
      </c>
      <c r="E181">
        <v>84171</v>
      </c>
      <c r="F181" t="s">
        <v>291</v>
      </c>
      <c r="G181">
        <v>1</v>
      </c>
      <c r="H181" t="str">
        <f>_xlfn.XLOOKUP(Table1[[#This Row],[ZIPCODE]],Table2[Zip Code],Table2[County])</f>
        <v>Salt Lake</v>
      </c>
      <c r="I181" t="e">
        <f>_xlfn.XLOOKUP(Table1[[#This Row],[ZIPCODE]],Table3[zip],Table3[county])</f>
        <v>#N/A</v>
      </c>
      <c r="J181" t="str">
        <f>IFERROR(Table1[[#This Row],[County (Utah.gov)]], SUBSTITUTE(Table1[[#This Row],[County (WPR)]], " County", ""))</f>
        <v>Salt Lake</v>
      </c>
      <c r="L181" t="s">
        <v>269</v>
      </c>
      <c r="M181">
        <v>84139</v>
      </c>
      <c r="N181" t="s">
        <v>485</v>
      </c>
      <c r="P181">
        <v>84758</v>
      </c>
      <c r="Q181" t="s">
        <v>452</v>
      </c>
      <c r="R181" t="s">
        <v>636</v>
      </c>
      <c r="S181" t="s">
        <v>612</v>
      </c>
      <c r="T181">
        <v>837</v>
      </c>
      <c r="U181" t="s">
        <v>270</v>
      </c>
    </row>
    <row r="182" spans="1:21">
      <c r="A182" t="s">
        <v>191</v>
      </c>
      <c r="B182" t="s">
        <v>20</v>
      </c>
      <c r="C182">
        <v>2025</v>
      </c>
      <c r="D182">
        <v>2</v>
      </c>
      <c r="E182">
        <v>84301</v>
      </c>
      <c r="F182" t="s">
        <v>291</v>
      </c>
      <c r="G182">
        <v>1</v>
      </c>
      <c r="H182" t="str">
        <f>_xlfn.XLOOKUP(Table1[[#This Row],[ZIPCODE]],Table2[Zip Code],Table2[County])</f>
        <v>Box Elder</v>
      </c>
      <c r="I182" t="str">
        <f>_xlfn.XLOOKUP(Table1[[#This Row],[ZIPCODE]],Table3[zip],Table3[county])</f>
        <v>Box Elder County</v>
      </c>
      <c r="J182" t="str">
        <f>IFERROR(Table1[[#This Row],[County (Utah.gov)]], SUBSTITUTE(Table1[[#This Row],[County (WPR)]], " County", ""))</f>
        <v>Box Elder</v>
      </c>
      <c r="L182" t="s">
        <v>269</v>
      </c>
      <c r="M182">
        <v>84140</v>
      </c>
      <c r="N182" t="s">
        <v>485</v>
      </c>
      <c r="P182">
        <v>84633</v>
      </c>
      <c r="Q182" t="s">
        <v>559</v>
      </c>
      <c r="R182" t="s">
        <v>611</v>
      </c>
      <c r="S182" t="s">
        <v>612</v>
      </c>
      <c r="T182">
        <v>833</v>
      </c>
      <c r="U182" t="s">
        <v>270</v>
      </c>
    </row>
    <row r="183" spans="1:21">
      <c r="A183" t="s">
        <v>191</v>
      </c>
      <c r="B183" t="s">
        <v>20</v>
      </c>
      <c r="C183">
        <v>2025</v>
      </c>
      <c r="D183">
        <v>2</v>
      </c>
      <c r="E183">
        <v>84302</v>
      </c>
      <c r="F183" t="s">
        <v>290</v>
      </c>
      <c r="G183">
        <v>5</v>
      </c>
      <c r="H183" t="str">
        <f>_xlfn.XLOOKUP(Table1[[#This Row],[ZIPCODE]],Table2[Zip Code],Table2[County])</f>
        <v>Box Elder</v>
      </c>
      <c r="I183" t="str">
        <f>_xlfn.XLOOKUP(Table1[[#This Row],[ZIPCODE]],Table3[zip],Table3[county])</f>
        <v>Box Elder County</v>
      </c>
      <c r="J183" t="str">
        <f>IFERROR(Table1[[#This Row],[County (Utah.gov)]], SUBSTITUTE(Table1[[#This Row],[County (WPR)]], " County", ""))</f>
        <v>Box Elder</v>
      </c>
      <c r="L183" t="s">
        <v>269</v>
      </c>
      <c r="M183">
        <v>84141</v>
      </c>
      <c r="N183" t="s">
        <v>485</v>
      </c>
      <c r="P183">
        <v>84082</v>
      </c>
      <c r="Q183" t="s">
        <v>573</v>
      </c>
      <c r="R183" t="s">
        <v>626</v>
      </c>
      <c r="S183" t="s">
        <v>612</v>
      </c>
      <c r="T183">
        <v>815</v>
      </c>
      <c r="U183" t="s">
        <v>270</v>
      </c>
    </row>
    <row r="184" spans="1:21">
      <c r="A184" t="s">
        <v>191</v>
      </c>
      <c r="B184" t="s">
        <v>20</v>
      </c>
      <c r="C184">
        <v>2025</v>
      </c>
      <c r="D184">
        <v>2</v>
      </c>
      <c r="E184">
        <v>84302</v>
      </c>
      <c r="F184" t="s">
        <v>291</v>
      </c>
      <c r="G184">
        <v>12</v>
      </c>
      <c r="H184" t="str">
        <f>_xlfn.XLOOKUP(Table1[[#This Row],[ZIPCODE]],Table2[Zip Code],Table2[County])</f>
        <v>Box Elder</v>
      </c>
      <c r="I184" t="str">
        <f>_xlfn.XLOOKUP(Table1[[#This Row],[ZIPCODE]],Table3[zip],Table3[county])</f>
        <v>Box Elder County</v>
      </c>
      <c r="J184" t="str">
        <f>IFERROR(Table1[[#This Row],[County (Utah.gov)]], SUBSTITUTE(Table1[[#This Row],[County (WPR)]], " County", ""))</f>
        <v>Box Elder</v>
      </c>
      <c r="L184" t="s">
        <v>269</v>
      </c>
      <c r="M184">
        <v>84142</v>
      </c>
      <c r="N184" t="s">
        <v>485</v>
      </c>
      <c r="P184">
        <v>84512</v>
      </c>
      <c r="Q184" t="s">
        <v>495</v>
      </c>
      <c r="R184" t="s">
        <v>639</v>
      </c>
      <c r="S184" t="s">
        <v>612</v>
      </c>
      <c r="T184">
        <v>799</v>
      </c>
      <c r="U184" t="s">
        <v>270</v>
      </c>
    </row>
    <row r="185" spans="1:21">
      <c r="A185" t="s">
        <v>191</v>
      </c>
      <c r="B185" t="s">
        <v>20</v>
      </c>
      <c r="C185">
        <v>2025</v>
      </c>
      <c r="D185">
        <v>2</v>
      </c>
      <c r="E185">
        <v>84307</v>
      </c>
      <c r="F185" t="s">
        <v>290</v>
      </c>
      <c r="G185">
        <v>1</v>
      </c>
      <c r="H185" t="str">
        <f>_xlfn.XLOOKUP(Table1[[#This Row],[ZIPCODE]],Table2[Zip Code],Table2[County])</f>
        <v>Box Elder</v>
      </c>
      <c r="I185" t="str">
        <f>_xlfn.XLOOKUP(Table1[[#This Row],[ZIPCODE]],Table3[zip],Table3[county])</f>
        <v>Box Elder County</v>
      </c>
      <c r="J185" t="str">
        <f>IFERROR(Table1[[#This Row],[County (Utah.gov)]], SUBSTITUTE(Table1[[#This Row],[County (WPR)]], " County", ""))</f>
        <v>Box Elder</v>
      </c>
      <c r="L185" t="s">
        <v>269</v>
      </c>
      <c r="M185">
        <v>84143</v>
      </c>
      <c r="N185" t="s">
        <v>485</v>
      </c>
      <c r="P185">
        <v>84726</v>
      </c>
      <c r="Q185" t="s">
        <v>422</v>
      </c>
      <c r="R185" t="s">
        <v>642</v>
      </c>
      <c r="S185" t="s">
        <v>612</v>
      </c>
      <c r="T185">
        <v>792</v>
      </c>
      <c r="U185" t="s">
        <v>270</v>
      </c>
    </row>
    <row r="186" spans="1:21">
      <c r="A186" t="s">
        <v>191</v>
      </c>
      <c r="B186" t="s">
        <v>20</v>
      </c>
      <c r="C186">
        <v>2025</v>
      </c>
      <c r="D186">
        <v>2</v>
      </c>
      <c r="E186">
        <v>84309</v>
      </c>
      <c r="F186" t="s">
        <v>290</v>
      </c>
      <c r="G186">
        <v>1</v>
      </c>
      <c r="H186" t="str">
        <f>_xlfn.XLOOKUP(Table1[[#This Row],[ZIPCODE]],Table2[Zip Code],Table2[County])</f>
        <v>Box Elder</v>
      </c>
      <c r="I186" t="str">
        <f>_xlfn.XLOOKUP(Table1[[#This Row],[ZIPCODE]],Table3[zip],Table3[county])</f>
        <v>Box Elder County</v>
      </c>
      <c r="J186" t="str">
        <f>IFERROR(Table1[[#This Row],[County (Utah.gov)]], SUBSTITUTE(Table1[[#This Row],[County (WPR)]], " County", ""))</f>
        <v>Box Elder</v>
      </c>
      <c r="L186" t="s">
        <v>269</v>
      </c>
      <c r="M186">
        <v>84144</v>
      </c>
      <c r="N186" t="s">
        <v>485</v>
      </c>
      <c r="P186">
        <v>84309</v>
      </c>
      <c r="Q186" t="s">
        <v>345</v>
      </c>
      <c r="R186" t="s">
        <v>625</v>
      </c>
      <c r="S186" t="s">
        <v>612</v>
      </c>
      <c r="T186">
        <v>791</v>
      </c>
      <c r="U186" t="s">
        <v>270</v>
      </c>
    </row>
    <row r="187" spans="1:21">
      <c r="A187" t="s">
        <v>191</v>
      </c>
      <c r="B187" t="s">
        <v>20</v>
      </c>
      <c r="C187">
        <v>2025</v>
      </c>
      <c r="D187">
        <v>2</v>
      </c>
      <c r="E187">
        <v>84310</v>
      </c>
      <c r="F187" t="s">
        <v>290</v>
      </c>
      <c r="G187">
        <v>1</v>
      </c>
      <c r="H187" t="str">
        <f>_xlfn.XLOOKUP(Table1[[#This Row],[ZIPCODE]],Table2[Zip Code],Table2[County])</f>
        <v>Weber</v>
      </c>
      <c r="I187" t="str">
        <f>_xlfn.XLOOKUP(Table1[[#This Row],[ZIPCODE]],Table3[zip],Table3[county])</f>
        <v>Weber County</v>
      </c>
      <c r="J187" t="str">
        <f>IFERROR(Table1[[#This Row],[County (Utah.gov)]], SUBSTITUTE(Table1[[#This Row],[County (WPR)]], " County", ""))</f>
        <v>Weber</v>
      </c>
      <c r="L187" t="s">
        <v>269</v>
      </c>
      <c r="M187">
        <v>84145</v>
      </c>
      <c r="N187" t="s">
        <v>485</v>
      </c>
      <c r="P187">
        <v>84722</v>
      </c>
      <c r="Q187" t="s">
        <v>575</v>
      </c>
      <c r="R187" t="s">
        <v>618</v>
      </c>
      <c r="S187" t="s">
        <v>612</v>
      </c>
      <c r="T187">
        <v>773</v>
      </c>
      <c r="U187" t="s">
        <v>270</v>
      </c>
    </row>
    <row r="188" spans="1:21">
      <c r="A188" t="s">
        <v>191</v>
      </c>
      <c r="B188" t="s">
        <v>20</v>
      </c>
      <c r="C188">
        <v>2025</v>
      </c>
      <c r="D188">
        <v>2</v>
      </c>
      <c r="E188">
        <v>84312</v>
      </c>
      <c r="F188" t="s">
        <v>290</v>
      </c>
      <c r="G188">
        <v>1</v>
      </c>
      <c r="H188" t="str">
        <f>_xlfn.XLOOKUP(Table1[[#This Row],[ZIPCODE]],Table2[Zip Code],Table2[County])</f>
        <v>Box Elder</v>
      </c>
      <c r="I188" t="str">
        <f>_xlfn.XLOOKUP(Table1[[#This Row],[ZIPCODE]],Table3[zip],Table3[county])</f>
        <v>Box Elder County</v>
      </c>
      <c r="J188" t="str">
        <f>IFERROR(Table1[[#This Row],[County (Utah.gov)]], SUBSTITUTE(Table1[[#This Row],[County (WPR)]], " County", ""))</f>
        <v>Box Elder</v>
      </c>
      <c r="L188" t="s">
        <v>269</v>
      </c>
      <c r="M188">
        <v>84147</v>
      </c>
      <c r="N188" t="s">
        <v>485</v>
      </c>
      <c r="P188">
        <v>84649</v>
      </c>
      <c r="Q188" t="s">
        <v>463</v>
      </c>
      <c r="R188" t="s">
        <v>637</v>
      </c>
      <c r="S188" t="s">
        <v>612</v>
      </c>
      <c r="T188">
        <v>770</v>
      </c>
      <c r="U188" t="s">
        <v>270</v>
      </c>
    </row>
    <row r="189" spans="1:21">
      <c r="A189" t="s">
        <v>191</v>
      </c>
      <c r="B189" t="s">
        <v>20</v>
      </c>
      <c r="C189">
        <v>2025</v>
      </c>
      <c r="D189">
        <v>2</v>
      </c>
      <c r="E189">
        <v>84312</v>
      </c>
      <c r="F189" t="s">
        <v>291</v>
      </c>
      <c r="G189">
        <v>5</v>
      </c>
      <c r="H189" t="str">
        <f>_xlfn.XLOOKUP(Table1[[#This Row],[ZIPCODE]],Table2[Zip Code],Table2[County])</f>
        <v>Box Elder</v>
      </c>
      <c r="I189" t="str">
        <f>_xlfn.XLOOKUP(Table1[[#This Row],[ZIPCODE]],Table3[zip],Table3[county])</f>
        <v>Box Elder County</v>
      </c>
      <c r="J189" t="str">
        <f>IFERROR(Table1[[#This Row],[County (Utah.gov)]], SUBSTITUTE(Table1[[#This Row],[County (WPR)]], " County", ""))</f>
        <v>Box Elder</v>
      </c>
      <c r="L189" t="s">
        <v>269</v>
      </c>
      <c r="M189">
        <v>84148</v>
      </c>
      <c r="N189" t="s">
        <v>485</v>
      </c>
      <c r="P189">
        <v>84747</v>
      </c>
      <c r="Q189" t="s">
        <v>596</v>
      </c>
      <c r="R189" t="s">
        <v>646</v>
      </c>
      <c r="S189" t="s">
        <v>612</v>
      </c>
      <c r="T189">
        <v>765</v>
      </c>
      <c r="U189" t="s">
        <v>270</v>
      </c>
    </row>
    <row r="190" spans="1:21">
      <c r="A190" t="s">
        <v>191</v>
      </c>
      <c r="B190" t="s">
        <v>20</v>
      </c>
      <c r="C190">
        <v>2025</v>
      </c>
      <c r="D190">
        <v>2</v>
      </c>
      <c r="E190">
        <v>84315</v>
      </c>
      <c r="F190" t="s">
        <v>290</v>
      </c>
      <c r="G190">
        <v>2</v>
      </c>
      <c r="H190" t="str">
        <f>_xlfn.XLOOKUP(Table1[[#This Row],[ZIPCODE]],Table2[Zip Code],Table2[County])</f>
        <v>Weber</v>
      </c>
      <c r="I190" t="str">
        <f>_xlfn.XLOOKUP(Table1[[#This Row],[ZIPCODE]],Table3[zip],Table3[county])</f>
        <v>Weber County</v>
      </c>
      <c r="J190" t="str">
        <f>IFERROR(Table1[[#This Row],[County (Utah.gov)]], SUBSTITUTE(Table1[[#This Row],[County (WPR)]], " County", ""))</f>
        <v>Weber</v>
      </c>
      <c r="L190" t="s">
        <v>269</v>
      </c>
      <c r="M190">
        <v>84150</v>
      </c>
      <c r="N190" t="s">
        <v>485</v>
      </c>
      <c r="P190">
        <v>84730</v>
      </c>
      <c r="Q190" t="s">
        <v>522</v>
      </c>
      <c r="R190" t="s">
        <v>633</v>
      </c>
      <c r="S190" t="s">
        <v>612</v>
      </c>
      <c r="T190">
        <v>744</v>
      </c>
      <c r="U190" t="s">
        <v>270</v>
      </c>
    </row>
    <row r="191" spans="1:21">
      <c r="A191" t="s">
        <v>191</v>
      </c>
      <c r="B191" t="s">
        <v>20</v>
      </c>
      <c r="C191">
        <v>2025</v>
      </c>
      <c r="D191">
        <v>2</v>
      </c>
      <c r="E191">
        <v>84315</v>
      </c>
      <c r="F191" t="s">
        <v>291</v>
      </c>
      <c r="G191">
        <v>3</v>
      </c>
      <c r="H191" t="str">
        <f>_xlfn.XLOOKUP(Table1[[#This Row],[ZIPCODE]],Table2[Zip Code],Table2[County])</f>
        <v>Weber</v>
      </c>
      <c r="I191" t="str">
        <f>_xlfn.XLOOKUP(Table1[[#This Row],[ZIPCODE]],Table3[zip],Table3[county])</f>
        <v>Weber County</v>
      </c>
      <c r="J191" t="str">
        <f>IFERROR(Table1[[#This Row],[County (Utah.gov)]], SUBSTITUTE(Table1[[#This Row],[County (WPR)]], " County", ""))</f>
        <v>Weber</v>
      </c>
      <c r="L191" t="s">
        <v>269</v>
      </c>
      <c r="M191">
        <v>84151</v>
      </c>
      <c r="N191" t="s">
        <v>485</v>
      </c>
      <c r="P191">
        <v>84779</v>
      </c>
      <c r="Q191" t="s">
        <v>592</v>
      </c>
      <c r="R191" t="s">
        <v>618</v>
      </c>
      <c r="S191" t="s">
        <v>612</v>
      </c>
      <c r="T191">
        <v>734</v>
      </c>
      <c r="U191" t="s">
        <v>270</v>
      </c>
    </row>
    <row r="192" spans="1:21">
      <c r="A192" t="s">
        <v>191</v>
      </c>
      <c r="B192" t="s">
        <v>20</v>
      </c>
      <c r="C192">
        <v>2025</v>
      </c>
      <c r="D192">
        <v>2</v>
      </c>
      <c r="E192">
        <v>84317</v>
      </c>
      <c r="F192" t="s">
        <v>290</v>
      </c>
      <c r="G192">
        <v>1</v>
      </c>
      <c r="H192" t="str">
        <f>_xlfn.XLOOKUP(Table1[[#This Row],[ZIPCODE]],Table2[Zip Code],Table2[County])</f>
        <v>Weber</v>
      </c>
      <c r="I192" t="str">
        <f>_xlfn.XLOOKUP(Table1[[#This Row],[ZIPCODE]],Table3[zip],Table3[county])</f>
        <v>Weber County</v>
      </c>
      <c r="J192" t="str">
        <f>IFERROR(Table1[[#This Row],[County (Utah.gov)]], SUBSTITUTE(Table1[[#This Row],[County (WPR)]], " County", ""))</f>
        <v>Weber</v>
      </c>
      <c r="L192" t="s">
        <v>269</v>
      </c>
      <c r="M192">
        <v>84152</v>
      </c>
      <c r="N192" t="s">
        <v>485</v>
      </c>
      <c r="P192">
        <v>84013</v>
      </c>
      <c r="Q192" t="s">
        <v>647</v>
      </c>
      <c r="R192" t="s">
        <v>611</v>
      </c>
      <c r="S192" t="s">
        <v>612</v>
      </c>
      <c r="T192">
        <v>719</v>
      </c>
      <c r="U192" t="s">
        <v>270</v>
      </c>
    </row>
    <row r="193" spans="1:21">
      <c r="A193" t="s">
        <v>191</v>
      </c>
      <c r="B193" t="s">
        <v>20</v>
      </c>
      <c r="C193">
        <v>2025</v>
      </c>
      <c r="D193">
        <v>2</v>
      </c>
      <c r="E193">
        <v>84319</v>
      </c>
      <c r="F193" t="s">
        <v>290</v>
      </c>
      <c r="G193">
        <v>2</v>
      </c>
      <c r="H193" t="str">
        <f>_xlfn.XLOOKUP(Table1[[#This Row],[ZIPCODE]],Table2[Zip Code],Table2[County])</f>
        <v>Cache</v>
      </c>
      <c r="I193" t="str">
        <f>_xlfn.XLOOKUP(Table1[[#This Row],[ZIPCODE]],Table3[zip],Table3[county])</f>
        <v>Cache County</v>
      </c>
      <c r="J193" t="str">
        <f>IFERROR(Table1[[#This Row],[County (Utah.gov)]], SUBSTITUTE(Table1[[#This Row],[County (WPR)]], " County", ""))</f>
        <v>Cache</v>
      </c>
      <c r="L193" t="s">
        <v>269</v>
      </c>
      <c r="M193">
        <v>84153</v>
      </c>
      <c r="N193" t="s">
        <v>485</v>
      </c>
      <c r="P193">
        <v>84053</v>
      </c>
      <c r="Q193" t="s">
        <v>403</v>
      </c>
      <c r="R193" t="s">
        <v>629</v>
      </c>
      <c r="S193" t="s">
        <v>612</v>
      </c>
      <c r="T193">
        <v>693</v>
      </c>
      <c r="U193" t="s">
        <v>270</v>
      </c>
    </row>
    <row r="194" spans="1:21">
      <c r="A194" t="s">
        <v>191</v>
      </c>
      <c r="B194" t="s">
        <v>20</v>
      </c>
      <c r="C194">
        <v>2025</v>
      </c>
      <c r="D194">
        <v>2</v>
      </c>
      <c r="E194">
        <v>84319</v>
      </c>
      <c r="F194" t="s">
        <v>291</v>
      </c>
      <c r="G194">
        <v>6</v>
      </c>
      <c r="H194" t="str">
        <f>_xlfn.XLOOKUP(Table1[[#This Row],[ZIPCODE]],Table2[Zip Code],Table2[County])</f>
        <v>Cache</v>
      </c>
      <c r="I194" t="str">
        <f>_xlfn.XLOOKUP(Table1[[#This Row],[ZIPCODE]],Table3[zip],Table3[county])</f>
        <v>Cache County</v>
      </c>
      <c r="J194" t="str">
        <f>IFERROR(Table1[[#This Row],[County (Utah.gov)]], SUBSTITUTE(Table1[[#This Row],[County (WPR)]], " County", ""))</f>
        <v>Cache</v>
      </c>
      <c r="L194" t="s">
        <v>269</v>
      </c>
      <c r="M194">
        <v>84158</v>
      </c>
      <c r="N194" t="s">
        <v>485</v>
      </c>
      <c r="P194">
        <v>84637</v>
      </c>
      <c r="Q194" t="s">
        <v>459</v>
      </c>
      <c r="R194" t="s">
        <v>637</v>
      </c>
      <c r="S194" t="s">
        <v>612</v>
      </c>
      <c r="T194">
        <v>674</v>
      </c>
      <c r="U194" t="s">
        <v>270</v>
      </c>
    </row>
    <row r="195" spans="1:21">
      <c r="A195" t="s">
        <v>191</v>
      </c>
      <c r="B195" t="s">
        <v>20</v>
      </c>
      <c r="C195">
        <v>2025</v>
      </c>
      <c r="D195">
        <v>2</v>
      </c>
      <c r="E195">
        <v>84321</v>
      </c>
      <c r="F195" t="s">
        <v>290</v>
      </c>
      <c r="G195">
        <v>8</v>
      </c>
      <c r="H195" t="str">
        <f>_xlfn.XLOOKUP(Table1[[#This Row],[ZIPCODE]],Table2[Zip Code],Table2[County])</f>
        <v>Cache</v>
      </c>
      <c r="I195" t="str">
        <f>_xlfn.XLOOKUP(Table1[[#This Row],[ZIPCODE]],Table3[zip],Table3[county])</f>
        <v>Cache County</v>
      </c>
      <c r="J195" t="str">
        <f>IFERROR(Table1[[#This Row],[County (Utah.gov)]], SUBSTITUTE(Table1[[#This Row],[County (WPR)]], " County", ""))</f>
        <v>Cache</v>
      </c>
      <c r="L195" t="s">
        <v>269</v>
      </c>
      <c r="M195">
        <v>84171</v>
      </c>
      <c r="N195" t="s">
        <v>485</v>
      </c>
      <c r="P195">
        <v>84028</v>
      </c>
      <c r="Q195" t="s">
        <v>475</v>
      </c>
      <c r="R195" t="s">
        <v>644</v>
      </c>
      <c r="S195" t="s">
        <v>612</v>
      </c>
      <c r="T195">
        <v>667</v>
      </c>
      <c r="U195" t="s">
        <v>270</v>
      </c>
    </row>
    <row r="196" spans="1:21">
      <c r="A196" t="s">
        <v>191</v>
      </c>
      <c r="B196" t="s">
        <v>20</v>
      </c>
      <c r="C196">
        <v>2025</v>
      </c>
      <c r="D196">
        <v>2</v>
      </c>
      <c r="E196">
        <v>84321</v>
      </c>
      <c r="F196" t="s">
        <v>291</v>
      </c>
      <c r="G196">
        <v>20</v>
      </c>
      <c r="H196" t="str">
        <f>_xlfn.XLOOKUP(Table1[[#This Row],[ZIPCODE]],Table2[Zip Code],Table2[County])</f>
        <v>Cache</v>
      </c>
      <c r="I196" t="str">
        <f>_xlfn.XLOOKUP(Table1[[#This Row],[ZIPCODE]],Table3[zip],Table3[county])</f>
        <v>Cache County</v>
      </c>
      <c r="J196" t="str">
        <f>IFERROR(Table1[[#This Row],[County (Utah.gov)]], SUBSTITUTE(Table1[[#This Row],[County (WPR)]], " County", ""))</f>
        <v>Cache</v>
      </c>
      <c r="L196" t="s">
        <v>269</v>
      </c>
      <c r="M196">
        <v>84180</v>
      </c>
      <c r="N196" t="s">
        <v>485</v>
      </c>
      <c r="P196">
        <v>84027</v>
      </c>
      <c r="Q196" t="s">
        <v>399</v>
      </c>
      <c r="R196" t="s">
        <v>629</v>
      </c>
      <c r="S196" t="s">
        <v>612</v>
      </c>
      <c r="T196">
        <v>664</v>
      </c>
      <c r="U196" t="s">
        <v>270</v>
      </c>
    </row>
    <row r="197" spans="1:21">
      <c r="A197" t="s">
        <v>191</v>
      </c>
      <c r="B197" t="s">
        <v>20</v>
      </c>
      <c r="C197">
        <v>2025</v>
      </c>
      <c r="D197">
        <v>2</v>
      </c>
      <c r="E197">
        <v>84324</v>
      </c>
      <c r="F197" t="s">
        <v>290</v>
      </c>
      <c r="G197">
        <v>1</v>
      </c>
      <c r="H197" t="str">
        <f>_xlfn.XLOOKUP(Table1[[#This Row],[ZIPCODE]],Table2[Zip Code],Table2[County])</f>
        <v>Box Elder</v>
      </c>
      <c r="I197" t="str">
        <f>_xlfn.XLOOKUP(Table1[[#This Row],[ZIPCODE]],Table3[zip],Table3[county])</f>
        <v>Box Elder County</v>
      </c>
      <c r="J197" t="str">
        <f>IFERROR(Table1[[#This Row],[County (Utah.gov)]], SUBSTITUTE(Table1[[#This Row],[County (WPR)]], " County", ""))</f>
        <v>Box Elder</v>
      </c>
      <c r="L197" t="s">
        <v>269</v>
      </c>
      <c r="M197">
        <v>84184</v>
      </c>
      <c r="N197" t="s">
        <v>485</v>
      </c>
      <c r="P197">
        <v>84001</v>
      </c>
      <c r="Q197" t="s">
        <v>396</v>
      </c>
      <c r="R197" t="s">
        <v>629</v>
      </c>
      <c r="S197" t="s">
        <v>612</v>
      </c>
      <c r="T197">
        <v>661</v>
      </c>
      <c r="U197" t="s">
        <v>270</v>
      </c>
    </row>
    <row r="198" spans="1:21">
      <c r="A198" t="s">
        <v>191</v>
      </c>
      <c r="B198" t="s">
        <v>20</v>
      </c>
      <c r="C198">
        <v>2025</v>
      </c>
      <c r="D198">
        <v>2</v>
      </c>
      <c r="E198">
        <v>84330</v>
      </c>
      <c r="F198" t="s">
        <v>290</v>
      </c>
      <c r="G198">
        <v>1</v>
      </c>
      <c r="H198" t="str">
        <f>_xlfn.XLOOKUP(Table1[[#This Row],[ZIPCODE]],Table2[Zip Code],Table2[County])</f>
        <v>Box Elder</v>
      </c>
      <c r="I198" t="str">
        <f>_xlfn.XLOOKUP(Table1[[#This Row],[ZIPCODE]],Table3[zip],Table3[county])</f>
        <v>Box Elder County</v>
      </c>
      <c r="J198" t="str">
        <f>IFERROR(Table1[[#This Row],[County (Utah.gov)]], SUBSTITUTE(Table1[[#This Row],[County (WPR)]], " County", ""))</f>
        <v>Box Elder</v>
      </c>
      <c r="L198" t="s">
        <v>269</v>
      </c>
      <c r="M198">
        <v>84189</v>
      </c>
      <c r="N198" t="s">
        <v>485</v>
      </c>
      <c r="P198">
        <v>84046</v>
      </c>
      <c r="Q198" t="s">
        <v>648</v>
      </c>
      <c r="R198" t="s">
        <v>649</v>
      </c>
      <c r="S198" t="s">
        <v>612</v>
      </c>
      <c r="T198">
        <v>651</v>
      </c>
      <c r="U198" t="s">
        <v>270</v>
      </c>
    </row>
    <row r="199" spans="1:21">
      <c r="A199" t="s">
        <v>191</v>
      </c>
      <c r="B199" t="s">
        <v>20</v>
      </c>
      <c r="C199">
        <v>2025</v>
      </c>
      <c r="D199">
        <v>2</v>
      </c>
      <c r="E199">
        <v>84332</v>
      </c>
      <c r="F199" t="s">
        <v>290</v>
      </c>
      <c r="G199">
        <v>2</v>
      </c>
      <c r="H199" t="str">
        <f>_xlfn.XLOOKUP(Table1[[#This Row],[ZIPCODE]],Table2[Zip Code],Table2[County])</f>
        <v>Cache</v>
      </c>
      <c r="I199" t="str">
        <f>_xlfn.XLOOKUP(Table1[[#This Row],[ZIPCODE]],Table3[zip],Table3[county])</f>
        <v>Cache County</v>
      </c>
      <c r="J199" t="str">
        <f>IFERROR(Table1[[#This Row],[County (Utah.gov)]], SUBSTITUTE(Table1[[#This Row],[County (WPR)]], " County", ""))</f>
        <v>Cache</v>
      </c>
      <c r="L199" t="s">
        <v>269</v>
      </c>
      <c r="M199">
        <v>84190</v>
      </c>
      <c r="N199" t="s">
        <v>485</v>
      </c>
      <c r="P199">
        <v>84026</v>
      </c>
      <c r="Q199" t="s">
        <v>547</v>
      </c>
      <c r="R199" t="s">
        <v>623</v>
      </c>
      <c r="S199" t="s">
        <v>612</v>
      </c>
      <c r="T199">
        <v>645</v>
      </c>
      <c r="U199" t="s">
        <v>270</v>
      </c>
    </row>
    <row r="200" spans="1:21">
      <c r="A200" t="s">
        <v>191</v>
      </c>
      <c r="B200" t="s">
        <v>20</v>
      </c>
      <c r="C200">
        <v>2025</v>
      </c>
      <c r="D200">
        <v>2</v>
      </c>
      <c r="E200">
        <v>84332</v>
      </c>
      <c r="F200" t="s">
        <v>291</v>
      </c>
      <c r="G200">
        <v>5</v>
      </c>
      <c r="H200" t="str">
        <f>_xlfn.XLOOKUP(Table1[[#This Row],[ZIPCODE]],Table2[Zip Code],Table2[County])</f>
        <v>Cache</v>
      </c>
      <c r="I200" t="str">
        <f>_xlfn.XLOOKUP(Table1[[#This Row],[ZIPCODE]],Table3[zip],Table3[county])</f>
        <v>Cache County</v>
      </c>
      <c r="J200" t="str">
        <f>IFERROR(Table1[[#This Row],[County (Utah.gov)]], SUBSTITUTE(Table1[[#This Row],[County (WPR)]], " County", ""))</f>
        <v>Cache</v>
      </c>
      <c r="L200" t="s">
        <v>269</v>
      </c>
      <c r="M200">
        <v>84199</v>
      </c>
      <c r="N200" t="s">
        <v>485</v>
      </c>
      <c r="P200">
        <v>84531</v>
      </c>
      <c r="Q200" t="s">
        <v>498</v>
      </c>
      <c r="R200" t="s">
        <v>639</v>
      </c>
      <c r="S200" t="s">
        <v>612</v>
      </c>
      <c r="T200">
        <v>640</v>
      </c>
      <c r="U200" t="s">
        <v>270</v>
      </c>
    </row>
    <row r="201" spans="1:21">
      <c r="A201" t="s">
        <v>191</v>
      </c>
      <c r="B201" t="s">
        <v>20</v>
      </c>
      <c r="C201">
        <v>2025</v>
      </c>
      <c r="D201">
        <v>2</v>
      </c>
      <c r="E201">
        <v>84333</v>
      </c>
      <c r="F201" t="s">
        <v>291</v>
      </c>
      <c r="G201">
        <v>1</v>
      </c>
      <c r="H201" t="str">
        <f>_xlfn.XLOOKUP(Table1[[#This Row],[ZIPCODE]],Table2[Zip Code],Table2[County])</f>
        <v>Cache</v>
      </c>
      <c r="I201" t="str">
        <f>_xlfn.XLOOKUP(Table1[[#This Row],[ZIPCODE]],Table3[zip],Table3[county])</f>
        <v>Cache County</v>
      </c>
      <c r="J201" t="str">
        <f>IFERROR(Table1[[#This Row],[County (Utah.gov)]], SUBSTITUTE(Table1[[#This Row],[County (WPR)]], " County", ""))</f>
        <v>Cache</v>
      </c>
      <c r="L201" t="s">
        <v>269</v>
      </c>
      <c r="M201">
        <v>84070</v>
      </c>
      <c r="N201" t="s">
        <v>486</v>
      </c>
      <c r="P201">
        <v>84518</v>
      </c>
      <c r="Q201" t="s">
        <v>410</v>
      </c>
      <c r="R201" t="s">
        <v>641</v>
      </c>
      <c r="S201" t="s">
        <v>612</v>
      </c>
      <c r="T201">
        <v>623</v>
      </c>
      <c r="U201" t="s">
        <v>270</v>
      </c>
    </row>
    <row r="202" spans="1:21">
      <c r="A202" t="s">
        <v>191</v>
      </c>
      <c r="B202" t="s">
        <v>20</v>
      </c>
      <c r="C202">
        <v>2025</v>
      </c>
      <c r="D202">
        <v>2</v>
      </c>
      <c r="E202">
        <v>84335</v>
      </c>
      <c r="F202" t="s">
        <v>290</v>
      </c>
      <c r="G202">
        <v>2</v>
      </c>
      <c r="H202" t="str">
        <f>_xlfn.XLOOKUP(Table1[[#This Row],[ZIPCODE]],Table2[Zip Code],Table2[County])</f>
        <v>Cache</v>
      </c>
      <c r="I202" t="str">
        <f>_xlfn.XLOOKUP(Table1[[#This Row],[ZIPCODE]],Table3[zip],Table3[county])</f>
        <v>Cache County</v>
      </c>
      <c r="J202" t="str">
        <f>IFERROR(Table1[[#This Row],[County (Utah.gov)]], SUBSTITUTE(Table1[[#This Row],[County (WPR)]], " County", ""))</f>
        <v>Cache</v>
      </c>
      <c r="L202" t="s">
        <v>269</v>
      </c>
      <c r="M202">
        <v>84090</v>
      </c>
      <c r="N202" t="s">
        <v>486</v>
      </c>
      <c r="P202">
        <v>84767</v>
      </c>
      <c r="Q202" t="s">
        <v>589</v>
      </c>
      <c r="R202" t="s">
        <v>618</v>
      </c>
      <c r="S202" t="s">
        <v>612</v>
      </c>
      <c r="T202">
        <v>620</v>
      </c>
      <c r="U202" t="s">
        <v>270</v>
      </c>
    </row>
    <row r="203" spans="1:21">
      <c r="A203" t="s">
        <v>191</v>
      </c>
      <c r="B203" t="s">
        <v>20</v>
      </c>
      <c r="C203">
        <v>2025</v>
      </c>
      <c r="D203">
        <v>2</v>
      </c>
      <c r="E203">
        <v>84335</v>
      </c>
      <c r="F203" t="s">
        <v>291</v>
      </c>
      <c r="G203">
        <v>4</v>
      </c>
      <c r="H203" t="str">
        <f>_xlfn.XLOOKUP(Table1[[#This Row],[ZIPCODE]],Table2[Zip Code],Table2[County])</f>
        <v>Cache</v>
      </c>
      <c r="I203" t="str">
        <f>_xlfn.XLOOKUP(Table1[[#This Row],[ZIPCODE]],Table3[zip],Table3[county])</f>
        <v>Cache County</v>
      </c>
      <c r="J203" t="str">
        <f>IFERROR(Table1[[#This Row],[County (Utah.gov)]], SUBSTITUTE(Table1[[#This Row],[County (WPR)]], " County", ""))</f>
        <v>Cache</v>
      </c>
      <c r="L203" t="s">
        <v>269</v>
      </c>
      <c r="M203">
        <v>84091</v>
      </c>
      <c r="N203" t="s">
        <v>486</v>
      </c>
      <c r="P203">
        <v>84626</v>
      </c>
      <c r="Q203" t="s">
        <v>558</v>
      </c>
      <c r="R203" t="s">
        <v>611</v>
      </c>
      <c r="S203" t="s">
        <v>612</v>
      </c>
      <c r="T203">
        <v>617</v>
      </c>
      <c r="U203" t="s">
        <v>270</v>
      </c>
    </row>
    <row r="204" spans="1:21">
      <c r="A204" t="s">
        <v>191</v>
      </c>
      <c r="B204" t="s">
        <v>20</v>
      </c>
      <c r="C204">
        <v>2025</v>
      </c>
      <c r="D204">
        <v>2</v>
      </c>
      <c r="E204">
        <v>84336</v>
      </c>
      <c r="F204" t="s">
        <v>291</v>
      </c>
      <c r="G204">
        <v>1</v>
      </c>
      <c r="H204" t="str">
        <f>_xlfn.XLOOKUP(Table1[[#This Row],[ZIPCODE]],Table2[Zip Code],Table2[County])</f>
        <v>Box Elder</v>
      </c>
      <c r="I204" t="str">
        <f>_xlfn.XLOOKUP(Table1[[#This Row],[ZIPCODE]],Table3[zip],Table3[county])</f>
        <v>Box Elder County</v>
      </c>
      <c r="J204" t="str">
        <f>IFERROR(Table1[[#This Row],[County (Utah.gov)]], SUBSTITUTE(Table1[[#This Row],[County (WPR)]], " County", ""))</f>
        <v>Box Elder</v>
      </c>
      <c r="L204" t="s">
        <v>269</v>
      </c>
      <c r="M204">
        <v>84092</v>
      </c>
      <c r="N204" t="s">
        <v>486</v>
      </c>
      <c r="P204">
        <v>84305</v>
      </c>
      <c r="Q204" t="s">
        <v>360</v>
      </c>
      <c r="R204" t="s">
        <v>620</v>
      </c>
      <c r="S204" t="s">
        <v>612</v>
      </c>
      <c r="T204">
        <v>612</v>
      </c>
      <c r="U204" t="s">
        <v>270</v>
      </c>
    </row>
    <row r="205" spans="1:21">
      <c r="A205" t="s">
        <v>191</v>
      </c>
      <c r="B205" t="s">
        <v>20</v>
      </c>
      <c r="C205">
        <v>2025</v>
      </c>
      <c r="D205">
        <v>2</v>
      </c>
      <c r="E205">
        <v>84337</v>
      </c>
      <c r="F205" t="s">
        <v>290</v>
      </c>
      <c r="G205">
        <v>7</v>
      </c>
      <c r="H205" t="str">
        <f>_xlfn.XLOOKUP(Table1[[#This Row],[ZIPCODE]],Table2[Zip Code],Table2[County])</f>
        <v>Box Elder</v>
      </c>
      <c r="I205" t="str">
        <f>_xlfn.XLOOKUP(Table1[[#This Row],[ZIPCODE]],Table3[zip],Table3[county])</f>
        <v>Box Elder County</v>
      </c>
      <c r="J205" t="str">
        <f>IFERROR(Table1[[#This Row],[County (Utah.gov)]], SUBSTITUTE(Table1[[#This Row],[County (WPR)]], " County", ""))</f>
        <v>Box Elder</v>
      </c>
      <c r="L205" t="s">
        <v>269</v>
      </c>
      <c r="M205">
        <v>84093</v>
      </c>
      <c r="N205" t="s">
        <v>486</v>
      </c>
      <c r="P205">
        <v>84657</v>
      </c>
      <c r="Q205" t="s">
        <v>529</v>
      </c>
      <c r="R205" t="s">
        <v>633</v>
      </c>
      <c r="S205" t="s">
        <v>612</v>
      </c>
      <c r="T205">
        <v>596</v>
      </c>
      <c r="U205" t="s">
        <v>270</v>
      </c>
    </row>
    <row r="206" spans="1:21">
      <c r="A206" t="s">
        <v>191</v>
      </c>
      <c r="B206" t="s">
        <v>20</v>
      </c>
      <c r="C206">
        <v>2025</v>
      </c>
      <c r="D206">
        <v>2</v>
      </c>
      <c r="E206">
        <v>84337</v>
      </c>
      <c r="F206" t="s">
        <v>291</v>
      </c>
      <c r="G206">
        <v>4</v>
      </c>
      <c r="H206" t="str">
        <f>_xlfn.XLOOKUP(Table1[[#This Row],[ZIPCODE]],Table2[Zip Code],Table2[County])</f>
        <v>Box Elder</v>
      </c>
      <c r="I206" t="str">
        <f>_xlfn.XLOOKUP(Table1[[#This Row],[ZIPCODE]],Table3[zip],Table3[county])</f>
        <v>Box Elder County</v>
      </c>
      <c r="J206" t="str">
        <f>IFERROR(Table1[[#This Row],[County (Utah.gov)]], SUBSTITUTE(Table1[[#This Row],[County (WPR)]], " County", ""))</f>
        <v>Box Elder</v>
      </c>
      <c r="L206" t="s">
        <v>269</v>
      </c>
      <c r="M206">
        <v>84094</v>
      </c>
      <c r="N206" t="s">
        <v>486</v>
      </c>
      <c r="P206">
        <v>84739</v>
      </c>
      <c r="Q206" t="s">
        <v>523</v>
      </c>
      <c r="R206" t="s">
        <v>633</v>
      </c>
      <c r="S206" t="s">
        <v>612</v>
      </c>
      <c r="T206">
        <v>596</v>
      </c>
      <c r="U206" t="s">
        <v>270</v>
      </c>
    </row>
    <row r="207" spans="1:21">
      <c r="A207" t="s">
        <v>191</v>
      </c>
      <c r="B207" t="s">
        <v>20</v>
      </c>
      <c r="C207">
        <v>2025</v>
      </c>
      <c r="D207">
        <v>2</v>
      </c>
      <c r="E207">
        <v>84338</v>
      </c>
      <c r="F207" t="s">
        <v>291</v>
      </c>
      <c r="G207">
        <v>1</v>
      </c>
      <c r="H207" t="str">
        <f>_xlfn.XLOOKUP(Table1[[#This Row],[ZIPCODE]],Table2[Zip Code],Table2[County])</f>
        <v>Cache</v>
      </c>
      <c r="I207" t="str">
        <f>_xlfn.XLOOKUP(Table1[[#This Row],[ZIPCODE]],Table3[zip],Table3[county])</f>
        <v>Cache County</v>
      </c>
      <c r="J207" t="str">
        <f>IFERROR(Table1[[#This Row],[County (Utah.gov)]], SUBSTITUTE(Table1[[#This Row],[County (WPR)]], " County", ""))</f>
        <v>Cache</v>
      </c>
      <c r="L207" t="s">
        <v>269</v>
      </c>
      <c r="M207">
        <v>84095</v>
      </c>
      <c r="N207" t="s">
        <v>487</v>
      </c>
      <c r="P207">
        <v>84521</v>
      </c>
      <c r="Q207" t="s">
        <v>411</v>
      </c>
      <c r="R207" t="s">
        <v>641</v>
      </c>
      <c r="S207" t="s">
        <v>612</v>
      </c>
      <c r="T207">
        <v>591</v>
      </c>
      <c r="U207" t="s">
        <v>270</v>
      </c>
    </row>
    <row r="208" spans="1:21">
      <c r="A208" t="s">
        <v>191</v>
      </c>
      <c r="B208" t="s">
        <v>20</v>
      </c>
      <c r="C208">
        <v>2025</v>
      </c>
      <c r="D208">
        <v>2</v>
      </c>
      <c r="E208">
        <v>84339</v>
      </c>
      <c r="F208" t="s">
        <v>290</v>
      </c>
      <c r="G208">
        <v>2</v>
      </c>
      <c r="H208" t="str">
        <f>_xlfn.XLOOKUP(Table1[[#This Row],[ZIPCODE]],Table2[Zip Code],Table2[County])</f>
        <v>Cache</v>
      </c>
      <c r="I208" t="str">
        <f>_xlfn.XLOOKUP(Table1[[#This Row],[ZIPCODE]],Table3[zip],Table3[county])</f>
        <v>Cache County</v>
      </c>
      <c r="J208" t="str">
        <f>IFERROR(Table1[[#This Row],[County (Utah.gov)]], SUBSTITUTE(Table1[[#This Row],[County (WPR)]], " County", ""))</f>
        <v>Cache</v>
      </c>
      <c r="L208" t="s">
        <v>269</v>
      </c>
      <c r="M208">
        <v>84115</v>
      </c>
      <c r="N208" t="s">
        <v>488</v>
      </c>
      <c r="P208">
        <v>84038</v>
      </c>
      <c r="Q208" t="s">
        <v>476</v>
      </c>
      <c r="R208" t="s">
        <v>644</v>
      </c>
      <c r="S208" t="s">
        <v>612</v>
      </c>
      <c r="T208">
        <v>589</v>
      </c>
      <c r="U208" t="s">
        <v>270</v>
      </c>
    </row>
    <row r="209" spans="1:21">
      <c r="A209" t="s">
        <v>191</v>
      </c>
      <c r="B209" t="s">
        <v>20</v>
      </c>
      <c r="C209">
        <v>2025</v>
      </c>
      <c r="D209">
        <v>2</v>
      </c>
      <c r="E209">
        <v>84339</v>
      </c>
      <c r="F209" t="s">
        <v>291</v>
      </c>
      <c r="G209">
        <v>1</v>
      </c>
      <c r="H209" t="str">
        <f>_xlfn.XLOOKUP(Table1[[#This Row],[ZIPCODE]],Table2[Zip Code],Table2[County])</f>
        <v>Cache</v>
      </c>
      <c r="I209" t="str">
        <f>_xlfn.XLOOKUP(Table1[[#This Row],[ZIPCODE]],Table3[zip],Table3[county])</f>
        <v>Cache County</v>
      </c>
      <c r="J209" t="str">
        <f>IFERROR(Table1[[#This Row],[County (Utah.gov)]], SUBSTITUTE(Table1[[#This Row],[County (WPR)]], " County", ""))</f>
        <v>Cache</v>
      </c>
      <c r="L209" t="s">
        <v>269</v>
      </c>
      <c r="M209">
        <v>84165</v>
      </c>
      <c r="N209" t="s">
        <v>488</v>
      </c>
      <c r="P209">
        <v>84039</v>
      </c>
      <c r="Q209" t="s">
        <v>550</v>
      </c>
      <c r="R209" t="s">
        <v>623</v>
      </c>
      <c r="S209" t="s">
        <v>612</v>
      </c>
      <c r="T209">
        <v>585</v>
      </c>
      <c r="U209" t="s">
        <v>270</v>
      </c>
    </row>
    <row r="210" spans="1:21">
      <c r="A210" t="s">
        <v>191</v>
      </c>
      <c r="B210" t="s">
        <v>20</v>
      </c>
      <c r="C210">
        <v>2025</v>
      </c>
      <c r="D210">
        <v>2</v>
      </c>
      <c r="E210">
        <v>84340</v>
      </c>
      <c r="F210" t="s">
        <v>291</v>
      </c>
      <c r="G210">
        <v>2</v>
      </c>
      <c r="H210" t="str">
        <f>_xlfn.XLOOKUP(Table1[[#This Row],[ZIPCODE]],Table2[Zip Code],Table2[County])</f>
        <v>Box Elder</v>
      </c>
      <c r="I210" t="str">
        <f>_xlfn.XLOOKUP(Table1[[#This Row],[ZIPCODE]],Table3[zip],Table3[county])</f>
        <v>Box Elder County</v>
      </c>
      <c r="J210" t="str">
        <f>IFERROR(Table1[[#This Row],[County (Utah.gov)]], SUBSTITUTE(Table1[[#This Row],[County (WPR)]], " County", ""))</f>
        <v>Box Elder</v>
      </c>
      <c r="L210" t="s">
        <v>269</v>
      </c>
      <c r="M210">
        <v>84118</v>
      </c>
      <c r="N210" t="s">
        <v>489</v>
      </c>
      <c r="P210">
        <v>84643</v>
      </c>
      <c r="Q210" t="s">
        <v>512</v>
      </c>
      <c r="R210" t="s">
        <v>635</v>
      </c>
      <c r="S210" t="s">
        <v>612</v>
      </c>
      <c r="T210">
        <v>583</v>
      </c>
      <c r="U210" t="s">
        <v>270</v>
      </c>
    </row>
    <row r="211" spans="1:21">
      <c r="A211" t="s">
        <v>191</v>
      </c>
      <c r="B211" t="s">
        <v>20</v>
      </c>
      <c r="C211">
        <v>2025</v>
      </c>
      <c r="D211">
        <v>2</v>
      </c>
      <c r="E211">
        <v>84341</v>
      </c>
      <c r="F211" t="s">
        <v>290</v>
      </c>
      <c r="G211">
        <v>3</v>
      </c>
      <c r="H211" t="str">
        <f>_xlfn.XLOOKUP(Table1[[#This Row],[ZIPCODE]],Table2[Zip Code],Table2[County])</f>
        <v>Cache</v>
      </c>
      <c r="I211" t="str">
        <f>_xlfn.XLOOKUP(Table1[[#This Row],[ZIPCODE]],Table3[zip],Table3[county])</f>
        <v>Cache County</v>
      </c>
      <c r="J211" t="str">
        <f>IFERROR(Table1[[#This Row],[County (Utah.gov)]], SUBSTITUTE(Table1[[#This Row],[County (WPR)]], " County", ""))</f>
        <v>Cache</v>
      </c>
      <c r="L211" t="s">
        <v>269</v>
      </c>
      <c r="M211">
        <v>84119</v>
      </c>
      <c r="N211" t="s">
        <v>489</v>
      </c>
      <c r="P211">
        <v>84665</v>
      </c>
      <c r="Q211" t="s">
        <v>516</v>
      </c>
      <c r="R211" t="s">
        <v>635</v>
      </c>
      <c r="S211" t="s">
        <v>612</v>
      </c>
      <c r="T211">
        <v>572</v>
      </c>
      <c r="U211" t="s">
        <v>270</v>
      </c>
    </row>
    <row r="212" spans="1:21">
      <c r="A212" t="s">
        <v>191</v>
      </c>
      <c r="B212" t="s">
        <v>20</v>
      </c>
      <c r="C212">
        <v>2025</v>
      </c>
      <c r="D212">
        <v>2</v>
      </c>
      <c r="E212">
        <v>84341</v>
      </c>
      <c r="F212" t="s">
        <v>291</v>
      </c>
      <c r="G212">
        <v>9</v>
      </c>
      <c r="H212" t="str">
        <f>_xlfn.XLOOKUP(Table1[[#This Row],[ZIPCODE]],Table2[Zip Code],Table2[County])</f>
        <v>Cache</v>
      </c>
      <c r="I212" t="str">
        <f>_xlfn.XLOOKUP(Table1[[#This Row],[ZIPCODE]],Table3[zip],Table3[county])</f>
        <v>Cache County</v>
      </c>
      <c r="J212" t="str">
        <f>IFERROR(Table1[[#This Row],[County (Utah.gov)]], SUBSTITUTE(Table1[[#This Row],[County (WPR)]], " County", ""))</f>
        <v>Cache</v>
      </c>
      <c r="L212" t="s">
        <v>269</v>
      </c>
      <c r="M212">
        <v>84084</v>
      </c>
      <c r="N212" t="s">
        <v>490</v>
      </c>
      <c r="P212">
        <v>84630</v>
      </c>
      <c r="Q212" t="s">
        <v>508</v>
      </c>
      <c r="R212" t="s">
        <v>635</v>
      </c>
      <c r="S212" t="s">
        <v>612</v>
      </c>
      <c r="T212">
        <v>570</v>
      </c>
      <c r="U212" t="s">
        <v>270</v>
      </c>
    </row>
    <row r="213" spans="1:21">
      <c r="A213" t="s">
        <v>191</v>
      </c>
      <c r="B213" t="s">
        <v>20</v>
      </c>
      <c r="C213">
        <v>2025</v>
      </c>
      <c r="D213">
        <v>2</v>
      </c>
      <c r="E213">
        <v>84401</v>
      </c>
      <c r="F213" t="s">
        <v>290</v>
      </c>
      <c r="G213">
        <v>9</v>
      </c>
      <c r="H213" t="str">
        <f>_xlfn.XLOOKUP(Table1[[#This Row],[ZIPCODE]],Table2[Zip Code],Table2[County])</f>
        <v>Weber</v>
      </c>
      <c r="I213" t="str">
        <f>_xlfn.XLOOKUP(Table1[[#This Row],[ZIPCODE]],Table3[zip],Table3[county])</f>
        <v>Weber County</v>
      </c>
      <c r="J213" t="str">
        <f>IFERROR(Table1[[#This Row],[County (Utah.gov)]], SUBSTITUTE(Table1[[#This Row],[County (WPR)]], " County", ""))</f>
        <v>Weber</v>
      </c>
      <c r="L213" t="s">
        <v>269</v>
      </c>
      <c r="M213">
        <v>84088</v>
      </c>
      <c r="N213" t="s">
        <v>490</v>
      </c>
      <c r="P213">
        <v>84782</v>
      </c>
      <c r="Q213" t="s">
        <v>591</v>
      </c>
      <c r="R213" t="s">
        <v>618</v>
      </c>
      <c r="S213" t="s">
        <v>612</v>
      </c>
      <c r="T213">
        <v>562</v>
      </c>
      <c r="U213" t="s">
        <v>270</v>
      </c>
    </row>
    <row r="214" spans="1:21">
      <c r="A214" t="s">
        <v>191</v>
      </c>
      <c r="B214" t="s">
        <v>20</v>
      </c>
      <c r="C214">
        <v>2025</v>
      </c>
      <c r="D214">
        <v>2</v>
      </c>
      <c r="E214">
        <v>84401</v>
      </c>
      <c r="F214" t="s">
        <v>291</v>
      </c>
      <c r="G214">
        <v>34</v>
      </c>
      <c r="H214" t="str">
        <f>_xlfn.XLOOKUP(Table1[[#This Row],[ZIPCODE]],Table2[Zip Code],Table2[County])</f>
        <v>Weber</v>
      </c>
      <c r="I214" t="str">
        <f>_xlfn.XLOOKUP(Table1[[#This Row],[ZIPCODE]],Table3[zip],Table3[county])</f>
        <v>Weber County</v>
      </c>
      <c r="J214" t="str">
        <f>IFERROR(Table1[[#This Row],[County (Utah.gov)]], SUBSTITUTE(Table1[[#This Row],[County (WPR)]], " County", ""))</f>
        <v>Weber</v>
      </c>
      <c r="L214" t="s">
        <v>269</v>
      </c>
      <c r="M214">
        <v>84120</v>
      </c>
      <c r="N214" t="s">
        <v>491</v>
      </c>
      <c r="P214">
        <v>84750</v>
      </c>
      <c r="Q214" t="s">
        <v>473</v>
      </c>
      <c r="R214" t="s">
        <v>650</v>
      </c>
      <c r="S214" t="s">
        <v>612</v>
      </c>
      <c r="T214">
        <v>560</v>
      </c>
      <c r="U214" t="s">
        <v>270</v>
      </c>
    </row>
    <row r="215" spans="1:21">
      <c r="A215" t="s">
        <v>191</v>
      </c>
      <c r="B215" t="s">
        <v>20</v>
      </c>
      <c r="C215">
        <v>2025</v>
      </c>
      <c r="D215">
        <v>2</v>
      </c>
      <c r="E215">
        <v>84403</v>
      </c>
      <c r="F215" t="s">
        <v>290</v>
      </c>
      <c r="G215">
        <v>11</v>
      </c>
      <c r="H215" t="str">
        <f>_xlfn.XLOOKUP(Table1[[#This Row],[ZIPCODE]],Table2[Zip Code],Table2[County])</f>
        <v>Weber</v>
      </c>
      <c r="I215" t="str">
        <f>_xlfn.XLOOKUP(Table1[[#This Row],[ZIPCODE]],Table3[zip],Table3[county])</f>
        <v>Weber County</v>
      </c>
      <c r="J215" t="str">
        <f>IFERROR(Table1[[#This Row],[County (Utah.gov)]], SUBSTITUTE(Table1[[#This Row],[County (WPR)]], " County", ""))</f>
        <v>Weber</v>
      </c>
      <c r="L215" t="s">
        <v>269</v>
      </c>
      <c r="M215">
        <v>84128</v>
      </c>
      <c r="N215" t="s">
        <v>491</v>
      </c>
      <c r="P215">
        <v>84716</v>
      </c>
      <c r="Q215" t="s">
        <v>418</v>
      </c>
      <c r="R215" t="s">
        <v>642</v>
      </c>
      <c r="S215" t="s">
        <v>612</v>
      </c>
      <c r="T215">
        <v>544</v>
      </c>
      <c r="U215" t="s">
        <v>270</v>
      </c>
    </row>
    <row r="216" spans="1:21">
      <c r="A216" t="s">
        <v>191</v>
      </c>
      <c r="B216" t="s">
        <v>20</v>
      </c>
      <c r="C216">
        <v>2025</v>
      </c>
      <c r="D216">
        <v>2</v>
      </c>
      <c r="E216">
        <v>84403</v>
      </c>
      <c r="F216" t="s">
        <v>291</v>
      </c>
      <c r="G216">
        <v>17</v>
      </c>
      <c r="H216" t="str">
        <f>_xlfn.XLOOKUP(Table1[[#This Row],[ZIPCODE]],Table2[Zip Code],Table2[County])</f>
        <v>Weber</v>
      </c>
      <c r="I216" t="str">
        <f>_xlfn.XLOOKUP(Table1[[#This Row],[ZIPCODE]],Table3[zip],Table3[county])</f>
        <v>Weber County</v>
      </c>
      <c r="J216" t="str">
        <f>IFERROR(Table1[[#This Row],[County (Utah.gov)]], SUBSTITUTE(Table1[[#This Row],[County (WPR)]], " County", ""))</f>
        <v>Weber</v>
      </c>
      <c r="L216" t="s">
        <v>269</v>
      </c>
      <c r="M216">
        <v>84170</v>
      </c>
      <c r="N216" t="s">
        <v>491</v>
      </c>
      <c r="P216">
        <v>84776</v>
      </c>
      <c r="Q216" t="s">
        <v>426</v>
      </c>
      <c r="R216" t="s">
        <v>642</v>
      </c>
      <c r="S216" t="s">
        <v>612</v>
      </c>
      <c r="T216">
        <v>537</v>
      </c>
      <c r="U216" t="s">
        <v>270</v>
      </c>
    </row>
    <row r="217" spans="1:21">
      <c r="A217" t="s">
        <v>191</v>
      </c>
      <c r="B217" t="s">
        <v>20</v>
      </c>
      <c r="C217">
        <v>2025</v>
      </c>
      <c r="D217">
        <v>2</v>
      </c>
      <c r="E217">
        <v>84404</v>
      </c>
      <c r="F217" t="s">
        <v>290</v>
      </c>
      <c r="G217">
        <v>20</v>
      </c>
      <c r="H217" t="str">
        <f>_xlfn.XLOOKUP(Table1[[#This Row],[ZIPCODE]],Table2[Zip Code],Table2[County])</f>
        <v>Weber</v>
      </c>
      <c r="I217" t="str">
        <f>_xlfn.XLOOKUP(Table1[[#This Row],[ZIPCODE]],Table3[zip],Table3[county])</f>
        <v>Weber County</v>
      </c>
      <c r="J217" t="str">
        <f>IFERROR(Table1[[#This Row],[County (Utah.gov)]], SUBSTITUTE(Table1[[#This Row],[County (WPR)]], " County", ""))</f>
        <v>Weber</v>
      </c>
      <c r="L217" t="s">
        <v>492</v>
      </c>
      <c r="M217">
        <v>84510</v>
      </c>
      <c r="N217" t="s">
        <v>493</v>
      </c>
      <c r="P217">
        <v>84338</v>
      </c>
      <c r="Q217" t="s">
        <v>373</v>
      </c>
      <c r="R217" t="s">
        <v>620</v>
      </c>
      <c r="S217" t="s">
        <v>612</v>
      </c>
      <c r="T217">
        <v>534</v>
      </c>
      <c r="U217" t="s">
        <v>270</v>
      </c>
    </row>
    <row r="218" spans="1:21">
      <c r="A218" t="s">
        <v>191</v>
      </c>
      <c r="B218" t="s">
        <v>20</v>
      </c>
      <c r="C218">
        <v>2025</v>
      </c>
      <c r="D218">
        <v>2</v>
      </c>
      <c r="E218">
        <v>84404</v>
      </c>
      <c r="F218" t="s">
        <v>291</v>
      </c>
      <c r="G218">
        <v>35</v>
      </c>
      <c r="H218" t="str">
        <f>_xlfn.XLOOKUP(Table1[[#This Row],[ZIPCODE]],Table2[Zip Code],Table2[County])</f>
        <v>Weber</v>
      </c>
      <c r="I218" t="str">
        <f>_xlfn.XLOOKUP(Table1[[#This Row],[ZIPCODE]],Table3[zip],Table3[county])</f>
        <v>Weber County</v>
      </c>
      <c r="J218" t="str">
        <f>IFERROR(Table1[[#This Row],[County (Utah.gov)]], SUBSTITUTE(Table1[[#This Row],[County (WPR)]], " County", ""))</f>
        <v>Weber</v>
      </c>
      <c r="L218" t="s">
        <v>492</v>
      </c>
      <c r="M218">
        <v>84511</v>
      </c>
      <c r="N218" t="s">
        <v>494</v>
      </c>
      <c r="P218">
        <v>84522</v>
      </c>
      <c r="Q218" t="s">
        <v>407</v>
      </c>
      <c r="R218" t="s">
        <v>641</v>
      </c>
      <c r="S218" t="s">
        <v>612</v>
      </c>
      <c r="T218">
        <v>521</v>
      </c>
      <c r="U218" t="s">
        <v>270</v>
      </c>
    </row>
    <row r="219" spans="1:21">
      <c r="A219" t="s">
        <v>191</v>
      </c>
      <c r="B219" t="s">
        <v>20</v>
      </c>
      <c r="C219">
        <v>2025</v>
      </c>
      <c r="D219">
        <v>2</v>
      </c>
      <c r="E219">
        <v>84405</v>
      </c>
      <c r="F219" t="s">
        <v>290</v>
      </c>
      <c r="G219">
        <v>8</v>
      </c>
      <c r="H219" t="str">
        <f>_xlfn.XLOOKUP(Table1[[#This Row],[ZIPCODE]],Table2[Zip Code],Table2[County])</f>
        <v>Weber</v>
      </c>
      <c r="I219" t="str">
        <f>_xlfn.XLOOKUP(Table1[[#This Row],[ZIPCODE]],Table3[zip],Table3[county])</f>
        <v>Weber County</v>
      </c>
      <c r="J219" t="str">
        <f>IFERROR(Table1[[#This Row],[County (Utah.gov)]], SUBSTITUTE(Table1[[#This Row],[County (WPR)]], " County", ""))</f>
        <v>Weber</v>
      </c>
      <c r="L219" t="s">
        <v>492</v>
      </c>
      <c r="M219">
        <v>84512</v>
      </c>
      <c r="N219" t="s">
        <v>495</v>
      </c>
      <c r="P219">
        <v>84336</v>
      </c>
      <c r="Q219" t="s">
        <v>355</v>
      </c>
      <c r="R219" t="s">
        <v>625</v>
      </c>
      <c r="S219" t="s">
        <v>612</v>
      </c>
      <c r="T219">
        <v>520</v>
      </c>
      <c r="U219" t="s">
        <v>270</v>
      </c>
    </row>
    <row r="220" spans="1:21">
      <c r="A220" t="s">
        <v>191</v>
      </c>
      <c r="B220" t="s">
        <v>20</v>
      </c>
      <c r="C220">
        <v>2025</v>
      </c>
      <c r="D220">
        <v>2</v>
      </c>
      <c r="E220">
        <v>84405</v>
      </c>
      <c r="F220" t="s">
        <v>291</v>
      </c>
      <c r="G220">
        <v>22</v>
      </c>
      <c r="H220" t="str">
        <f>_xlfn.XLOOKUP(Table1[[#This Row],[ZIPCODE]],Table2[Zip Code],Table2[County])</f>
        <v>Weber</v>
      </c>
      <c r="I220" t="str">
        <f>_xlfn.XLOOKUP(Table1[[#This Row],[ZIPCODE]],Table3[zip],Table3[county])</f>
        <v>Weber County</v>
      </c>
      <c r="J220" t="str">
        <f>IFERROR(Table1[[#This Row],[County (Utah.gov)]], SUBSTITUTE(Table1[[#This Row],[County (WPR)]], " County", ""))</f>
        <v>Weber</v>
      </c>
      <c r="L220" t="s">
        <v>492</v>
      </c>
      <c r="M220">
        <v>84533</v>
      </c>
      <c r="N220" t="s">
        <v>496</v>
      </c>
      <c r="P220">
        <v>84022</v>
      </c>
      <c r="Q220" t="s">
        <v>538</v>
      </c>
      <c r="R220" t="s">
        <v>617</v>
      </c>
      <c r="S220" t="s">
        <v>612</v>
      </c>
      <c r="T220">
        <v>516</v>
      </c>
      <c r="U220" t="s">
        <v>270</v>
      </c>
    </row>
    <row r="221" spans="1:21">
      <c r="A221" t="s">
        <v>191</v>
      </c>
      <c r="B221" t="s">
        <v>20</v>
      </c>
      <c r="C221">
        <v>2025</v>
      </c>
      <c r="D221">
        <v>2</v>
      </c>
      <c r="E221">
        <v>84412</v>
      </c>
      <c r="F221" t="s">
        <v>290</v>
      </c>
      <c r="G221">
        <v>1</v>
      </c>
      <c r="H221" t="str">
        <f>_xlfn.XLOOKUP(Table1[[#This Row],[ZIPCODE]],Table2[Zip Code],Table2[County])</f>
        <v>Weber</v>
      </c>
      <c r="I221" t="e">
        <f>_xlfn.XLOOKUP(Table1[[#This Row],[ZIPCODE]],Table3[zip],Table3[county])</f>
        <v>#N/A</v>
      </c>
      <c r="J221" t="str">
        <f>IFERROR(Table1[[#This Row],[County (Utah.gov)]], SUBSTITUTE(Table1[[#This Row],[County (WPR)]], " County", ""))</f>
        <v>Weber</v>
      </c>
      <c r="L221" t="s">
        <v>492</v>
      </c>
      <c r="M221">
        <v>84530</v>
      </c>
      <c r="N221" t="s">
        <v>497</v>
      </c>
      <c r="P221">
        <v>84035</v>
      </c>
      <c r="Q221" t="s">
        <v>549</v>
      </c>
      <c r="R221" t="s">
        <v>623</v>
      </c>
      <c r="S221" t="s">
        <v>612</v>
      </c>
      <c r="T221">
        <v>515</v>
      </c>
      <c r="U221" t="s">
        <v>270</v>
      </c>
    </row>
    <row r="222" spans="1:21">
      <c r="A222" t="s">
        <v>191</v>
      </c>
      <c r="B222" t="s">
        <v>20</v>
      </c>
      <c r="C222">
        <v>2025</v>
      </c>
      <c r="D222">
        <v>2</v>
      </c>
      <c r="E222">
        <v>84414</v>
      </c>
      <c r="F222" t="s">
        <v>290</v>
      </c>
      <c r="G222">
        <v>6</v>
      </c>
      <c r="H222" t="str">
        <f>_xlfn.XLOOKUP(Table1[[#This Row],[ZIPCODE]],Table2[Zip Code],Table2[County])</f>
        <v>Weber</v>
      </c>
      <c r="I222" t="str">
        <f>_xlfn.XLOOKUP(Table1[[#This Row],[ZIPCODE]],Table3[zip],Table3[county])</f>
        <v>Weber County</v>
      </c>
      <c r="J222" t="str">
        <f>IFERROR(Table1[[#This Row],[County (Utah.gov)]], SUBSTITUTE(Table1[[#This Row],[County (WPR)]], " County", ""))</f>
        <v>Weber</v>
      </c>
      <c r="L222" t="s">
        <v>492</v>
      </c>
      <c r="M222">
        <v>84531</v>
      </c>
      <c r="N222" t="s">
        <v>498</v>
      </c>
      <c r="P222">
        <v>84729</v>
      </c>
      <c r="Q222" t="s">
        <v>449</v>
      </c>
      <c r="R222" t="s">
        <v>636</v>
      </c>
      <c r="S222" t="s">
        <v>612</v>
      </c>
      <c r="T222">
        <v>488</v>
      </c>
      <c r="U222" t="s">
        <v>270</v>
      </c>
    </row>
    <row r="223" spans="1:21">
      <c r="A223" t="s">
        <v>191</v>
      </c>
      <c r="B223" t="s">
        <v>20</v>
      </c>
      <c r="C223">
        <v>2025</v>
      </c>
      <c r="D223">
        <v>2</v>
      </c>
      <c r="E223">
        <v>84414</v>
      </c>
      <c r="F223" t="s">
        <v>291</v>
      </c>
      <c r="G223">
        <v>6</v>
      </c>
      <c r="H223" t="str">
        <f>_xlfn.XLOOKUP(Table1[[#This Row],[ZIPCODE]],Table2[Zip Code],Table2[County])</f>
        <v>Weber</v>
      </c>
      <c r="I223" t="str">
        <f>_xlfn.XLOOKUP(Table1[[#This Row],[ZIPCODE]],Table3[zip],Table3[county])</f>
        <v>Weber County</v>
      </c>
      <c r="J223" t="str">
        <f>IFERROR(Table1[[#This Row],[County (Utah.gov)]], SUBSTITUTE(Table1[[#This Row],[County (WPR)]], " County", ""))</f>
        <v>Weber</v>
      </c>
      <c r="L223" t="s">
        <v>492</v>
      </c>
      <c r="M223">
        <v>84534</v>
      </c>
      <c r="N223" t="s">
        <v>499</v>
      </c>
      <c r="P223">
        <v>84539</v>
      </c>
      <c r="Q223" t="s">
        <v>381</v>
      </c>
      <c r="R223" t="s">
        <v>630</v>
      </c>
      <c r="S223" t="s">
        <v>612</v>
      </c>
      <c r="T223">
        <v>485</v>
      </c>
      <c r="U223" t="s">
        <v>270</v>
      </c>
    </row>
    <row r="224" spans="1:21">
      <c r="A224" t="s">
        <v>191</v>
      </c>
      <c r="B224" t="s">
        <v>20</v>
      </c>
      <c r="C224">
        <v>2025</v>
      </c>
      <c r="D224">
        <v>2</v>
      </c>
      <c r="E224">
        <v>84501</v>
      </c>
      <c r="F224" t="s">
        <v>290</v>
      </c>
      <c r="G224">
        <v>2</v>
      </c>
      <c r="H224" t="str">
        <f>_xlfn.XLOOKUP(Table1[[#This Row],[ZIPCODE]],Table2[Zip Code],Table2[County])</f>
        <v>Carbon</v>
      </c>
      <c r="I224" t="str">
        <f>_xlfn.XLOOKUP(Table1[[#This Row],[ZIPCODE]],Table3[zip],Table3[county])</f>
        <v>Carbon County</v>
      </c>
      <c r="J224" t="str">
        <f>IFERROR(Table1[[#This Row],[County (Utah.gov)]], SUBSTITUTE(Table1[[#This Row],[County (WPR)]], " County", ""))</f>
        <v>Carbon</v>
      </c>
      <c r="L224" t="s">
        <v>492</v>
      </c>
      <c r="M224">
        <v>84535</v>
      </c>
      <c r="N224" t="s">
        <v>500</v>
      </c>
      <c r="P224">
        <v>84076</v>
      </c>
      <c r="Q224" t="s">
        <v>552</v>
      </c>
      <c r="R224" t="s">
        <v>623</v>
      </c>
      <c r="S224" t="s">
        <v>612</v>
      </c>
      <c r="T224">
        <v>477</v>
      </c>
      <c r="U224" t="s">
        <v>270</v>
      </c>
    </row>
    <row r="225" spans="1:21">
      <c r="A225" t="s">
        <v>191</v>
      </c>
      <c r="B225" t="s">
        <v>20</v>
      </c>
      <c r="C225">
        <v>2025</v>
      </c>
      <c r="D225">
        <v>2</v>
      </c>
      <c r="E225">
        <v>84512</v>
      </c>
      <c r="F225" t="s">
        <v>290</v>
      </c>
      <c r="G225">
        <v>1</v>
      </c>
      <c r="H225" t="str">
        <f>_xlfn.XLOOKUP(Table1[[#This Row],[ZIPCODE]],Table2[Zip Code],Table2[County])</f>
        <v>San Juan</v>
      </c>
      <c r="I225" t="str">
        <f>_xlfn.XLOOKUP(Table1[[#This Row],[ZIPCODE]],Table3[zip],Table3[county])</f>
        <v>San Juan County</v>
      </c>
      <c r="J225" t="str">
        <f>IFERROR(Table1[[#This Row],[County (Utah.gov)]], SUBSTITUTE(Table1[[#This Row],[County (WPR)]], " County", ""))</f>
        <v>San Juan</v>
      </c>
      <c r="L225" t="s">
        <v>492</v>
      </c>
      <c r="M225">
        <v>84536</v>
      </c>
      <c r="N225" t="s">
        <v>501</v>
      </c>
      <c r="P225">
        <v>84775</v>
      </c>
      <c r="Q225" t="s">
        <v>599</v>
      </c>
      <c r="R225" t="s">
        <v>646</v>
      </c>
      <c r="S225" t="s">
        <v>612</v>
      </c>
      <c r="T225">
        <v>473</v>
      </c>
      <c r="U225" t="s">
        <v>270</v>
      </c>
    </row>
    <row r="226" spans="1:21">
      <c r="A226" t="s">
        <v>191</v>
      </c>
      <c r="B226" t="s">
        <v>20</v>
      </c>
      <c r="C226">
        <v>2025</v>
      </c>
      <c r="D226">
        <v>2</v>
      </c>
      <c r="E226">
        <v>84522</v>
      </c>
      <c r="F226" t="s">
        <v>291</v>
      </c>
      <c r="G226">
        <v>1</v>
      </c>
      <c r="H226" t="str">
        <f>_xlfn.XLOOKUP(Table1[[#This Row],[ZIPCODE]],Table2[Zip Code],Table2[County])</f>
        <v>Emery</v>
      </c>
      <c r="I226" t="str">
        <f>_xlfn.XLOOKUP(Table1[[#This Row],[ZIPCODE]],Table3[zip],Table3[county])</f>
        <v>Emery County</v>
      </c>
      <c r="J226" t="str">
        <f>IFERROR(Table1[[#This Row],[County (Utah.gov)]], SUBSTITUTE(Table1[[#This Row],[County (WPR)]], " County", ""))</f>
        <v>Emery</v>
      </c>
      <c r="L226" t="s">
        <v>502</v>
      </c>
      <c r="M226">
        <v>84621</v>
      </c>
      <c r="N226" t="s">
        <v>503</v>
      </c>
      <c r="P226">
        <v>84007</v>
      </c>
      <c r="Q226" t="s">
        <v>398</v>
      </c>
      <c r="R226" t="s">
        <v>629</v>
      </c>
      <c r="S226" t="s">
        <v>612</v>
      </c>
      <c r="T226">
        <v>452</v>
      </c>
      <c r="U226" t="s">
        <v>270</v>
      </c>
    </row>
    <row r="227" spans="1:21">
      <c r="A227" t="s">
        <v>191</v>
      </c>
      <c r="B227" t="s">
        <v>20</v>
      </c>
      <c r="C227">
        <v>2025</v>
      </c>
      <c r="D227">
        <v>2</v>
      </c>
      <c r="E227">
        <v>84528</v>
      </c>
      <c r="F227" t="s">
        <v>290</v>
      </c>
      <c r="G227">
        <v>3</v>
      </c>
      <c r="H227" t="str">
        <f>_xlfn.XLOOKUP(Table1[[#This Row],[ZIPCODE]],Table2[Zip Code],Table2[County])</f>
        <v>Emery</v>
      </c>
      <c r="I227" t="str">
        <f>_xlfn.XLOOKUP(Table1[[#This Row],[ZIPCODE]],Table3[zip],Table3[county])</f>
        <v>Emery County</v>
      </c>
      <c r="J227" t="str">
        <f>IFERROR(Table1[[#This Row],[County (Utah.gov)]], SUBSTITUTE(Table1[[#This Row],[County (WPR)]], " County", ""))</f>
        <v>Emery</v>
      </c>
      <c r="L227" t="s">
        <v>502</v>
      </c>
      <c r="M227">
        <v>84622</v>
      </c>
      <c r="N227" t="s">
        <v>504</v>
      </c>
      <c r="P227">
        <v>84051</v>
      </c>
      <c r="Q227" t="s">
        <v>401</v>
      </c>
      <c r="R227" t="s">
        <v>629</v>
      </c>
      <c r="S227" t="s">
        <v>612</v>
      </c>
      <c r="T227">
        <v>452</v>
      </c>
      <c r="U227" t="s">
        <v>270</v>
      </c>
    </row>
    <row r="228" spans="1:21">
      <c r="A228" t="s">
        <v>191</v>
      </c>
      <c r="B228" t="s">
        <v>20</v>
      </c>
      <c r="C228">
        <v>2025</v>
      </c>
      <c r="D228">
        <v>2</v>
      </c>
      <c r="E228">
        <v>84532</v>
      </c>
      <c r="F228" t="s">
        <v>290</v>
      </c>
      <c r="G228">
        <v>3</v>
      </c>
      <c r="H228" t="str">
        <f>_xlfn.XLOOKUP(Table1[[#This Row],[ZIPCODE]],Table2[Zip Code],Table2[County])</f>
        <v>Grand</v>
      </c>
      <c r="I228" t="str">
        <f>_xlfn.XLOOKUP(Table1[[#This Row],[ZIPCODE]],Table3[zip],Table3[county])</f>
        <v>Grand County</v>
      </c>
      <c r="J228" t="str">
        <f>IFERROR(Table1[[#This Row],[County (Utah.gov)]], SUBSTITUTE(Table1[[#This Row],[County (WPR)]], " County", ""))</f>
        <v>Grand</v>
      </c>
      <c r="L228" t="s">
        <v>502</v>
      </c>
      <c r="M228">
        <v>84623</v>
      </c>
      <c r="N228" t="s">
        <v>505</v>
      </c>
      <c r="P228">
        <v>84636</v>
      </c>
      <c r="Q228" t="s">
        <v>458</v>
      </c>
      <c r="R228" t="s">
        <v>637</v>
      </c>
      <c r="S228" t="s">
        <v>612</v>
      </c>
      <c r="T228">
        <v>452</v>
      </c>
      <c r="U228" t="s">
        <v>270</v>
      </c>
    </row>
    <row r="229" spans="1:21">
      <c r="A229" t="s">
        <v>191</v>
      </c>
      <c r="B229" t="s">
        <v>20</v>
      </c>
      <c r="C229">
        <v>2025</v>
      </c>
      <c r="D229">
        <v>2</v>
      </c>
      <c r="E229">
        <v>84532</v>
      </c>
      <c r="F229" t="s">
        <v>291</v>
      </c>
      <c r="G229">
        <v>2</v>
      </c>
      <c r="H229" t="str">
        <f>_xlfn.XLOOKUP(Table1[[#This Row],[ZIPCODE]],Table2[Zip Code],Table2[County])</f>
        <v>Grand</v>
      </c>
      <c r="I229" t="str">
        <f>_xlfn.XLOOKUP(Table1[[#This Row],[ZIPCODE]],Table3[zip],Table3[county])</f>
        <v>Grand County</v>
      </c>
      <c r="J229" t="str">
        <f>IFERROR(Table1[[#This Row],[County (Utah.gov)]], SUBSTITUTE(Table1[[#This Row],[County (WPR)]], " County", ""))</f>
        <v>Grand</v>
      </c>
      <c r="L229" t="s">
        <v>502</v>
      </c>
      <c r="M229">
        <v>84627</v>
      </c>
      <c r="N229" t="s">
        <v>506</v>
      </c>
      <c r="P229">
        <v>84086</v>
      </c>
      <c r="Q229" t="s">
        <v>478</v>
      </c>
      <c r="R229" t="s">
        <v>644</v>
      </c>
      <c r="S229" t="s">
        <v>612</v>
      </c>
      <c r="T229">
        <v>442</v>
      </c>
      <c r="U229" t="s">
        <v>270</v>
      </c>
    </row>
    <row r="230" spans="1:21">
      <c r="A230" t="s">
        <v>191</v>
      </c>
      <c r="B230" t="s">
        <v>20</v>
      </c>
      <c r="C230">
        <v>2025</v>
      </c>
      <c r="D230">
        <v>2</v>
      </c>
      <c r="E230">
        <v>84534</v>
      </c>
      <c r="F230" t="s">
        <v>291</v>
      </c>
      <c r="G230">
        <v>1</v>
      </c>
      <c r="H230" t="str">
        <f>_xlfn.XLOOKUP(Table1[[#This Row],[ZIPCODE]],Table2[Zip Code],Table2[County])</f>
        <v>San Juan</v>
      </c>
      <c r="I230" t="str">
        <f>_xlfn.XLOOKUP(Table1[[#This Row],[ZIPCODE]],Table3[zip],Table3[county])</f>
        <v>San Juan County</v>
      </c>
      <c r="J230" t="str">
        <f>IFERROR(Table1[[#This Row],[County (Utah.gov)]], SUBSTITUTE(Table1[[#This Row],[County (WPR)]], " County", ""))</f>
        <v>San Juan</v>
      </c>
      <c r="L230" t="s">
        <v>502</v>
      </c>
      <c r="M230">
        <v>84629</v>
      </c>
      <c r="N230" t="s">
        <v>507</v>
      </c>
      <c r="P230">
        <v>84715</v>
      </c>
      <c r="Q230" t="s">
        <v>594</v>
      </c>
      <c r="R230" t="s">
        <v>646</v>
      </c>
      <c r="S230" t="s">
        <v>612</v>
      </c>
      <c r="T230">
        <v>439</v>
      </c>
      <c r="U230" t="s">
        <v>270</v>
      </c>
    </row>
    <row r="231" spans="1:21">
      <c r="A231" t="s">
        <v>191</v>
      </c>
      <c r="B231" t="s">
        <v>20</v>
      </c>
      <c r="C231">
        <v>2025</v>
      </c>
      <c r="D231">
        <v>2</v>
      </c>
      <c r="E231">
        <v>84536</v>
      </c>
      <c r="F231" t="s">
        <v>290</v>
      </c>
      <c r="G231">
        <v>1</v>
      </c>
      <c r="H231" t="str">
        <f>_xlfn.XLOOKUP(Table1[[#This Row],[ZIPCODE]],Table2[Zip Code],Table2[County])</f>
        <v>San Juan</v>
      </c>
      <c r="I231" t="str">
        <f>_xlfn.XLOOKUP(Table1[[#This Row],[ZIPCODE]],Table3[zip],Table3[county])</f>
        <v>San Juan County</v>
      </c>
      <c r="J231" t="str">
        <f>IFERROR(Table1[[#This Row],[County (Utah.gov)]], SUBSTITUTE(Table1[[#This Row],[County (WPR)]], " County", ""))</f>
        <v>San Juan</v>
      </c>
      <c r="L231" t="s">
        <v>502</v>
      </c>
      <c r="M231">
        <v>84630</v>
      </c>
      <c r="N231" t="s">
        <v>508</v>
      </c>
      <c r="P231">
        <v>84656</v>
      </c>
      <c r="Q231" t="s">
        <v>465</v>
      </c>
      <c r="R231" t="s">
        <v>637</v>
      </c>
      <c r="S231" t="s">
        <v>612</v>
      </c>
      <c r="T231">
        <v>435</v>
      </c>
      <c r="U231" t="s">
        <v>270</v>
      </c>
    </row>
    <row r="232" spans="1:21">
      <c r="A232" t="s">
        <v>191</v>
      </c>
      <c r="B232" t="s">
        <v>20</v>
      </c>
      <c r="C232">
        <v>2025</v>
      </c>
      <c r="D232">
        <v>2</v>
      </c>
      <c r="E232">
        <v>84536</v>
      </c>
      <c r="F232" t="s">
        <v>291</v>
      </c>
      <c r="G232">
        <v>1</v>
      </c>
      <c r="H232" t="str">
        <f>_xlfn.XLOOKUP(Table1[[#This Row],[ZIPCODE]],Table2[Zip Code],Table2[County])</f>
        <v>San Juan</v>
      </c>
      <c r="I232" t="str">
        <f>_xlfn.XLOOKUP(Table1[[#This Row],[ZIPCODE]],Table3[zip],Table3[county])</f>
        <v>San Juan County</v>
      </c>
      <c r="J232" t="str">
        <f>IFERROR(Table1[[#This Row],[County (Utah.gov)]], SUBSTITUTE(Table1[[#This Row],[County (WPR)]], " County", ""))</f>
        <v>San Juan</v>
      </c>
      <c r="L232" t="s">
        <v>502</v>
      </c>
      <c r="M232">
        <v>84632</v>
      </c>
      <c r="N232" t="s">
        <v>509</v>
      </c>
      <c r="P232">
        <v>84723</v>
      </c>
      <c r="Q232" t="s">
        <v>469</v>
      </c>
      <c r="R232" t="s">
        <v>650</v>
      </c>
      <c r="S232" t="s">
        <v>612</v>
      </c>
      <c r="T232">
        <v>431</v>
      </c>
      <c r="U232" t="s">
        <v>270</v>
      </c>
    </row>
    <row r="233" spans="1:21">
      <c r="A233" t="s">
        <v>191</v>
      </c>
      <c r="B233" t="s">
        <v>20</v>
      </c>
      <c r="C233">
        <v>2025</v>
      </c>
      <c r="D233">
        <v>2</v>
      </c>
      <c r="E233">
        <v>84601</v>
      </c>
      <c r="F233" t="s">
        <v>290</v>
      </c>
      <c r="G233">
        <v>8</v>
      </c>
      <c r="H233" t="str">
        <f>_xlfn.XLOOKUP(Table1[[#This Row],[ZIPCODE]],Table2[Zip Code],Table2[County])</f>
        <v>Utah</v>
      </c>
      <c r="I233" t="str">
        <f>_xlfn.XLOOKUP(Table1[[#This Row],[ZIPCODE]],Table3[zip],Table3[county])</f>
        <v>Utah County</v>
      </c>
      <c r="J233" t="str">
        <f>IFERROR(Table1[[#This Row],[County (Utah.gov)]], SUBSTITUTE(Table1[[#This Row],[County (WPR)]], " County", ""))</f>
        <v>Utah</v>
      </c>
      <c r="L233" t="s">
        <v>502</v>
      </c>
      <c r="M233">
        <v>84634</v>
      </c>
      <c r="N233" t="s">
        <v>510</v>
      </c>
      <c r="P233">
        <v>84069</v>
      </c>
      <c r="Q233" t="s">
        <v>541</v>
      </c>
      <c r="R233" t="s">
        <v>617</v>
      </c>
      <c r="S233" t="s">
        <v>612</v>
      </c>
      <c r="T233">
        <v>425</v>
      </c>
      <c r="U233" t="s">
        <v>270</v>
      </c>
    </row>
    <row r="234" spans="1:21">
      <c r="A234" t="s">
        <v>191</v>
      </c>
      <c r="B234" t="s">
        <v>20</v>
      </c>
      <c r="C234">
        <v>2025</v>
      </c>
      <c r="D234">
        <v>2</v>
      </c>
      <c r="E234">
        <v>84601</v>
      </c>
      <c r="F234" t="s">
        <v>291</v>
      </c>
      <c r="G234">
        <v>31</v>
      </c>
      <c r="H234" t="str">
        <f>_xlfn.XLOOKUP(Table1[[#This Row],[ZIPCODE]],Table2[Zip Code],Table2[County])</f>
        <v>Utah</v>
      </c>
      <c r="I234" t="str">
        <f>_xlfn.XLOOKUP(Table1[[#This Row],[ZIPCODE]],Table3[zip],Table3[county])</f>
        <v>Utah County</v>
      </c>
      <c r="J234" t="str">
        <f>IFERROR(Table1[[#This Row],[County (Utah.gov)]], SUBSTITUTE(Table1[[#This Row],[County (WPR)]], " County", ""))</f>
        <v>Utah</v>
      </c>
      <c r="L234" t="s">
        <v>502</v>
      </c>
      <c r="M234">
        <v>84642</v>
      </c>
      <c r="N234" t="s">
        <v>511</v>
      </c>
      <c r="P234">
        <v>84742</v>
      </c>
      <c r="Q234" t="s">
        <v>435</v>
      </c>
      <c r="R234" t="s">
        <v>624</v>
      </c>
      <c r="S234" t="s">
        <v>612</v>
      </c>
      <c r="T234">
        <v>416</v>
      </c>
      <c r="U234" t="s">
        <v>270</v>
      </c>
    </row>
    <row r="235" spans="1:21">
      <c r="A235" t="s">
        <v>191</v>
      </c>
      <c r="B235" t="s">
        <v>20</v>
      </c>
      <c r="C235">
        <v>2025</v>
      </c>
      <c r="D235">
        <v>2</v>
      </c>
      <c r="E235">
        <v>84604</v>
      </c>
      <c r="F235" t="s">
        <v>290</v>
      </c>
      <c r="G235">
        <v>16</v>
      </c>
      <c r="H235" t="str">
        <f>_xlfn.XLOOKUP(Table1[[#This Row],[ZIPCODE]],Table2[Zip Code],Table2[County])</f>
        <v>Utah</v>
      </c>
      <c r="I235" t="str">
        <f>_xlfn.XLOOKUP(Table1[[#This Row],[ZIPCODE]],Table3[zip],Table3[county])</f>
        <v>Utah County</v>
      </c>
      <c r="J235" t="str">
        <f>IFERROR(Table1[[#This Row],[County (Utah.gov)]], SUBSTITUTE(Table1[[#This Row],[County (WPR)]], " County", ""))</f>
        <v>Utah</v>
      </c>
      <c r="L235" t="s">
        <v>502</v>
      </c>
      <c r="M235">
        <v>84643</v>
      </c>
      <c r="N235" t="s">
        <v>512</v>
      </c>
      <c r="P235">
        <v>84080</v>
      </c>
      <c r="Q235" t="s">
        <v>543</v>
      </c>
      <c r="R235" t="s">
        <v>617</v>
      </c>
      <c r="S235" t="s">
        <v>612</v>
      </c>
      <c r="T235">
        <v>414</v>
      </c>
      <c r="U235" t="s">
        <v>270</v>
      </c>
    </row>
    <row r="236" spans="1:21">
      <c r="A236" t="s">
        <v>191</v>
      </c>
      <c r="B236" t="s">
        <v>20</v>
      </c>
      <c r="C236">
        <v>2025</v>
      </c>
      <c r="D236">
        <v>2</v>
      </c>
      <c r="E236">
        <v>84604</v>
      </c>
      <c r="F236" t="s">
        <v>291</v>
      </c>
      <c r="G236">
        <v>16</v>
      </c>
      <c r="H236" t="str">
        <f>_xlfn.XLOOKUP(Table1[[#This Row],[ZIPCODE]],Table2[Zip Code],Table2[County])</f>
        <v>Utah</v>
      </c>
      <c r="I236" t="str">
        <f>_xlfn.XLOOKUP(Table1[[#This Row],[ZIPCODE]],Table3[zip],Table3[county])</f>
        <v>Utah County</v>
      </c>
      <c r="J236" t="str">
        <f>IFERROR(Table1[[#This Row],[County (Utah.gov)]], SUBSTITUTE(Table1[[#This Row],[County (WPR)]], " County", ""))</f>
        <v>Utah</v>
      </c>
      <c r="L236" t="s">
        <v>502</v>
      </c>
      <c r="M236">
        <v>84646</v>
      </c>
      <c r="N236" t="s">
        <v>513</v>
      </c>
      <c r="P236">
        <v>84072</v>
      </c>
      <c r="Q236" t="s">
        <v>405</v>
      </c>
      <c r="R236" t="s">
        <v>629</v>
      </c>
      <c r="S236" t="s">
        <v>612</v>
      </c>
      <c r="T236">
        <v>411</v>
      </c>
      <c r="U236" t="s">
        <v>270</v>
      </c>
    </row>
    <row r="237" spans="1:21">
      <c r="A237" t="s">
        <v>191</v>
      </c>
      <c r="B237" t="s">
        <v>20</v>
      </c>
      <c r="C237">
        <v>2025</v>
      </c>
      <c r="D237">
        <v>2</v>
      </c>
      <c r="E237">
        <v>84606</v>
      </c>
      <c r="F237" t="s">
        <v>290</v>
      </c>
      <c r="G237">
        <v>11</v>
      </c>
      <c r="H237" t="str">
        <f>_xlfn.XLOOKUP(Table1[[#This Row],[ZIPCODE]],Table2[Zip Code],Table2[County])</f>
        <v>Utah</v>
      </c>
      <c r="I237" t="str">
        <f>_xlfn.XLOOKUP(Table1[[#This Row],[ZIPCODE]],Table3[zip],Table3[county])</f>
        <v>Utah County</v>
      </c>
      <c r="J237" t="str">
        <f>IFERROR(Table1[[#This Row],[County (Utah.gov)]], SUBSTITUTE(Table1[[#This Row],[County (WPR)]], " County", ""))</f>
        <v>Utah</v>
      </c>
      <c r="L237" t="s">
        <v>502</v>
      </c>
      <c r="M237">
        <v>84647</v>
      </c>
      <c r="N237" t="s">
        <v>514</v>
      </c>
      <c r="P237">
        <v>84330</v>
      </c>
      <c r="Q237" t="s">
        <v>353</v>
      </c>
      <c r="R237" t="s">
        <v>625</v>
      </c>
      <c r="S237" t="s">
        <v>612</v>
      </c>
      <c r="T237">
        <v>411</v>
      </c>
      <c r="U237" t="s">
        <v>270</v>
      </c>
    </row>
    <row r="238" spans="1:21">
      <c r="A238" t="s">
        <v>191</v>
      </c>
      <c r="B238" t="s">
        <v>20</v>
      </c>
      <c r="C238">
        <v>2025</v>
      </c>
      <c r="D238">
        <v>2</v>
      </c>
      <c r="E238">
        <v>84606</v>
      </c>
      <c r="F238" t="s">
        <v>291</v>
      </c>
      <c r="G238">
        <v>19</v>
      </c>
      <c r="H238" t="str">
        <f>_xlfn.XLOOKUP(Table1[[#This Row],[ZIPCODE]],Table2[Zip Code],Table2[County])</f>
        <v>Utah</v>
      </c>
      <c r="I238" t="str">
        <f>_xlfn.XLOOKUP(Table1[[#This Row],[ZIPCODE]],Table3[zip],Table3[county])</f>
        <v>Utah County</v>
      </c>
      <c r="J238" t="str">
        <f>IFERROR(Table1[[#This Row],[County (Utah.gov)]], SUBSTITUTE(Table1[[#This Row],[County (WPR)]], " County", ""))</f>
        <v>Utah</v>
      </c>
      <c r="L238" t="s">
        <v>502</v>
      </c>
      <c r="M238">
        <v>84662</v>
      </c>
      <c r="N238" t="s">
        <v>515</v>
      </c>
      <c r="P238">
        <v>84773</v>
      </c>
      <c r="Q238" t="s">
        <v>598</v>
      </c>
      <c r="R238" t="s">
        <v>646</v>
      </c>
      <c r="S238" t="s">
        <v>612</v>
      </c>
      <c r="T238">
        <v>406</v>
      </c>
      <c r="U238" t="s">
        <v>270</v>
      </c>
    </row>
    <row r="239" spans="1:21">
      <c r="A239" t="s">
        <v>191</v>
      </c>
      <c r="B239" t="s">
        <v>20</v>
      </c>
      <c r="C239">
        <v>2025</v>
      </c>
      <c r="D239">
        <v>2</v>
      </c>
      <c r="E239">
        <v>84624</v>
      </c>
      <c r="F239" t="s">
        <v>290</v>
      </c>
      <c r="G239">
        <v>1</v>
      </c>
      <c r="H239" t="str">
        <f>_xlfn.XLOOKUP(Table1[[#This Row],[ZIPCODE]],Table2[Zip Code],Table2[County])</f>
        <v>Millard</v>
      </c>
      <c r="I239" t="str">
        <f>_xlfn.XLOOKUP(Table1[[#This Row],[ZIPCODE]],Table3[zip],Table3[county])</f>
        <v>Millard County</v>
      </c>
      <c r="J239" t="str">
        <f>IFERROR(Table1[[#This Row],[County (Utah.gov)]], SUBSTITUTE(Table1[[#This Row],[County (WPR)]], " County", ""))</f>
        <v>Millard</v>
      </c>
      <c r="L239" t="s">
        <v>502</v>
      </c>
      <c r="M239">
        <v>84665</v>
      </c>
      <c r="N239" t="s">
        <v>516</v>
      </c>
      <c r="P239">
        <v>84781</v>
      </c>
      <c r="Q239" t="s">
        <v>585</v>
      </c>
      <c r="R239" t="s">
        <v>618</v>
      </c>
      <c r="S239" t="s">
        <v>612</v>
      </c>
      <c r="T239">
        <v>372</v>
      </c>
      <c r="U239" t="s">
        <v>270</v>
      </c>
    </row>
    <row r="240" spans="1:21">
      <c r="A240" t="s">
        <v>191</v>
      </c>
      <c r="B240" t="s">
        <v>20</v>
      </c>
      <c r="C240">
        <v>2025</v>
      </c>
      <c r="D240">
        <v>2</v>
      </c>
      <c r="E240">
        <v>84624</v>
      </c>
      <c r="F240" t="s">
        <v>291</v>
      </c>
      <c r="G240">
        <v>1</v>
      </c>
      <c r="H240" t="str">
        <f>_xlfn.XLOOKUP(Table1[[#This Row],[ZIPCODE]],Table2[Zip Code],Table2[County])</f>
        <v>Millard</v>
      </c>
      <c r="I240" t="str">
        <f>_xlfn.XLOOKUP(Table1[[#This Row],[ZIPCODE]],Table3[zip],Table3[county])</f>
        <v>Millard County</v>
      </c>
      <c r="J240" t="str">
        <f>IFERROR(Table1[[#This Row],[County (Utah.gov)]], SUBSTITUTE(Table1[[#This Row],[County (WPR)]], " County", ""))</f>
        <v>Millard</v>
      </c>
      <c r="L240" t="s">
        <v>502</v>
      </c>
      <c r="M240">
        <v>84667</v>
      </c>
      <c r="N240" t="s">
        <v>517</v>
      </c>
      <c r="P240">
        <v>84306</v>
      </c>
      <c r="Q240" t="s">
        <v>343</v>
      </c>
      <c r="R240" t="s">
        <v>625</v>
      </c>
      <c r="S240" t="s">
        <v>612</v>
      </c>
      <c r="T240">
        <v>362</v>
      </c>
      <c r="U240" t="s">
        <v>270</v>
      </c>
    </row>
    <row r="241" spans="1:21">
      <c r="A241" t="s">
        <v>191</v>
      </c>
      <c r="B241" t="s">
        <v>20</v>
      </c>
      <c r="C241">
        <v>2025</v>
      </c>
      <c r="D241">
        <v>2</v>
      </c>
      <c r="E241">
        <v>84627</v>
      </c>
      <c r="F241" t="s">
        <v>290</v>
      </c>
      <c r="G241">
        <v>1</v>
      </c>
      <c r="H241" t="str">
        <f>_xlfn.XLOOKUP(Table1[[#This Row],[ZIPCODE]],Table2[Zip Code],Table2[County])</f>
        <v>Sanpete</v>
      </c>
      <c r="I241" t="str">
        <f>_xlfn.XLOOKUP(Table1[[#This Row],[ZIPCODE]],Table3[zip],Table3[county])</f>
        <v>Sanpete County</v>
      </c>
      <c r="J241" t="str">
        <f>IFERROR(Table1[[#This Row],[County (Utah.gov)]], SUBSTITUTE(Table1[[#This Row],[County (WPR)]], " County", ""))</f>
        <v>Sanpete</v>
      </c>
      <c r="L241" t="s">
        <v>518</v>
      </c>
      <c r="M241">
        <v>84711</v>
      </c>
      <c r="N241" t="s">
        <v>519</v>
      </c>
      <c r="P241">
        <v>84667</v>
      </c>
      <c r="Q241" t="s">
        <v>517</v>
      </c>
      <c r="R241" t="s">
        <v>635</v>
      </c>
      <c r="S241" t="s">
        <v>612</v>
      </c>
      <c r="T241">
        <v>345</v>
      </c>
      <c r="U241" t="s">
        <v>270</v>
      </c>
    </row>
    <row r="242" spans="1:21">
      <c r="A242" t="s">
        <v>191</v>
      </c>
      <c r="B242" t="s">
        <v>20</v>
      </c>
      <c r="C242">
        <v>2025</v>
      </c>
      <c r="D242">
        <v>2</v>
      </c>
      <c r="E242">
        <v>84627</v>
      </c>
      <c r="F242" t="s">
        <v>291</v>
      </c>
      <c r="G242">
        <v>1</v>
      </c>
      <c r="H242" t="str">
        <f>_xlfn.XLOOKUP(Table1[[#This Row],[ZIPCODE]],Table2[Zip Code],Table2[County])</f>
        <v>Sanpete</v>
      </c>
      <c r="I242" t="str">
        <f>_xlfn.XLOOKUP(Table1[[#This Row],[ZIPCODE]],Table3[zip],Table3[county])</f>
        <v>Sanpete County</v>
      </c>
      <c r="J242" t="str">
        <f>IFERROR(Table1[[#This Row],[County (Utah.gov)]], SUBSTITUTE(Table1[[#This Row],[County (WPR)]], " County", ""))</f>
        <v>Sanpete</v>
      </c>
      <c r="L242" t="s">
        <v>518</v>
      </c>
      <c r="M242">
        <v>84620</v>
      </c>
      <c r="N242" t="s">
        <v>520</v>
      </c>
      <c r="P242">
        <v>84018</v>
      </c>
      <c r="Q242" t="s">
        <v>467</v>
      </c>
      <c r="R242" t="s">
        <v>631</v>
      </c>
      <c r="S242" t="s">
        <v>612</v>
      </c>
      <c r="T242">
        <v>338</v>
      </c>
      <c r="U242" t="s">
        <v>270</v>
      </c>
    </row>
    <row r="243" spans="1:21">
      <c r="A243" t="s">
        <v>191</v>
      </c>
      <c r="B243" t="s">
        <v>20</v>
      </c>
      <c r="C243">
        <v>2025</v>
      </c>
      <c r="D243">
        <v>2</v>
      </c>
      <c r="E243">
        <v>84632</v>
      </c>
      <c r="F243" t="s">
        <v>290</v>
      </c>
      <c r="G243">
        <v>1</v>
      </c>
      <c r="H243" t="str">
        <f>_xlfn.XLOOKUP(Table1[[#This Row],[ZIPCODE]],Table2[Zip Code],Table2[County])</f>
        <v>Sanpete</v>
      </c>
      <c r="I243" t="str">
        <f>_xlfn.XLOOKUP(Table1[[#This Row],[ZIPCODE]],Table3[zip],Table3[county])</f>
        <v>Sanpete County</v>
      </c>
      <c r="J243" t="str">
        <f>IFERROR(Table1[[#This Row],[County (Utah.gov)]], SUBSTITUTE(Table1[[#This Row],[County (WPR)]], " County", ""))</f>
        <v>Sanpete</v>
      </c>
      <c r="L243" t="s">
        <v>518</v>
      </c>
      <c r="M243">
        <v>84724</v>
      </c>
      <c r="N243" t="s">
        <v>521</v>
      </c>
      <c r="P243">
        <v>84623</v>
      </c>
      <c r="Q243" t="s">
        <v>505</v>
      </c>
      <c r="R243" t="s">
        <v>635</v>
      </c>
      <c r="S243" t="s">
        <v>612</v>
      </c>
      <c r="T243">
        <v>336</v>
      </c>
      <c r="U243" t="s">
        <v>270</v>
      </c>
    </row>
    <row r="244" spans="1:21">
      <c r="A244" t="s">
        <v>191</v>
      </c>
      <c r="B244" t="s">
        <v>20</v>
      </c>
      <c r="C244">
        <v>2025</v>
      </c>
      <c r="D244">
        <v>2</v>
      </c>
      <c r="E244">
        <v>84632</v>
      </c>
      <c r="F244" t="s">
        <v>291</v>
      </c>
      <c r="G244">
        <v>1</v>
      </c>
      <c r="H244" t="str">
        <f>_xlfn.XLOOKUP(Table1[[#This Row],[ZIPCODE]],Table2[Zip Code],Table2[County])</f>
        <v>Sanpete</v>
      </c>
      <c r="I244" t="str">
        <f>_xlfn.XLOOKUP(Table1[[#This Row],[ZIPCODE]],Table3[zip],Table3[county])</f>
        <v>Sanpete County</v>
      </c>
      <c r="J244" t="str">
        <f>IFERROR(Table1[[#This Row],[County (Utah.gov)]], SUBSTITUTE(Table1[[#This Row],[County (WPR)]], " County", ""))</f>
        <v>Sanpete</v>
      </c>
      <c r="L244" t="s">
        <v>518</v>
      </c>
      <c r="M244">
        <v>84730</v>
      </c>
      <c r="N244" t="s">
        <v>522</v>
      </c>
      <c r="P244">
        <v>84743</v>
      </c>
      <c r="Q244" t="s">
        <v>472</v>
      </c>
      <c r="R244" t="s">
        <v>650</v>
      </c>
      <c r="S244" t="s">
        <v>612</v>
      </c>
      <c r="T244">
        <v>329</v>
      </c>
      <c r="U244" t="s">
        <v>270</v>
      </c>
    </row>
    <row r="245" spans="1:21">
      <c r="A245" t="s">
        <v>191</v>
      </c>
      <c r="B245" t="s">
        <v>20</v>
      </c>
      <c r="C245">
        <v>2025</v>
      </c>
      <c r="D245">
        <v>2</v>
      </c>
      <c r="E245">
        <v>84636</v>
      </c>
      <c r="F245" t="s">
        <v>290</v>
      </c>
      <c r="G245">
        <v>1</v>
      </c>
      <c r="H245" t="str">
        <f>_xlfn.XLOOKUP(Table1[[#This Row],[ZIPCODE]],Table2[Zip Code],Table2[County])</f>
        <v>Millard</v>
      </c>
      <c r="I245" t="str">
        <f>_xlfn.XLOOKUP(Table1[[#This Row],[ZIPCODE]],Table3[zip],Table3[county])</f>
        <v>Millard County</v>
      </c>
      <c r="J245" t="str">
        <f>IFERROR(Table1[[#This Row],[County (Utah.gov)]], SUBSTITUTE(Table1[[#This Row],[County (WPR)]], " County", ""))</f>
        <v>Millard</v>
      </c>
      <c r="L245" t="s">
        <v>518</v>
      </c>
      <c r="M245">
        <v>84739</v>
      </c>
      <c r="N245" t="s">
        <v>523</v>
      </c>
      <c r="P245">
        <v>84638</v>
      </c>
      <c r="Q245" t="s">
        <v>460</v>
      </c>
      <c r="R245" t="s">
        <v>637</v>
      </c>
      <c r="S245" t="s">
        <v>612</v>
      </c>
      <c r="T245">
        <v>325</v>
      </c>
      <c r="U245" t="s">
        <v>270</v>
      </c>
    </row>
    <row r="246" spans="1:21">
      <c r="A246" t="s">
        <v>191</v>
      </c>
      <c r="B246" t="s">
        <v>20</v>
      </c>
      <c r="C246">
        <v>2025</v>
      </c>
      <c r="D246">
        <v>2</v>
      </c>
      <c r="E246">
        <v>84640</v>
      </c>
      <c r="F246" t="s">
        <v>291</v>
      </c>
      <c r="G246">
        <v>2</v>
      </c>
      <c r="H246" t="str">
        <f>_xlfn.XLOOKUP(Table1[[#This Row],[ZIPCODE]],Table2[Zip Code],Table2[County])</f>
        <v>Millard</v>
      </c>
      <c r="I246" t="str">
        <f>_xlfn.XLOOKUP(Table1[[#This Row],[ZIPCODE]],Table3[zip],Table3[county])</f>
        <v>Millard County</v>
      </c>
      <c r="J246" t="str">
        <f>IFERROR(Table1[[#This Row],[County (Utah.gov)]], SUBSTITUTE(Table1[[#This Row],[County (WPR)]], " County", ""))</f>
        <v>Millard</v>
      </c>
      <c r="L246" t="s">
        <v>518</v>
      </c>
      <c r="M246">
        <v>84744</v>
      </c>
      <c r="N246" t="s">
        <v>524</v>
      </c>
      <c r="P246">
        <v>84316</v>
      </c>
      <c r="Q246" t="s">
        <v>349</v>
      </c>
      <c r="R246" t="s">
        <v>625</v>
      </c>
      <c r="S246" t="s">
        <v>612</v>
      </c>
      <c r="T246">
        <v>323</v>
      </c>
      <c r="U246" t="s">
        <v>270</v>
      </c>
    </row>
    <row r="247" spans="1:21">
      <c r="A247" t="s">
        <v>191</v>
      </c>
      <c r="B247" t="s">
        <v>20</v>
      </c>
      <c r="C247">
        <v>2025</v>
      </c>
      <c r="D247">
        <v>2</v>
      </c>
      <c r="E247">
        <v>84642</v>
      </c>
      <c r="F247" t="s">
        <v>291</v>
      </c>
      <c r="G247">
        <v>1</v>
      </c>
      <c r="H247" t="str">
        <f>_xlfn.XLOOKUP(Table1[[#This Row],[ZIPCODE]],Table2[Zip Code],Table2[County])</f>
        <v>Sanpete</v>
      </c>
      <c r="I247" t="str">
        <f>_xlfn.XLOOKUP(Table1[[#This Row],[ZIPCODE]],Table3[zip],Table3[county])</f>
        <v>Sanpete County</v>
      </c>
      <c r="J247" t="str">
        <f>IFERROR(Table1[[#This Row],[County (Utah.gov)]], SUBSTITUTE(Table1[[#This Row],[County (WPR)]], " County", ""))</f>
        <v>Sanpete</v>
      </c>
      <c r="L247" t="s">
        <v>518</v>
      </c>
      <c r="M247">
        <v>84754</v>
      </c>
      <c r="N247" t="s">
        <v>525</v>
      </c>
      <c r="P247">
        <v>84061</v>
      </c>
      <c r="Q247" t="s">
        <v>536</v>
      </c>
      <c r="R247" t="s">
        <v>627</v>
      </c>
      <c r="S247" t="s">
        <v>612</v>
      </c>
      <c r="T247">
        <v>315</v>
      </c>
      <c r="U247" t="s">
        <v>270</v>
      </c>
    </row>
    <row r="248" spans="1:21">
      <c r="A248" t="s">
        <v>191</v>
      </c>
      <c r="B248" t="s">
        <v>20</v>
      </c>
      <c r="C248">
        <v>2025</v>
      </c>
      <c r="D248">
        <v>2</v>
      </c>
      <c r="E248">
        <v>84646</v>
      </c>
      <c r="F248" t="s">
        <v>290</v>
      </c>
      <c r="G248">
        <v>1</v>
      </c>
      <c r="H248" t="str">
        <f>_xlfn.XLOOKUP(Table1[[#This Row],[ZIPCODE]],Table2[Zip Code],Table2[County])</f>
        <v>Sanpete</v>
      </c>
      <c r="I248" t="str">
        <f>_xlfn.XLOOKUP(Table1[[#This Row],[ZIPCODE]],Table3[zip],Table3[county])</f>
        <v>Sanpete County</v>
      </c>
      <c r="J248" t="str">
        <f>IFERROR(Table1[[#This Row],[County (Utah.gov)]], SUBSTITUTE(Table1[[#This Row],[County (WPR)]], " County", ""))</f>
        <v>Sanpete</v>
      </c>
      <c r="L248" t="s">
        <v>518</v>
      </c>
      <c r="M248">
        <v>84652</v>
      </c>
      <c r="N248" t="s">
        <v>526</v>
      </c>
      <c r="P248">
        <v>84710</v>
      </c>
      <c r="Q248" t="s">
        <v>447</v>
      </c>
      <c r="R248" t="s">
        <v>636</v>
      </c>
      <c r="S248" t="s">
        <v>612</v>
      </c>
      <c r="T248">
        <v>308</v>
      </c>
      <c r="U248" t="s">
        <v>270</v>
      </c>
    </row>
    <row r="249" spans="1:21">
      <c r="A249" t="s">
        <v>191</v>
      </c>
      <c r="B249" t="s">
        <v>20</v>
      </c>
      <c r="C249">
        <v>2025</v>
      </c>
      <c r="D249">
        <v>2</v>
      </c>
      <c r="E249">
        <v>84647</v>
      </c>
      <c r="F249" t="s">
        <v>291</v>
      </c>
      <c r="G249">
        <v>1</v>
      </c>
      <c r="H249" t="str">
        <f>_xlfn.XLOOKUP(Table1[[#This Row],[ZIPCODE]],Table2[Zip Code],Table2[County])</f>
        <v>Sanpete</v>
      </c>
      <c r="I249" t="str">
        <f>_xlfn.XLOOKUP(Table1[[#This Row],[ZIPCODE]],Table3[zip],Table3[county])</f>
        <v>Sanpete County</v>
      </c>
      <c r="J249" t="str">
        <f>IFERROR(Table1[[#This Row],[County (Utah.gov)]], SUBSTITUTE(Table1[[#This Row],[County (WPR)]], " County", ""))</f>
        <v>Sanpete</v>
      </c>
      <c r="L249" t="s">
        <v>518</v>
      </c>
      <c r="M249">
        <v>84701</v>
      </c>
      <c r="N249" t="s">
        <v>527</v>
      </c>
      <c r="P249">
        <v>84002</v>
      </c>
      <c r="Q249" t="s">
        <v>397</v>
      </c>
      <c r="R249" t="s">
        <v>629</v>
      </c>
      <c r="S249" t="s">
        <v>612</v>
      </c>
      <c r="T249">
        <v>306</v>
      </c>
      <c r="U249" t="s">
        <v>270</v>
      </c>
    </row>
    <row r="250" spans="1:21">
      <c r="A250" t="s">
        <v>191</v>
      </c>
      <c r="B250" t="s">
        <v>20</v>
      </c>
      <c r="C250">
        <v>2025</v>
      </c>
      <c r="D250">
        <v>2</v>
      </c>
      <c r="E250">
        <v>84648</v>
      </c>
      <c r="F250" t="s">
        <v>290</v>
      </c>
      <c r="G250">
        <v>2</v>
      </c>
      <c r="H250" t="str">
        <f>_xlfn.XLOOKUP(Table1[[#This Row],[ZIPCODE]],Table2[Zip Code],Table2[County])</f>
        <v>Juab</v>
      </c>
      <c r="I250" t="str">
        <f>_xlfn.XLOOKUP(Table1[[#This Row],[ZIPCODE]],Table3[zip],Table3[county])</f>
        <v>Juab County</v>
      </c>
      <c r="J250" t="str">
        <f>IFERROR(Table1[[#This Row],[County (Utah.gov)]], SUBSTITUTE(Table1[[#This Row],[County (WPR)]], " County", ""))</f>
        <v>Juab</v>
      </c>
      <c r="L250" t="s">
        <v>518</v>
      </c>
      <c r="M250">
        <v>84654</v>
      </c>
      <c r="N250" t="s">
        <v>528</v>
      </c>
      <c r="P250">
        <v>84740</v>
      </c>
      <c r="Q250" t="s">
        <v>471</v>
      </c>
      <c r="R250" t="s">
        <v>650</v>
      </c>
      <c r="S250" t="s">
        <v>612</v>
      </c>
      <c r="T250">
        <v>305</v>
      </c>
      <c r="U250" t="s">
        <v>270</v>
      </c>
    </row>
    <row r="251" spans="1:21">
      <c r="A251" t="s">
        <v>191</v>
      </c>
      <c r="B251" t="s">
        <v>20</v>
      </c>
      <c r="C251">
        <v>2025</v>
      </c>
      <c r="D251">
        <v>2</v>
      </c>
      <c r="E251">
        <v>84648</v>
      </c>
      <c r="F251" t="s">
        <v>291</v>
      </c>
      <c r="G251">
        <v>2</v>
      </c>
      <c r="H251" t="str">
        <f>_xlfn.XLOOKUP(Table1[[#This Row],[ZIPCODE]],Table2[Zip Code],Table2[County])</f>
        <v>Juab</v>
      </c>
      <c r="I251" t="str">
        <f>_xlfn.XLOOKUP(Table1[[#This Row],[ZIPCODE]],Table3[zip],Table3[county])</f>
        <v>Juab County</v>
      </c>
      <c r="J251" t="str">
        <f>IFERROR(Table1[[#This Row],[County (Utah.gov)]], SUBSTITUTE(Table1[[#This Row],[County (WPR)]], " County", ""))</f>
        <v>Juab</v>
      </c>
      <c r="L251" t="s">
        <v>518</v>
      </c>
      <c r="M251">
        <v>84766</v>
      </c>
      <c r="N251" t="s">
        <v>518</v>
      </c>
      <c r="P251">
        <v>84764</v>
      </c>
      <c r="Q251" t="s">
        <v>419</v>
      </c>
      <c r="R251" t="s">
        <v>642</v>
      </c>
      <c r="S251" t="s">
        <v>612</v>
      </c>
      <c r="T251">
        <v>304</v>
      </c>
      <c r="U251" t="s">
        <v>270</v>
      </c>
    </row>
    <row r="252" spans="1:21">
      <c r="A252" t="s">
        <v>191</v>
      </c>
      <c r="B252" t="s">
        <v>20</v>
      </c>
      <c r="C252">
        <v>2025</v>
      </c>
      <c r="D252">
        <v>2</v>
      </c>
      <c r="E252">
        <v>84649</v>
      </c>
      <c r="F252" t="s">
        <v>291</v>
      </c>
      <c r="G252">
        <v>1</v>
      </c>
      <c r="H252" t="str">
        <f>_xlfn.XLOOKUP(Table1[[#This Row],[ZIPCODE]],Table2[Zip Code],Table2[County])</f>
        <v>Millard</v>
      </c>
      <c r="I252" t="str">
        <f>_xlfn.XLOOKUP(Table1[[#This Row],[ZIPCODE]],Table3[zip],Table3[county])</f>
        <v>Millard County</v>
      </c>
      <c r="J252" t="str">
        <f>IFERROR(Table1[[#This Row],[County (Utah.gov)]], SUBSTITUTE(Table1[[#This Row],[County (WPR)]], " County", ""))</f>
        <v>Millard</v>
      </c>
      <c r="L252" t="s">
        <v>518</v>
      </c>
      <c r="M252">
        <v>84657</v>
      </c>
      <c r="N252" t="s">
        <v>529</v>
      </c>
      <c r="P252">
        <v>84744</v>
      </c>
      <c r="Q252" t="s">
        <v>524</v>
      </c>
      <c r="R252" t="s">
        <v>633</v>
      </c>
      <c r="S252" t="s">
        <v>612</v>
      </c>
      <c r="T252">
        <v>298</v>
      </c>
      <c r="U252" t="s">
        <v>270</v>
      </c>
    </row>
    <row r="253" spans="1:21">
      <c r="A253" t="s">
        <v>191</v>
      </c>
      <c r="B253" t="s">
        <v>20</v>
      </c>
      <c r="C253">
        <v>2025</v>
      </c>
      <c r="D253">
        <v>2</v>
      </c>
      <c r="E253">
        <v>84651</v>
      </c>
      <c r="F253" t="s">
        <v>290</v>
      </c>
      <c r="G253">
        <v>7</v>
      </c>
      <c r="H253" t="str">
        <f>_xlfn.XLOOKUP(Table1[[#This Row],[ZIPCODE]],Table2[Zip Code],Table2[County])</f>
        <v>Utah</v>
      </c>
      <c r="I253" t="str">
        <f>_xlfn.XLOOKUP(Table1[[#This Row],[ZIPCODE]],Table3[zip],Table3[county])</f>
        <v>Utah County</v>
      </c>
      <c r="J253" t="str">
        <f>IFERROR(Table1[[#This Row],[County (Utah.gov)]], SUBSTITUTE(Table1[[#This Row],[County (WPR)]], " County", ""))</f>
        <v>Utah</v>
      </c>
      <c r="L253" t="s">
        <v>440</v>
      </c>
      <c r="M253">
        <v>84017</v>
      </c>
      <c r="N253" t="s">
        <v>530</v>
      </c>
      <c r="P253">
        <v>84736</v>
      </c>
      <c r="Q253" t="s">
        <v>424</v>
      </c>
      <c r="R253" t="s">
        <v>642</v>
      </c>
      <c r="S253" t="s">
        <v>612</v>
      </c>
      <c r="T253">
        <v>292</v>
      </c>
      <c r="U253" t="s">
        <v>270</v>
      </c>
    </row>
    <row r="254" spans="1:21">
      <c r="A254" t="s">
        <v>191</v>
      </c>
      <c r="B254" t="s">
        <v>20</v>
      </c>
      <c r="C254">
        <v>2025</v>
      </c>
      <c r="D254">
        <v>2</v>
      </c>
      <c r="E254">
        <v>84651</v>
      </c>
      <c r="F254" t="s">
        <v>291</v>
      </c>
      <c r="G254">
        <v>14</v>
      </c>
      <c r="H254" t="str">
        <f>_xlfn.XLOOKUP(Table1[[#This Row],[ZIPCODE]],Table2[Zip Code],Table2[County])</f>
        <v>Utah</v>
      </c>
      <c r="I254" t="str">
        <f>_xlfn.XLOOKUP(Table1[[#This Row],[ZIPCODE]],Table3[zip],Table3[county])</f>
        <v>Utah County</v>
      </c>
      <c r="J254" t="str">
        <f>IFERROR(Table1[[#This Row],[County (Utah.gov)]], SUBSTITUTE(Table1[[#This Row],[County (WPR)]], " County", ""))</f>
        <v>Utah</v>
      </c>
      <c r="L254" t="s">
        <v>440</v>
      </c>
      <c r="M254">
        <v>84024</v>
      </c>
      <c r="N254" t="s">
        <v>531</v>
      </c>
      <c r="P254">
        <v>84530</v>
      </c>
      <c r="Q254" t="s">
        <v>497</v>
      </c>
      <c r="R254" t="s">
        <v>639</v>
      </c>
      <c r="S254" t="s">
        <v>612</v>
      </c>
      <c r="T254">
        <v>276</v>
      </c>
      <c r="U254" t="s">
        <v>270</v>
      </c>
    </row>
    <row r="255" spans="1:21">
      <c r="A255" t="s">
        <v>191</v>
      </c>
      <c r="B255" t="s">
        <v>20</v>
      </c>
      <c r="C255">
        <v>2025</v>
      </c>
      <c r="D255">
        <v>2</v>
      </c>
      <c r="E255">
        <v>84653</v>
      </c>
      <c r="F255" t="s">
        <v>290</v>
      </c>
      <c r="G255">
        <v>6</v>
      </c>
      <c r="H255" t="str">
        <f>_xlfn.XLOOKUP(Table1[[#This Row],[ZIPCODE]],Table2[Zip Code],Table2[County])</f>
        <v>Utah</v>
      </c>
      <c r="I255" t="str">
        <f>_xlfn.XLOOKUP(Table1[[#This Row],[ZIPCODE]],Table3[zip],Table3[county])</f>
        <v>Utah County</v>
      </c>
      <c r="J255" t="str">
        <f>IFERROR(Table1[[#This Row],[County (Utah.gov)]], SUBSTITUTE(Table1[[#This Row],[County (WPR)]], " County", ""))</f>
        <v>Utah</v>
      </c>
      <c r="L255" t="s">
        <v>440</v>
      </c>
      <c r="M255">
        <v>84033</v>
      </c>
      <c r="N255" t="s">
        <v>532</v>
      </c>
      <c r="P255">
        <v>84644</v>
      </c>
      <c r="Q255" t="s">
        <v>462</v>
      </c>
      <c r="R255" t="s">
        <v>637</v>
      </c>
      <c r="S255" t="s">
        <v>612</v>
      </c>
      <c r="T255">
        <v>275</v>
      </c>
      <c r="U255" t="s">
        <v>270</v>
      </c>
    </row>
    <row r="256" spans="1:21">
      <c r="A256" t="s">
        <v>191</v>
      </c>
      <c r="B256" t="s">
        <v>20</v>
      </c>
      <c r="C256">
        <v>2025</v>
      </c>
      <c r="D256">
        <v>2</v>
      </c>
      <c r="E256">
        <v>84653</v>
      </c>
      <c r="F256" t="s">
        <v>291</v>
      </c>
      <c r="G256">
        <v>6</v>
      </c>
      <c r="H256" t="str">
        <f>_xlfn.XLOOKUP(Table1[[#This Row],[ZIPCODE]],Table2[Zip Code],Table2[County])</f>
        <v>Utah</v>
      </c>
      <c r="I256" t="str">
        <f>_xlfn.XLOOKUP(Table1[[#This Row],[ZIPCODE]],Table3[zip],Table3[county])</f>
        <v>Utah County</v>
      </c>
      <c r="J256" t="str">
        <f>IFERROR(Table1[[#This Row],[County (Utah.gov)]], SUBSTITUTE(Table1[[#This Row],[County (WPR)]], " County", ""))</f>
        <v>Utah</v>
      </c>
      <c r="L256" t="s">
        <v>440</v>
      </c>
      <c r="M256">
        <v>84036</v>
      </c>
      <c r="N256" t="s">
        <v>533</v>
      </c>
      <c r="P256">
        <v>84063</v>
      </c>
      <c r="Q256" t="s">
        <v>551</v>
      </c>
      <c r="R256" t="s">
        <v>623</v>
      </c>
      <c r="S256" t="s">
        <v>612</v>
      </c>
      <c r="T256">
        <v>264</v>
      </c>
      <c r="U256" t="s">
        <v>270</v>
      </c>
    </row>
    <row r="257" spans="1:21">
      <c r="A257" t="s">
        <v>191</v>
      </c>
      <c r="B257" t="s">
        <v>20</v>
      </c>
      <c r="C257">
        <v>2025</v>
      </c>
      <c r="D257">
        <v>2</v>
      </c>
      <c r="E257">
        <v>84654</v>
      </c>
      <c r="F257" t="s">
        <v>291</v>
      </c>
      <c r="G257">
        <v>1</v>
      </c>
      <c r="H257" t="str">
        <f>_xlfn.XLOOKUP(Table1[[#This Row],[ZIPCODE]],Table2[Zip Code],Table2[County])</f>
        <v>Sevier</v>
      </c>
      <c r="I257" t="str">
        <f>_xlfn.XLOOKUP(Table1[[#This Row],[ZIPCODE]],Table3[zip],Table3[county])</f>
        <v>Sevier County</v>
      </c>
      <c r="J257" t="str">
        <f>IFERROR(Table1[[#This Row],[County (Utah.gov)]], SUBSTITUTE(Table1[[#This Row],[County (WPR)]], " County", ""))</f>
        <v>Sevier</v>
      </c>
      <c r="L257" t="s">
        <v>440</v>
      </c>
      <c r="M257">
        <v>84055</v>
      </c>
      <c r="N257" t="s">
        <v>534</v>
      </c>
      <c r="P257">
        <v>84640</v>
      </c>
      <c r="Q257" t="s">
        <v>461</v>
      </c>
      <c r="R257" t="s">
        <v>637</v>
      </c>
      <c r="S257" t="s">
        <v>612</v>
      </c>
      <c r="T257">
        <v>260</v>
      </c>
      <c r="U257" t="s">
        <v>270</v>
      </c>
    </row>
    <row r="258" spans="1:21">
      <c r="A258" t="s">
        <v>191</v>
      </c>
      <c r="B258" t="s">
        <v>20</v>
      </c>
      <c r="C258">
        <v>2025</v>
      </c>
      <c r="D258">
        <v>2</v>
      </c>
      <c r="E258">
        <v>84655</v>
      </c>
      <c r="F258" t="s">
        <v>290</v>
      </c>
      <c r="G258">
        <v>4</v>
      </c>
      <c r="H258" t="str">
        <f>_xlfn.XLOOKUP(Table1[[#This Row],[ZIPCODE]],Table2[Zip Code],Table2[County])</f>
        <v>Utah</v>
      </c>
      <c r="I258" t="str">
        <f>_xlfn.XLOOKUP(Table1[[#This Row],[ZIPCODE]],Table3[zip],Table3[county])</f>
        <v>Utah County</v>
      </c>
      <c r="J258" t="str">
        <f>IFERROR(Table1[[#This Row],[County (Utah.gov)]], SUBSTITUTE(Table1[[#This Row],[County (WPR)]], " County", ""))</f>
        <v>Utah</v>
      </c>
      <c r="L258" t="s">
        <v>440</v>
      </c>
      <c r="M258">
        <v>84060</v>
      </c>
      <c r="N258" t="s">
        <v>535</v>
      </c>
      <c r="P258">
        <v>84113</v>
      </c>
      <c r="Q258" t="s">
        <v>485</v>
      </c>
      <c r="R258" t="s">
        <v>614</v>
      </c>
      <c r="S258" t="s">
        <v>612</v>
      </c>
      <c r="T258">
        <v>256</v>
      </c>
      <c r="U258" t="s">
        <v>270</v>
      </c>
    </row>
    <row r="259" spans="1:21">
      <c r="A259" t="s">
        <v>191</v>
      </c>
      <c r="B259" t="s">
        <v>20</v>
      </c>
      <c r="C259">
        <v>2025</v>
      </c>
      <c r="D259">
        <v>2</v>
      </c>
      <c r="E259">
        <v>84655</v>
      </c>
      <c r="F259" t="s">
        <v>291</v>
      </c>
      <c r="G259">
        <v>5</v>
      </c>
      <c r="H259" t="str">
        <f>_xlfn.XLOOKUP(Table1[[#This Row],[ZIPCODE]],Table2[Zip Code],Table2[County])</f>
        <v>Utah</v>
      </c>
      <c r="I259" t="str">
        <f>_xlfn.XLOOKUP(Table1[[#This Row],[ZIPCODE]],Table3[zip],Table3[county])</f>
        <v>Utah County</v>
      </c>
      <c r="J259" t="str">
        <f>IFERROR(Table1[[#This Row],[County (Utah.gov)]], SUBSTITUTE(Table1[[#This Row],[County (WPR)]], " County", ""))</f>
        <v>Utah</v>
      </c>
      <c r="L259" t="s">
        <v>440</v>
      </c>
      <c r="M259">
        <v>84068</v>
      </c>
      <c r="N259" t="s">
        <v>535</v>
      </c>
      <c r="P259">
        <v>84308</v>
      </c>
      <c r="Q259" t="s">
        <v>361</v>
      </c>
      <c r="R259" t="s">
        <v>620</v>
      </c>
      <c r="S259" t="s">
        <v>612</v>
      </c>
      <c r="T259">
        <v>253</v>
      </c>
      <c r="U259" t="s">
        <v>270</v>
      </c>
    </row>
    <row r="260" spans="1:21">
      <c r="A260" t="s">
        <v>191</v>
      </c>
      <c r="B260" t="s">
        <v>20</v>
      </c>
      <c r="C260">
        <v>2025</v>
      </c>
      <c r="D260">
        <v>2</v>
      </c>
      <c r="E260">
        <v>84660</v>
      </c>
      <c r="F260" t="s">
        <v>290</v>
      </c>
      <c r="G260">
        <v>6</v>
      </c>
      <c r="H260" t="str">
        <f>_xlfn.XLOOKUP(Table1[[#This Row],[ZIPCODE]],Table2[Zip Code],Table2[County])</f>
        <v>Utah</v>
      </c>
      <c r="I260" t="str">
        <f>_xlfn.XLOOKUP(Table1[[#This Row],[ZIPCODE]],Table3[zip],Table3[county])</f>
        <v>Utah County</v>
      </c>
      <c r="J260" t="str">
        <f>IFERROR(Table1[[#This Row],[County (Utah.gov)]], SUBSTITUTE(Table1[[#This Row],[County (WPR)]], " County", ""))</f>
        <v>Utah</v>
      </c>
      <c r="L260" t="s">
        <v>440</v>
      </c>
      <c r="M260">
        <v>84098</v>
      </c>
      <c r="N260" t="s">
        <v>535</v>
      </c>
      <c r="P260">
        <v>84756</v>
      </c>
      <c r="Q260" t="s">
        <v>437</v>
      </c>
      <c r="R260" t="s">
        <v>624</v>
      </c>
      <c r="S260" t="s">
        <v>612</v>
      </c>
      <c r="T260">
        <v>253</v>
      </c>
      <c r="U260" t="s">
        <v>270</v>
      </c>
    </row>
    <row r="261" spans="1:21">
      <c r="A261" t="s">
        <v>191</v>
      </c>
      <c r="B261" t="s">
        <v>20</v>
      </c>
      <c r="C261">
        <v>2025</v>
      </c>
      <c r="D261">
        <v>2</v>
      </c>
      <c r="E261">
        <v>84660</v>
      </c>
      <c r="F261" t="s">
        <v>291</v>
      </c>
      <c r="G261">
        <v>29</v>
      </c>
      <c r="H261" t="str">
        <f>_xlfn.XLOOKUP(Table1[[#This Row],[ZIPCODE]],Table2[Zip Code],Table2[County])</f>
        <v>Utah</v>
      </c>
      <c r="I261" t="str">
        <f>_xlfn.XLOOKUP(Table1[[#This Row],[ZIPCODE]],Table3[zip],Table3[county])</f>
        <v>Utah County</v>
      </c>
      <c r="J261" t="str">
        <f>IFERROR(Table1[[#This Row],[County (Utah.gov)]], SUBSTITUTE(Table1[[#This Row],[County (WPR)]], " County", ""))</f>
        <v>Utah</v>
      </c>
      <c r="L261" t="s">
        <v>440</v>
      </c>
      <c r="M261">
        <v>84061</v>
      </c>
      <c r="N261" t="s">
        <v>536</v>
      </c>
      <c r="P261">
        <v>84733</v>
      </c>
      <c r="Q261" t="s">
        <v>578</v>
      </c>
      <c r="R261" t="s">
        <v>618</v>
      </c>
      <c r="S261" t="s">
        <v>612</v>
      </c>
      <c r="T261">
        <v>252</v>
      </c>
      <c r="U261" t="s">
        <v>270</v>
      </c>
    </row>
    <row r="262" spans="1:21">
      <c r="A262" t="s">
        <v>191</v>
      </c>
      <c r="B262" t="s">
        <v>20</v>
      </c>
      <c r="C262">
        <v>2025</v>
      </c>
      <c r="D262">
        <v>2</v>
      </c>
      <c r="E262">
        <v>84663</v>
      </c>
      <c r="F262" t="s">
        <v>290</v>
      </c>
      <c r="G262">
        <v>9</v>
      </c>
      <c r="H262" t="str">
        <f>_xlfn.XLOOKUP(Table1[[#This Row],[ZIPCODE]],Table2[Zip Code],Table2[County])</f>
        <v>Utah</v>
      </c>
      <c r="I262" t="str">
        <f>_xlfn.XLOOKUP(Table1[[#This Row],[ZIPCODE]],Table3[zip],Table3[county])</f>
        <v>Utah County</v>
      </c>
      <c r="J262" t="str">
        <f>IFERROR(Table1[[#This Row],[County (Utah.gov)]], SUBSTITUTE(Table1[[#This Row],[County (WPR)]], " County", ""))</f>
        <v>Utah</v>
      </c>
      <c r="L262" t="s">
        <v>537</v>
      </c>
      <c r="M262">
        <v>84022</v>
      </c>
      <c r="N262" t="s">
        <v>538</v>
      </c>
      <c r="P262">
        <v>84749</v>
      </c>
      <c r="Q262" t="s">
        <v>597</v>
      </c>
      <c r="R262" t="s">
        <v>646</v>
      </c>
      <c r="S262" t="s">
        <v>612</v>
      </c>
      <c r="T262">
        <v>251</v>
      </c>
      <c r="U262" t="s">
        <v>270</v>
      </c>
    </row>
    <row r="263" spans="1:21">
      <c r="A263" t="s">
        <v>191</v>
      </c>
      <c r="B263" t="s">
        <v>20</v>
      </c>
      <c r="C263">
        <v>2025</v>
      </c>
      <c r="D263">
        <v>2</v>
      </c>
      <c r="E263">
        <v>84663</v>
      </c>
      <c r="F263" t="s">
        <v>291</v>
      </c>
      <c r="G263">
        <v>19</v>
      </c>
      <c r="H263" t="str">
        <f>_xlfn.XLOOKUP(Table1[[#This Row],[ZIPCODE]],Table2[Zip Code],Table2[County])</f>
        <v>Utah</v>
      </c>
      <c r="I263" t="str">
        <f>_xlfn.XLOOKUP(Table1[[#This Row],[ZIPCODE]],Table3[zip],Table3[county])</f>
        <v>Utah County</v>
      </c>
      <c r="J263" t="str">
        <f>IFERROR(Table1[[#This Row],[County (Utah.gov)]], SUBSTITUTE(Table1[[#This Row],[County (WPR)]], " County", ""))</f>
        <v>Utah</v>
      </c>
      <c r="L263" t="s">
        <v>537</v>
      </c>
      <c r="M263">
        <v>84029</v>
      </c>
      <c r="N263" t="s">
        <v>539</v>
      </c>
      <c r="P263">
        <v>84331</v>
      </c>
      <c r="Q263" t="s">
        <v>354</v>
      </c>
      <c r="R263" t="s">
        <v>625</v>
      </c>
      <c r="S263" t="s">
        <v>612</v>
      </c>
      <c r="T263">
        <v>242</v>
      </c>
      <c r="U263" t="s">
        <v>270</v>
      </c>
    </row>
    <row r="264" spans="1:21">
      <c r="A264" t="s">
        <v>191</v>
      </c>
      <c r="B264" t="s">
        <v>20</v>
      </c>
      <c r="C264">
        <v>2025</v>
      </c>
      <c r="D264">
        <v>2</v>
      </c>
      <c r="E264">
        <v>84664</v>
      </c>
      <c r="F264" t="s">
        <v>291</v>
      </c>
      <c r="G264">
        <v>3</v>
      </c>
      <c r="H264" t="str">
        <f>_xlfn.XLOOKUP(Table1[[#This Row],[ZIPCODE]],Table2[Zip Code],Table2[County])</f>
        <v>Utah</v>
      </c>
      <c r="I264" t="str">
        <f>_xlfn.XLOOKUP(Table1[[#This Row],[ZIPCODE]],Table3[zip],Table3[county])</f>
        <v>Utah County</v>
      </c>
      <c r="J264" t="str">
        <f>IFERROR(Table1[[#This Row],[County (Utah.gov)]], SUBSTITUTE(Table1[[#This Row],[County (WPR)]], " County", ""))</f>
        <v>Utah</v>
      </c>
      <c r="L264" t="s">
        <v>537</v>
      </c>
      <c r="M264">
        <v>84034</v>
      </c>
      <c r="N264" t="s">
        <v>540</v>
      </c>
      <c r="P264">
        <v>84334</v>
      </c>
      <c r="Q264" t="s">
        <v>371</v>
      </c>
      <c r="R264" t="s">
        <v>625</v>
      </c>
      <c r="S264" t="s">
        <v>612</v>
      </c>
      <c r="T264">
        <v>234</v>
      </c>
      <c r="U264" t="s">
        <v>270</v>
      </c>
    </row>
    <row r="265" spans="1:21">
      <c r="A265" t="s">
        <v>191</v>
      </c>
      <c r="B265" t="s">
        <v>20</v>
      </c>
      <c r="C265">
        <v>2025</v>
      </c>
      <c r="D265">
        <v>2</v>
      </c>
      <c r="E265">
        <v>84701</v>
      </c>
      <c r="F265" t="s">
        <v>290</v>
      </c>
      <c r="G265">
        <v>1</v>
      </c>
      <c r="H265" t="str">
        <f>_xlfn.XLOOKUP(Table1[[#This Row],[ZIPCODE]],Table2[Zip Code],Table2[County])</f>
        <v>Sevier</v>
      </c>
      <c r="I265" t="str">
        <f>_xlfn.XLOOKUP(Table1[[#This Row],[ZIPCODE]],Table3[zip],Table3[county])</f>
        <v>Sevier County</v>
      </c>
      <c r="J265" t="str">
        <f>IFERROR(Table1[[#This Row],[County (Utah.gov)]], SUBSTITUTE(Table1[[#This Row],[County (WPR)]], " County", ""))</f>
        <v>Sevier</v>
      </c>
      <c r="L265" t="s">
        <v>537</v>
      </c>
      <c r="M265">
        <v>84069</v>
      </c>
      <c r="N265" t="s">
        <v>541</v>
      </c>
      <c r="P265">
        <v>84085</v>
      </c>
      <c r="Q265" t="s">
        <v>554</v>
      </c>
      <c r="R265" t="s">
        <v>623</v>
      </c>
      <c r="S265" t="s">
        <v>612</v>
      </c>
      <c r="T265">
        <v>233</v>
      </c>
      <c r="U265" t="s">
        <v>270</v>
      </c>
    </row>
    <row r="266" spans="1:21">
      <c r="A266" t="s">
        <v>191</v>
      </c>
      <c r="B266" t="s">
        <v>20</v>
      </c>
      <c r="C266">
        <v>2025</v>
      </c>
      <c r="D266">
        <v>2</v>
      </c>
      <c r="E266">
        <v>84701</v>
      </c>
      <c r="F266" t="s">
        <v>291</v>
      </c>
      <c r="G266">
        <v>3</v>
      </c>
      <c r="H266" t="str">
        <f>_xlfn.XLOOKUP(Table1[[#This Row],[ZIPCODE]],Table2[Zip Code],Table2[County])</f>
        <v>Sevier</v>
      </c>
      <c r="I266" t="str">
        <f>_xlfn.XLOOKUP(Table1[[#This Row],[ZIPCODE]],Table3[zip],Table3[county])</f>
        <v>Sevier County</v>
      </c>
      <c r="J266" t="str">
        <f>IFERROR(Table1[[#This Row],[County (Utah.gov)]], SUBSTITUTE(Table1[[#This Row],[County (WPR)]], " County", ""))</f>
        <v>Sevier</v>
      </c>
      <c r="L266" t="s">
        <v>537</v>
      </c>
      <c r="M266">
        <v>84071</v>
      </c>
      <c r="N266" t="s">
        <v>542</v>
      </c>
      <c r="P266">
        <v>84718</v>
      </c>
      <c r="Q266" t="s">
        <v>421</v>
      </c>
      <c r="R266" t="s">
        <v>642</v>
      </c>
      <c r="S266" t="s">
        <v>612</v>
      </c>
      <c r="T266">
        <v>226</v>
      </c>
      <c r="U266" t="s">
        <v>270</v>
      </c>
    </row>
    <row r="267" spans="1:21">
      <c r="A267" t="s">
        <v>191</v>
      </c>
      <c r="B267" t="s">
        <v>20</v>
      </c>
      <c r="C267">
        <v>2025</v>
      </c>
      <c r="D267">
        <v>2</v>
      </c>
      <c r="E267">
        <v>84720</v>
      </c>
      <c r="F267" t="s">
        <v>290</v>
      </c>
      <c r="G267">
        <v>1</v>
      </c>
      <c r="H267" t="str">
        <f>_xlfn.XLOOKUP(Table1[[#This Row],[ZIPCODE]],Table2[Zip Code],Table2[County])</f>
        <v>Iron</v>
      </c>
      <c r="I267" t="str">
        <f>_xlfn.XLOOKUP(Table1[[#This Row],[ZIPCODE]],Table3[zip],Table3[county])</f>
        <v>Iron County</v>
      </c>
      <c r="J267" t="str">
        <f>IFERROR(Table1[[#This Row],[County (Utah.gov)]], SUBSTITUTE(Table1[[#This Row],[County (WPR)]], " County", ""))</f>
        <v>Iron</v>
      </c>
      <c r="L267" t="s">
        <v>537</v>
      </c>
      <c r="M267">
        <v>84074</v>
      </c>
      <c r="N267" t="s">
        <v>537</v>
      </c>
      <c r="P267">
        <v>84734</v>
      </c>
      <c r="Q267" t="s">
        <v>595</v>
      </c>
      <c r="R267" t="s">
        <v>646</v>
      </c>
      <c r="S267" t="s">
        <v>612</v>
      </c>
      <c r="T267">
        <v>211</v>
      </c>
      <c r="U267" t="s">
        <v>270</v>
      </c>
    </row>
    <row r="268" spans="1:21">
      <c r="A268" t="s">
        <v>191</v>
      </c>
      <c r="B268" t="s">
        <v>20</v>
      </c>
      <c r="C268">
        <v>2025</v>
      </c>
      <c r="D268">
        <v>2</v>
      </c>
      <c r="E268">
        <v>84720</v>
      </c>
      <c r="F268" t="s">
        <v>291</v>
      </c>
      <c r="G268">
        <v>2</v>
      </c>
      <c r="H268" t="str">
        <f>_xlfn.XLOOKUP(Table1[[#This Row],[ZIPCODE]],Table2[Zip Code],Table2[County])</f>
        <v>Iron</v>
      </c>
      <c r="I268" t="str">
        <f>_xlfn.XLOOKUP(Table1[[#This Row],[ZIPCODE]],Table3[zip],Table3[county])</f>
        <v>Iron County</v>
      </c>
      <c r="J268" t="str">
        <f>IFERROR(Table1[[#This Row],[County (Utah.gov)]], SUBSTITUTE(Table1[[#This Row],[County (WPR)]], " County", ""))</f>
        <v>Iron</v>
      </c>
      <c r="L268" t="s">
        <v>537</v>
      </c>
      <c r="M268">
        <v>84080</v>
      </c>
      <c r="N268" t="s">
        <v>543</v>
      </c>
      <c r="P268">
        <v>84772</v>
      </c>
      <c r="Q268" t="s">
        <v>440</v>
      </c>
      <c r="R268" t="s">
        <v>624</v>
      </c>
      <c r="S268" t="s">
        <v>612</v>
      </c>
      <c r="T268">
        <v>208</v>
      </c>
      <c r="U268" t="s">
        <v>270</v>
      </c>
    </row>
    <row r="269" spans="1:21">
      <c r="A269" t="s">
        <v>191</v>
      </c>
      <c r="B269" t="s">
        <v>20</v>
      </c>
      <c r="C269">
        <v>2025</v>
      </c>
      <c r="D269">
        <v>2</v>
      </c>
      <c r="E269">
        <v>84721</v>
      </c>
      <c r="F269" t="s">
        <v>290</v>
      </c>
      <c r="G269">
        <v>1</v>
      </c>
      <c r="H269" t="str">
        <f>_xlfn.XLOOKUP(Table1[[#This Row],[ZIPCODE]],Table2[Zip Code],Table2[County])</f>
        <v>Iron</v>
      </c>
      <c r="I269" t="str">
        <f>_xlfn.XLOOKUP(Table1[[#This Row],[ZIPCODE]],Table3[zip],Table3[county])</f>
        <v>Iron County</v>
      </c>
      <c r="J269" t="str">
        <f>IFERROR(Table1[[#This Row],[County (Utah.gov)]], SUBSTITUTE(Table1[[#This Row],[County (WPR)]], " County", ""))</f>
        <v>Iron</v>
      </c>
      <c r="L269" t="s">
        <v>537</v>
      </c>
      <c r="M269">
        <v>84083</v>
      </c>
      <c r="N269" t="s">
        <v>544</v>
      </c>
      <c r="P269">
        <v>84031</v>
      </c>
      <c r="Q269" t="s">
        <v>400</v>
      </c>
      <c r="R269" t="s">
        <v>629</v>
      </c>
      <c r="S269" t="s">
        <v>612</v>
      </c>
      <c r="T269">
        <v>190</v>
      </c>
      <c r="U269" t="s">
        <v>270</v>
      </c>
    </row>
    <row r="270" spans="1:21">
      <c r="A270" t="s">
        <v>191</v>
      </c>
      <c r="B270" t="s">
        <v>20</v>
      </c>
      <c r="C270">
        <v>2025</v>
      </c>
      <c r="D270">
        <v>2</v>
      </c>
      <c r="E270">
        <v>84721</v>
      </c>
      <c r="F270" t="s">
        <v>291</v>
      </c>
      <c r="G270">
        <v>2</v>
      </c>
      <c r="H270" t="str">
        <f>_xlfn.XLOOKUP(Table1[[#This Row],[ZIPCODE]],Table2[Zip Code],Table2[County])</f>
        <v>Iron</v>
      </c>
      <c r="I270" t="str">
        <f>_xlfn.XLOOKUP(Table1[[#This Row],[ZIPCODE]],Table3[zip],Table3[county])</f>
        <v>Iron County</v>
      </c>
      <c r="J270" t="str">
        <f>IFERROR(Table1[[#This Row],[County (Utah.gov)]], SUBSTITUTE(Table1[[#This Row],[County (WPR)]], " County", ""))</f>
        <v>Iron</v>
      </c>
      <c r="L270" t="s">
        <v>545</v>
      </c>
      <c r="M270">
        <v>84008</v>
      </c>
      <c r="N270" t="s">
        <v>546</v>
      </c>
      <c r="P270">
        <v>84073</v>
      </c>
      <c r="Q270" t="s">
        <v>406</v>
      </c>
      <c r="R270" t="s">
        <v>629</v>
      </c>
      <c r="S270" t="s">
        <v>612</v>
      </c>
      <c r="T270">
        <v>189</v>
      </c>
      <c r="U270" t="s">
        <v>270</v>
      </c>
    </row>
    <row r="271" spans="1:21">
      <c r="A271" t="s">
        <v>191</v>
      </c>
      <c r="B271" t="s">
        <v>20</v>
      </c>
      <c r="C271">
        <v>2025</v>
      </c>
      <c r="D271">
        <v>2</v>
      </c>
      <c r="E271">
        <v>84737</v>
      </c>
      <c r="F271" t="s">
        <v>290</v>
      </c>
      <c r="G271">
        <v>1</v>
      </c>
      <c r="H271" t="str">
        <f>_xlfn.XLOOKUP(Table1[[#This Row],[ZIPCODE]],Table2[Zip Code],Table2[County])</f>
        <v>Washington</v>
      </c>
      <c r="I271" t="str">
        <f>_xlfn.XLOOKUP(Table1[[#This Row],[ZIPCODE]],Table3[zip],Table3[county])</f>
        <v>Washington County</v>
      </c>
      <c r="J271" t="str">
        <f>IFERROR(Table1[[#This Row],[County (Utah.gov)]], SUBSTITUTE(Table1[[#This Row],[County (WPR)]], " County", ""))</f>
        <v>Washington</v>
      </c>
      <c r="L271" t="s">
        <v>545</v>
      </c>
      <c r="M271">
        <v>84026</v>
      </c>
      <c r="N271" t="s">
        <v>547</v>
      </c>
      <c r="P271">
        <v>84735</v>
      </c>
      <c r="Q271" t="s">
        <v>423</v>
      </c>
      <c r="R271" t="s">
        <v>642</v>
      </c>
      <c r="S271" t="s">
        <v>612</v>
      </c>
      <c r="T271">
        <v>184</v>
      </c>
      <c r="U271" t="s">
        <v>270</v>
      </c>
    </row>
    <row r="272" spans="1:21">
      <c r="A272" t="s">
        <v>191</v>
      </c>
      <c r="B272" t="s">
        <v>20</v>
      </c>
      <c r="C272">
        <v>2025</v>
      </c>
      <c r="D272">
        <v>2</v>
      </c>
      <c r="E272">
        <v>84737</v>
      </c>
      <c r="F272" t="s">
        <v>291</v>
      </c>
      <c r="G272">
        <v>1</v>
      </c>
      <c r="H272" t="str">
        <f>_xlfn.XLOOKUP(Table1[[#This Row],[ZIPCODE]],Table2[Zip Code],Table2[County])</f>
        <v>Washington</v>
      </c>
      <c r="I272" t="str">
        <f>_xlfn.XLOOKUP(Table1[[#This Row],[ZIPCODE]],Table3[zip],Table3[county])</f>
        <v>Washington County</v>
      </c>
      <c r="J272" t="str">
        <f>IFERROR(Table1[[#This Row],[County (Utah.gov)]], SUBSTITUTE(Table1[[#This Row],[County (WPR)]], " County", ""))</f>
        <v>Washington</v>
      </c>
      <c r="L272" t="s">
        <v>545</v>
      </c>
      <c r="M272">
        <v>84030</v>
      </c>
      <c r="N272" t="s">
        <v>548</v>
      </c>
      <c r="P272">
        <v>84529</v>
      </c>
      <c r="Q272" t="s">
        <v>379</v>
      </c>
      <c r="R272" t="s">
        <v>630</v>
      </c>
      <c r="S272" t="s">
        <v>612</v>
      </c>
      <c r="T272">
        <v>175</v>
      </c>
      <c r="U272" t="s">
        <v>270</v>
      </c>
    </row>
    <row r="273" spans="1:21">
      <c r="A273" t="s">
        <v>191</v>
      </c>
      <c r="B273" t="s">
        <v>20</v>
      </c>
      <c r="C273">
        <v>2025</v>
      </c>
      <c r="D273">
        <v>2</v>
      </c>
      <c r="E273">
        <v>84738</v>
      </c>
      <c r="F273" t="s">
        <v>290</v>
      </c>
      <c r="G273">
        <v>2</v>
      </c>
      <c r="H273" t="str">
        <f>_xlfn.XLOOKUP(Table1[[#This Row],[ZIPCODE]],Table2[Zip Code],Table2[County])</f>
        <v>Washington</v>
      </c>
      <c r="I273" t="str">
        <f>_xlfn.XLOOKUP(Table1[[#This Row],[ZIPCODE]],Table3[zip],Table3[county])</f>
        <v>Washington County</v>
      </c>
      <c r="J273" t="str">
        <f>IFERROR(Table1[[#This Row],[County (Utah.gov)]], SUBSTITUTE(Table1[[#This Row],[County (WPR)]], " County", ""))</f>
        <v>Washington</v>
      </c>
      <c r="L273" t="s">
        <v>545</v>
      </c>
      <c r="M273">
        <v>84035</v>
      </c>
      <c r="N273" t="s">
        <v>549</v>
      </c>
      <c r="P273">
        <v>84763</v>
      </c>
      <c r="Q273" t="s">
        <v>586</v>
      </c>
      <c r="R273" t="s">
        <v>618</v>
      </c>
      <c r="S273" t="s">
        <v>612</v>
      </c>
      <c r="T273">
        <v>169</v>
      </c>
      <c r="U273" t="s">
        <v>270</v>
      </c>
    </row>
    <row r="274" spans="1:21">
      <c r="A274" t="s">
        <v>191</v>
      </c>
      <c r="B274" t="s">
        <v>20</v>
      </c>
      <c r="C274">
        <v>2025</v>
      </c>
      <c r="D274">
        <v>2</v>
      </c>
      <c r="E274">
        <v>84754</v>
      </c>
      <c r="F274" t="s">
        <v>291</v>
      </c>
      <c r="G274">
        <v>1</v>
      </c>
      <c r="H274" t="str">
        <f>_xlfn.XLOOKUP(Table1[[#This Row],[ZIPCODE]],Table2[Zip Code],Table2[County])</f>
        <v>Sevier</v>
      </c>
      <c r="I274" t="str">
        <f>_xlfn.XLOOKUP(Table1[[#This Row],[ZIPCODE]],Table3[zip],Table3[county])</f>
        <v>Sevier County</v>
      </c>
      <c r="J274" t="str">
        <f>IFERROR(Table1[[#This Row],[County (Utah.gov)]], SUBSTITUTE(Table1[[#This Row],[County (WPR)]], " County", ""))</f>
        <v>Sevier</v>
      </c>
      <c r="L274" t="s">
        <v>545</v>
      </c>
      <c r="M274">
        <v>84039</v>
      </c>
      <c r="N274" t="s">
        <v>550</v>
      </c>
      <c r="P274">
        <v>84408</v>
      </c>
      <c r="Q274" t="s">
        <v>141</v>
      </c>
      <c r="R274" t="s">
        <v>616</v>
      </c>
      <c r="S274" t="s">
        <v>612</v>
      </c>
      <c r="T274">
        <v>150</v>
      </c>
      <c r="U274" t="s">
        <v>270</v>
      </c>
    </row>
    <row r="275" spans="1:21">
      <c r="A275" t="s">
        <v>191</v>
      </c>
      <c r="B275" t="s">
        <v>20</v>
      </c>
      <c r="C275">
        <v>2025</v>
      </c>
      <c r="D275">
        <v>2</v>
      </c>
      <c r="E275">
        <v>84759</v>
      </c>
      <c r="F275" t="s">
        <v>290</v>
      </c>
      <c r="G275">
        <v>1</v>
      </c>
      <c r="H275" t="str">
        <f>_xlfn.XLOOKUP(Table1[[#This Row],[ZIPCODE]],Table2[Zip Code],Table2[County])</f>
        <v>Garfield</v>
      </c>
      <c r="I275" t="str">
        <f>_xlfn.XLOOKUP(Table1[[#This Row],[ZIPCODE]],Table3[zip],Table3[county])</f>
        <v>Garfield County</v>
      </c>
      <c r="J275" t="str">
        <f>IFERROR(Table1[[#This Row],[County (Utah.gov)]], SUBSTITUTE(Table1[[#This Row],[County (WPR)]], " County", ""))</f>
        <v>Garfield</v>
      </c>
      <c r="L275" t="s">
        <v>545</v>
      </c>
      <c r="M275">
        <v>84063</v>
      </c>
      <c r="N275" t="s">
        <v>551</v>
      </c>
      <c r="P275">
        <v>84034</v>
      </c>
      <c r="Q275" t="s">
        <v>540</v>
      </c>
      <c r="R275" t="s">
        <v>617</v>
      </c>
      <c r="S275" t="s">
        <v>612</v>
      </c>
      <c r="T275">
        <v>144</v>
      </c>
      <c r="U275" t="s">
        <v>270</v>
      </c>
    </row>
    <row r="276" spans="1:21">
      <c r="A276" t="s">
        <v>191</v>
      </c>
      <c r="B276" t="s">
        <v>20</v>
      </c>
      <c r="C276">
        <v>2025</v>
      </c>
      <c r="D276">
        <v>2</v>
      </c>
      <c r="E276">
        <v>84761</v>
      </c>
      <c r="F276" t="s">
        <v>290</v>
      </c>
      <c r="G276">
        <v>1</v>
      </c>
      <c r="H276" t="str">
        <f>_xlfn.XLOOKUP(Table1[[#This Row],[ZIPCODE]],Table2[Zip Code],Table2[County])</f>
        <v>Iron</v>
      </c>
      <c r="I276" t="str">
        <f>_xlfn.XLOOKUP(Table1[[#This Row],[ZIPCODE]],Table3[zip],Table3[county])</f>
        <v>Iron County</v>
      </c>
      <c r="J276" t="str">
        <f>IFERROR(Table1[[#This Row],[County (Utah.gov)]], SUBSTITUTE(Table1[[#This Row],[County (WPR)]], " County", ""))</f>
        <v>Iron</v>
      </c>
      <c r="L276" t="s">
        <v>545</v>
      </c>
      <c r="M276">
        <v>84076</v>
      </c>
      <c r="N276" t="s">
        <v>552</v>
      </c>
      <c r="P276">
        <v>84024</v>
      </c>
      <c r="Q276" t="s">
        <v>531</v>
      </c>
      <c r="R276" t="s">
        <v>627</v>
      </c>
      <c r="S276" t="s">
        <v>612</v>
      </c>
      <c r="T276">
        <v>134</v>
      </c>
      <c r="U276" t="s">
        <v>270</v>
      </c>
    </row>
    <row r="277" spans="1:21">
      <c r="A277" t="s">
        <v>191</v>
      </c>
      <c r="B277" t="s">
        <v>20</v>
      </c>
      <c r="C277">
        <v>2025</v>
      </c>
      <c r="D277">
        <v>2</v>
      </c>
      <c r="E277">
        <v>84761</v>
      </c>
      <c r="F277" t="s">
        <v>291</v>
      </c>
      <c r="G277">
        <v>1</v>
      </c>
      <c r="H277" t="str">
        <f>_xlfn.XLOOKUP(Table1[[#This Row],[ZIPCODE]],Table2[Zip Code],Table2[County])</f>
        <v>Iron</v>
      </c>
      <c r="I277" t="str">
        <f>_xlfn.XLOOKUP(Table1[[#This Row],[ZIPCODE]],Table3[zip],Table3[county])</f>
        <v>Iron County</v>
      </c>
      <c r="J277" t="str">
        <f>IFERROR(Table1[[#This Row],[County (Utah.gov)]], SUBSTITUTE(Table1[[#This Row],[County (WPR)]], " County", ""))</f>
        <v>Iron</v>
      </c>
      <c r="L277" t="s">
        <v>545</v>
      </c>
      <c r="M277">
        <v>84078</v>
      </c>
      <c r="N277" t="s">
        <v>553</v>
      </c>
      <c r="P277">
        <v>84712</v>
      </c>
      <c r="Q277" t="s">
        <v>417</v>
      </c>
      <c r="R277" t="s">
        <v>650</v>
      </c>
      <c r="S277" t="s">
        <v>612</v>
      </c>
      <c r="T277">
        <v>119</v>
      </c>
      <c r="U277" t="s">
        <v>270</v>
      </c>
    </row>
    <row r="278" spans="1:21">
      <c r="A278" t="s">
        <v>191</v>
      </c>
      <c r="B278" t="s">
        <v>20</v>
      </c>
      <c r="C278">
        <v>2025</v>
      </c>
      <c r="D278">
        <v>2</v>
      </c>
      <c r="E278">
        <v>84765</v>
      </c>
      <c r="F278" t="s">
        <v>291</v>
      </c>
      <c r="G278">
        <v>4</v>
      </c>
      <c r="H278" t="str">
        <f>_xlfn.XLOOKUP(Table1[[#This Row],[ZIPCODE]],Table2[Zip Code],Table2[County])</f>
        <v>Washington</v>
      </c>
      <c r="I278" t="str">
        <f>_xlfn.XLOOKUP(Table1[[#This Row],[ZIPCODE]],Table3[zip],Table3[county])</f>
        <v>Washington County</v>
      </c>
      <c r="J278" t="str">
        <f>IFERROR(Table1[[#This Row],[County (Utah.gov)]], SUBSTITUTE(Table1[[#This Row],[County (WPR)]], " County", ""))</f>
        <v>Washington</v>
      </c>
      <c r="L278" t="s">
        <v>545</v>
      </c>
      <c r="M278">
        <v>84079</v>
      </c>
      <c r="N278" t="s">
        <v>553</v>
      </c>
      <c r="P278">
        <v>84762</v>
      </c>
      <c r="Q278" t="s">
        <v>448</v>
      </c>
      <c r="R278" t="s">
        <v>636</v>
      </c>
      <c r="S278" t="s">
        <v>612</v>
      </c>
      <c r="T278">
        <v>111</v>
      </c>
      <c r="U278" t="s">
        <v>270</v>
      </c>
    </row>
    <row r="279" spans="1:21">
      <c r="A279" t="s">
        <v>191</v>
      </c>
      <c r="B279" t="s">
        <v>20</v>
      </c>
      <c r="C279">
        <v>2025</v>
      </c>
      <c r="D279">
        <v>2</v>
      </c>
      <c r="E279">
        <v>84770</v>
      </c>
      <c r="F279" t="s">
        <v>290</v>
      </c>
      <c r="G279">
        <v>4</v>
      </c>
      <c r="H279" t="str">
        <f>_xlfn.XLOOKUP(Table1[[#This Row],[ZIPCODE]],Table2[Zip Code],Table2[County])</f>
        <v>Washington</v>
      </c>
      <c r="I279" t="str">
        <f>_xlfn.XLOOKUP(Table1[[#This Row],[ZIPCODE]],Table3[zip],Table3[county])</f>
        <v>Washington County</v>
      </c>
      <c r="J279" t="str">
        <f>IFERROR(Table1[[#This Row],[County (Utah.gov)]], SUBSTITUTE(Table1[[#This Row],[County (WPR)]], " County", ""))</f>
        <v>Washington</v>
      </c>
      <c r="L279" t="s">
        <v>545</v>
      </c>
      <c r="M279">
        <v>84078</v>
      </c>
      <c r="N279" t="s">
        <v>553</v>
      </c>
      <c r="P279">
        <v>84766</v>
      </c>
      <c r="Q279" t="s">
        <v>518</v>
      </c>
      <c r="R279" t="s">
        <v>633</v>
      </c>
      <c r="S279" t="s">
        <v>612</v>
      </c>
      <c r="T279">
        <v>110</v>
      </c>
      <c r="U279" t="s">
        <v>270</v>
      </c>
    </row>
    <row r="280" spans="1:21">
      <c r="A280" t="s">
        <v>191</v>
      </c>
      <c r="B280" t="s">
        <v>20</v>
      </c>
      <c r="C280">
        <v>2025</v>
      </c>
      <c r="D280">
        <v>2</v>
      </c>
      <c r="E280">
        <v>84770</v>
      </c>
      <c r="F280" t="s">
        <v>291</v>
      </c>
      <c r="G280">
        <v>3</v>
      </c>
      <c r="H280" t="str">
        <f>_xlfn.XLOOKUP(Table1[[#This Row],[ZIPCODE]],Table2[Zip Code],Table2[County])</f>
        <v>Washington</v>
      </c>
      <c r="I280" t="str">
        <f>_xlfn.XLOOKUP(Table1[[#This Row],[ZIPCODE]],Table3[zip],Table3[county])</f>
        <v>Washington County</v>
      </c>
      <c r="J280" t="str">
        <f>IFERROR(Table1[[#This Row],[County (Utah.gov)]], SUBSTITUTE(Table1[[#This Row],[County (WPR)]], " County", ""))</f>
        <v>Washington</v>
      </c>
      <c r="L280" t="s">
        <v>545</v>
      </c>
      <c r="M280">
        <v>84079</v>
      </c>
      <c r="N280" t="s">
        <v>553</v>
      </c>
      <c r="P280">
        <v>84304</v>
      </c>
      <c r="Q280" t="s">
        <v>359</v>
      </c>
      <c r="R280" t="s">
        <v>620</v>
      </c>
      <c r="S280" t="s">
        <v>612</v>
      </c>
      <c r="T280">
        <v>108</v>
      </c>
      <c r="U280" t="s">
        <v>270</v>
      </c>
    </row>
    <row r="281" spans="1:21">
      <c r="A281" t="s">
        <v>191</v>
      </c>
      <c r="B281" t="s">
        <v>20</v>
      </c>
      <c r="C281">
        <v>2025</v>
      </c>
      <c r="D281">
        <v>2</v>
      </c>
      <c r="E281">
        <v>84776</v>
      </c>
      <c r="F281" t="s">
        <v>290</v>
      </c>
      <c r="G281">
        <v>1</v>
      </c>
      <c r="H281" t="str">
        <f>_xlfn.XLOOKUP(Table1[[#This Row],[ZIPCODE]],Table2[Zip Code],Table2[County])</f>
        <v>Garfield</v>
      </c>
      <c r="I281" t="str">
        <f>_xlfn.XLOOKUP(Table1[[#This Row],[ZIPCODE]],Table3[zip],Table3[county])</f>
        <v>Garfield County</v>
      </c>
      <c r="J281" t="str">
        <f>IFERROR(Table1[[#This Row],[County (Utah.gov)]], SUBSTITUTE(Table1[[#This Row],[County (WPR)]], " County", ""))</f>
        <v>Garfield</v>
      </c>
      <c r="L281" t="s">
        <v>545</v>
      </c>
      <c r="M281">
        <v>84085</v>
      </c>
      <c r="N281" t="s">
        <v>554</v>
      </c>
      <c r="P281">
        <v>84533</v>
      </c>
      <c r="Q281" t="s">
        <v>496</v>
      </c>
      <c r="R281" t="s">
        <v>639</v>
      </c>
      <c r="S281" t="s">
        <v>612</v>
      </c>
      <c r="T281">
        <v>103</v>
      </c>
      <c r="U281" t="s">
        <v>270</v>
      </c>
    </row>
    <row r="282" spans="1:21">
      <c r="A282" t="s">
        <v>191</v>
      </c>
      <c r="B282" t="s">
        <v>20</v>
      </c>
      <c r="C282">
        <v>2025</v>
      </c>
      <c r="D282">
        <v>2</v>
      </c>
      <c r="E282">
        <v>84776</v>
      </c>
      <c r="F282" t="s">
        <v>291</v>
      </c>
      <c r="G282">
        <v>1</v>
      </c>
      <c r="H282" t="str">
        <f>_xlfn.XLOOKUP(Table1[[#This Row],[ZIPCODE]],Table2[Zip Code],Table2[County])</f>
        <v>Garfield</v>
      </c>
      <c r="I282" t="str">
        <f>_xlfn.XLOOKUP(Table1[[#This Row],[ZIPCODE]],Table3[zip],Table3[county])</f>
        <v>Garfield County</v>
      </c>
      <c r="J282" t="str">
        <f>IFERROR(Table1[[#This Row],[County (Utah.gov)]], SUBSTITUTE(Table1[[#This Row],[County (WPR)]], " County", ""))</f>
        <v>Garfield</v>
      </c>
      <c r="L282" t="s">
        <v>270</v>
      </c>
      <c r="M282">
        <v>84004</v>
      </c>
      <c r="N282" t="s">
        <v>555</v>
      </c>
      <c r="P282">
        <v>84329</v>
      </c>
      <c r="Q282" t="s">
        <v>352</v>
      </c>
      <c r="R282" t="s">
        <v>625</v>
      </c>
      <c r="S282" t="s">
        <v>612</v>
      </c>
      <c r="T282">
        <v>99</v>
      </c>
      <c r="U282" t="s">
        <v>270</v>
      </c>
    </row>
    <row r="283" spans="1:21">
      <c r="A283" t="s">
        <v>191</v>
      </c>
      <c r="B283" t="s">
        <v>20</v>
      </c>
      <c r="C283">
        <v>2025</v>
      </c>
      <c r="D283">
        <v>2</v>
      </c>
      <c r="E283">
        <v>84780</v>
      </c>
      <c r="F283" t="s">
        <v>290</v>
      </c>
      <c r="G283">
        <v>1</v>
      </c>
      <c r="H283" t="str">
        <f>_xlfn.XLOOKUP(Table1[[#This Row],[ZIPCODE]],Table2[Zip Code],Table2[County])</f>
        <v>Washington</v>
      </c>
      <c r="I283" t="str">
        <f>_xlfn.XLOOKUP(Table1[[#This Row],[ZIPCODE]],Table3[zip],Table3[county])</f>
        <v>Washington County</v>
      </c>
      <c r="J283" t="str">
        <f>IFERROR(Table1[[#This Row],[County (Utah.gov)]], SUBSTITUTE(Table1[[#This Row],[County (WPR)]], " County", ""))</f>
        <v>Washington</v>
      </c>
      <c r="L283" t="s">
        <v>270</v>
      </c>
      <c r="M283">
        <v>84003</v>
      </c>
      <c r="N283" t="s">
        <v>556</v>
      </c>
      <c r="P283">
        <v>84516</v>
      </c>
      <c r="Q283" t="s">
        <v>409</v>
      </c>
      <c r="R283" t="s">
        <v>641</v>
      </c>
      <c r="S283" t="s">
        <v>612</v>
      </c>
      <c r="T283">
        <v>94</v>
      </c>
      <c r="U283" t="s">
        <v>270</v>
      </c>
    </row>
    <row r="284" spans="1:21">
      <c r="A284" t="s">
        <v>191</v>
      </c>
      <c r="B284" t="s">
        <v>20</v>
      </c>
      <c r="C284">
        <v>2025</v>
      </c>
      <c r="D284">
        <v>2</v>
      </c>
      <c r="E284">
        <v>84780</v>
      </c>
      <c r="F284" t="s">
        <v>291</v>
      </c>
      <c r="G284">
        <v>5</v>
      </c>
      <c r="H284" t="str">
        <f>_xlfn.XLOOKUP(Table1[[#This Row],[ZIPCODE]],Table2[Zip Code],Table2[County])</f>
        <v>Washington</v>
      </c>
      <c r="I284" t="str">
        <f>_xlfn.XLOOKUP(Table1[[#This Row],[ZIPCODE]],Table3[zip],Table3[county])</f>
        <v>Washington County</v>
      </c>
      <c r="J284" t="str">
        <f>IFERROR(Table1[[#This Row],[County (Utah.gov)]], SUBSTITUTE(Table1[[#This Row],[County (WPR)]], " County", ""))</f>
        <v>Washington</v>
      </c>
      <c r="L284" t="s">
        <v>270</v>
      </c>
      <c r="M284">
        <v>84013</v>
      </c>
      <c r="N284" t="s">
        <v>557</v>
      </c>
      <c r="P284">
        <v>84023</v>
      </c>
      <c r="Q284" t="s">
        <v>384</v>
      </c>
      <c r="R284" t="s">
        <v>649</v>
      </c>
      <c r="S284" t="s">
        <v>612</v>
      </c>
      <c r="T284">
        <v>84</v>
      </c>
      <c r="U284" t="s">
        <v>270</v>
      </c>
    </row>
    <row r="285" spans="1:21">
      <c r="A285" t="s">
        <v>191</v>
      </c>
      <c r="B285" t="s">
        <v>20</v>
      </c>
      <c r="C285">
        <v>2025</v>
      </c>
      <c r="D285">
        <v>2</v>
      </c>
      <c r="E285">
        <v>84790</v>
      </c>
      <c r="F285" t="s">
        <v>290</v>
      </c>
      <c r="G285">
        <v>7</v>
      </c>
      <c r="H285" t="str">
        <f>_xlfn.XLOOKUP(Table1[[#This Row],[ZIPCODE]],Table2[Zip Code],Table2[County])</f>
        <v>Washington</v>
      </c>
      <c r="I285" t="str">
        <f>_xlfn.XLOOKUP(Table1[[#This Row],[ZIPCODE]],Table3[zip],Table3[county])</f>
        <v>Washington County</v>
      </c>
      <c r="J285" t="str">
        <f>IFERROR(Table1[[#This Row],[County (Utah.gov)]], SUBSTITUTE(Table1[[#This Row],[County (WPR)]], " County", ""))</f>
        <v>Washington</v>
      </c>
      <c r="L285" t="s">
        <v>270</v>
      </c>
      <c r="M285">
        <v>84626</v>
      </c>
      <c r="N285" t="s">
        <v>558</v>
      </c>
      <c r="P285">
        <v>84728</v>
      </c>
      <c r="Q285" t="s">
        <v>456</v>
      </c>
      <c r="R285" t="s">
        <v>637</v>
      </c>
      <c r="S285" t="s">
        <v>612</v>
      </c>
      <c r="T285">
        <v>63</v>
      </c>
      <c r="U285" t="s">
        <v>270</v>
      </c>
    </row>
    <row r="286" spans="1:21">
      <c r="A286" t="s">
        <v>191</v>
      </c>
      <c r="B286" t="s">
        <v>20</v>
      </c>
      <c r="C286">
        <v>2025</v>
      </c>
      <c r="D286">
        <v>2</v>
      </c>
      <c r="E286">
        <v>84790</v>
      </c>
      <c r="F286" t="s">
        <v>291</v>
      </c>
      <c r="G286">
        <v>4</v>
      </c>
      <c r="H286" t="str">
        <f>_xlfn.XLOOKUP(Table1[[#This Row],[ZIPCODE]],Table2[Zip Code],Table2[County])</f>
        <v>Washington</v>
      </c>
      <c r="I286" t="str">
        <f>_xlfn.XLOOKUP(Table1[[#This Row],[ZIPCODE]],Table3[zip],Table3[county])</f>
        <v>Washington County</v>
      </c>
      <c r="J286" t="str">
        <f>IFERROR(Table1[[#This Row],[County (Utah.gov)]], SUBSTITUTE(Table1[[#This Row],[County (WPR)]], " County", ""))</f>
        <v>Washington</v>
      </c>
      <c r="L286" t="s">
        <v>270</v>
      </c>
      <c r="M286">
        <v>84633</v>
      </c>
      <c r="N286" t="s">
        <v>559</v>
      </c>
      <c r="P286">
        <v>84719</v>
      </c>
      <c r="Q286" t="s">
        <v>433</v>
      </c>
      <c r="R286" t="s">
        <v>624</v>
      </c>
      <c r="S286" t="s">
        <v>612</v>
      </c>
      <c r="T286">
        <v>49</v>
      </c>
      <c r="U286" t="s">
        <v>270</v>
      </c>
    </row>
    <row r="287" spans="1:21">
      <c r="A287" t="s">
        <v>191</v>
      </c>
      <c r="B287" t="s">
        <v>292</v>
      </c>
      <c r="C287">
        <v>2025</v>
      </c>
      <c r="D287">
        <v>2</v>
      </c>
      <c r="E287">
        <v>84003</v>
      </c>
      <c r="F287" t="s">
        <v>291</v>
      </c>
      <c r="G287">
        <v>1</v>
      </c>
      <c r="H287" t="str">
        <f>_xlfn.XLOOKUP(Table1[[#This Row],[ZIPCODE]],Table2[Zip Code],Table2[County])</f>
        <v>Utah</v>
      </c>
      <c r="I287" t="str">
        <f>_xlfn.XLOOKUP(Table1[[#This Row],[ZIPCODE]],Table3[zip],Table3[county])</f>
        <v>Utah County</v>
      </c>
      <c r="J287" t="str">
        <f>IFERROR(Table1[[#This Row],[County (Utah.gov)]], SUBSTITUTE(Table1[[#This Row],[County (WPR)]], " County", ""))</f>
        <v>Utah</v>
      </c>
      <c r="L287" t="s">
        <v>270</v>
      </c>
      <c r="M287">
        <v>84043</v>
      </c>
      <c r="N287" t="s">
        <v>560</v>
      </c>
      <c r="P287">
        <v>84732</v>
      </c>
      <c r="Q287" t="s">
        <v>470</v>
      </c>
      <c r="R287" t="s">
        <v>650</v>
      </c>
      <c r="S287" t="s">
        <v>612</v>
      </c>
      <c r="T287">
        <v>39</v>
      </c>
      <c r="U287" t="s">
        <v>270</v>
      </c>
    </row>
    <row r="288" spans="1:21">
      <c r="A288" t="s">
        <v>191</v>
      </c>
      <c r="B288" t="s">
        <v>292</v>
      </c>
      <c r="C288">
        <v>2025</v>
      </c>
      <c r="D288">
        <v>2</v>
      </c>
      <c r="E288">
        <v>84005</v>
      </c>
      <c r="F288" t="s">
        <v>291</v>
      </c>
      <c r="G288">
        <v>1</v>
      </c>
      <c r="H288" t="e">
        <f>_xlfn.XLOOKUP(Table1[[#This Row],[ZIPCODE]],Table2[Zip Code],Table2[County])</f>
        <v>#N/A</v>
      </c>
      <c r="I288" t="str">
        <f>_xlfn.XLOOKUP(Table1[[#This Row],[ZIPCODE]],Table3[zip],Table3[county])</f>
        <v>Utah County</v>
      </c>
      <c r="J288" t="str">
        <f>IFERROR(Table1[[#This Row],[County (Utah.gov)]], SUBSTITUTE(Table1[[#This Row],[County (WPR)]], " County", ""))</f>
        <v>Utah</v>
      </c>
      <c r="L288" t="s">
        <v>270</v>
      </c>
      <c r="M288">
        <v>84042</v>
      </c>
      <c r="N288" t="s">
        <v>561</v>
      </c>
      <c r="P288">
        <v>84731</v>
      </c>
      <c r="Q288" t="s">
        <v>338</v>
      </c>
      <c r="R288" t="s">
        <v>638</v>
      </c>
      <c r="S288" t="s">
        <v>612</v>
      </c>
      <c r="T288">
        <v>36</v>
      </c>
      <c r="U288" t="s">
        <v>270</v>
      </c>
    </row>
    <row r="289" spans="1:21">
      <c r="A289" t="s">
        <v>191</v>
      </c>
      <c r="B289" t="s">
        <v>292</v>
      </c>
      <c r="C289">
        <v>2025</v>
      </c>
      <c r="D289">
        <v>2</v>
      </c>
      <c r="E289">
        <v>84009</v>
      </c>
      <c r="F289" t="s">
        <v>291</v>
      </c>
      <c r="G289">
        <v>3</v>
      </c>
      <c r="H289" t="e">
        <f>_xlfn.XLOOKUP(Table1[[#This Row],[ZIPCODE]],Table2[Zip Code],Table2[County])</f>
        <v>#N/A</v>
      </c>
      <c r="I289" t="str">
        <f>_xlfn.XLOOKUP(Table1[[#This Row],[ZIPCODE]],Table3[zip],Table3[county])</f>
        <v>Salt Lake County</v>
      </c>
      <c r="J289" t="str">
        <f>IFERROR(Table1[[#This Row],[County (Utah.gov)]], SUBSTITUTE(Table1[[#This Row],[County (WPR)]], " County", ""))</f>
        <v>Salt Lake</v>
      </c>
      <c r="L289" t="s">
        <v>270</v>
      </c>
      <c r="M289">
        <v>84664</v>
      </c>
      <c r="N289" t="s">
        <v>562</v>
      </c>
      <c r="P289">
        <v>84621</v>
      </c>
      <c r="Q289" t="s">
        <v>503</v>
      </c>
      <c r="R289" t="s">
        <v>635</v>
      </c>
      <c r="S289" t="s">
        <v>612</v>
      </c>
      <c r="T289">
        <v>30</v>
      </c>
      <c r="U289" t="s">
        <v>270</v>
      </c>
    </row>
    <row r="290" spans="1:21">
      <c r="A290" t="s">
        <v>191</v>
      </c>
      <c r="B290" t="s">
        <v>292</v>
      </c>
      <c r="C290">
        <v>2025</v>
      </c>
      <c r="D290">
        <v>2</v>
      </c>
      <c r="E290">
        <v>84043</v>
      </c>
      <c r="F290" t="s">
        <v>291</v>
      </c>
      <c r="G290">
        <v>1</v>
      </c>
      <c r="H290" t="str">
        <f>_xlfn.XLOOKUP(Table1[[#This Row],[ZIPCODE]],Table2[Zip Code],Table2[County])</f>
        <v>Utah</v>
      </c>
      <c r="I290" t="str">
        <f>_xlfn.XLOOKUP(Table1[[#This Row],[ZIPCODE]],Table3[zip],Table3[county])</f>
        <v>Utah County</v>
      </c>
      <c r="J290" t="str">
        <f>IFERROR(Table1[[#This Row],[County (Utah.gov)]], SUBSTITUTE(Table1[[#This Row],[County (WPR)]], " County", ""))</f>
        <v>Utah</v>
      </c>
      <c r="L290" t="s">
        <v>270</v>
      </c>
      <c r="M290">
        <v>84057</v>
      </c>
      <c r="N290" t="s">
        <v>138</v>
      </c>
      <c r="P290">
        <v>84313</v>
      </c>
      <c r="Q290" t="s">
        <v>348</v>
      </c>
      <c r="R290" t="s">
        <v>625</v>
      </c>
      <c r="S290" t="s">
        <v>612</v>
      </c>
      <c r="T290">
        <v>29</v>
      </c>
      <c r="U290" t="s">
        <v>270</v>
      </c>
    </row>
    <row r="291" spans="1:21">
      <c r="A291" t="s">
        <v>191</v>
      </c>
      <c r="B291" t="s">
        <v>292</v>
      </c>
      <c r="C291">
        <v>2025</v>
      </c>
      <c r="D291">
        <v>2</v>
      </c>
      <c r="E291">
        <v>84044</v>
      </c>
      <c r="F291" t="s">
        <v>291</v>
      </c>
      <c r="G291">
        <v>12</v>
      </c>
      <c r="H291" t="str">
        <f>_xlfn.XLOOKUP(Table1[[#This Row],[ZIPCODE]],Table2[Zip Code],Table2[County])</f>
        <v>Salt Lake</v>
      </c>
      <c r="I291" t="str">
        <f>_xlfn.XLOOKUP(Table1[[#This Row],[ZIPCODE]],Table3[zip],Table3[county])</f>
        <v>Salt Lake County</v>
      </c>
      <c r="J291" t="str">
        <f>IFERROR(Table1[[#This Row],[County (Utah.gov)]], SUBSTITUTE(Table1[[#This Row],[County (WPR)]], " County", ""))</f>
        <v>Salt Lake</v>
      </c>
      <c r="L291" t="s">
        <v>270</v>
      </c>
      <c r="M291">
        <v>84058</v>
      </c>
      <c r="N291" t="s">
        <v>138</v>
      </c>
      <c r="P291">
        <v>84755</v>
      </c>
      <c r="Q291" t="s">
        <v>451</v>
      </c>
      <c r="R291" t="s">
        <v>636</v>
      </c>
      <c r="S291" t="s">
        <v>612</v>
      </c>
      <c r="T291">
        <v>28</v>
      </c>
      <c r="U291" t="s">
        <v>270</v>
      </c>
    </row>
    <row r="292" spans="1:21">
      <c r="A292" t="s">
        <v>191</v>
      </c>
      <c r="B292" t="s">
        <v>292</v>
      </c>
      <c r="C292">
        <v>2025</v>
      </c>
      <c r="D292">
        <v>2</v>
      </c>
      <c r="E292">
        <v>84047</v>
      </c>
      <c r="F292" t="s">
        <v>291</v>
      </c>
      <c r="G292">
        <v>2</v>
      </c>
      <c r="H292" t="str">
        <f>_xlfn.XLOOKUP(Table1[[#This Row],[ZIPCODE]],Table2[Zip Code],Table2[County])</f>
        <v>Salt Lake</v>
      </c>
      <c r="I292" t="str">
        <f>_xlfn.XLOOKUP(Table1[[#This Row],[ZIPCODE]],Table3[zip],Table3[county])</f>
        <v>Salt Lake County</v>
      </c>
      <c r="J292" t="str">
        <f>IFERROR(Table1[[#This Row],[County (Utah.gov)]], SUBSTITUTE(Table1[[#This Row],[County (WPR)]], " County", ""))</f>
        <v>Salt Lake</v>
      </c>
      <c r="L292" t="s">
        <v>270</v>
      </c>
      <c r="M292">
        <v>84059</v>
      </c>
      <c r="N292" t="s">
        <v>138</v>
      </c>
      <c r="P292">
        <v>84150</v>
      </c>
      <c r="Q292" t="s">
        <v>485</v>
      </c>
      <c r="R292" t="s">
        <v>614</v>
      </c>
      <c r="S292" t="s">
        <v>612</v>
      </c>
      <c r="T292">
        <v>7</v>
      </c>
      <c r="U292" t="s">
        <v>270</v>
      </c>
    </row>
    <row r="293" spans="1:21">
      <c r="A293" t="s">
        <v>191</v>
      </c>
      <c r="B293" t="s">
        <v>292</v>
      </c>
      <c r="C293">
        <v>2025</v>
      </c>
      <c r="D293">
        <v>2</v>
      </c>
      <c r="E293">
        <v>84054</v>
      </c>
      <c r="F293" t="s">
        <v>291</v>
      </c>
      <c r="G293">
        <v>1</v>
      </c>
      <c r="H293" t="str">
        <f>_xlfn.XLOOKUP(Table1[[#This Row],[ZIPCODE]],Table2[Zip Code],Table2[County])</f>
        <v>Davis</v>
      </c>
      <c r="I293" t="str">
        <f>_xlfn.XLOOKUP(Table1[[#This Row],[ZIPCODE]],Table3[zip],Table3[county])</f>
        <v>Davis County</v>
      </c>
      <c r="J293" t="str">
        <f>IFERROR(Table1[[#This Row],[County (Utah.gov)]], SUBSTITUTE(Table1[[#This Row],[County (WPR)]], " County", ""))</f>
        <v>Davis</v>
      </c>
      <c r="L293" t="s">
        <v>270</v>
      </c>
      <c r="M293">
        <v>84097</v>
      </c>
      <c r="N293" t="s">
        <v>138</v>
      </c>
      <c r="P293">
        <v>84008</v>
      </c>
      <c r="Q293" t="s">
        <v>546</v>
      </c>
      <c r="R293" t="s">
        <v>623</v>
      </c>
      <c r="S293" t="s">
        <v>612</v>
      </c>
      <c r="T293">
        <v>0</v>
      </c>
      <c r="U293" t="s">
        <v>270</v>
      </c>
    </row>
    <row r="294" spans="1:21">
      <c r="A294" t="s">
        <v>191</v>
      </c>
      <c r="B294" t="s">
        <v>292</v>
      </c>
      <c r="C294">
        <v>2025</v>
      </c>
      <c r="D294">
        <v>2</v>
      </c>
      <c r="E294">
        <v>84065</v>
      </c>
      <c r="F294" t="s">
        <v>291</v>
      </c>
      <c r="G294">
        <v>1</v>
      </c>
      <c r="H294" t="str">
        <f>_xlfn.XLOOKUP(Table1[[#This Row],[ZIPCODE]],Table2[Zip Code],Table2[County])</f>
        <v>Salt Lake</v>
      </c>
      <c r="I294" t="str">
        <f>_xlfn.XLOOKUP(Table1[[#This Row],[ZIPCODE]],Table3[zip],Table3[county])</f>
        <v>Salt Lake County</v>
      </c>
      <c r="J294" t="str">
        <f>IFERROR(Table1[[#This Row],[County (Utah.gov)]], SUBSTITUTE(Table1[[#This Row],[County (WPR)]], " County", ""))</f>
        <v>Salt Lake</v>
      </c>
      <c r="L294" t="s">
        <v>270</v>
      </c>
      <c r="M294">
        <v>84651</v>
      </c>
      <c r="N294" t="s">
        <v>563</v>
      </c>
      <c r="P294">
        <v>84114</v>
      </c>
      <c r="Q294" t="s">
        <v>485</v>
      </c>
      <c r="R294" t="s">
        <v>614</v>
      </c>
      <c r="S294" t="s">
        <v>612</v>
      </c>
      <c r="T294">
        <v>0</v>
      </c>
      <c r="U294" t="s">
        <v>270</v>
      </c>
    </row>
    <row r="295" spans="1:21">
      <c r="A295" t="s">
        <v>191</v>
      </c>
      <c r="B295" t="s">
        <v>292</v>
      </c>
      <c r="C295">
        <v>2025</v>
      </c>
      <c r="D295">
        <v>2</v>
      </c>
      <c r="E295">
        <v>84074</v>
      </c>
      <c r="F295" t="s">
        <v>291</v>
      </c>
      <c r="G295">
        <v>3</v>
      </c>
      <c r="H295" t="str">
        <f>_xlfn.XLOOKUP(Table1[[#This Row],[ZIPCODE]],Table2[Zip Code],Table2[County])</f>
        <v>Tooele</v>
      </c>
      <c r="I295" t="str">
        <f>_xlfn.XLOOKUP(Table1[[#This Row],[ZIPCODE]],Table3[zip],Table3[county])</f>
        <v>Tooele County</v>
      </c>
      <c r="J295" t="str">
        <f>IFERROR(Table1[[#This Row],[County (Utah.gov)]], SUBSTITUTE(Table1[[#This Row],[County (WPR)]], " County", ""))</f>
        <v>Tooele</v>
      </c>
      <c r="L295" t="s">
        <v>270</v>
      </c>
      <c r="M295">
        <v>84062</v>
      </c>
      <c r="N295" t="s">
        <v>564</v>
      </c>
      <c r="P295">
        <v>84138</v>
      </c>
      <c r="Q295" t="s">
        <v>485</v>
      </c>
      <c r="R295" t="s">
        <v>614</v>
      </c>
      <c r="S295" t="s">
        <v>612</v>
      </c>
      <c r="T295">
        <v>0</v>
      </c>
      <c r="U295" t="s">
        <v>270</v>
      </c>
    </row>
    <row r="296" spans="1:21">
      <c r="A296" t="s">
        <v>191</v>
      </c>
      <c r="B296" t="s">
        <v>292</v>
      </c>
      <c r="C296">
        <v>2025</v>
      </c>
      <c r="D296">
        <v>2</v>
      </c>
      <c r="E296">
        <v>84081</v>
      </c>
      <c r="F296" t="s">
        <v>291</v>
      </c>
      <c r="G296">
        <v>8</v>
      </c>
      <c r="H296" t="e">
        <f>_xlfn.XLOOKUP(Table1[[#This Row],[ZIPCODE]],Table2[Zip Code],Table2[County])</f>
        <v>#N/A</v>
      </c>
      <c r="I296" t="str">
        <f>_xlfn.XLOOKUP(Table1[[#This Row],[ZIPCODE]],Table3[zip],Table3[county])</f>
        <v>Salt Lake County</v>
      </c>
      <c r="J296" t="str">
        <f>IFERROR(Table1[[#This Row],[County (Utah.gov)]], SUBSTITUTE(Table1[[#This Row],[County (WPR)]], " County", ""))</f>
        <v>Salt Lake</v>
      </c>
      <c r="L296" t="s">
        <v>270</v>
      </c>
      <c r="M296">
        <v>84601</v>
      </c>
      <c r="N296" t="s">
        <v>565</v>
      </c>
      <c r="P296">
        <v>84180</v>
      </c>
      <c r="Q296" t="s">
        <v>485</v>
      </c>
      <c r="R296" t="s">
        <v>614</v>
      </c>
      <c r="S296" t="s">
        <v>612</v>
      </c>
      <c r="T296">
        <v>0</v>
      </c>
      <c r="U296" t="s">
        <v>270</v>
      </c>
    </row>
    <row r="297" spans="1:21">
      <c r="A297" t="s">
        <v>191</v>
      </c>
      <c r="B297" t="s">
        <v>292</v>
      </c>
      <c r="C297">
        <v>2025</v>
      </c>
      <c r="D297">
        <v>2</v>
      </c>
      <c r="E297">
        <v>84084</v>
      </c>
      <c r="F297" t="s">
        <v>291</v>
      </c>
      <c r="G297">
        <v>3</v>
      </c>
      <c r="H297" t="str">
        <f>_xlfn.XLOOKUP(Table1[[#This Row],[ZIPCODE]],Table2[Zip Code],Table2[County])</f>
        <v>Salt Lake</v>
      </c>
      <c r="I297" t="str">
        <f>_xlfn.XLOOKUP(Table1[[#This Row],[ZIPCODE]],Table3[zip],Table3[county])</f>
        <v>Salt Lake County</v>
      </c>
      <c r="J297" t="str">
        <f>IFERROR(Table1[[#This Row],[County (Utah.gov)]], SUBSTITUTE(Table1[[#This Row],[County (WPR)]], " County", ""))</f>
        <v>Salt Lake</v>
      </c>
      <c r="L297" t="s">
        <v>270</v>
      </c>
      <c r="M297">
        <v>84602</v>
      </c>
      <c r="N297" t="s">
        <v>565</v>
      </c>
      <c r="P297">
        <v>84322</v>
      </c>
      <c r="Q297" t="s">
        <v>136</v>
      </c>
      <c r="R297" t="s">
        <v>620</v>
      </c>
      <c r="S297" t="s">
        <v>612</v>
      </c>
      <c r="T297">
        <v>0</v>
      </c>
      <c r="U297" t="s">
        <v>270</v>
      </c>
    </row>
    <row r="298" spans="1:21">
      <c r="A298" t="s">
        <v>191</v>
      </c>
      <c r="B298" t="s">
        <v>292</v>
      </c>
      <c r="C298">
        <v>2025</v>
      </c>
      <c r="D298">
        <v>2</v>
      </c>
      <c r="E298">
        <v>84088</v>
      </c>
      <c r="F298" t="s">
        <v>291</v>
      </c>
      <c r="G298">
        <v>1</v>
      </c>
      <c r="H298" t="str">
        <f>_xlfn.XLOOKUP(Table1[[#This Row],[ZIPCODE]],Table2[Zip Code],Table2[County])</f>
        <v>Salt Lake</v>
      </c>
      <c r="I298" t="str">
        <f>_xlfn.XLOOKUP(Table1[[#This Row],[ZIPCODE]],Table3[zip],Table3[county])</f>
        <v>Salt Lake County</v>
      </c>
      <c r="J298" t="str">
        <f>IFERROR(Table1[[#This Row],[County (Utah.gov)]], SUBSTITUTE(Table1[[#This Row],[County (WPR)]], " County", ""))</f>
        <v>Salt Lake</v>
      </c>
      <c r="L298" t="s">
        <v>270</v>
      </c>
      <c r="M298">
        <v>84603</v>
      </c>
      <c r="N298" t="s">
        <v>565</v>
      </c>
      <c r="P298">
        <v>84515</v>
      </c>
      <c r="Q298" t="s">
        <v>428</v>
      </c>
      <c r="R298" t="s">
        <v>632</v>
      </c>
      <c r="S298" t="s">
        <v>612</v>
      </c>
      <c r="T298">
        <v>0</v>
      </c>
      <c r="U298" t="s">
        <v>270</v>
      </c>
    </row>
    <row r="299" spans="1:21">
      <c r="A299" t="s">
        <v>191</v>
      </c>
      <c r="B299" t="s">
        <v>292</v>
      </c>
      <c r="C299">
        <v>2025</v>
      </c>
      <c r="D299">
        <v>2</v>
      </c>
      <c r="E299">
        <v>84092</v>
      </c>
      <c r="F299" t="s">
        <v>291</v>
      </c>
      <c r="G299">
        <v>1</v>
      </c>
      <c r="H299" t="str">
        <f>_xlfn.XLOOKUP(Table1[[#This Row],[ZIPCODE]],Table2[Zip Code],Table2[County])</f>
        <v>Salt Lake</v>
      </c>
      <c r="I299" t="str">
        <f>_xlfn.XLOOKUP(Table1[[#This Row],[ZIPCODE]],Table3[zip],Table3[county])</f>
        <v>Salt Lake County</v>
      </c>
      <c r="J299" t="str">
        <f>IFERROR(Table1[[#This Row],[County (Utah.gov)]], SUBSTITUTE(Table1[[#This Row],[County (WPR)]], " County", ""))</f>
        <v>Salt Lake</v>
      </c>
      <c r="L299" t="s">
        <v>270</v>
      </c>
      <c r="M299">
        <v>84604</v>
      </c>
      <c r="N299" t="s">
        <v>565</v>
      </c>
      <c r="P299">
        <v>84540</v>
      </c>
      <c r="Q299" t="s">
        <v>430</v>
      </c>
      <c r="R299" t="s">
        <v>632</v>
      </c>
      <c r="S299" t="s">
        <v>612</v>
      </c>
      <c r="T299">
        <v>0</v>
      </c>
      <c r="U299" t="s">
        <v>270</v>
      </c>
    </row>
    <row r="300" spans="1:21">
      <c r="A300" t="s">
        <v>191</v>
      </c>
      <c r="B300" t="s">
        <v>292</v>
      </c>
      <c r="C300">
        <v>2025</v>
      </c>
      <c r="D300">
        <v>2</v>
      </c>
      <c r="E300">
        <v>84095</v>
      </c>
      <c r="F300" t="s">
        <v>291</v>
      </c>
      <c r="G300">
        <v>1</v>
      </c>
      <c r="H300" t="str">
        <f>_xlfn.XLOOKUP(Table1[[#This Row],[ZIPCODE]],Table2[Zip Code],Table2[County])</f>
        <v>Salt Lake</v>
      </c>
      <c r="I300" t="str">
        <f>_xlfn.XLOOKUP(Table1[[#This Row],[ZIPCODE]],Table3[zip],Table3[county])</f>
        <v>Salt Lake County</v>
      </c>
      <c r="J300" t="str">
        <f>IFERROR(Table1[[#This Row],[County (Utah.gov)]], SUBSTITUTE(Table1[[#This Row],[County (WPR)]], " County", ""))</f>
        <v>Salt Lake</v>
      </c>
      <c r="L300" t="s">
        <v>270</v>
      </c>
      <c r="M300">
        <v>84605</v>
      </c>
      <c r="N300" t="s">
        <v>565</v>
      </c>
      <c r="P300">
        <v>84753</v>
      </c>
      <c r="Q300" t="s">
        <v>436</v>
      </c>
      <c r="R300" t="s">
        <v>624</v>
      </c>
      <c r="S300" t="s">
        <v>612</v>
      </c>
      <c r="T300">
        <v>0</v>
      </c>
      <c r="U300" t="s">
        <v>270</v>
      </c>
    </row>
    <row r="301" spans="1:21">
      <c r="A301" t="s">
        <v>191</v>
      </c>
      <c r="B301" t="s">
        <v>292</v>
      </c>
      <c r="C301">
        <v>2025</v>
      </c>
      <c r="D301">
        <v>2</v>
      </c>
      <c r="E301">
        <v>84096</v>
      </c>
      <c r="F301" t="s">
        <v>291</v>
      </c>
      <c r="G301">
        <v>6</v>
      </c>
      <c r="H301" t="e">
        <f>_xlfn.XLOOKUP(Table1[[#This Row],[ZIPCODE]],Table2[Zip Code],Table2[County])</f>
        <v>#N/A</v>
      </c>
      <c r="I301" t="str">
        <f>_xlfn.XLOOKUP(Table1[[#This Row],[ZIPCODE]],Table3[zip],Table3[county])</f>
        <v>Salt Lake County</v>
      </c>
      <c r="J301" t="str">
        <f>IFERROR(Table1[[#This Row],[County (Utah.gov)]], SUBSTITUTE(Table1[[#This Row],[County (WPR)]], " County", ""))</f>
        <v>Salt Lake</v>
      </c>
      <c r="L301" t="s">
        <v>270</v>
      </c>
      <c r="M301">
        <v>84606</v>
      </c>
      <c r="N301" t="s">
        <v>565</v>
      </c>
    </row>
    <row r="302" spans="1:21">
      <c r="A302" t="s">
        <v>191</v>
      </c>
      <c r="B302" t="s">
        <v>292</v>
      </c>
      <c r="C302">
        <v>2025</v>
      </c>
      <c r="D302">
        <v>2</v>
      </c>
      <c r="E302">
        <v>84104</v>
      </c>
      <c r="F302" t="s">
        <v>291</v>
      </c>
      <c r="G302">
        <v>2</v>
      </c>
      <c r="H302" t="str">
        <f>_xlfn.XLOOKUP(Table1[[#This Row],[ZIPCODE]],Table2[Zip Code],Table2[County])</f>
        <v>Salt Lake</v>
      </c>
      <c r="I302" t="str">
        <f>_xlfn.XLOOKUP(Table1[[#This Row],[ZIPCODE]],Table3[zip],Table3[county])</f>
        <v>Salt Lake County</v>
      </c>
      <c r="J302" t="str">
        <f>IFERROR(Table1[[#This Row],[County (Utah.gov)]], SUBSTITUTE(Table1[[#This Row],[County (WPR)]], " County", ""))</f>
        <v>Salt Lake</v>
      </c>
      <c r="L302" t="s">
        <v>270</v>
      </c>
      <c r="M302">
        <v>84653</v>
      </c>
      <c r="N302" t="s">
        <v>566</v>
      </c>
    </row>
    <row r="303" spans="1:21">
      <c r="A303" t="s">
        <v>191</v>
      </c>
      <c r="B303" t="s">
        <v>292</v>
      </c>
      <c r="C303">
        <v>2025</v>
      </c>
      <c r="D303">
        <v>2</v>
      </c>
      <c r="E303">
        <v>84107</v>
      </c>
      <c r="F303" t="s">
        <v>291</v>
      </c>
      <c r="G303">
        <v>4</v>
      </c>
      <c r="H303" t="str">
        <f>_xlfn.XLOOKUP(Table1[[#This Row],[ZIPCODE]],Table2[Zip Code],Table2[County])</f>
        <v>Salt Lake</v>
      </c>
      <c r="I303" t="str">
        <f>_xlfn.XLOOKUP(Table1[[#This Row],[ZIPCODE]],Table3[zip],Table3[county])</f>
        <v>Salt Lake County</v>
      </c>
      <c r="J303" t="str">
        <f>IFERROR(Table1[[#This Row],[County (Utah.gov)]], SUBSTITUTE(Table1[[#This Row],[County (WPR)]], " County", ""))</f>
        <v>Salt Lake</v>
      </c>
      <c r="L303" t="s">
        <v>270</v>
      </c>
      <c r="M303">
        <v>84655</v>
      </c>
      <c r="N303" t="s">
        <v>567</v>
      </c>
    </row>
    <row r="304" spans="1:21">
      <c r="A304" t="s">
        <v>191</v>
      </c>
      <c r="B304" t="s">
        <v>292</v>
      </c>
      <c r="C304">
        <v>2025</v>
      </c>
      <c r="D304">
        <v>2</v>
      </c>
      <c r="E304">
        <v>84109</v>
      </c>
      <c r="F304" t="s">
        <v>291</v>
      </c>
      <c r="G304">
        <v>1</v>
      </c>
      <c r="H304" t="str">
        <f>_xlfn.XLOOKUP(Table1[[#This Row],[ZIPCODE]],Table2[Zip Code],Table2[County])</f>
        <v>Salt Lake</v>
      </c>
      <c r="I304" t="str">
        <f>_xlfn.XLOOKUP(Table1[[#This Row],[ZIPCODE]],Table3[zip],Table3[county])</f>
        <v>Salt Lake County</v>
      </c>
      <c r="J304" t="str">
        <f>IFERROR(Table1[[#This Row],[County (Utah.gov)]], SUBSTITUTE(Table1[[#This Row],[County (WPR)]], " County", ""))</f>
        <v>Salt Lake</v>
      </c>
      <c r="L304" t="s">
        <v>270</v>
      </c>
      <c r="M304">
        <v>84660</v>
      </c>
      <c r="N304" t="s">
        <v>568</v>
      </c>
    </row>
    <row r="305" spans="1:14">
      <c r="A305" t="s">
        <v>191</v>
      </c>
      <c r="B305" t="s">
        <v>292</v>
      </c>
      <c r="C305">
        <v>2025</v>
      </c>
      <c r="D305">
        <v>2</v>
      </c>
      <c r="E305">
        <v>84115</v>
      </c>
      <c r="F305" t="s">
        <v>291</v>
      </c>
      <c r="G305">
        <v>4</v>
      </c>
      <c r="H305" t="str">
        <f>_xlfn.XLOOKUP(Table1[[#This Row],[ZIPCODE]],Table2[Zip Code],Table2[County])</f>
        <v>Salt Lake</v>
      </c>
      <c r="I305" t="str">
        <f>_xlfn.XLOOKUP(Table1[[#This Row],[ZIPCODE]],Table3[zip],Table3[county])</f>
        <v>Salt Lake County</v>
      </c>
      <c r="J305" t="str">
        <f>IFERROR(Table1[[#This Row],[County (Utah.gov)]], SUBSTITUTE(Table1[[#This Row],[County (WPR)]], " County", ""))</f>
        <v>Salt Lake</v>
      </c>
      <c r="L305" t="s">
        <v>270</v>
      </c>
      <c r="M305">
        <v>84663</v>
      </c>
      <c r="N305" t="s">
        <v>569</v>
      </c>
    </row>
    <row r="306" spans="1:14">
      <c r="A306" t="s">
        <v>191</v>
      </c>
      <c r="B306" t="s">
        <v>292</v>
      </c>
      <c r="C306">
        <v>2025</v>
      </c>
      <c r="D306">
        <v>2</v>
      </c>
      <c r="E306">
        <v>84116</v>
      </c>
      <c r="F306" t="s">
        <v>291</v>
      </c>
      <c r="G306">
        <v>5</v>
      </c>
      <c r="H306" t="str">
        <f>_xlfn.XLOOKUP(Table1[[#This Row],[ZIPCODE]],Table2[Zip Code],Table2[County])</f>
        <v>Salt Lake</v>
      </c>
      <c r="I306" t="str">
        <f>_xlfn.XLOOKUP(Table1[[#This Row],[ZIPCODE]],Table3[zip],Table3[county])</f>
        <v>Salt Lake County</v>
      </c>
      <c r="J306" t="str">
        <f>IFERROR(Table1[[#This Row],[County (Utah.gov)]], SUBSTITUTE(Table1[[#This Row],[County (WPR)]], " County", ""))</f>
        <v>Salt Lake</v>
      </c>
      <c r="L306" t="s">
        <v>570</v>
      </c>
      <c r="M306">
        <v>84032</v>
      </c>
      <c r="N306" t="s">
        <v>571</v>
      </c>
    </row>
    <row r="307" spans="1:14">
      <c r="A307" t="s">
        <v>191</v>
      </c>
      <c r="B307" t="s">
        <v>292</v>
      </c>
      <c r="C307">
        <v>2025</v>
      </c>
      <c r="D307">
        <v>2</v>
      </c>
      <c r="E307">
        <v>84118</v>
      </c>
      <c r="F307" t="s">
        <v>291</v>
      </c>
      <c r="G307">
        <v>17</v>
      </c>
      <c r="H307" t="str">
        <f>_xlfn.XLOOKUP(Table1[[#This Row],[ZIPCODE]],Table2[Zip Code],Table2[County])</f>
        <v>Salt Lake</v>
      </c>
      <c r="I307" t="str">
        <f>_xlfn.XLOOKUP(Table1[[#This Row],[ZIPCODE]],Table3[zip],Table3[county])</f>
        <v>Salt Lake County</v>
      </c>
      <c r="J307" t="str">
        <f>IFERROR(Table1[[#This Row],[County (Utah.gov)]], SUBSTITUTE(Table1[[#This Row],[County (WPR)]], " County", ""))</f>
        <v>Salt Lake</v>
      </c>
      <c r="L307" t="s">
        <v>570</v>
      </c>
      <c r="M307">
        <v>84049</v>
      </c>
      <c r="N307" t="s">
        <v>572</v>
      </c>
    </row>
    <row r="308" spans="1:14">
      <c r="A308" t="s">
        <v>191</v>
      </c>
      <c r="B308" t="s">
        <v>292</v>
      </c>
      <c r="C308">
        <v>2025</v>
      </c>
      <c r="D308">
        <v>2</v>
      </c>
      <c r="E308">
        <v>84119</v>
      </c>
      <c r="F308" t="s">
        <v>291</v>
      </c>
      <c r="G308">
        <v>13</v>
      </c>
      <c r="H308" t="str">
        <f>_xlfn.XLOOKUP(Table1[[#This Row],[ZIPCODE]],Table2[Zip Code],Table2[County])</f>
        <v>Salt Lake</v>
      </c>
      <c r="I308" t="str">
        <f>_xlfn.XLOOKUP(Table1[[#This Row],[ZIPCODE]],Table3[zip],Table3[county])</f>
        <v>Salt Lake County</v>
      </c>
      <c r="J308" t="str">
        <f>IFERROR(Table1[[#This Row],[County (Utah.gov)]], SUBSTITUTE(Table1[[#This Row],[County (WPR)]], " County", ""))</f>
        <v>Salt Lake</v>
      </c>
      <c r="L308" t="s">
        <v>570</v>
      </c>
      <c r="M308">
        <v>84082</v>
      </c>
      <c r="N308" t="s">
        <v>573</v>
      </c>
    </row>
    <row r="309" spans="1:14">
      <c r="A309" t="s">
        <v>191</v>
      </c>
      <c r="B309" t="s">
        <v>292</v>
      </c>
      <c r="C309">
        <v>2025</v>
      </c>
      <c r="D309">
        <v>2</v>
      </c>
      <c r="E309">
        <v>84120</v>
      </c>
      <c r="F309" t="s">
        <v>291</v>
      </c>
      <c r="G309">
        <v>22</v>
      </c>
      <c r="H309" t="str">
        <f>_xlfn.XLOOKUP(Table1[[#This Row],[ZIPCODE]],Table2[Zip Code],Table2[County])</f>
        <v>Salt Lake</v>
      </c>
      <c r="I309" t="str">
        <f>_xlfn.XLOOKUP(Table1[[#This Row],[ZIPCODE]],Table3[zip],Table3[county])</f>
        <v>Salt Lake County</v>
      </c>
      <c r="J309" t="str">
        <f>IFERROR(Table1[[#This Row],[County (Utah.gov)]], SUBSTITUTE(Table1[[#This Row],[County (WPR)]], " County", ""))</f>
        <v>Salt Lake</v>
      </c>
      <c r="L309" t="s">
        <v>574</v>
      </c>
      <c r="M309">
        <v>84722</v>
      </c>
      <c r="N309" t="s">
        <v>575</v>
      </c>
    </row>
    <row r="310" spans="1:14">
      <c r="A310" t="s">
        <v>191</v>
      </c>
      <c r="B310" t="s">
        <v>292</v>
      </c>
      <c r="C310">
        <v>2025</v>
      </c>
      <c r="D310">
        <v>2</v>
      </c>
      <c r="E310">
        <v>84121</v>
      </c>
      <c r="F310" t="s">
        <v>291</v>
      </c>
      <c r="G310">
        <v>1</v>
      </c>
      <c r="H310" t="str">
        <f>_xlfn.XLOOKUP(Table1[[#This Row],[ZIPCODE]],Table2[Zip Code],Table2[County])</f>
        <v>Salt Lake</v>
      </c>
      <c r="I310" t="str">
        <f>_xlfn.XLOOKUP(Table1[[#This Row],[ZIPCODE]],Table3[zip],Table3[county])</f>
        <v>Salt Lake County</v>
      </c>
      <c r="J310" t="str">
        <f>IFERROR(Table1[[#This Row],[County (Utah.gov)]], SUBSTITUTE(Table1[[#This Row],[County (WPR)]], " County", ""))</f>
        <v>Salt Lake</v>
      </c>
      <c r="L310" t="s">
        <v>574</v>
      </c>
      <c r="M310">
        <v>84783</v>
      </c>
      <c r="N310" t="s">
        <v>576</v>
      </c>
    </row>
    <row r="311" spans="1:14">
      <c r="A311" t="s">
        <v>191</v>
      </c>
      <c r="B311" t="s">
        <v>292</v>
      </c>
      <c r="C311">
        <v>2025</v>
      </c>
      <c r="D311">
        <v>2</v>
      </c>
      <c r="E311">
        <v>84123</v>
      </c>
      <c r="F311" t="s">
        <v>291</v>
      </c>
      <c r="G311">
        <v>2</v>
      </c>
      <c r="H311" t="str">
        <f>_xlfn.XLOOKUP(Table1[[#This Row],[ZIPCODE]],Table2[Zip Code],Table2[County])</f>
        <v>Salt Lake</v>
      </c>
      <c r="I311" t="str">
        <f>_xlfn.XLOOKUP(Table1[[#This Row],[ZIPCODE]],Table3[zip],Table3[county])</f>
        <v>Salt Lake County</v>
      </c>
      <c r="J311" t="str">
        <f>IFERROR(Table1[[#This Row],[County (Utah.gov)]], SUBSTITUTE(Table1[[#This Row],[County (WPR)]], " County", ""))</f>
        <v>Salt Lake</v>
      </c>
      <c r="L311" t="s">
        <v>574</v>
      </c>
      <c r="M311">
        <v>84725</v>
      </c>
      <c r="N311" t="s">
        <v>577</v>
      </c>
    </row>
    <row r="312" spans="1:14">
      <c r="A312" t="s">
        <v>191</v>
      </c>
      <c r="B312" t="s">
        <v>292</v>
      </c>
      <c r="C312">
        <v>2025</v>
      </c>
      <c r="D312">
        <v>2</v>
      </c>
      <c r="E312">
        <v>84128</v>
      </c>
      <c r="F312" t="s">
        <v>291</v>
      </c>
      <c r="G312">
        <v>11</v>
      </c>
      <c r="H312" t="str">
        <f>_xlfn.XLOOKUP(Table1[[#This Row],[ZIPCODE]],Table2[Zip Code],Table2[County])</f>
        <v>Salt Lake</v>
      </c>
      <c r="I312" t="str">
        <f>_xlfn.XLOOKUP(Table1[[#This Row],[ZIPCODE]],Table3[zip],Table3[county])</f>
        <v>Salt Lake County</v>
      </c>
      <c r="J312" t="str">
        <f>IFERROR(Table1[[#This Row],[County (Utah.gov)]], SUBSTITUTE(Table1[[#This Row],[County (WPR)]], " County", ""))</f>
        <v>Salt Lake</v>
      </c>
      <c r="L312" t="s">
        <v>574</v>
      </c>
      <c r="M312">
        <v>84733</v>
      </c>
      <c r="N312" t="s">
        <v>578</v>
      </c>
    </row>
    <row r="313" spans="1:14">
      <c r="A313" t="s">
        <v>191</v>
      </c>
      <c r="B313" t="s">
        <v>292</v>
      </c>
      <c r="C313">
        <v>2025</v>
      </c>
      <c r="D313">
        <v>2</v>
      </c>
      <c r="E313">
        <v>84129</v>
      </c>
      <c r="F313" t="s">
        <v>291</v>
      </c>
      <c r="G313">
        <v>3</v>
      </c>
      <c r="H313" t="e">
        <f>_xlfn.XLOOKUP(Table1[[#This Row],[ZIPCODE]],Table2[Zip Code],Table2[County])</f>
        <v>#N/A</v>
      </c>
      <c r="I313" t="str">
        <f>_xlfn.XLOOKUP(Table1[[#This Row],[ZIPCODE]],Table3[zip],Table3[county])</f>
        <v>Salt Lake County</v>
      </c>
      <c r="J313" t="str">
        <f>IFERROR(Table1[[#This Row],[County (Utah.gov)]], SUBSTITUTE(Table1[[#This Row],[County (WPR)]], " County", ""))</f>
        <v>Salt Lake</v>
      </c>
      <c r="L313" t="s">
        <v>574</v>
      </c>
      <c r="M313">
        <v>84784</v>
      </c>
      <c r="N313" t="s">
        <v>579</v>
      </c>
    </row>
    <row r="314" spans="1:14">
      <c r="A314" t="s">
        <v>191</v>
      </c>
      <c r="B314" t="s">
        <v>293</v>
      </c>
      <c r="C314">
        <v>2025</v>
      </c>
      <c r="D314">
        <v>2</v>
      </c>
      <c r="E314">
        <v>84005</v>
      </c>
      <c r="F314" t="s">
        <v>291</v>
      </c>
      <c r="G314">
        <v>1</v>
      </c>
      <c r="H314" t="e">
        <f>_xlfn.XLOOKUP(Table1[[#This Row],[ZIPCODE]],Table2[Zip Code],Table2[County])</f>
        <v>#N/A</v>
      </c>
      <c r="I314" t="str">
        <f>_xlfn.XLOOKUP(Table1[[#This Row],[ZIPCODE]],Table3[zip],Table3[county])</f>
        <v>Utah County</v>
      </c>
      <c r="J314" t="str">
        <f>IFERROR(Table1[[#This Row],[County (Utah.gov)]], SUBSTITUTE(Table1[[#This Row],[County (WPR)]], " County", ""))</f>
        <v>Utah</v>
      </c>
      <c r="L314" t="s">
        <v>574</v>
      </c>
      <c r="M314">
        <v>84737</v>
      </c>
      <c r="N314" t="s">
        <v>580</v>
      </c>
    </row>
    <row r="315" spans="1:14">
      <c r="A315" t="s">
        <v>191</v>
      </c>
      <c r="B315" t="s">
        <v>293</v>
      </c>
      <c r="C315">
        <v>2025</v>
      </c>
      <c r="D315">
        <v>2</v>
      </c>
      <c r="E315">
        <v>84009</v>
      </c>
      <c r="F315" t="s">
        <v>290</v>
      </c>
      <c r="G315">
        <v>1</v>
      </c>
      <c r="H315" t="e">
        <f>_xlfn.XLOOKUP(Table1[[#This Row],[ZIPCODE]],Table2[Zip Code],Table2[County])</f>
        <v>#N/A</v>
      </c>
      <c r="I315" t="str">
        <f>_xlfn.XLOOKUP(Table1[[#This Row],[ZIPCODE]],Table3[zip],Table3[county])</f>
        <v>Salt Lake County</v>
      </c>
      <c r="J315" t="str">
        <f>IFERROR(Table1[[#This Row],[County (Utah.gov)]], SUBSTITUTE(Table1[[#This Row],[County (WPR)]], " County", ""))</f>
        <v>Salt Lake</v>
      </c>
      <c r="L315" t="s">
        <v>574</v>
      </c>
      <c r="M315">
        <v>84738</v>
      </c>
      <c r="N315" t="s">
        <v>581</v>
      </c>
    </row>
    <row r="316" spans="1:14">
      <c r="A316" t="s">
        <v>191</v>
      </c>
      <c r="B316" t="s">
        <v>293</v>
      </c>
      <c r="C316">
        <v>2025</v>
      </c>
      <c r="D316">
        <v>2</v>
      </c>
      <c r="E316">
        <v>84009</v>
      </c>
      <c r="F316" t="s">
        <v>291</v>
      </c>
      <c r="G316">
        <v>5</v>
      </c>
      <c r="H316" t="e">
        <f>_xlfn.XLOOKUP(Table1[[#This Row],[ZIPCODE]],Table2[Zip Code],Table2[County])</f>
        <v>#N/A</v>
      </c>
      <c r="I316" t="str">
        <f>_xlfn.XLOOKUP(Table1[[#This Row],[ZIPCODE]],Table3[zip],Table3[county])</f>
        <v>Salt Lake County</v>
      </c>
      <c r="J316" t="str">
        <f>IFERROR(Table1[[#This Row],[County (Utah.gov)]], SUBSTITUTE(Table1[[#This Row],[County (WPR)]], " County", ""))</f>
        <v>Salt Lake</v>
      </c>
      <c r="L316" t="s">
        <v>574</v>
      </c>
      <c r="M316">
        <v>84745</v>
      </c>
      <c r="N316" t="s">
        <v>582</v>
      </c>
    </row>
    <row r="317" spans="1:14">
      <c r="A317" t="s">
        <v>191</v>
      </c>
      <c r="B317" t="s">
        <v>293</v>
      </c>
      <c r="C317">
        <v>2025</v>
      </c>
      <c r="D317">
        <v>2</v>
      </c>
      <c r="E317">
        <v>84010</v>
      </c>
      <c r="F317" t="s">
        <v>290</v>
      </c>
      <c r="G317">
        <v>3</v>
      </c>
      <c r="H317" t="str">
        <f>_xlfn.XLOOKUP(Table1[[#This Row],[ZIPCODE]],Table2[Zip Code],Table2[County])</f>
        <v>Davis</v>
      </c>
      <c r="I317" t="str">
        <f>_xlfn.XLOOKUP(Table1[[#This Row],[ZIPCODE]],Table3[zip],Table3[county])</f>
        <v>Davis County</v>
      </c>
      <c r="J317" t="str">
        <f>IFERROR(Table1[[#This Row],[County (Utah.gov)]], SUBSTITUTE(Table1[[#This Row],[County (WPR)]], " County", ""))</f>
        <v>Davis</v>
      </c>
      <c r="L317" t="s">
        <v>574</v>
      </c>
      <c r="M317">
        <v>84746</v>
      </c>
      <c r="N317" t="s">
        <v>583</v>
      </c>
    </row>
    <row r="318" spans="1:14">
      <c r="A318" t="s">
        <v>191</v>
      </c>
      <c r="B318" t="s">
        <v>293</v>
      </c>
      <c r="C318">
        <v>2025</v>
      </c>
      <c r="D318">
        <v>2</v>
      </c>
      <c r="E318">
        <v>84010</v>
      </c>
      <c r="F318" t="s">
        <v>291</v>
      </c>
      <c r="G318">
        <v>2</v>
      </c>
      <c r="H318" t="str">
        <f>_xlfn.XLOOKUP(Table1[[#This Row],[ZIPCODE]],Table2[Zip Code],Table2[County])</f>
        <v>Davis</v>
      </c>
      <c r="I318" t="str">
        <f>_xlfn.XLOOKUP(Table1[[#This Row],[ZIPCODE]],Table3[zip],Table3[county])</f>
        <v>Davis County</v>
      </c>
      <c r="J318" t="str">
        <f>IFERROR(Table1[[#This Row],[County (Utah.gov)]], SUBSTITUTE(Table1[[#This Row],[County (WPR)]], " County", ""))</f>
        <v>Davis</v>
      </c>
      <c r="L318" t="s">
        <v>574</v>
      </c>
      <c r="M318">
        <v>84757</v>
      </c>
      <c r="N318" t="s">
        <v>584</v>
      </c>
    </row>
    <row r="319" spans="1:14">
      <c r="A319" t="s">
        <v>191</v>
      </c>
      <c r="B319" t="s">
        <v>293</v>
      </c>
      <c r="C319">
        <v>2025</v>
      </c>
      <c r="D319">
        <v>2</v>
      </c>
      <c r="E319">
        <v>84015</v>
      </c>
      <c r="F319" t="s">
        <v>290</v>
      </c>
      <c r="G319">
        <v>1</v>
      </c>
      <c r="H319" t="str">
        <f>_xlfn.XLOOKUP(Table1[[#This Row],[ZIPCODE]],Table2[Zip Code],Table2[County])</f>
        <v>Davis</v>
      </c>
      <c r="I319" t="str">
        <f>_xlfn.XLOOKUP(Table1[[#This Row],[ZIPCODE]],Table3[zip],Table3[county])</f>
        <v>Davis County</v>
      </c>
      <c r="J319" t="str">
        <f>IFERROR(Table1[[#This Row],[County (Utah.gov)]], SUBSTITUTE(Table1[[#This Row],[County (WPR)]], " County", ""))</f>
        <v>Davis</v>
      </c>
      <c r="L319" t="s">
        <v>574</v>
      </c>
      <c r="M319">
        <v>84781</v>
      </c>
      <c r="N319" t="s">
        <v>585</v>
      </c>
    </row>
    <row r="320" spans="1:14">
      <c r="A320" t="s">
        <v>191</v>
      </c>
      <c r="B320" t="s">
        <v>293</v>
      </c>
      <c r="C320">
        <v>2025</v>
      </c>
      <c r="D320">
        <v>2</v>
      </c>
      <c r="E320">
        <v>84015</v>
      </c>
      <c r="F320" t="s">
        <v>291</v>
      </c>
      <c r="G320">
        <v>1</v>
      </c>
      <c r="H320" t="str">
        <f>_xlfn.XLOOKUP(Table1[[#This Row],[ZIPCODE]],Table2[Zip Code],Table2[County])</f>
        <v>Davis</v>
      </c>
      <c r="I320" t="str">
        <f>_xlfn.XLOOKUP(Table1[[#This Row],[ZIPCODE]],Table3[zip],Table3[county])</f>
        <v>Davis County</v>
      </c>
      <c r="J320" t="str">
        <f>IFERROR(Table1[[#This Row],[County (Utah.gov)]], SUBSTITUTE(Table1[[#This Row],[County (WPR)]], " County", ""))</f>
        <v>Davis</v>
      </c>
      <c r="L320" t="s">
        <v>574</v>
      </c>
      <c r="M320">
        <v>84763</v>
      </c>
      <c r="N320" t="s">
        <v>586</v>
      </c>
    </row>
    <row r="321" spans="1:14">
      <c r="A321" t="s">
        <v>191</v>
      </c>
      <c r="B321" t="s">
        <v>293</v>
      </c>
      <c r="C321">
        <v>2025</v>
      </c>
      <c r="D321">
        <v>2</v>
      </c>
      <c r="E321">
        <v>84016</v>
      </c>
      <c r="F321" t="s">
        <v>291</v>
      </c>
      <c r="G321">
        <v>3</v>
      </c>
      <c r="H321" t="str">
        <f>_xlfn.XLOOKUP(Table1[[#This Row],[ZIPCODE]],Table2[Zip Code],Table2[County])</f>
        <v>Davis</v>
      </c>
      <c r="I321" t="e">
        <f>_xlfn.XLOOKUP(Table1[[#This Row],[ZIPCODE]],Table3[zip],Table3[county])</f>
        <v>#N/A</v>
      </c>
      <c r="J321" t="str">
        <f>IFERROR(Table1[[#This Row],[County (Utah.gov)]], SUBSTITUTE(Table1[[#This Row],[County (WPR)]], " County", ""))</f>
        <v>Davis</v>
      </c>
      <c r="L321" t="s">
        <v>574</v>
      </c>
      <c r="M321">
        <v>84770</v>
      </c>
      <c r="N321" t="s">
        <v>587</v>
      </c>
    </row>
    <row r="322" spans="1:14">
      <c r="A322" t="s">
        <v>191</v>
      </c>
      <c r="B322" t="s">
        <v>293</v>
      </c>
      <c r="C322">
        <v>2025</v>
      </c>
      <c r="D322">
        <v>2</v>
      </c>
      <c r="E322">
        <v>84020</v>
      </c>
      <c r="F322" t="s">
        <v>291</v>
      </c>
      <c r="G322">
        <v>4</v>
      </c>
      <c r="H322" t="str">
        <f>_xlfn.XLOOKUP(Table1[[#This Row],[ZIPCODE]],Table2[Zip Code],Table2[County])</f>
        <v>Salt Lake</v>
      </c>
      <c r="I322" t="str">
        <f>_xlfn.XLOOKUP(Table1[[#This Row],[ZIPCODE]],Table3[zip],Table3[county])</f>
        <v>Salt Lake County</v>
      </c>
      <c r="J322" t="str">
        <f>IFERROR(Table1[[#This Row],[County (Utah.gov)]], SUBSTITUTE(Table1[[#This Row],[County (WPR)]], " County", ""))</f>
        <v>Salt Lake</v>
      </c>
      <c r="L322" t="s">
        <v>574</v>
      </c>
      <c r="M322">
        <v>84771</v>
      </c>
      <c r="N322" t="s">
        <v>587</v>
      </c>
    </row>
    <row r="323" spans="1:14">
      <c r="A323" t="s">
        <v>191</v>
      </c>
      <c r="B323" t="s">
        <v>293</v>
      </c>
      <c r="C323">
        <v>2025</v>
      </c>
      <c r="D323">
        <v>2</v>
      </c>
      <c r="E323">
        <v>84025</v>
      </c>
      <c r="F323" t="s">
        <v>291</v>
      </c>
      <c r="G323">
        <v>2</v>
      </c>
      <c r="H323" t="str">
        <f>_xlfn.XLOOKUP(Table1[[#This Row],[ZIPCODE]],Table2[Zip Code],Table2[County])</f>
        <v>Davis</v>
      </c>
      <c r="I323" t="str">
        <f>_xlfn.XLOOKUP(Table1[[#This Row],[ZIPCODE]],Table3[zip],Table3[county])</f>
        <v>Davis County</v>
      </c>
      <c r="J323" t="str">
        <f>IFERROR(Table1[[#This Row],[County (Utah.gov)]], SUBSTITUTE(Table1[[#This Row],[County (WPR)]], " County", ""))</f>
        <v>Davis</v>
      </c>
      <c r="L323" t="s">
        <v>574</v>
      </c>
      <c r="M323">
        <v>84790</v>
      </c>
      <c r="N323" t="s">
        <v>587</v>
      </c>
    </row>
    <row r="324" spans="1:14">
      <c r="A324" t="s">
        <v>191</v>
      </c>
      <c r="B324" t="s">
        <v>293</v>
      </c>
      <c r="C324">
        <v>2025</v>
      </c>
      <c r="D324">
        <v>2</v>
      </c>
      <c r="E324">
        <v>84036</v>
      </c>
      <c r="F324" t="s">
        <v>291</v>
      </c>
      <c r="G324">
        <v>1</v>
      </c>
      <c r="H324" t="str">
        <f>_xlfn.XLOOKUP(Table1[[#This Row],[ZIPCODE]],Table2[Zip Code],Table2[County])</f>
        <v>Summit</v>
      </c>
      <c r="I324" t="str">
        <f>_xlfn.XLOOKUP(Table1[[#This Row],[ZIPCODE]],Table3[zip],Table3[county])</f>
        <v>Summit County</v>
      </c>
      <c r="J324" t="str">
        <f>IFERROR(Table1[[#This Row],[County (Utah.gov)]], SUBSTITUTE(Table1[[#This Row],[County (WPR)]], " County", ""))</f>
        <v>Summit</v>
      </c>
      <c r="L324" t="s">
        <v>574</v>
      </c>
      <c r="M324">
        <v>84791</v>
      </c>
      <c r="N324" t="s">
        <v>587</v>
      </c>
    </row>
    <row r="325" spans="1:14">
      <c r="A325" t="s">
        <v>191</v>
      </c>
      <c r="B325" t="s">
        <v>293</v>
      </c>
      <c r="C325">
        <v>2025</v>
      </c>
      <c r="D325">
        <v>2</v>
      </c>
      <c r="E325">
        <v>84037</v>
      </c>
      <c r="F325" t="s">
        <v>291</v>
      </c>
      <c r="G325">
        <v>1</v>
      </c>
      <c r="H325" t="str">
        <f>_xlfn.XLOOKUP(Table1[[#This Row],[ZIPCODE]],Table2[Zip Code],Table2[County])</f>
        <v>Davis</v>
      </c>
      <c r="I325" t="str">
        <f>_xlfn.XLOOKUP(Table1[[#This Row],[ZIPCODE]],Table3[zip],Table3[county])</f>
        <v>Davis County</v>
      </c>
      <c r="J325" t="str">
        <f>IFERROR(Table1[[#This Row],[County (Utah.gov)]], SUBSTITUTE(Table1[[#This Row],[County (WPR)]], " County", ""))</f>
        <v>Davis</v>
      </c>
      <c r="L325" t="s">
        <v>574</v>
      </c>
      <c r="M325">
        <v>84765</v>
      </c>
      <c r="N325" t="s">
        <v>588</v>
      </c>
    </row>
    <row r="326" spans="1:14">
      <c r="A326" t="s">
        <v>191</v>
      </c>
      <c r="B326" t="s">
        <v>293</v>
      </c>
      <c r="C326">
        <v>2025</v>
      </c>
      <c r="D326">
        <v>2</v>
      </c>
      <c r="E326">
        <v>84040</v>
      </c>
      <c r="F326" t="s">
        <v>291</v>
      </c>
      <c r="G326">
        <v>1</v>
      </c>
      <c r="H326" t="str">
        <f>_xlfn.XLOOKUP(Table1[[#This Row],[ZIPCODE]],Table2[Zip Code],Table2[County])</f>
        <v>Davis</v>
      </c>
      <c r="I326" t="str">
        <f>_xlfn.XLOOKUP(Table1[[#This Row],[ZIPCODE]],Table3[zip],Table3[county])</f>
        <v>Davis County</v>
      </c>
      <c r="J326" t="str">
        <f>IFERROR(Table1[[#This Row],[County (Utah.gov)]], SUBSTITUTE(Table1[[#This Row],[County (WPR)]], " County", ""))</f>
        <v>Davis</v>
      </c>
      <c r="L326" t="s">
        <v>574</v>
      </c>
      <c r="M326">
        <v>84767</v>
      </c>
      <c r="N326" t="s">
        <v>589</v>
      </c>
    </row>
    <row r="327" spans="1:14">
      <c r="A327" t="s">
        <v>191</v>
      </c>
      <c r="B327" t="s">
        <v>293</v>
      </c>
      <c r="C327">
        <v>2025</v>
      </c>
      <c r="D327">
        <v>2</v>
      </c>
      <c r="E327">
        <v>84041</v>
      </c>
      <c r="F327" t="s">
        <v>291</v>
      </c>
      <c r="G327">
        <v>2</v>
      </c>
      <c r="H327" t="str">
        <f>_xlfn.XLOOKUP(Table1[[#This Row],[ZIPCODE]],Table2[Zip Code],Table2[County])</f>
        <v>Davis</v>
      </c>
      <c r="I327" t="str">
        <f>_xlfn.XLOOKUP(Table1[[#This Row],[ZIPCODE]],Table3[zip],Table3[county])</f>
        <v>Davis County</v>
      </c>
      <c r="J327" t="str">
        <f>IFERROR(Table1[[#This Row],[County (Utah.gov)]], SUBSTITUTE(Table1[[#This Row],[County (WPR)]], " County", ""))</f>
        <v>Davis</v>
      </c>
      <c r="L327" t="s">
        <v>574</v>
      </c>
      <c r="M327">
        <v>84774</v>
      </c>
      <c r="N327" t="s">
        <v>590</v>
      </c>
    </row>
    <row r="328" spans="1:14">
      <c r="A328" t="s">
        <v>191</v>
      </c>
      <c r="B328" t="s">
        <v>293</v>
      </c>
      <c r="C328">
        <v>2025</v>
      </c>
      <c r="D328">
        <v>2</v>
      </c>
      <c r="E328">
        <v>84043</v>
      </c>
      <c r="F328" t="s">
        <v>291</v>
      </c>
      <c r="G328">
        <v>6</v>
      </c>
      <c r="H328" t="str">
        <f>_xlfn.XLOOKUP(Table1[[#This Row],[ZIPCODE]],Table2[Zip Code],Table2[County])</f>
        <v>Utah</v>
      </c>
      <c r="I328" t="str">
        <f>_xlfn.XLOOKUP(Table1[[#This Row],[ZIPCODE]],Table3[zip],Table3[county])</f>
        <v>Utah County</v>
      </c>
      <c r="J328" t="str">
        <f>IFERROR(Table1[[#This Row],[County (Utah.gov)]], SUBSTITUTE(Table1[[#This Row],[County (WPR)]], " County", ""))</f>
        <v>Utah</v>
      </c>
      <c r="L328" t="s">
        <v>574</v>
      </c>
      <c r="M328">
        <v>84782</v>
      </c>
      <c r="N328" t="s">
        <v>591</v>
      </c>
    </row>
    <row r="329" spans="1:14">
      <c r="A329" t="s">
        <v>191</v>
      </c>
      <c r="B329" t="s">
        <v>293</v>
      </c>
      <c r="C329">
        <v>2025</v>
      </c>
      <c r="D329">
        <v>2</v>
      </c>
      <c r="E329">
        <v>84044</v>
      </c>
      <c r="F329" t="s">
        <v>291</v>
      </c>
      <c r="G329">
        <v>5</v>
      </c>
      <c r="H329" t="str">
        <f>_xlfn.XLOOKUP(Table1[[#This Row],[ZIPCODE]],Table2[Zip Code],Table2[County])</f>
        <v>Salt Lake</v>
      </c>
      <c r="I329" t="str">
        <f>_xlfn.XLOOKUP(Table1[[#This Row],[ZIPCODE]],Table3[zip],Table3[county])</f>
        <v>Salt Lake County</v>
      </c>
      <c r="J329" t="str">
        <f>IFERROR(Table1[[#This Row],[County (Utah.gov)]], SUBSTITUTE(Table1[[#This Row],[County (WPR)]], " County", ""))</f>
        <v>Salt Lake</v>
      </c>
      <c r="L329" t="s">
        <v>574</v>
      </c>
      <c r="M329">
        <v>84779</v>
      </c>
      <c r="N329" t="s">
        <v>592</v>
      </c>
    </row>
    <row r="330" spans="1:14">
      <c r="A330" t="s">
        <v>191</v>
      </c>
      <c r="B330" t="s">
        <v>293</v>
      </c>
      <c r="C330">
        <v>2025</v>
      </c>
      <c r="D330">
        <v>2</v>
      </c>
      <c r="E330">
        <v>84045</v>
      </c>
      <c r="F330" t="s">
        <v>291</v>
      </c>
      <c r="G330">
        <v>1</v>
      </c>
      <c r="H330" t="e">
        <f>_xlfn.XLOOKUP(Table1[[#This Row],[ZIPCODE]],Table2[Zip Code],Table2[County])</f>
        <v>#N/A</v>
      </c>
      <c r="I330" t="str">
        <f>_xlfn.XLOOKUP(Table1[[#This Row],[ZIPCODE]],Table3[zip],Table3[county])</f>
        <v>Utah County</v>
      </c>
      <c r="J330" t="str">
        <f>IFERROR(Table1[[#This Row],[County (Utah.gov)]], SUBSTITUTE(Table1[[#This Row],[County (WPR)]], " County", ""))</f>
        <v>Utah</v>
      </c>
      <c r="L330" t="s">
        <v>574</v>
      </c>
      <c r="M330">
        <v>84780</v>
      </c>
      <c r="N330" t="s">
        <v>574</v>
      </c>
    </row>
    <row r="331" spans="1:14">
      <c r="A331" t="s">
        <v>191</v>
      </c>
      <c r="B331" t="s">
        <v>293</v>
      </c>
      <c r="C331">
        <v>2025</v>
      </c>
      <c r="D331">
        <v>2</v>
      </c>
      <c r="E331">
        <v>84047</v>
      </c>
      <c r="F331" t="s">
        <v>290</v>
      </c>
      <c r="G331">
        <v>2</v>
      </c>
      <c r="H331" t="str">
        <f>_xlfn.XLOOKUP(Table1[[#This Row],[ZIPCODE]],Table2[Zip Code],Table2[County])</f>
        <v>Salt Lake</v>
      </c>
      <c r="I331" t="str">
        <f>_xlfn.XLOOKUP(Table1[[#This Row],[ZIPCODE]],Table3[zip],Table3[county])</f>
        <v>Salt Lake County</v>
      </c>
      <c r="J331" t="str">
        <f>IFERROR(Table1[[#This Row],[County (Utah.gov)]], SUBSTITUTE(Table1[[#This Row],[County (WPR)]], " County", ""))</f>
        <v>Salt Lake</v>
      </c>
      <c r="L331" t="s">
        <v>593</v>
      </c>
      <c r="M331">
        <v>84715</v>
      </c>
      <c r="N331" t="s">
        <v>594</v>
      </c>
    </row>
    <row r="332" spans="1:14">
      <c r="A332" t="s">
        <v>191</v>
      </c>
      <c r="B332" t="s">
        <v>293</v>
      </c>
      <c r="C332">
        <v>2025</v>
      </c>
      <c r="D332">
        <v>2</v>
      </c>
      <c r="E332">
        <v>84047</v>
      </c>
      <c r="F332" t="s">
        <v>291</v>
      </c>
      <c r="G332">
        <v>10</v>
      </c>
      <c r="H332" t="str">
        <f>_xlfn.XLOOKUP(Table1[[#This Row],[ZIPCODE]],Table2[Zip Code],Table2[County])</f>
        <v>Salt Lake</v>
      </c>
      <c r="I332" t="str">
        <f>_xlfn.XLOOKUP(Table1[[#This Row],[ZIPCODE]],Table3[zip],Table3[county])</f>
        <v>Salt Lake County</v>
      </c>
      <c r="J332" t="str">
        <f>IFERROR(Table1[[#This Row],[County (Utah.gov)]], SUBSTITUTE(Table1[[#This Row],[County (WPR)]], " County", ""))</f>
        <v>Salt Lake</v>
      </c>
      <c r="L332" t="s">
        <v>593</v>
      </c>
      <c r="M332">
        <v>84734</v>
      </c>
      <c r="N332" t="s">
        <v>595</v>
      </c>
    </row>
    <row r="333" spans="1:14">
      <c r="A333" t="s">
        <v>191</v>
      </c>
      <c r="B333" t="s">
        <v>293</v>
      </c>
      <c r="C333">
        <v>2025</v>
      </c>
      <c r="D333">
        <v>2</v>
      </c>
      <c r="E333">
        <v>84050</v>
      </c>
      <c r="F333" t="s">
        <v>291</v>
      </c>
      <c r="G333">
        <v>1</v>
      </c>
      <c r="H333" t="str">
        <f>_xlfn.XLOOKUP(Table1[[#This Row],[ZIPCODE]],Table2[Zip Code],Table2[County])</f>
        <v>Morgan</v>
      </c>
      <c r="I333" t="str">
        <f>_xlfn.XLOOKUP(Table1[[#This Row],[ZIPCODE]],Table3[zip],Table3[county])</f>
        <v>Morgan County</v>
      </c>
      <c r="J333" t="str">
        <f>IFERROR(Table1[[#This Row],[County (Utah.gov)]], SUBSTITUTE(Table1[[#This Row],[County (WPR)]], " County", ""))</f>
        <v>Morgan</v>
      </c>
      <c r="L333" t="s">
        <v>593</v>
      </c>
      <c r="M333">
        <v>84747</v>
      </c>
      <c r="N333" t="s">
        <v>596</v>
      </c>
    </row>
    <row r="334" spans="1:14">
      <c r="A334" t="s">
        <v>191</v>
      </c>
      <c r="B334" t="s">
        <v>293</v>
      </c>
      <c r="C334">
        <v>2025</v>
      </c>
      <c r="D334">
        <v>2</v>
      </c>
      <c r="E334">
        <v>84054</v>
      </c>
      <c r="F334" t="s">
        <v>291</v>
      </c>
      <c r="G334">
        <v>4</v>
      </c>
      <c r="H334" t="str">
        <f>_xlfn.XLOOKUP(Table1[[#This Row],[ZIPCODE]],Table2[Zip Code],Table2[County])</f>
        <v>Davis</v>
      </c>
      <c r="I334" t="str">
        <f>_xlfn.XLOOKUP(Table1[[#This Row],[ZIPCODE]],Table3[zip],Table3[county])</f>
        <v>Davis County</v>
      </c>
      <c r="J334" t="str">
        <f>IFERROR(Table1[[#This Row],[County (Utah.gov)]], SUBSTITUTE(Table1[[#This Row],[County (WPR)]], " County", ""))</f>
        <v>Davis</v>
      </c>
      <c r="L334" t="s">
        <v>593</v>
      </c>
      <c r="M334">
        <v>84749</v>
      </c>
      <c r="N334" t="s">
        <v>597</v>
      </c>
    </row>
    <row r="335" spans="1:14">
      <c r="A335" t="s">
        <v>191</v>
      </c>
      <c r="B335" t="s">
        <v>293</v>
      </c>
      <c r="C335">
        <v>2025</v>
      </c>
      <c r="D335">
        <v>2</v>
      </c>
      <c r="E335">
        <v>84059</v>
      </c>
      <c r="F335" t="s">
        <v>291</v>
      </c>
      <c r="G335">
        <v>1</v>
      </c>
      <c r="H335" t="str">
        <f>_xlfn.XLOOKUP(Table1[[#This Row],[ZIPCODE]],Table2[Zip Code],Table2[County])</f>
        <v>Utah</v>
      </c>
      <c r="I335" t="str">
        <f>_xlfn.XLOOKUP(Table1[[#This Row],[ZIPCODE]],Table3[zip],Table3[county])</f>
        <v>Utah County</v>
      </c>
      <c r="J335" t="str">
        <f>IFERROR(Table1[[#This Row],[County (Utah.gov)]], SUBSTITUTE(Table1[[#This Row],[County (WPR)]], " County", ""))</f>
        <v>Utah</v>
      </c>
      <c r="L335" t="s">
        <v>593</v>
      </c>
      <c r="M335">
        <v>84773</v>
      </c>
      <c r="N335" t="s">
        <v>598</v>
      </c>
    </row>
    <row r="336" spans="1:14">
      <c r="A336" t="s">
        <v>191</v>
      </c>
      <c r="B336" t="s">
        <v>293</v>
      </c>
      <c r="C336">
        <v>2025</v>
      </c>
      <c r="D336">
        <v>2</v>
      </c>
      <c r="E336">
        <v>84060</v>
      </c>
      <c r="F336" t="s">
        <v>291</v>
      </c>
      <c r="G336">
        <v>1</v>
      </c>
      <c r="H336" t="str">
        <f>_xlfn.XLOOKUP(Table1[[#This Row],[ZIPCODE]],Table2[Zip Code],Table2[County])</f>
        <v>Summit</v>
      </c>
      <c r="I336" t="str">
        <f>_xlfn.XLOOKUP(Table1[[#This Row],[ZIPCODE]],Table3[zip],Table3[county])</f>
        <v>Summit County</v>
      </c>
      <c r="J336" t="str">
        <f>IFERROR(Table1[[#This Row],[County (Utah.gov)]], SUBSTITUTE(Table1[[#This Row],[County (WPR)]], " County", ""))</f>
        <v>Summit</v>
      </c>
      <c r="L336" t="s">
        <v>593</v>
      </c>
      <c r="M336">
        <v>84775</v>
      </c>
      <c r="N336" t="s">
        <v>599</v>
      </c>
    </row>
    <row r="337" spans="1:14">
      <c r="A337" t="s">
        <v>191</v>
      </c>
      <c r="B337" t="s">
        <v>293</v>
      </c>
      <c r="C337">
        <v>2025</v>
      </c>
      <c r="D337">
        <v>2</v>
      </c>
      <c r="E337">
        <v>84062</v>
      </c>
      <c r="F337" t="s">
        <v>291</v>
      </c>
      <c r="G337">
        <v>1</v>
      </c>
      <c r="H337" t="str">
        <f>_xlfn.XLOOKUP(Table1[[#This Row],[ZIPCODE]],Table2[Zip Code],Table2[County])</f>
        <v>Utah</v>
      </c>
      <c r="I337" t="str">
        <f>_xlfn.XLOOKUP(Table1[[#This Row],[ZIPCODE]],Table3[zip],Table3[county])</f>
        <v>Utah County</v>
      </c>
      <c r="J337" t="str">
        <f>IFERROR(Table1[[#This Row],[County (Utah.gov)]], SUBSTITUTE(Table1[[#This Row],[County (WPR)]], " County", ""))</f>
        <v>Utah</v>
      </c>
      <c r="L337" t="s">
        <v>271</v>
      </c>
      <c r="M337">
        <v>84310</v>
      </c>
      <c r="N337" t="s">
        <v>600</v>
      </c>
    </row>
    <row r="338" spans="1:14">
      <c r="A338" t="s">
        <v>191</v>
      </c>
      <c r="B338" t="s">
        <v>293</v>
      </c>
      <c r="C338">
        <v>2025</v>
      </c>
      <c r="D338">
        <v>2</v>
      </c>
      <c r="E338">
        <v>84065</v>
      </c>
      <c r="F338" t="s">
        <v>291</v>
      </c>
      <c r="G338">
        <v>7</v>
      </c>
      <c r="H338" t="str">
        <f>_xlfn.XLOOKUP(Table1[[#This Row],[ZIPCODE]],Table2[Zip Code],Table2[County])</f>
        <v>Salt Lake</v>
      </c>
      <c r="I338" t="str">
        <f>_xlfn.XLOOKUP(Table1[[#This Row],[ZIPCODE]],Table3[zip],Table3[county])</f>
        <v>Salt Lake County</v>
      </c>
      <c r="J338" t="str">
        <f>IFERROR(Table1[[#This Row],[County (Utah.gov)]], SUBSTITUTE(Table1[[#This Row],[County (WPR)]], " County", ""))</f>
        <v>Salt Lake</v>
      </c>
      <c r="L338" t="s">
        <v>271</v>
      </c>
      <c r="M338">
        <v>84056</v>
      </c>
      <c r="N338" t="s">
        <v>601</v>
      </c>
    </row>
    <row r="339" spans="1:14">
      <c r="A339" t="s">
        <v>191</v>
      </c>
      <c r="B339" t="s">
        <v>293</v>
      </c>
      <c r="C339">
        <v>2025</v>
      </c>
      <c r="D339">
        <v>2</v>
      </c>
      <c r="E339">
        <v>84066</v>
      </c>
      <c r="F339" t="s">
        <v>291</v>
      </c>
      <c r="G339">
        <v>1</v>
      </c>
      <c r="H339" t="str">
        <f>_xlfn.XLOOKUP(Table1[[#This Row],[ZIPCODE]],Table2[Zip Code],Table2[County])</f>
        <v>Duchesne</v>
      </c>
      <c r="I339" t="str">
        <f>_xlfn.XLOOKUP(Table1[[#This Row],[ZIPCODE]],Table3[zip],Table3[county])</f>
        <v>Duchesne County</v>
      </c>
      <c r="J339" t="str">
        <f>IFERROR(Table1[[#This Row],[County (Utah.gov)]], SUBSTITUTE(Table1[[#This Row],[County (WPR)]], " County", ""))</f>
        <v>Duchesne</v>
      </c>
      <c r="L339" t="s">
        <v>271</v>
      </c>
      <c r="M339">
        <v>84315</v>
      </c>
      <c r="N339" t="s">
        <v>602</v>
      </c>
    </row>
    <row r="340" spans="1:14">
      <c r="A340" t="s">
        <v>191</v>
      </c>
      <c r="B340" t="s">
        <v>293</v>
      </c>
      <c r="C340">
        <v>2025</v>
      </c>
      <c r="D340">
        <v>2</v>
      </c>
      <c r="E340">
        <v>84067</v>
      </c>
      <c r="F340" t="s">
        <v>291</v>
      </c>
      <c r="G340">
        <v>2</v>
      </c>
      <c r="H340" t="str">
        <f>_xlfn.XLOOKUP(Table1[[#This Row],[ZIPCODE]],Table2[Zip Code],Table2[County])</f>
        <v>Weber</v>
      </c>
      <c r="I340" t="str">
        <f>_xlfn.XLOOKUP(Table1[[#This Row],[ZIPCODE]],Table3[zip],Table3[county])</f>
        <v>Weber County</v>
      </c>
      <c r="J340" t="str">
        <f>IFERROR(Table1[[#This Row],[County (Utah.gov)]], SUBSTITUTE(Table1[[#This Row],[County (WPR)]], " County", ""))</f>
        <v>Weber</v>
      </c>
      <c r="L340" t="s">
        <v>271</v>
      </c>
      <c r="M340">
        <v>84317</v>
      </c>
      <c r="N340" t="s">
        <v>603</v>
      </c>
    </row>
    <row r="341" spans="1:14">
      <c r="A341" t="s">
        <v>191</v>
      </c>
      <c r="B341" t="s">
        <v>293</v>
      </c>
      <c r="C341">
        <v>2025</v>
      </c>
      <c r="D341">
        <v>2</v>
      </c>
      <c r="E341">
        <v>84068</v>
      </c>
      <c r="F341" t="s">
        <v>291</v>
      </c>
      <c r="G341">
        <v>1</v>
      </c>
      <c r="H341" t="str">
        <f>_xlfn.XLOOKUP(Table1[[#This Row],[ZIPCODE]],Table2[Zip Code],Table2[County])</f>
        <v>Summit</v>
      </c>
      <c r="I341" t="e">
        <f>_xlfn.XLOOKUP(Table1[[#This Row],[ZIPCODE]],Table3[zip],Table3[county])</f>
        <v>#N/A</v>
      </c>
      <c r="J341" t="str">
        <f>IFERROR(Table1[[#This Row],[County (Utah.gov)]], SUBSTITUTE(Table1[[#This Row],[County (WPR)]], " County", ""))</f>
        <v>Summit</v>
      </c>
      <c r="L341" t="s">
        <v>271</v>
      </c>
      <c r="M341">
        <v>84067</v>
      </c>
      <c r="N341" t="s">
        <v>604</v>
      </c>
    </row>
    <row r="342" spans="1:14">
      <c r="A342" t="s">
        <v>191</v>
      </c>
      <c r="B342" t="s">
        <v>293</v>
      </c>
      <c r="C342">
        <v>2025</v>
      </c>
      <c r="D342">
        <v>2</v>
      </c>
      <c r="E342">
        <v>84070</v>
      </c>
      <c r="F342" t="s">
        <v>290</v>
      </c>
      <c r="G342">
        <v>1</v>
      </c>
      <c r="H342" t="str">
        <f>_xlfn.XLOOKUP(Table1[[#This Row],[ZIPCODE]],Table2[Zip Code],Table2[County])</f>
        <v>Salt Lake</v>
      </c>
      <c r="I342" t="str">
        <f>_xlfn.XLOOKUP(Table1[[#This Row],[ZIPCODE]],Table3[zip],Table3[county])</f>
        <v>Salt Lake County</v>
      </c>
      <c r="J342" t="str">
        <f>IFERROR(Table1[[#This Row],[County (Utah.gov)]], SUBSTITUTE(Table1[[#This Row],[County (WPR)]], " County", ""))</f>
        <v>Salt Lake</v>
      </c>
      <c r="L342" t="s">
        <v>271</v>
      </c>
      <c r="M342">
        <v>84201</v>
      </c>
      <c r="N342" t="s">
        <v>141</v>
      </c>
    </row>
    <row r="343" spans="1:14">
      <c r="A343" t="s">
        <v>191</v>
      </c>
      <c r="B343" t="s">
        <v>293</v>
      </c>
      <c r="C343">
        <v>2025</v>
      </c>
      <c r="D343">
        <v>2</v>
      </c>
      <c r="E343">
        <v>84070</v>
      </c>
      <c r="F343" t="s">
        <v>291</v>
      </c>
      <c r="G343">
        <v>4</v>
      </c>
      <c r="H343" t="str">
        <f>_xlfn.XLOOKUP(Table1[[#This Row],[ZIPCODE]],Table2[Zip Code],Table2[County])</f>
        <v>Salt Lake</v>
      </c>
      <c r="I343" t="str">
        <f>_xlfn.XLOOKUP(Table1[[#This Row],[ZIPCODE]],Table3[zip],Table3[county])</f>
        <v>Salt Lake County</v>
      </c>
      <c r="J343" t="str">
        <f>IFERROR(Table1[[#This Row],[County (Utah.gov)]], SUBSTITUTE(Table1[[#This Row],[County (WPR)]], " County", ""))</f>
        <v>Salt Lake</v>
      </c>
      <c r="L343" t="s">
        <v>271</v>
      </c>
      <c r="M343">
        <v>84244</v>
      </c>
      <c r="N343" t="s">
        <v>141</v>
      </c>
    </row>
    <row r="344" spans="1:14">
      <c r="A344" t="s">
        <v>191</v>
      </c>
      <c r="B344" t="s">
        <v>293</v>
      </c>
      <c r="C344">
        <v>2025</v>
      </c>
      <c r="D344">
        <v>2</v>
      </c>
      <c r="E344">
        <v>84071</v>
      </c>
      <c r="F344" t="s">
        <v>291</v>
      </c>
      <c r="G344">
        <v>1</v>
      </c>
      <c r="H344" t="str">
        <f>_xlfn.XLOOKUP(Table1[[#This Row],[ZIPCODE]],Table2[Zip Code],Table2[County])</f>
        <v>Tooele</v>
      </c>
      <c r="I344" t="str">
        <f>_xlfn.XLOOKUP(Table1[[#This Row],[ZIPCODE]],Table3[zip],Table3[county])</f>
        <v>Tooele County</v>
      </c>
      <c r="J344" t="str">
        <f>IFERROR(Table1[[#This Row],[County (Utah.gov)]], SUBSTITUTE(Table1[[#This Row],[County (WPR)]], " County", ""))</f>
        <v>Tooele</v>
      </c>
      <c r="L344" t="s">
        <v>271</v>
      </c>
      <c r="M344">
        <v>84401</v>
      </c>
      <c r="N344" t="s">
        <v>141</v>
      </c>
    </row>
    <row r="345" spans="1:14">
      <c r="A345" t="s">
        <v>191</v>
      </c>
      <c r="B345" t="s">
        <v>293</v>
      </c>
      <c r="C345">
        <v>2025</v>
      </c>
      <c r="D345">
        <v>2</v>
      </c>
      <c r="E345">
        <v>84074</v>
      </c>
      <c r="F345" t="s">
        <v>291</v>
      </c>
      <c r="G345">
        <v>8</v>
      </c>
      <c r="H345" t="str">
        <f>_xlfn.XLOOKUP(Table1[[#This Row],[ZIPCODE]],Table2[Zip Code],Table2[County])</f>
        <v>Tooele</v>
      </c>
      <c r="I345" t="str">
        <f>_xlfn.XLOOKUP(Table1[[#This Row],[ZIPCODE]],Table3[zip],Table3[county])</f>
        <v>Tooele County</v>
      </c>
      <c r="J345" t="str">
        <f>IFERROR(Table1[[#This Row],[County (Utah.gov)]], SUBSTITUTE(Table1[[#This Row],[County (WPR)]], " County", ""))</f>
        <v>Tooele</v>
      </c>
      <c r="L345" t="s">
        <v>271</v>
      </c>
      <c r="M345">
        <v>84402</v>
      </c>
      <c r="N345" t="s">
        <v>141</v>
      </c>
    </row>
    <row r="346" spans="1:14">
      <c r="A346" t="s">
        <v>191</v>
      </c>
      <c r="B346" t="s">
        <v>293</v>
      </c>
      <c r="C346">
        <v>2025</v>
      </c>
      <c r="D346">
        <v>2</v>
      </c>
      <c r="E346">
        <v>84075</v>
      </c>
      <c r="F346" t="s">
        <v>291</v>
      </c>
      <c r="G346">
        <v>1</v>
      </c>
      <c r="H346" t="str">
        <f>_xlfn.XLOOKUP(Table1[[#This Row],[ZIPCODE]],Table2[Zip Code],Table2[County])</f>
        <v>Davis</v>
      </c>
      <c r="I346" t="str">
        <f>_xlfn.XLOOKUP(Table1[[#This Row],[ZIPCODE]],Table3[zip],Table3[county])</f>
        <v>Davis County</v>
      </c>
      <c r="J346" t="str">
        <f>IFERROR(Table1[[#This Row],[County (Utah.gov)]], SUBSTITUTE(Table1[[#This Row],[County (WPR)]], " County", ""))</f>
        <v>Davis</v>
      </c>
      <c r="L346" t="s">
        <v>271</v>
      </c>
      <c r="M346">
        <v>84403</v>
      </c>
      <c r="N346" t="s">
        <v>141</v>
      </c>
    </row>
    <row r="347" spans="1:14">
      <c r="A347" t="s">
        <v>191</v>
      </c>
      <c r="B347" t="s">
        <v>293</v>
      </c>
      <c r="C347">
        <v>2025</v>
      </c>
      <c r="D347">
        <v>2</v>
      </c>
      <c r="E347">
        <v>84081</v>
      </c>
      <c r="F347" t="s">
        <v>290</v>
      </c>
      <c r="G347">
        <v>3</v>
      </c>
      <c r="H347" t="e">
        <f>_xlfn.XLOOKUP(Table1[[#This Row],[ZIPCODE]],Table2[Zip Code],Table2[County])</f>
        <v>#N/A</v>
      </c>
      <c r="I347" t="str">
        <f>_xlfn.XLOOKUP(Table1[[#This Row],[ZIPCODE]],Table3[zip],Table3[county])</f>
        <v>Salt Lake County</v>
      </c>
      <c r="J347" t="str">
        <f>IFERROR(Table1[[#This Row],[County (Utah.gov)]], SUBSTITUTE(Table1[[#This Row],[County (WPR)]], " County", ""))</f>
        <v>Salt Lake</v>
      </c>
      <c r="L347" t="s">
        <v>271</v>
      </c>
      <c r="M347">
        <v>84404</v>
      </c>
      <c r="N347" t="s">
        <v>141</v>
      </c>
    </row>
    <row r="348" spans="1:14">
      <c r="A348" t="s">
        <v>191</v>
      </c>
      <c r="B348" t="s">
        <v>293</v>
      </c>
      <c r="C348">
        <v>2025</v>
      </c>
      <c r="D348">
        <v>2</v>
      </c>
      <c r="E348">
        <v>84081</v>
      </c>
      <c r="F348" t="s">
        <v>291</v>
      </c>
      <c r="G348">
        <v>13</v>
      </c>
      <c r="H348" t="e">
        <f>_xlfn.XLOOKUP(Table1[[#This Row],[ZIPCODE]],Table2[Zip Code],Table2[County])</f>
        <v>#N/A</v>
      </c>
      <c r="I348" t="str">
        <f>_xlfn.XLOOKUP(Table1[[#This Row],[ZIPCODE]],Table3[zip],Table3[county])</f>
        <v>Salt Lake County</v>
      </c>
      <c r="J348" t="str">
        <f>IFERROR(Table1[[#This Row],[County (Utah.gov)]], SUBSTITUTE(Table1[[#This Row],[County (WPR)]], " County", ""))</f>
        <v>Salt Lake</v>
      </c>
      <c r="L348" t="s">
        <v>271</v>
      </c>
      <c r="M348">
        <v>84405</v>
      </c>
      <c r="N348" t="s">
        <v>141</v>
      </c>
    </row>
    <row r="349" spans="1:14">
      <c r="A349" t="s">
        <v>191</v>
      </c>
      <c r="B349" t="s">
        <v>293</v>
      </c>
      <c r="C349">
        <v>2025</v>
      </c>
      <c r="D349">
        <v>2</v>
      </c>
      <c r="E349">
        <v>84083</v>
      </c>
      <c r="F349" t="s">
        <v>291</v>
      </c>
      <c r="G349">
        <v>2</v>
      </c>
      <c r="H349" t="str">
        <f>_xlfn.XLOOKUP(Table1[[#This Row],[ZIPCODE]],Table2[Zip Code],Table2[County])</f>
        <v>Tooele</v>
      </c>
      <c r="I349" t="str">
        <f>_xlfn.XLOOKUP(Table1[[#This Row],[ZIPCODE]],Table3[zip],Table3[county])</f>
        <v>Tooele County</v>
      </c>
      <c r="J349" t="str">
        <f>IFERROR(Table1[[#This Row],[County (Utah.gov)]], SUBSTITUTE(Table1[[#This Row],[County (WPR)]], " County", ""))</f>
        <v>Tooele</v>
      </c>
      <c r="L349" t="s">
        <v>271</v>
      </c>
      <c r="M349">
        <v>84407</v>
      </c>
      <c r="N349" t="s">
        <v>141</v>
      </c>
    </row>
    <row r="350" spans="1:14">
      <c r="A350" t="s">
        <v>191</v>
      </c>
      <c r="B350" t="s">
        <v>293</v>
      </c>
      <c r="C350">
        <v>2025</v>
      </c>
      <c r="D350">
        <v>2</v>
      </c>
      <c r="E350">
        <v>84084</v>
      </c>
      <c r="F350" t="s">
        <v>291</v>
      </c>
      <c r="G350">
        <v>5</v>
      </c>
      <c r="H350" t="str">
        <f>_xlfn.XLOOKUP(Table1[[#This Row],[ZIPCODE]],Table2[Zip Code],Table2[County])</f>
        <v>Salt Lake</v>
      </c>
      <c r="I350" t="str">
        <f>_xlfn.XLOOKUP(Table1[[#This Row],[ZIPCODE]],Table3[zip],Table3[county])</f>
        <v>Salt Lake County</v>
      </c>
      <c r="J350" t="str">
        <f>IFERROR(Table1[[#This Row],[County (Utah.gov)]], SUBSTITUTE(Table1[[#This Row],[County (WPR)]], " County", ""))</f>
        <v>Salt Lake</v>
      </c>
      <c r="L350" t="s">
        <v>271</v>
      </c>
      <c r="M350">
        <v>84408</v>
      </c>
      <c r="N350" t="s">
        <v>141</v>
      </c>
    </row>
    <row r="351" spans="1:14">
      <c r="A351" t="s">
        <v>191</v>
      </c>
      <c r="B351" t="s">
        <v>293</v>
      </c>
      <c r="C351">
        <v>2025</v>
      </c>
      <c r="D351">
        <v>2</v>
      </c>
      <c r="E351">
        <v>84087</v>
      </c>
      <c r="F351" t="s">
        <v>290</v>
      </c>
      <c r="G351">
        <v>1</v>
      </c>
      <c r="H351" t="str">
        <f>_xlfn.XLOOKUP(Table1[[#This Row],[ZIPCODE]],Table2[Zip Code],Table2[County])</f>
        <v>Davis</v>
      </c>
      <c r="I351" t="str">
        <f>_xlfn.XLOOKUP(Table1[[#This Row],[ZIPCODE]],Table3[zip],Table3[county])</f>
        <v>Davis County</v>
      </c>
      <c r="J351" t="str">
        <f>IFERROR(Table1[[#This Row],[County (Utah.gov)]], SUBSTITUTE(Table1[[#This Row],[County (WPR)]], " County", ""))</f>
        <v>Davis</v>
      </c>
      <c r="L351" t="s">
        <v>271</v>
      </c>
      <c r="M351">
        <v>84409</v>
      </c>
      <c r="N351" t="s">
        <v>141</v>
      </c>
    </row>
    <row r="352" spans="1:14">
      <c r="A352" t="s">
        <v>191</v>
      </c>
      <c r="B352" t="s">
        <v>293</v>
      </c>
      <c r="C352">
        <v>2025</v>
      </c>
      <c r="D352">
        <v>2</v>
      </c>
      <c r="E352">
        <v>84087</v>
      </c>
      <c r="F352" t="s">
        <v>291</v>
      </c>
      <c r="G352">
        <v>3</v>
      </c>
      <c r="H352" t="str">
        <f>_xlfn.XLOOKUP(Table1[[#This Row],[ZIPCODE]],Table2[Zip Code],Table2[County])</f>
        <v>Davis</v>
      </c>
      <c r="I352" t="str">
        <f>_xlfn.XLOOKUP(Table1[[#This Row],[ZIPCODE]],Table3[zip],Table3[county])</f>
        <v>Davis County</v>
      </c>
      <c r="J352" t="str">
        <f>IFERROR(Table1[[#This Row],[County (Utah.gov)]], SUBSTITUTE(Table1[[#This Row],[County (WPR)]], " County", ""))</f>
        <v>Davis</v>
      </c>
      <c r="L352" t="s">
        <v>271</v>
      </c>
      <c r="M352">
        <v>84412</v>
      </c>
      <c r="N352" t="s">
        <v>141</v>
      </c>
    </row>
    <row r="353" spans="1:14">
      <c r="A353" t="s">
        <v>191</v>
      </c>
      <c r="B353" t="s">
        <v>293</v>
      </c>
      <c r="C353">
        <v>2025</v>
      </c>
      <c r="D353">
        <v>2</v>
      </c>
      <c r="E353">
        <v>84088</v>
      </c>
      <c r="F353" t="s">
        <v>291</v>
      </c>
      <c r="G353">
        <v>9</v>
      </c>
      <c r="H353" t="str">
        <f>_xlfn.XLOOKUP(Table1[[#This Row],[ZIPCODE]],Table2[Zip Code],Table2[County])</f>
        <v>Salt Lake</v>
      </c>
      <c r="I353" t="str">
        <f>_xlfn.XLOOKUP(Table1[[#This Row],[ZIPCODE]],Table3[zip],Table3[county])</f>
        <v>Salt Lake County</v>
      </c>
      <c r="J353" t="str">
        <f>IFERROR(Table1[[#This Row],[County (Utah.gov)]], SUBSTITUTE(Table1[[#This Row],[County (WPR)]], " County", ""))</f>
        <v>Salt Lake</v>
      </c>
      <c r="L353" t="s">
        <v>271</v>
      </c>
      <c r="M353">
        <v>84414</v>
      </c>
      <c r="N353" t="s">
        <v>141</v>
      </c>
    </row>
    <row r="354" spans="1:14">
      <c r="A354" t="s">
        <v>191</v>
      </c>
      <c r="B354" t="s">
        <v>293</v>
      </c>
      <c r="C354">
        <v>2025</v>
      </c>
      <c r="D354">
        <v>2</v>
      </c>
      <c r="E354">
        <v>84092</v>
      </c>
      <c r="F354" t="s">
        <v>290</v>
      </c>
      <c r="G354">
        <v>1</v>
      </c>
      <c r="H354" t="str">
        <f>_xlfn.XLOOKUP(Table1[[#This Row],[ZIPCODE]],Table2[Zip Code],Table2[County])</f>
        <v>Salt Lake</v>
      </c>
      <c r="I354" t="str">
        <f>_xlfn.XLOOKUP(Table1[[#This Row],[ZIPCODE]],Table3[zip],Table3[county])</f>
        <v>Salt Lake County</v>
      </c>
      <c r="J354" t="str">
        <f>IFERROR(Table1[[#This Row],[County (Utah.gov)]], SUBSTITUTE(Table1[[#This Row],[County (WPR)]], " County", ""))</f>
        <v>Salt Lake</v>
      </c>
      <c r="L354" t="s">
        <v>271</v>
      </c>
      <c r="M354">
        <v>84415</v>
      </c>
      <c r="N354" t="s">
        <v>141</v>
      </c>
    </row>
    <row r="355" spans="1:14">
      <c r="A355" t="s">
        <v>191</v>
      </c>
      <c r="B355" t="s">
        <v>293</v>
      </c>
      <c r="C355">
        <v>2025</v>
      </c>
      <c r="D355">
        <v>2</v>
      </c>
      <c r="E355">
        <v>84092</v>
      </c>
      <c r="F355" t="s">
        <v>291</v>
      </c>
      <c r="G355">
        <v>3</v>
      </c>
      <c r="H355" t="str">
        <f>_xlfn.XLOOKUP(Table1[[#This Row],[ZIPCODE]],Table2[Zip Code],Table2[County])</f>
        <v>Salt Lake</v>
      </c>
      <c r="I355" t="str">
        <f>_xlfn.XLOOKUP(Table1[[#This Row],[ZIPCODE]],Table3[zip],Table3[county])</f>
        <v>Salt Lake County</v>
      </c>
      <c r="J355" t="str">
        <f>IFERROR(Table1[[#This Row],[County (Utah.gov)]], SUBSTITUTE(Table1[[#This Row],[County (WPR)]], " County", ""))</f>
        <v>Salt Lake</v>
      </c>
    </row>
    <row r="356" spans="1:14">
      <c r="A356" t="s">
        <v>191</v>
      </c>
      <c r="B356" t="s">
        <v>293</v>
      </c>
      <c r="C356">
        <v>2025</v>
      </c>
      <c r="D356">
        <v>2</v>
      </c>
      <c r="E356">
        <v>84093</v>
      </c>
      <c r="F356" t="s">
        <v>291</v>
      </c>
      <c r="G356">
        <v>2</v>
      </c>
      <c r="H356" t="str">
        <f>_xlfn.XLOOKUP(Table1[[#This Row],[ZIPCODE]],Table2[Zip Code],Table2[County])</f>
        <v>Salt Lake</v>
      </c>
      <c r="I356" t="str">
        <f>_xlfn.XLOOKUP(Table1[[#This Row],[ZIPCODE]],Table3[zip],Table3[county])</f>
        <v>Salt Lake County</v>
      </c>
      <c r="J356" t="str">
        <f>IFERROR(Table1[[#This Row],[County (Utah.gov)]], SUBSTITUTE(Table1[[#This Row],[County (WPR)]], " County", ""))</f>
        <v>Salt Lake</v>
      </c>
    </row>
    <row r="357" spans="1:14">
      <c r="A357" t="s">
        <v>191</v>
      </c>
      <c r="B357" t="s">
        <v>293</v>
      </c>
      <c r="C357">
        <v>2025</v>
      </c>
      <c r="D357">
        <v>2</v>
      </c>
      <c r="E357">
        <v>84094</v>
      </c>
      <c r="F357" t="s">
        <v>290</v>
      </c>
      <c r="G357">
        <v>2</v>
      </c>
      <c r="H357" t="str">
        <f>_xlfn.XLOOKUP(Table1[[#This Row],[ZIPCODE]],Table2[Zip Code],Table2[County])</f>
        <v>Salt Lake</v>
      </c>
      <c r="I357" t="str">
        <f>_xlfn.XLOOKUP(Table1[[#This Row],[ZIPCODE]],Table3[zip],Table3[county])</f>
        <v>Salt Lake County</v>
      </c>
      <c r="J357" t="str">
        <f>IFERROR(Table1[[#This Row],[County (Utah.gov)]], SUBSTITUTE(Table1[[#This Row],[County (WPR)]], " County", ""))</f>
        <v>Salt Lake</v>
      </c>
    </row>
    <row r="358" spans="1:14">
      <c r="A358" t="s">
        <v>191</v>
      </c>
      <c r="B358" t="s">
        <v>293</v>
      </c>
      <c r="C358">
        <v>2025</v>
      </c>
      <c r="D358">
        <v>2</v>
      </c>
      <c r="E358">
        <v>84094</v>
      </c>
      <c r="F358" t="s">
        <v>291</v>
      </c>
      <c r="G358">
        <v>4</v>
      </c>
      <c r="H358" t="str">
        <f>_xlfn.XLOOKUP(Table1[[#This Row],[ZIPCODE]],Table2[Zip Code],Table2[County])</f>
        <v>Salt Lake</v>
      </c>
      <c r="I358" t="str">
        <f>_xlfn.XLOOKUP(Table1[[#This Row],[ZIPCODE]],Table3[zip],Table3[county])</f>
        <v>Salt Lake County</v>
      </c>
      <c r="J358" t="str">
        <f>IFERROR(Table1[[#This Row],[County (Utah.gov)]], SUBSTITUTE(Table1[[#This Row],[County (WPR)]], " County", ""))</f>
        <v>Salt Lake</v>
      </c>
    </row>
    <row r="359" spans="1:14">
      <c r="A359" t="s">
        <v>191</v>
      </c>
      <c r="B359" t="s">
        <v>293</v>
      </c>
      <c r="C359">
        <v>2025</v>
      </c>
      <c r="D359">
        <v>2</v>
      </c>
      <c r="E359">
        <v>84095</v>
      </c>
      <c r="F359" t="s">
        <v>290</v>
      </c>
      <c r="G359">
        <v>3</v>
      </c>
      <c r="H359" t="str">
        <f>_xlfn.XLOOKUP(Table1[[#This Row],[ZIPCODE]],Table2[Zip Code],Table2[County])</f>
        <v>Salt Lake</v>
      </c>
      <c r="I359" t="str">
        <f>_xlfn.XLOOKUP(Table1[[#This Row],[ZIPCODE]],Table3[zip],Table3[county])</f>
        <v>Salt Lake County</v>
      </c>
      <c r="J359" t="str">
        <f>IFERROR(Table1[[#This Row],[County (Utah.gov)]], SUBSTITUTE(Table1[[#This Row],[County (WPR)]], " County", ""))</f>
        <v>Salt Lake</v>
      </c>
    </row>
    <row r="360" spans="1:14">
      <c r="A360" t="s">
        <v>191</v>
      </c>
      <c r="B360" t="s">
        <v>293</v>
      </c>
      <c r="C360">
        <v>2025</v>
      </c>
      <c r="D360">
        <v>2</v>
      </c>
      <c r="E360">
        <v>84095</v>
      </c>
      <c r="F360" t="s">
        <v>291</v>
      </c>
      <c r="G360">
        <v>9</v>
      </c>
      <c r="H360" t="str">
        <f>_xlfn.XLOOKUP(Table1[[#This Row],[ZIPCODE]],Table2[Zip Code],Table2[County])</f>
        <v>Salt Lake</v>
      </c>
      <c r="I360" t="str">
        <f>_xlfn.XLOOKUP(Table1[[#This Row],[ZIPCODE]],Table3[zip],Table3[county])</f>
        <v>Salt Lake County</v>
      </c>
      <c r="J360" t="str">
        <f>IFERROR(Table1[[#This Row],[County (Utah.gov)]], SUBSTITUTE(Table1[[#This Row],[County (WPR)]], " County", ""))</f>
        <v>Salt Lake</v>
      </c>
    </row>
    <row r="361" spans="1:14">
      <c r="A361" t="s">
        <v>191</v>
      </c>
      <c r="B361" t="s">
        <v>293</v>
      </c>
      <c r="C361">
        <v>2025</v>
      </c>
      <c r="D361">
        <v>2</v>
      </c>
      <c r="E361">
        <v>84096</v>
      </c>
      <c r="F361" t="s">
        <v>290</v>
      </c>
      <c r="G361">
        <v>1</v>
      </c>
      <c r="H361" t="e">
        <f>_xlfn.XLOOKUP(Table1[[#This Row],[ZIPCODE]],Table2[Zip Code],Table2[County])</f>
        <v>#N/A</v>
      </c>
      <c r="I361" t="str">
        <f>_xlfn.XLOOKUP(Table1[[#This Row],[ZIPCODE]],Table3[zip],Table3[county])</f>
        <v>Salt Lake County</v>
      </c>
      <c r="J361" t="str">
        <f>IFERROR(Table1[[#This Row],[County (Utah.gov)]], SUBSTITUTE(Table1[[#This Row],[County (WPR)]], " County", ""))</f>
        <v>Salt Lake</v>
      </c>
    </row>
    <row r="362" spans="1:14">
      <c r="A362" t="s">
        <v>191</v>
      </c>
      <c r="B362" t="s">
        <v>293</v>
      </c>
      <c r="C362">
        <v>2025</v>
      </c>
      <c r="D362">
        <v>2</v>
      </c>
      <c r="E362">
        <v>84096</v>
      </c>
      <c r="F362" t="s">
        <v>291</v>
      </c>
      <c r="G362">
        <v>12</v>
      </c>
      <c r="H362" t="e">
        <f>_xlfn.XLOOKUP(Table1[[#This Row],[ZIPCODE]],Table2[Zip Code],Table2[County])</f>
        <v>#N/A</v>
      </c>
      <c r="I362" t="str">
        <f>_xlfn.XLOOKUP(Table1[[#This Row],[ZIPCODE]],Table3[zip],Table3[county])</f>
        <v>Salt Lake County</v>
      </c>
      <c r="J362" t="str">
        <f>IFERROR(Table1[[#This Row],[County (Utah.gov)]], SUBSTITUTE(Table1[[#This Row],[County (WPR)]], " County", ""))</f>
        <v>Salt Lake</v>
      </c>
    </row>
    <row r="363" spans="1:14">
      <c r="A363" t="s">
        <v>191</v>
      </c>
      <c r="B363" t="s">
        <v>293</v>
      </c>
      <c r="C363">
        <v>2025</v>
      </c>
      <c r="D363">
        <v>2</v>
      </c>
      <c r="E363">
        <v>84098</v>
      </c>
      <c r="F363" t="s">
        <v>291</v>
      </c>
      <c r="G363">
        <v>5</v>
      </c>
      <c r="H363" t="str">
        <f>_xlfn.XLOOKUP(Table1[[#This Row],[ZIPCODE]],Table2[Zip Code],Table2[County])</f>
        <v>Summit</v>
      </c>
      <c r="I363" t="str">
        <f>_xlfn.XLOOKUP(Table1[[#This Row],[ZIPCODE]],Table3[zip],Table3[county])</f>
        <v>Summit County</v>
      </c>
      <c r="J363" t="str">
        <f>IFERROR(Table1[[#This Row],[County (Utah.gov)]], SUBSTITUTE(Table1[[#This Row],[County (WPR)]], " County", ""))</f>
        <v>Summit</v>
      </c>
    </row>
    <row r="364" spans="1:14">
      <c r="A364" t="s">
        <v>191</v>
      </c>
      <c r="B364" t="s">
        <v>293</v>
      </c>
      <c r="C364">
        <v>2025</v>
      </c>
      <c r="D364">
        <v>2</v>
      </c>
      <c r="E364">
        <v>84101</v>
      </c>
      <c r="F364" t="s">
        <v>290</v>
      </c>
      <c r="G364">
        <v>1</v>
      </c>
      <c r="H364" t="str">
        <f>_xlfn.XLOOKUP(Table1[[#This Row],[ZIPCODE]],Table2[Zip Code],Table2[County])</f>
        <v>Salt Lake</v>
      </c>
      <c r="I364" t="str">
        <f>_xlfn.XLOOKUP(Table1[[#This Row],[ZIPCODE]],Table3[zip],Table3[county])</f>
        <v>Salt Lake County</v>
      </c>
      <c r="J364" t="str">
        <f>IFERROR(Table1[[#This Row],[County (Utah.gov)]], SUBSTITUTE(Table1[[#This Row],[County (WPR)]], " County", ""))</f>
        <v>Salt Lake</v>
      </c>
    </row>
    <row r="365" spans="1:14">
      <c r="A365" t="s">
        <v>191</v>
      </c>
      <c r="B365" t="s">
        <v>293</v>
      </c>
      <c r="C365">
        <v>2025</v>
      </c>
      <c r="D365">
        <v>2</v>
      </c>
      <c r="E365">
        <v>84101</v>
      </c>
      <c r="F365" t="s">
        <v>291</v>
      </c>
      <c r="G365">
        <v>1</v>
      </c>
      <c r="H365" t="str">
        <f>_xlfn.XLOOKUP(Table1[[#This Row],[ZIPCODE]],Table2[Zip Code],Table2[County])</f>
        <v>Salt Lake</v>
      </c>
      <c r="I365" t="str">
        <f>_xlfn.XLOOKUP(Table1[[#This Row],[ZIPCODE]],Table3[zip],Table3[county])</f>
        <v>Salt Lake County</v>
      </c>
      <c r="J365" t="str">
        <f>IFERROR(Table1[[#This Row],[County (Utah.gov)]], SUBSTITUTE(Table1[[#This Row],[County (WPR)]], " County", ""))</f>
        <v>Salt Lake</v>
      </c>
    </row>
    <row r="366" spans="1:14">
      <c r="A366" t="s">
        <v>191</v>
      </c>
      <c r="B366" t="s">
        <v>293</v>
      </c>
      <c r="C366">
        <v>2025</v>
      </c>
      <c r="D366">
        <v>2</v>
      </c>
      <c r="E366">
        <v>84102</v>
      </c>
      <c r="F366" t="s">
        <v>291</v>
      </c>
      <c r="G366">
        <v>4</v>
      </c>
      <c r="H366" t="str">
        <f>_xlfn.XLOOKUP(Table1[[#This Row],[ZIPCODE]],Table2[Zip Code],Table2[County])</f>
        <v>Salt Lake</v>
      </c>
      <c r="I366" t="str">
        <f>_xlfn.XLOOKUP(Table1[[#This Row],[ZIPCODE]],Table3[zip],Table3[county])</f>
        <v>Salt Lake County</v>
      </c>
      <c r="J366" t="str">
        <f>IFERROR(Table1[[#This Row],[County (Utah.gov)]], SUBSTITUTE(Table1[[#This Row],[County (WPR)]], " County", ""))</f>
        <v>Salt Lake</v>
      </c>
    </row>
    <row r="367" spans="1:14">
      <c r="A367" t="s">
        <v>191</v>
      </c>
      <c r="B367" t="s">
        <v>293</v>
      </c>
      <c r="C367">
        <v>2025</v>
      </c>
      <c r="D367">
        <v>2</v>
      </c>
      <c r="E367">
        <v>84103</v>
      </c>
      <c r="F367" t="s">
        <v>290</v>
      </c>
      <c r="G367">
        <v>2</v>
      </c>
      <c r="H367" t="str">
        <f>_xlfn.XLOOKUP(Table1[[#This Row],[ZIPCODE]],Table2[Zip Code],Table2[County])</f>
        <v>Salt Lake</v>
      </c>
      <c r="I367" t="str">
        <f>_xlfn.XLOOKUP(Table1[[#This Row],[ZIPCODE]],Table3[zip],Table3[county])</f>
        <v>Salt Lake County</v>
      </c>
      <c r="J367" t="str">
        <f>IFERROR(Table1[[#This Row],[County (Utah.gov)]], SUBSTITUTE(Table1[[#This Row],[County (WPR)]], " County", ""))</f>
        <v>Salt Lake</v>
      </c>
    </row>
    <row r="368" spans="1:14">
      <c r="A368" t="s">
        <v>191</v>
      </c>
      <c r="B368" t="s">
        <v>293</v>
      </c>
      <c r="C368">
        <v>2025</v>
      </c>
      <c r="D368">
        <v>2</v>
      </c>
      <c r="E368">
        <v>84103</v>
      </c>
      <c r="F368" t="s">
        <v>291</v>
      </c>
      <c r="G368">
        <v>7</v>
      </c>
      <c r="H368" t="str">
        <f>_xlfn.XLOOKUP(Table1[[#This Row],[ZIPCODE]],Table2[Zip Code],Table2[County])</f>
        <v>Salt Lake</v>
      </c>
      <c r="I368" t="str">
        <f>_xlfn.XLOOKUP(Table1[[#This Row],[ZIPCODE]],Table3[zip],Table3[county])</f>
        <v>Salt Lake County</v>
      </c>
      <c r="J368" t="str">
        <f>IFERROR(Table1[[#This Row],[County (Utah.gov)]], SUBSTITUTE(Table1[[#This Row],[County (WPR)]], " County", ""))</f>
        <v>Salt Lake</v>
      </c>
    </row>
    <row r="369" spans="1:10">
      <c r="A369" t="s">
        <v>191</v>
      </c>
      <c r="B369" t="s">
        <v>293</v>
      </c>
      <c r="C369">
        <v>2025</v>
      </c>
      <c r="D369">
        <v>2</v>
      </c>
      <c r="E369">
        <v>84104</v>
      </c>
      <c r="F369" t="s">
        <v>290</v>
      </c>
      <c r="G369">
        <v>1</v>
      </c>
      <c r="H369" t="str">
        <f>_xlfn.XLOOKUP(Table1[[#This Row],[ZIPCODE]],Table2[Zip Code],Table2[County])</f>
        <v>Salt Lake</v>
      </c>
      <c r="I369" t="str">
        <f>_xlfn.XLOOKUP(Table1[[#This Row],[ZIPCODE]],Table3[zip],Table3[county])</f>
        <v>Salt Lake County</v>
      </c>
      <c r="J369" t="str">
        <f>IFERROR(Table1[[#This Row],[County (Utah.gov)]], SUBSTITUTE(Table1[[#This Row],[County (WPR)]], " County", ""))</f>
        <v>Salt Lake</v>
      </c>
    </row>
    <row r="370" spans="1:10">
      <c r="A370" t="s">
        <v>191</v>
      </c>
      <c r="B370" t="s">
        <v>293</v>
      </c>
      <c r="C370">
        <v>2025</v>
      </c>
      <c r="D370">
        <v>2</v>
      </c>
      <c r="E370">
        <v>84104</v>
      </c>
      <c r="F370" t="s">
        <v>291</v>
      </c>
      <c r="G370">
        <v>2</v>
      </c>
      <c r="H370" t="str">
        <f>_xlfn.XLOOKUP(Table1[[#This Row],[ZIPCODE]],Table2[Zip Code],Table2[County])</f>
        <v>Salt Lake</v>
      </c>
      <c r="I370" t="str">
        <f>_xlfn.XLOOKUP(Table1[[#This Row],[ZIPCODE]],Table3[zip],Table3[county])</f>
        <v>Salt Lake County</v>
      </c>
      <c r="J370" t="str">
        <f>IFERROR(Table1[[#This Row],[County (Utah.gov)]], SUBSTITUTE(Table1[[#This Row],[County (WPR)]], " County", ""))</f>
        <v>Salt Lake</v>
      </c>
    </row>
    <row r="371" spans="1:10">
      <c r="A371" t="s">
        <v>191</v>
      </c>
      <c r="B371" t="s">
        <v>293</v>
      </c>
      <c r="C371">
        <v>2025</v>
      </c>
      <c r="D371">
        <v>2</v>
      </c>
      <c r="E371">
        <v>84105</v>
      </c>
      <c r="F371" t="s">
        <v>290</v>
      </c>
      <c r="G371">
        <v>1</v>
      </c>
      <c r="H371" t="str">
        <f>_xlfn.XLOOKUP(Table1[[#This Row],[ZIPCODE]],Table2[Zip Code],Table2[County])</f>
        <v>Salt Lake</v>
      </c>
      <c r="I371" t="str">
        <f>_xlfn.XLOOKUP(Table1[[#This Row],[ZIPCODE]],Table3[zip],Table3[county])</f>
        <v>Salt Lake County</v>
      </c>
      <c r="J371" t="str">
        <f>IFERROR(Table1[[#This Row],[County (Utah.gov)]], SUBSTITUTE(Table1[[#This Row],[County (WPR)]], " County", ""))</f>
        <v>Salt Lake</v>
      </c>
    </row>
    <row r="372" spans="1:10">
      <c r="A372" t="s">
        <v>191</v>
      </c>
      <c r="B372" t="s">
        <v>293</v>
      </c>
      <c r="C372">
        <v>2025</v>
      </c>
      <c r="D372">
        <v>2</v>
      </c>
      <c r="E372">
        <v>84105</v>
      </c>
      <c r="F372" t="s">
        <v>291</v>
      </c>
      <c r="G372">
        <v>7</v>
      </c>
      <c r="H372" t="str">
        <f>_xlfn.XLOOKUP(Table1[[#This Row],[ZIPCODE]],Table2[Zip Code],Table2[County])</f>
        <v>Salt Lake</v>
      </c>
      <c r="I372" t="str">
        <f>_xlfn.XLOOKUP(Table1[[#This Row],[ZIPCODE]],Table3[zip],Table3[county])</f>
        <v>Salt Lake County</v>
      </c>
      <c r="J372" t="str">
        <f>IFERROR(Table1[[#This Row],[County (Utah.gov)]], SUBSTITUTE(Table1[[#This Row],[County (WPR)]], " County", ""))</f>
        <v>Salt Lake</v>
      </c>
    </row>
    <row r="373" spans="1:10">
      <c r="A373" t="s">
        <v>191</v>
      </c>
      <c r="B373" t="s">
        <v>293</v>
      </c>
      <c r="C373">
        <v>2025</v>
      </c>
      <c r="D373">
        <v>2</v>
      </c>
      <c r="E373">
        <v>84106</v>
      </c>
      <c r="F373" t="s">
        <v>290</v>
      </c>
      <c r="G373">
        <v>1</v>
      </c>
      <c r="H373" t="str">
        <f>_xlfn.XLOOKUP(Table1[[#This Row],[ZIPCODE]],Table2[Zip Code],Table2[County])</f>
        <v>Salt Lake</v>
      </c>
      <c r="I373" t="str">
        <f>_xlfn.XLOOKUP(Table1[[#This Row],[ZIPCODE]],Table3[zip],Table3[county])</f>
        <v>Salt Lake County</v>
      </c>
      <c r="J373" t="str">
        <f>IFERROR(Table1[[#This Row],[County (Utah.gov)]], SUBSTITUTE(Table1[[#This Row],[County (WPR)]], " County", ""))</f>
        <v>Salt Lake</v>
      </c>
    </row>
    <row r="374" spans="1:10">
      <c r="A374" t="s">
        <v>191</v>
      </c>
      <c r="B374" t="s">
        <v>293</v>
      </c>
      <c r="C374">
        <v>2025</v>
      </c>
      <c r="D374">
        <v>2</v>
      </c>
      <c r="E374">
        <v>84106</v>
      </c>
      <c r="F374" t="s">
        <v>291</v>
      </c>
      <c r="G374">
        <v>11</v>
      </c>
      <c r="H374" t="str">
        <f>_xlfn.XLOOKUP(Table1[[#This Row],[ZIPCODE]],Table2[Zip Code],Table2[County])</f>
        <v>Salt Lake</v>
      </c>
      <c r="I374" t="str">
        <f>_xlfn.XLOOKUP(Table1[[#This Row],[ZIPCODE]],Table3[zip],Table3[county])</f>
        <v>Salt Lake County</v>
      </c>
      <c r="J374" t="str">
        <f>IFERROR(Table1[[#This Row],[County (Utah.gov)]], SUBSTITUTE(Table1[[#This Row],[County (WPR)]], " County", ""))</f>
        <v>Salt Lake</v>
      </c>
    </row>
    <row r="375" spans="1:10">
      <c r="A375" t="s">
        <v>191</v>
      </c>
      <c r="B375" t="s">
        <v>293</v>
      </c>
      <c r="C375">
        <v>2025</v>
      </c>
      <c r="D375">
        <v>2</v>
      </c>
      <c r="E375">
        <v>84107</v>
      </c>
      <c r="F375" t="s">
        <v>290</v>
      </c>
      <c r="G375">
        <v>1</v>
      </c>
      <c r="H375" t="str">
        <f>_xlfn.XLOOKUP(Table1[[#This Row],[ZIPCODE]],Table2[Zip Code],Table2[County])</f>
        <v>Salt Lake</v>
      </c>
      <c r="I375" t="str">
        <f>_xlfn.XLOOKUP(Table1[[#This Row],[ZIPCODE]],Table3[zip],Table3[county])</f>
        <v>Salt Lake County</v>
      </c>
      <c r="J375" t="str">
        <f>IFERROR(Table1[[#This Row],[County (Utah.gov)]], SUBSTITUTE(Table1[[#This Row],[County (WPR)]], " County", ""))</f>
        <v>Salt Lake</v>
      </c>
    </row>
    <row r="376" spans="1:10">
      <c r="A376" t="s">
        <v>191</v>
      </c>
      <c r="B376" t="s">
        <v>293</v>
      </c>
      <c r="C376">
        <v>2025</v>
      </c>
      <c r="D376">
        <v>2</v>
      </c>
      <c r="E376">
        <v>84107</v>
      </c>
      <c r="F376" t="s">
        <v>291</v>
      </c>
      <c r="G376">
        <v>8</v>
      </c>
      <c r="H376" t="str">
        <f>_xlfn.XLOOKUP(Table1[[#This Row],[ZIPCODE]],Table2[Zip Code],Table2[County])</f>
        <v>Salt Lake</v>
      </c>
      <c r="I376" t="str">
        <f>_xlfn.XLOOKUP(Table1[[#This Row],[ZIPCODE]],Table3[zip],Table3[county])</f>
        <v>Salt Lake County</v>
      </c>
      <c r="J376" t="str">
        <f>IFERROR(Table1[[#This Row],[County (Utah.gov)]], SUBSTITUTE(Table1[[#This Row],[County (WPR)]], " County", ""))</f>
        <v>Salt Lake</v>
      </c>
    </row>
    <row r="377" spans="1:10">
      <c r="A377" t="s">
        <v>191</v>
      </c>
      <c r="B377" t="s">
        <v>293</v>
      </c>
      <c r="C377">
        <v>2025</v>
      </c>
      <c r="D377">
        <v>2</v>
      </c>
      <c r="E377">
        <v>84109</v>
      </c>
      <c r="F377" t="s">
        <v>291</v>
      </c>
      <c r="G377">
        <v>2</v>
      </c>
      <c r="H377" t="str">
        <f>_xlfn.XLOOKUP(Table1[[#This Row],[ZIPCODE]],Table2[Zip Code],Table2[County])</f>
        <v>Salt Lake</v>
      </c>
      <c r="I377" t="str">
        <f>_xlfn.XLOOKUP(Table1[[#This Row],[ZIPCODE]],Table3[zip],Table3[county])</f>
        <v>Salt Lake County</v>
      </c>
      <c r="J377" t="str">
        <f>IFERROR(Table1[[#This Row],[County (Utah.gov)]], SUBSTITUTE(Table1[[#This Row],[County (WPR)]], " County", ""))</f>
        <v>Salt Lake</v>
      </c>
    </row>
    <row r="378" spans="1:10">
      <c r="A378" t="s">
        <v>191</v>
      </c>
      <c r="B378" t="s">
        <v>293</v>
      </c>
      <c r="C378">
        <v>2025</v>
      </c>
      <c r="D378">
        <v>2</v>
      </c>
      <c r="E378">
        <v>84111</v>
      </c>
      <c r="F378" t="s">
        <v>290</v>
      </c>
      <c r="G378">
        <v>2</v>
      </c>
      <c r="H378" t="str">
        <f>_xlfn.XLOOKUP(Table1[[#This Row],[ZIPCODE]],Table2[Zip Code],Table2[County])</f>
        <v>Salt Lake</v>
      </c>
      <c r="I378" t="str">
        <f>_xlfn.XLOOKUP(Table1[[#This Row],[ZIPCODE]],Table3[zip],Table3[county])</f>
        <v>Salt Lake County</v>
      </c>
      <c r="J378" t="str">
        <f>IFERROR(Table1[[#This Row],[County (Utah.gov)]], SUBSTITUTE(Table1[[#This Row],[County (WPR)]], " County", ""))</f>
        <v>Salt Lake</v>
      </c>
    </row>
    <row r="379" spans="1:10">
      <c r="A379" t="s">
        <v>191</v>
      </c>
      <c r="B379" t="s">
        <v>293</v>
      </c>
      <c r="C379">
        <v>2025</v>
      </c>
      <c r="D379">
        <v>2</v>
      </c>
      <c r="E379">
        <v>84111</v>
      </c>
      <c r="F379" t="s">
        <v>291</v>
      </c>
      <c r="G379">
        <v>5</v>
      </c>
      <c r="H379" t="str">
        <f>_xlfn.XLOOKUP(Table1[[#This Row],[ZIPCODE]],Table2[Zip Code],Table2[County])</f>
        <v>Salt Lake</v>
      </c>
      <c r="I379" t="str">
        <f>_xlfn.XLOOKUP(Table1[[#This Row],[ZIPCODE]],Table3[zip],Table3[county])</f>
        <v>Salt Lake County</v>
      </c>
      <c r="J379" t="str">
        <f>IFERROR(Table1[[#This Row],[County (Utah.gov)]], SUBSTITUTE(Table1[[#This Row],[County (WPR)]], " County", ""))</f>
        <v>Salt Lake</v>
      </c>
    </row>
    <row r="380" spans="1:10">
      <c r="A380" t="s">
        <v>191</v>
      </c>
      <c r="B380" t="s">
        <v>293</v>
      </c>
      <c r="C380">
        <v>2025</v>
      </c>
      <c r="D380">
        <v>2</v>
      </c>
      <c r="E380">
        <v>84113</v>
      </c>
      <c r="F380" t="s">
        <v>291</v>
      </c>
      <c r="G380">
        <v>1</v>
      </c>
      <c r="H380" t="str">
        <f>_xlfn.XLOOKUP(Table1[[#This Row],[ZIPCODE]],Table2[Zip Code],Table2[County])</f>
        <v>Salt Lake</v>
      </c>
      <c r="I380" t="str">
        <f>_xlfn.XLOOKUP(Table1[[#This Row],[ZIPCODE]],Table3[zip],Table3[county])</f>
        <v>Salt Lake County</v>
      </c>
      <c r="J380" t="str">
        <f>IFERROR(Table1[[#This Row],[County (Utah.gov)]], SUBSTITUTE(Table1[[#This Row],[County (WPR)]], " County", ""))</f>
        <v>Salt Lake</v>
      </c>
    </row>
    <row r="381" spans="1:10">
      <c r="A381" t="s">
        <v>191</v>
      </c>
      <c r="B381" t="s">
        <v>293</v>
      </c>
      <c r="C381">
        <v>2025</v>
      </c>
      <c r="D381">
        <v>2</v>
      </c>
      <c r="E381">
        <v>84115</v>
      </c>
      <c r="F381" t="s">
        <v>291</v>
      </c>
      <c r="G381">
        <v>5</v>
      </c>
      <c r="H381" t="str">
        <f>_xlfn.XLOOKUP(Table1[[#This Row],[ZIPCODE]],Table2[Zip Code],Table2[County])</f>
        <v>Salt Lake</v>
      </c>
      <c r="I381" t="str">
        <f>_xlfn.XLOOKUP(Table1[[#This Row],[ZIPCODE]],Table3[zip],Table3[county])</f>
        <v>Salt Lake County</v>
      </c>
      <c r="J381" t="str">
        <f>IFERROR(Table1[[#This Row],[County (Utah.gov)]], SUBSTITUTE(Table1[[#This Row],[County (WPR)]], " County", ""))</f>
        <v>Salt Lake</v>
      </c>
    </row>
    <row r="382" spans="1:10">
      <c r="A382" t="s">
        <v>191</v>
      </c>
      <c r="B382" t="s">
        <v>293</v>
      </c>
      <c r="C382">
        <v>2025</v>
      </c>
      <c r="D382">
        <v>2</v>
      </c>
      <c r="E382">
        <v>84116</v>
      </c>
      <c r="F382" t="s">
        <v>290</v>
      </c>
      <c r="G382">
        <v>3</v>
      </c>
      <c r="H382" t="str">
        <f>_xlfn.XLOOKUP(Table1[[#This Row],[ZIPCODE]],Table2[Zip Code],Table2[County])</f>
        <v>Salt Lake</v>
      </c>
      <c r="I382" t="str">
        <f>_xlfn.XLOOKUP(Table1[[#This Row],[ZIPCODE]],Table3[zip],Table3[county])</f>
        <v>Salt Lake County</v>
      </c>
      <c r="J382" t="str">
        <f>IFERROR(Table1[[#This Row],[County (Utah.gov)]], SUBSTITUTE(Table1[[#This Row],[County (WPR)]], " County", ""))</f>
        <v>Salt Lake</v>
      </c>
    </row>
    <row r="383" spans="1:10">
      <c r="A383" t="s">
        <v>191</v>
      </c>
      <c r="B383" t="s">
        <v>293</v>
      </c>
      <c r="C383">
        <v>2025</v>
      </c>
      <c r="D383">
        <v>2</v>
      </c>
      <c r="E383">
        <v>84116</v>
      </c>
      <c r="F383" t="s">
        <v>291</v>
      </c>
      <c r="G383">
        <v>14</v>
      </c>
      <c r="H383" t="str">
        <f>_xlfn.XLOOKUP(Table1[[#This Row],[ZIPCODE]],Table2[Zip Code],Table2[County])</f>
        <v>Salt Lake</v>
      </c>
      <c r="I383" t="str">
        <f>_xlfn.XLOOKUP(Table1[[#This Row],[ZIPCODE]],Table3[zip],Table3[county])</f>
        <v>Salt Lake County</v>
      </c>
      <c r="J383" t="str">
        <f>IFERROR(Table1[[#This Row],[County (Utah.gov)]], SUBSTITUTE(Table1[[#This Row],[County (WPR)]], " County", ""))</f>
        <v>Salt Lake</v>
      </c>
    </row>
    <row r="384" spans="1:10">
      <c r="A384" t="s">
        <v>191</v>
      </c>
      <c r="B384" t="s">
        <v>293</v>
      </c>
      <c r="C384">
        <v>2025</v>
      </c>
      <c r="D384">
        <v>2</v>
      </c>
      <c r="E384">
        <v>84117</v>
      </c>
      <c r="F384" t="s">
        <v>291</v>
      </c>
      <c r="G384">
        <v>5</v>
      </c>
      <c r="H384" t="str">
        <f>_xlfn.XLOOKUP(Table1[[#This Row],[ZIPCODE]],Table2[Zip Code],Table2[County])</f>
        <v>Salt Lake</v>
      </c>
      <c r="I384" t="str">
        <f>_xlfn.XLOOKUP(Table1[[#This Row],[ZIPCODE]],Table3[zip],Table3[county])</f>
        <v>Salt Lake County</v>
      </c>
      <c r="J384" t="str">
        <f>IFERROR(Table1[[#This Row],[County (Utah.gov)]], SUBSTITUTE(Table1[[#This Row],[County (WPR)]], " County", ""))</f>
        <v>Salt Lake</v>
      </c>
    </row>
    <row r="385" spans="1:10">
      <c r="A385" t="s">
        <v>191</v>
      </c>
      <c r="B385" t="s">
        <v>293</v>
      </c>
      <c r="C385">
        <v>2025</v>
      </c>
      <c r="D385">
        <v>2</v>
      </c>
      <c r="E385">
        <v>84118</v>
      </c>
      <c r="F385" t="s">
        <v>290</v>
      </c>
      <c r="G385">
        <v>1</v>
      </c>
      <c r="H385" t="str">
        <f>_xlfn.XLOOKUP(Table1[[#This Row],[ZIPCODE]],Table2[Zip Code],Table2[County])</f>
        <v>Salt Lake</v>
      </c>
      <c r="I385" t="str">
        <f>_xlfn.XLOOKUP(Table1[[#This Row],[ZIPCODE]],Table3[zip],Table3[county])</f>
        <v>Salt Lake County</v>
      </c>
      <c r="J385" t="str">
        <f>IFERROR(Table1[[#This Row],[County (Utah.gov)]], SUBSTITUTE(Table1[[#This Row],[County (WPR)]], " County", ""))</f>
        <v>Salt Lake</v>
      </c>
    </row>
    <row r="386" spans="1:10">
      <c r="A386" t="s">
        <v>191</v>
      </c>
      <c r="B386" t="s">
        <v>293</v>
      </c>
      <c r="C386">
        <v>2025</v>
      </c>
      <c r="D386">
        <v>2</v>
      </c>
      <c r="E386">
        <v>84118</v>
      </c>
      <c r="F386" t="s">
        <v>291</v>
      </c>
      <c r="G386">
        <v>10</v>
      </c>
      <c r="H386" t="str">
        <f>_xlfn.XLOOKUP(Table1[[#This Row],[ZIPCODE]],Table2[Zip Code],Table2[County])</f>
        <v>Salt Lake</v>
      </c>
      <c r="I386" t="str">
        <f>_xlfn.XLOOKUP(Table1[[#This Row],[ZIPCODE]],Table3[zip],Table3[county])</f>
        <v>Salt Lake County</v>
      </c>
      <c r="J386" t="str">
        <f>IFERROR(Table1[[#This Row],[County (Utah.gov)]], SUBSTITUTE(Table1[[#This Row],[County (WPR)]], " County", ""))</f>
        <v>Salt Lake</v>
      </c>
    </row>
    <row r="387" spans="1:10">
      <c r="A387" t="s">
        <v>191</v>
      </c>
      <c r="B387" t="s">
        <v>293</v>
      </c>
      <c r="C387">
        <v>2025</v>
      </c>
      <c r="D387">
        <v>2</v>
      </c>
      <c r="E387">
        <v>84119</v>
      </c>
      <c r="F387" t="s">
        <v>290</v>
      </c>
      <c r="G387">
        <v>3</v>
      </c>
      <c r="H387" t="str">
        <f>_xlfn.XLOOKUP(Table1[[#This Row],[ZIPCODE]],Table2[Zip Code],Table2[County])</f>
        <v>Salt Lake</v>
      </c>
      <c r="I387" t="str">
        <f>_xlfn.XLOOKUP(Table1[[#This Row],[ZIPCODE]],Table3[zip],Table3[county])</f>
        <v>Salt Lake County</v>
      </c>
      <c r="J387" t="str">
        <f>IFERROR(Table1[[#This Row],[County (Utah.gov)]], SUBSTITUTE(Table1[[#This Row],[County (WPR)]], " County", ""))</f>
        <v>Salt Lake</v>
      </c>
    </row>
    <row r="388" spans="1:10">
      <c r="A388" t="s">
        <v>191</v>
      </c>
      <c r="B388" t="s">
        <v>293</v>
      </c>
      <c r="C388">
        <v>2025</v>
      </c>
      <c r="D388">
        <v>2</v>
      </c>
      <c r="E388">
        <v>84119</v>
      </c>
      <c r="F388" t="s">
        <v>291</v>
      </c>
      <c r="G388">
        <v>11</v>
      </c>
      <c r="H388" t="str">
        <f>_xlfn.XLOOKUP(Table1[[#This Row],[ZIPCODE]],Table2[Zip Code],Table2[County])</f>
        <v>Salt Lake</v>
      </c>
      <c r="I388" t="str">
        <f>_xlfn.XLOOKUP(Table1[[#This Row],[ZIPCODE]],Table3[zip],Table3[county])</f>
        <v>Salt Lake County</v>
      </c>
      <c r="J388" t="str">
        <f>IFERROR(Table1[[#This Row],[County (Utah.gov)]], SUBSTITUTE(Table1[[#This Row],[County (WPR)]], " County", ""))</f>
        <v>Salt Lake</v>
      </c>
    </row>
    <row r="389" spans="1:10">
      <c r="A389" t="s">
        <v>191</v>
      </c>
      <c r="B389" t="s">
        <v>293</v>
      </c>
      <c r="C389">
        <v>2025</v>
      </c>
      <c r="D389">
        <v>2</v>
      </c>
      <c r="E389">
        <v>84120</v>
      </c>
      <c r="F389" t="s">
        <v>291</v>
      </c>
      <c r="G389">
        <v>11</v>
      </c>
      <c r="H389" t="str">
        <f>_xlfn.XLOOKUP(Table1[[#This Row],[ZIPCODE]],Table2[Zip Code],Table2[County])</f>
        <v>Salt Lake</v>
      </c>
      <c r="I389" t="str">
        <f>_xlfn.XLOOKUP(Table1[[#This Row],[ZIPCODE]],Table3[zip],Table3[county])</f>
        <v>Salt Lake County</v>
      </c>
      <c r="J389" t="str">
        <f>IFERROR(Table1[[#This Row],[County (Utah.gov)]], SUBSTITUTE(Table1[[#This Row],[County (WPR)]], " County", ""))</f>
        <v>Salt Lake</v>
      </c>
    </row>
    <row r="390" spans="1:10">
      <c r="A390" t="s">
        <v>191</v>
      </c>
      <c r="B390" t="s">
        <v>293</v>
      </c>
      <c r="C390">
        <v>2025</v>
      </c>
      <c r="D390">
        <v>2</v>
      </c>
      <c r="E390">
        <v>84121</v>
      </c>
      <c r="F390" t="s">
        <v>290</v>
      </c>
      <c r="G390">
        <v>3</v>
      </c>
      <c r="H390" t="str">
        <f>_xlfn.XLOOKUP(Table1[[#This Row],[ZIPCODE]],Table2[Zip Code],Table2[County])</f>
        <v>Salt Lake</v>
      </c>
      <c r="I390" t="str">
        <f>_xlfn.XLOOKUP(Table1[[#This Row],[ZIPCODE]],Table3[zip],Table3[county])</f>
        <v>Salt Lake County</v>
      </c>
      <c r="J390" t="str">
        <f>IFERROR(Table1[[#This Row],[County (Utah.gov)]], SUBSTITUTE(Table1[[#This Row],[County (WPR)]], " County", ""))</f>
        <v>Salt Lake</v>
      </c>
    </row>
    <row r="391" spans="1:10">
      <c r="A391" t="s">
        <v>191</v>
      </c>
      <c r="B391" t="s">
        <v>293</v>
      </c>
      <c r="C391">
        <v>2025</v>
      </c>
      <c r="D391">
        <v>2</v>
      </c>
      <c r="E391">
        <v>84121</v>
      </c>
      <c r="F391" t="s">
        <v>291</v>
      </c>
      <c r="G391">
        <v>3</v>
      </c>
      <c r="H391" t="str">
        <f>_xlfn.XLOOKUP(Table1[[#This Row],[ZIPCODE]],Table2[Zip Code],Table2[County])</f>
        <v>Salt Lake</v>
      </c>
      <c r="I391" t="str">
        <f>_xlfn.XLOOKUP(Table1[[#This Row],[ZIPCODE]],Table3[zip],Table3[county])</f>
        <v>Salt Lake County</v>
      </c>
      <c r="J391" t="str">
        <f>IFERROR(Table1[[#This Row],[County (Utah.gov)]], SUBSTITUTE(Table1[[#This Row],[County (WPR)]], " County", ""))</f>
        <v>Salt Lake</v>
      </c>
    </row>
    <row r="392" spans="1:10">
      <c r="A392" t="s">
        <v>191</v>
      </c>
      <c r="B392" t="s">
        <v>293</v>
      </c>
      <c r="C392">
        <v>2025</v>
      </c>
      <c r="D392">
        <v>2</v>
      </c>
      <c r="E392">
        <v>84123</v>
      </c>
      <c r="F392" t="s">
        <v>291</v>
      </c>
      <c r="G392">
        <v>7</v>
      </c>
      <c r="H392" t="str">
        <f>_xlfn.XLOOKUP(Table1[[#This Row],[ZIPCODE]],Table2[Zip Code],Table2[County])</f>
        <v>Salt Lake</v>
      </c>
      <c r="I392" t="str">
        <f>_xlfn.XLOOKUP(Table1[[#This Row],[ZIPCODE]],Table3[zip],Table3[county])</f>
        <v>Salt Lake County</v>
      </c>
      <c r="J392" t="str">
        <f>IFERROR(Table1[[#This Row],[County (Utah.gov)]], SUBSTITUTE(Table1[[#This Row],[County (WPR)]], " County", ""))</f>
        <v>Salt Lake</v>
      </c>
    </row>
    <row r="393" spans="1:10">
      <c r="A393" t="s">
        <v>191</v>
      </c>
      <c r="B393" t="s">
        <v>293</v>
      </c>
      <c r="C393">
        <v>2025</v>
      </c>
      <c r="D393">
        <v>2</v>
      </c>
      <c r="E393">
        <v>84124</v>
      </c>
      <c r="F393" t="s">
        <v>291</v>
      </c>
      <c r="G393">
        <v>4</v>
      </c>
      <c r="H393" t="str">
        <f>_xlfn.XLOOKUP(Table1[[#This Row],[ZIPCODE]],Table2[Zip Code],Table2[County])</f>
        <v>Salt Lake</v>
      </c>
      <c r="I393" t="str">
        <f>_xlfn.XLOOKUP(Table1[[#This Row],[ZIPCODE]],Table3[zip],Table3[county])</f>
        <v>Salt Lake County</v>
      </c>
      <c r="J393" t="str">
        <f>IFERROR(Table1[[#This Row],[County (Utah.gov)]], SUBSTITUTE(Table1[[#This Row],[County (WPR)]], " County", ""))</f>
        <v>Salt Lake</v>
      </c>
    </row>
    <row r="394" spans="1:10">
      <c r="A394" t="s">
        <v>191</v>
      </c>
      <c r="B394" t="s">
        <v>293</v>
      </c>
      <c r="C394">
        <v>2025</v>
      </c>
      <c r="D394">
        <v>2</v>
      </c>
      <c r="E394">
        <v>84128</v>
      </c>
      <c r="F394" t="s">
        <v>290</v>
      </c>
      <c r="G394">
        <v>3</v>
      </c>
      <c r="H394" t="str">
        <f>_xlfn.XLOOKUP(Table1[[#This Row],[ZIPCODE]],Table2[Zip Code],Table2[County])</f>
        <v>Salt Lake</v>
      </c>
      <c r="I394" t="str">
        <f>_xlfn.XLOOKUP(Table1[[#This Row],[ZIPCODE]],Table3[zip],Table3[county])</f>
        <v>Salt Lake County</v>
      </c>
      <c r="J394" t="str">
        <f>IFERROR(Table1[[#This Row],[County (Utah.gov)]], SUBSTITUTE(Table1[[#This Row],[County (WPR)]], " County", ""))</f>
        <v>Salt Lake</v>
      </c>
    </row>
    <row r="395" spans="1:10">
      <c r="A395" t="s">
        <v>191</v>
      </c>
      <c r="B395" t="s">
        <v>293</v>
      </c>
      <c r="C395">
        <v>2025</v>
      </c>
      <c r="D395">
        <v>2</v>
      </c>
      <c r="E395">
        <v>84128</v>
      </c>
      <c r="F395" t="s">
        <v>291</v>
      </c>
      <c r="G395">
        <v>7</v>
      </c>
      <c r="H395" t="str">
        <f>_xlfn.XLOOKUP(Table1[[#This Row],[ZIPCODE]],Table2[Zip Code],Table2[County])</f>
        <v>Salt Lake</v>
      </c>
      <c r="I395" t="str">
        <f>_xlfn.XLOOKUP(Table1[[#This Row],[ZIPCODE]],Table3[zip],Table3[county])</f>
        <v>Salt Lake County</v>
      </c>
      <c r="J395" t="str">
        <f>IFERROR(Table1[[#This Row],[County (Utah.gov)]], SUBSTITUTE(Table1[[#This Row],[County (WPR)]], " County", ""))</f>
        <v>Salt Lake</v>
      </c>
    </row>
    <row r="396" spans="1:10">
      <c r="A396" t="s">
        <v>191</v>
      </c>
      <c r="B396" t="s">
        <v>293</v>
      </c>
      <c r="C396">
        <v>2025</v>
      </c>
      <c r="D396">
        <v>2</v>
      </c>
      <c r="E396">
        <v>84129</v>
      </c>
      <c r="F396" t="s">
        <v>291</v>
      </c>
      <c r="G396">
        <v>9</v>
      </c>
      <c r="H396" t="e">
        <f>_xlfn.XLOOKUP(Table1[[#This Row],[ZIPCODE]],Table2[Zip Code],Table2[County])</f>
        <v>#N/A</v>
      </c>
      <c r="I396" t="str">
        <f>_xlfn.XLOOKUP(Table1[[#This Row],[ZIPCODE]],Table3[zip],Table3[county])</f>
        <v>Salt Lake County</v>
      </c>
      <c r="J396" t="str">
        <f>IFERROR(Table1[[#This Row],[County (Utah.gov)]], SUBSTITUTE(Table1[[#This Row],[County (WPR)]], " County", ""))</f>
        <v>Salt Lake</v>
      </c>
    </row>
    <row r="397" spans="1:10">
      <c r="A397" t="s">
        <v>191</v>
      </c>
      <c r="B397" t="s">
        <v>293</v>
      </c>
      <c r="C397">
        <v>2025</v>
      </c>
      <c r="D397">
        <v>2</v>
      </c>
      <c r="E397">
        <v>84157</v>
      </c>
      <c r="F397" t="s">
        <v>291</v>
      </c>
      <c r="G397">
        <v>1</v>
      </c>
      <c r="H397" t="str">
        <f>_xlfn.XLOOKUP(Table1[[#This Row],[ZIPCODE]],Table2[Zip Code],Table2[County])</f>
        <v>Salt Lake</v>
      </c>
      <c r="I397" t="e">
        <f>_xlfn.XLOOKUP(Table1[[#This Row],[ZIPCODE]],Table3[zip],Table3[county])</f>
        <v>#N/A</v>
      </c>
      <c r="J397" t="str">
        <f>IFERROR(Table1[[#This Row],[County (Utah.gov)]], SUBSTITUTE(Table1[[#This Row],[County (WPR)]], " County", ""))</f>
        <v>Salt Lake</v>
      </c>
    </row>
    <row r="398" spans="1:10">
      <c r="A398" t="s">
        <v>191</v>
      </c>
      <c r="B398" t="s">
        <v>293</v>
      </c>
      <c r="C398">
        <v>2025</v>
      </c>
      <c r="D398">
        <v>2</v>
      </c>
      <c r="E398">
        <v>84302</v>
      </c>
      <c r="F398" t="s">
        <v>291</v>
      </c>
      <c r="G398">
        <v>2</v>
      </c>
      <c r="H398" t="str">
        <f>_xlfn.XLOOKUP(Table1[[#This Row],[ZIPCODE]],Table2[Zip Code],Table2[County])</f>
        <v>Box Elder</v>
      </c>
      <c r="I398" t="str">
        <f>_xlfn.XLOOKUP(Table1[[#This Row],[ZIPCODE]],Table3[zip],Table3[county])</f>
        <v>Box Elder County</v>
      </c>
      <c r="J398" t="str">
        <f>IFERROR(Table1[[#This Row],[County (Utah.gov)]], SUBSTITUTE(Table1[[#This Row],[County (WPR)]], " County", ""))</f>
        <v>Box Elder</v>
      </c>
    </row>
    <row r="399" spans="1:10">
      <c r="A399" t="s">
        <v>191</v>
      </c>
      <c r="B399" t="s">
        <v>293</v>
      </c>
      <c r="C399">
        <v>2025</v>
      </c>
      <c r="D399">
        <v>2</v>
      </c>
      <c r="E399">
        <v>84335</v>
      </c>
      <c r="F399" t="s">
        <v>291</v>
      </c>
      <c r="G399">
        <v>1</v>
      </c>
      <c r="H399" t="str">
        <f>_xlfn.XLOOKUP(Table1[[#This Row],[ZIPCODE]],Table2[Zip Code],Table2[County])</f>
        <v>Cache</v>
      </c>
      <c r="I399" t="str">
        <f>_xlfn.XLOOKUP(Table1[[#This Row],[ZIPCODE]],Table3[zip],Table3[county])</f>
        <v>Cache County</v>
      </c>
      <c r="J399" t="str">
        <f>IFERROR(Table1[[#This Row],[County (Utah.gov)]], SUBSTITUTE(Table1[[#This Row],[County (WPR)]], " County", ""))</f>
        <v>Cache</v>
      </c>
    </row>
    <row r="400" spans="1:10">
      <c r="A400" t="s">
        <v>191</v>
      </c>
      <c r="B400" t="s">
        <v>293</v>
      </c>
      <c r="C400">
        <v>2025</v>
      </c>
      <c r="D400">
        <v>2</v>
      </c>
      <c r="E400">
        <v>84403</v>
      </c>
      <c r="F400" t="s">
        <v>291</v>
      </c>
      <c r="G400">
        <v>1</v>
      </c>
      <c r="H400" t="str">
        <f>_xlfn.XLOOKUP(Table1[[#This Row],[ZIPCODE]],Table2[Zip Code],Table2[County])</f>
        <v>Weber</v>
      </c>
      <c r="I400" t="str">
        <f>_xlfn.XLOOKUP(Table1[[#This Row],[ZIPCODE]],Table3[zip],Table3[county])</f>
        <v>Weber County</v>
      </c>
      <c r="J400" t="str">
        <f>IFERROR(Table1[[#This Row],[County (Utah.gov)]], SUBSTITUTE(Table1[[#This Row],[County (WPR)]], " County", ""))</f>
        <v>Weber</v>
      </c>
    </row>
    <row r="401" spans="1:10">
      <c r="A401" t="s">
        <v>191</v>
      </c>
      <c r="B401" t="s">
        <v>293</v>
      </c>
      <c r="C401">
        <v>2025</v>
      </c>
      <c r="D401">
        <v>2</v>
      </c>
      <c r="E401">
        <v>84404</v>
      </c>
      <c r="F401" t="s">
        <v>291</v>
      </c>
      <c r="G401">
        <v>3</v>
      </c>
      <c r="H401" t="str">
        <f>_xlfn.XLOOKUP(Table1[[#This Row],[ZIPCODE]],Table2[Zip Code],Table2[County])</f>
        <v>Weber</v>
      </c>
      <c r="I401" t="str">
        <f>_xlfn.XLOOKUP(Table1[[#This Row],[ZIPCODE]],Table3[zip],Table3[county])</f>
        <v>Weber County</v>
      </c>
      <c r="J401" t="str">
        <f>IFERROR(Table1[[#This Row],[County (Utah.gov)]], SUBSTITUTE(Table1[[#This Row],[County (WPR)]], " County", ""))</f>
        <v>Weber</v>
      </c>
    </row>
    <row r="402" spans="1:10">
      <c r="A402" t="s">
        <v>191</v>
      </c>
      <c r="B402" t="s">
        <v>293</v>
      </c>
      <c r="C402">
        <v>2025</v>
      </c>
      <c r="D402">
        <v>2</v>
      </c>
      <c r="E402">
        <v>84501</v>
      </c>
      <c r="F402" t="s">
        <v>291</v>
      </c>
      <c r="G402">
        <v>1</v>
      </c>
      <c r="H402" t="str">
        <f>_xlfn.XLOOKUP(Table1[[#This Row],[ZIPCODE]],Table2[Zip Code],Table2[County])</f>
        <v>Carbon</v>
      </c>
      <c r="I402" t="str">
        <f>_xlfn.XLOOKUP(Table1[[#This Row],[ZIPCODE]],Table3[zip],Table3[county])</f>
        <v>Carbon County</v>
      </c>
      <c r="J402" t="str">
        <f>IFERROR(Table1[[#This Row],[County (Utah.gov)]], SUBSTITUTE(Table1[[#This Row],[County (WPR)]], " County", ""))</f>
        <v>Carbon</v>
      </c>
    </row>
    <row r="403" spans="1:10">
      <c r="A403" t="s">
        <v>191</v>
      </c>
      <c r="B403" t="s">
        <v>293</v>
      </c>
      <c r="C403">
        <v>2025</v>
      </c>
      <c r="D403">
        <v>2</v>
      </c>
      <c r="E403">
        <v>84604</v>
      </c>
      <c r="F403" t="s">
        <v>290</v>
      </c>
      <c r="G403">
        <v>1</v>
      </c>
      <c r="H403" t="str">
        <f>_xlfn.XLOOKUP(Table1[[#This Row],[ZIPCODE]],Table2[Zip Code],Table2[County])</f>
        <v>Utah</v>
      </c>
      <c r="I403" t="str">
        <f>_xlfn.XLOOKUP(Table1[[#This Row],[ZIPCODE]],Table3[zip],Table3[county])</f>
        <v>Utah County</v>
      </c>
      <c r="J403" t="str">
        <f>IFERROR(Table1[[#This Row],[County (Utah.gov)]], SUBSTITUTE(Table1[[#This Row],[County (WPR)]], " County", ""))</f>
        <v>Utah</v>
      </c>
    </row>
    <row r="404" spans="1:10">
      <c r="A404" t="s">
        <v>191</v>
      </c>
      <c r="B404" t="s">
        <v>293</v>
      </c>
      <c r="C404">
        <v>2025</v>
      </c>
      <c r="D404">
        <v>2</v>
      </c>
      <c r="E404">
        <v>84604</v>
      </c>
      <c r="F404" t="s">
        <v>291</v>
      </c>
      <c r="G404">
        <v>1</v>
      </c>
      <c r="H404" t="str">
        <f>_xlfn.XLOOKUP(Table1[[#This Row],[ZIPCODE]],Table2[Zip Code],Table2[County])</f>
        <v>Utah</v>
      </c>
      <c r="I404" t="str">
        <f>_xlfn.XLOOKUP(Table1[[#This Row],[ZIPCODE]],Table3[zip],Table3[county])</f>
        <v>Utah County</v>
      </c>
      <c r="J404" t="str">
        <f>IFERROR(Table1[[#This Row],[County (Utah.gov)]], SUBSTITUTE(Table1[[#This Row],[County (WPR)]], " County", ""))</f>
        <v>Utah</v>
      </c>
    </row>
    <row r="405" spans="1:10">
      <c r="A405" t="s">
        <v>191</v>
      </c>
      <c r="B405" t="s">
        <v>293</v>
      </c>
      <c r="C405">
        <v>2025</v>
      </c>
      <c r="D405">
        <v>2</v>
      </c>
      <c r="E405">
        <v>84720</v>
      </c>
      <c r="F405" t="s">
        <v>291</v>
      </c>
      <c r="G405">
        <v>1</v>
      </c>
      <c r="H405" t="str">
        <f>_xlfn.XLOOKUP(Table1[[#This Row],[ZIPCODE]],Table2[Zip Code],Table2[County])</f>
        <v>Iron</v>
      </c>
      <c r="I405" t="str">
        <f>_xlfn.XLOOKUP(Table1[[#This Row],[ZIPCODE]],Table3[zip],Table3[county])</f>
        <v>Iron County</v>
      </c>
      <c r="J405" t="str">
        <f>IFERROR(Table1[[#This Row],[County (Utah.gov)]], SUBSTITUTE(Table1[[#This Row],[County (WPR)]], " County", ""))</f>
        <v>Iron</v>
      </c>
    </row>
    <row r="406" spans="1:10">
      <c r="A406" t="s">
        <v>191</v>
      </c>
      <c r="B406" t="s">
        <v>293</v>
      </c>
      <c r="C406">
        <v>2025</v>
      </c>
      <c r="D406">
        <v>2</v>
      </c>
      <c r="E406">
        <v>84751</v>
      </c>
      <c r="F406" t="s">
        <v>291</v>
      </c>
      <c r="G406">
        <v>1</v>
      </c>
      <c r="H406" t="str">
        <f>_xlfn.XLOOKUP(Table1[[#This Row],[ZIPCODE]],Table2[Zip Code],Table2[County])</f>
        <v>Beaver</v>
      </c>
      <c r="I406" t="str">
        <f>_xlfn.XLOOKUP(Table1[[#This Row],[ZIPCODE]],Table3[zip],Table3[county])</f>
        <v>Beaver County</v>
      </c>
      <c r="J406" t="str">
        <f>IFERROR(Table1[[#This Row],[County (Utah.gov)]], SUBSTITUTE(Table1[[#This Row],[County (WPR)]], " County", ""))</f>
        <v>Beaver</v>
      </c>
    </row>
    <row r="407" spans="1:10">
      <c r="A407" t="s">
        <v>191</v>
      </c>
      <c r="B407" t="s">
        <v>294</v>
      </c>
      <c r="C407">
        <v>2025</v>
      </c>
      <c r="D407">
        <v>2</v>
      </c>
      <c r="E407">
        <v>84003</v>
      </c>
      <c r="F407" t="s">
        <v>290</v>
      </c>
      <c r="G407">
        <v>7</v>
      </c>
      <c r="H407" t="str">
        <f>_xlfn.XLOOKUP(Table1[[#This Row],[ZIPCODE]],Table2[Zip Code],Table2[County])</f>
        <v>Utah</v>
      </c>
      <c r="I407" t="str">
        <f>_xlfn.XLOOKUP(Table1[[#This Row],[ZIPCODE]],Table3[zip],Table3[county])</f>
        <v>Utah County</v>
      </c>
      <c r="J407" t="str">
        <f>IFERROR(Table1[[#This Row],[County (Utah.gov)]], SUBSTITUTE(Table1[[#This Row],[County (WPR)]], " County", ""))</f>
        <v>Utah</v>
      </c>
    </row>
    <row r="408" spans="1:10">
      <c r="A408" t="s">
        <v>191</v>
      </c>
      <c r="B408" t="s">
        <v>294</v>
      </c>
      <c r="C408">
        <v>2025</v>
      </c>
      <c r="D408">
        <v>2</v>
      </c>
      <c r="E408">
        <v>84003</v>
      </c>
      <c r="F408" t="s">
        <v>291</v>
      </c>
      <c r="G408">
        <v>8</v>
      </c>
      <c r="H408" t="str">
        <f>_xlfn.XLOOKUP(Table1[[#This Row],[ZIPCODE]],Table2[Zip Code],Table2[County])</f>
        <v>Utah</v>
      </c>
      <c r="I408" t="str">
        <f>_xlfn.XLOOKUP(Table1[[#This Row],[ZIPCODE]],Table3[zip],Table3[county])</f>
        <v>Utah County</v>
      </c>
      <c r="J408" t="str">
        <f>IFERROR(Table1[[#This Row],[County (Utah.gov)]], SUBSTITUTE(Table1[[#This Row],[County (WPR)]], " County", ""))</f>
        <v>Utah</v>
      </c>
    </row>
    <row r="409" spans="1:10">
      <c r="A409" t="s">
        <v>191</v>
      </c>
      <c r="B409" t="s">
        <v>294</v>
      </c>
      <c r="C409">
        <v>2025</v>
      </c>
      <c r="D409">
        <v>2</v>
      </c>
      <c r="E409">
        <v>84004</v>
      </c>
      <c r="F409" t="s">
        <v>290</v>
      </c>
      <c r="G409">
        <v>2</v>
      </c>
      <c r="H409" t="str">
        <f>_xlfn.XLOOKUP(Table1[[#This Row],[ZIPCODE]],Table2[Zip Code],Table2[County])</f>
        <v>Utah</v>
      </c>
      <c r="I409" t="str">
        <f>_xlfn.XLOOKUP(Table1[[#This Row],[ZIPCODE]],Table3[zip],Table3[county])</f>
        <v>Utah County</v>
      </c>
      <c r="J409" t="str">
        <f>IFERROR(Table1[[#This Row],[County (Utah.gov)]], SUBSTITUTE(Table1[[#This Row],[County (WPR)]], " County", ""))</f>
        <v>Utah</v>
      </c>
    </row>
    <row r="410" spans="1:10">
      <c r="A410" t="s">
        <v>191</v>
      </c>
      <c r="B410" t="s">
        <v>294</v>
      </c>
      <c r="C410">
        <v>2025</v>
      </c>
      <c r="D410">
        <v>2</v>
      </c>
      <c r="E410">
        <v>84004</v>
      </c>
      <c r="F410" t="s">
        <v>291</v>
      </c>
      <c r="G410">
        <v>1</v>
      </c>
      <c r="H410" t="str">
        <f>_xlfn.XLOOKUP(Table1[[#This Row],[ZIPCODE]],Table2[Zip Code],Table2[County])</f>
        <v>Utah</v>
      </c>
      <c r="I410" t="str">
        <f>_xlfn.XLOOKUP(Table1[[#This Row],[ZIPCODE]],Table3[zip],Table3[county])</f>
        <v>Utah County</v>
      </c>
      <c r="J410" t="str">
        <f>IFERROR(Table1[[#This Row],[County (Utah.gov)]], SUBSTITUTE(Table1[[#This Row],[County (WPR)]], " County", ""))</f>
        <v>Utah</v>
      </c>
    </row>
    <row r="411" spans="1:10">
      <c r="A411" t="s">
        <v>191</v>
      </c>
      <c r="B411" t="s">
        <v>294</v>
      </c>
      <c r="C411">
        <v>2025</v>
      </c>
      <c r="D411">
        <v>2</v>
      </c>
      <c r="E411">
        <v>84005</v>
      </c>
      <c r="F411" t="s">
        <v>290</v>
      </c>
      <c r="G411">
        <v>4</v>
      </c>
      <c r="H411" t="e">
        <f>_xlfn.XLOOKUP(Table1[[#This Row],[ZIPCODE]],Table2[Zip Code],Table2[County])</f>
        <v>#N/A</v>
      </c>
      <c r="I411" t="str">
        <f>_xlfn.XLOOKUP(Table1[[#This Row],[ZIPCODE]],Table3[zip],Table3[county])</f>
        <v>Utah County</v>
      </c>
      <c r="J411" t="str">
        <f>IFERROR(Table1[[#This Row],[County (Utah.gov)]], SUBSTITUTE(Table1[[#This Row],[County (WPR)]], " County", ""))</f>
        <v>Utah</v>
      </c>
    </row>
    <row r="412" spans="1:10">
      <c r="A412" t="s">
        <v>191</v>
      </c>
      <c r="B412" t="s">
        <v>294</v>
      </c>
      <c r="C412">
        <v>2025</v>
      </c>
      <c r="D412">
        <v>2</v>
      </c>
      <c r="E412">
        <v>84005</v>
      </c>
      <c r="F412" t="s">
        <v>291</v>
      </c>
      <c r="G412">
        <v>8</v>
      </c>
      <c r="H412" t="e">
        <f>_xlfn.XLOOKUP(Table1[[#This Row],[ZIPCODE]],Table2[Zip Code],Table2[County])</f>
        <v>#N/A</v>
      </c>
      <c r="I412" t="str">
        <f>_xlfn.XLOOKUP(Table1[[#This Row],[ZIPCODE]],Table3[zip],Table3[county])</f>
        <v>Utah County</v>
      </c>
      <c r="J412" t="str">
        <f>IFERROR(Table1[[#This Row],[County (Utah.gov)]], SUBSTITUTE(Table1[[#This Row],[County (WPR)]], " County", ""))</f>
        <v>Utah</v>
      </c>
    </row>
    <row r="413" spans="1:10">
      <c r="A413" t="s">
        <v>191</v>
      </c>
      <c r="B413" t="s">
        <v>294</v>
      </c>
      <c r="C413">
        <v>2025</v>
      </c>
      <c r="D413">
        <v>2</v>
      </c>
      <c r="E413">
        <v>84009</v>
      </c>
      <c r="F413" t="s">
        <v>290</v>
      </c>
      <c r="G413">
        <v>11</v>
      </c>
      <c r="H413" t="e">
        <f>_xlfn.XLOOKUP(Table1[[#This Row],[ZIPCODE]],Table2[Zip Code],Table2[County])</f>
        <v>#N/A</v>
      </c>
      <c r="I413" t="str">
        <f>_xlfn.XLOOKUP(Table1[[#This Row],[ZIPCODE]],Table3[zip],Table3[county])</f>
        <v>Salt Lake County</v>
      </c>
      <c r="J413" t="str">
        <f>IFERROR(Table1[[#This Row],[County (Utah.gov)]], SUBSTITUTE(Table1[[#This Row],[County (WPR)]], " County", ""))</f>
        <v>Salt Lake</v>
      </c>
    </row>
    <row r="414" spans="1:10">
      <c r="A414" t="s">
        <v>191</v>
      </c>
      <c r="B414" t="s">
        <v>294</v>
      </c>
      <c r="C414">
        <v>2025</v>
      </c>
      <c r="D414">
        <v>2</v>
      </c>
      <c r="E414">
        <v>84009</v>
      </c>
      <c r="F414" t="s">
        <v>291</v>
      </c>
      <c r="G414">
        <v>25</v>
      </c>
      <c r="H414" t="e">
        <f>_xlfn.XLOOKUP(Table1[[#This Row],[ZIPCODE]],Table2[Zip Code],Table2[County])</f>
        <v>#N/A</v>
      </c>
      <c r="I414" t="str">
        <f>_xlfn.XLOOKUP(Table1[[#This Row],[ZIPCODE]],Table3[zip],Table3[county])</f>
        <v>Salt Lake County</v>
      </c>
      <c r="J414" t="str">
        <f>IFERROR(Table1[[#This Row],[County (Utah.gov)]], SUBSTITUTE(Table1[[#This Row],[County (WPR)]], " County", ""))</f>
        <v>Salt Lake</v>
      </c>
    </row>
    <row r="415" spans="1:10">
      <c r="A415" t="s">
        <v>191</v>
      </c>
      <c r="B415" t="s">
        <v>294</v>
      </c>
      <c r="C415">
        <v>2025</v>
      </c>
      <c r="D415">
        <v>2</v>
      </c>
      <c r="E415">
        <v>84010</v>
      </c>
      <c r="F415" t="s">
        <v>290</v>
      </c>
      <c r="G415">
        <v>22</v>
      </c>
      <c r="H415" t="str">
        <f>_xlfn.XLOOKUP(Table1[[#This Row],[ZIPCODE]],Table2[Zip Code],Table2[County])</f>
        <v>Davis</v>
      </c>
      <c r="I415" t="str">
        <f>_xlfn.XLOOKUP(Table1[[#This Row],[ZIPCODE]],Table3[zip],Table3[county])</f>
        <v>Davis County</v>
      </c>
      <c r="J415" t="str">
        <f>IFERROR(Table1[[#This Row],[County (Utah.gov)]], SUBSTITUTE(Table1[[#This Row],[County (WPR)]], " County", ""))</f>
        <v>Davis</v>
      </c>
    </row>
    <row r="416" spans="1:10">
      <c r="A416" t="s">
        <v>191</v>
      </c>
      <c r="B416" t="s">
        <v>294</v>
      </c>
      <c r="C416">
        <v>2025</v>
      </c>
      <c r="D416">
        <v>2</v>
      </c>
      <c r="E416">
        <v>84010</v>
      </c>
      <c r="F416" t="s">
        <v>291</v>
      </c>
      <c r="G416">
        <v>41</v>
      </c>
      <c r="H416" t="str">
        <f>_xlfn.XLOOKUP(Table1[[#This Row],[ZIPCODE]],Table2[Zip Code],Table2[County])</f>
        <v>Davis</v>
      </c>
      <c r="I416" t="str">
        <f>_xlfn.XLOOKUP(Table1[[#This Row],[ZIPCODE]],Table3[zip],Table3[county])</f>
        <v>Davis County</v>
      </c>
      <c r="J416" t="str">
        <f>IFERROR(Table1[[#This Row],[County (Utah.gov)]], SUBSTITUTE(Table1[[#This Row],[County (WPR)]], " County", ""))</f>
        <v>Davis</v>
      </c>
    </row>
    <row r="417" spans="1:10">
      <c r="A417" t="s">
        <v>191</v>
      </c>
      <c r="B417" t="s">
        <v>294</v>
      </c>
      <c r="C417">
        <v>2025</v>
      </c>
      <c r="D417">
        <v>2</v>
      </c>
      <c r="E417">
        <v>84014</v>
      </c>
      <c r="F417" t="s">
        <v>290</v>
      </c>
      <c r="G417">
        <v>8</v>
      </c>
      <c r="H417" t="str">
        <f>_xlfn.XLOOKUP(Table1[[#This Row],[ZIPCODE]],Table2[Zip Code],Table2[County])</f>
        <v>Davis</v>
      </c>
      <c r="I417" t="str">
        <f>_xlfn.XLOOKUP(Table1[[#This Row],[ZIPCODE]],Table3[zip],Table3[county])</f>
        <v>Davis County</v>
      </c>
      <c r="J417" t="str">
        <f>IFERROR(Table1[[#This Row],[County (Utah.gov)]], SUBSTITUTE(Table1[[#This Row],[County (WPR)]], " County", ""))</f>
        <v>Davis</v>
      </c>
    </row>
    <row r="418" spans="1:10">
      <c r="A418" t="s">
        <v>191</v>
      </c>
      <c r="B418" t="s">
        <v>294</v>
      </c>
      <c r="C418">
        <v>2025</v>
      </c>
      <c r="D418">
        <v>2</v>
      </c>
      <c r="E418">
        <v>84014</v>
      </c>
      <c r="F418" t="s">
        <v>291</v>
      </c>
      <c r="G418">
        <v>13</v>
      </c>
      <c r="H418" t="str">
        <f>_xlfn.XLOOKUP(Table1[[#This Row],[ZIPCODE]],Table2[Zip Code],Table2[County])</f>
        <v>Davis</v>
      </c>
      <c r="I418" t="str">
        <f>_xlfn.XLOOKUP(Table1[[#This Row],[ZIPCODE]],Table3[zip],Table3[county])</f>
        <v>Davis County</v>
      </c>
      <c r="J418" t="str">
        <f>IFERROR(Table1[[#This Row],[County (Utah.gov)]], SUBSTITUTE(Table1[[#This Row],[County (WPR)]], " County", ""))</f>
        <v>Davis</v>
      </c>
    </row>
    <row r="419" spans="1:10">
      <c r="A419" t="s">
        <v>191</v>
      </c>
      <c r="B419" t="s">
        <v>294</v>
      </c>
      <c r="C419">
        <v>2025</v>
      </c>
      <c r="D419">
        <v>2</v>
      </c>
      <c r="E419">
        <v>84015</v>
      </c>
      <c r="F419" t="s">
        <v>290</v>
      </c>
      <c r="G419">
        <v>8</v>
      </c>
      <c r="H419" t="str">
        <f>_xlfn.XLOOKUP(Table1[[#This Row],[ZIPCODE]],Table2[Zip Code],Table2[County])</f>
        <v>Davis</v>
      </c>
      <c r="I419" t="str">
        <f>_xlfn.XLOOKUP(Table1[[#This Row],[ZIPCODE]],Table3[zip],Table3[county])</f>
        <v>Davis County</v>
      </c>
      <c r="J419" t="str">
        <f>IFERROR(Table1[[#This Row],[County (Utah.gov)]], SUBSTITUTE(Table1[[#This Row],[County (WPR)]], " County", ""))</f>
        <v>Davis</v>
      </c>
    </row>
    <row r="420" spans="1:10">
      <c r="A420" t="s">
        <v>191</v>
      </c>
      <c r="B420" t="s">
        <v>294</v>
      </c>
      <c r="C420">
        <v>2025</v>
      </c>
      <c r="D420">
        <v>2</v>
      </c>
      <c r="E420">
        <v>84015</v>
      </c>
      <c r="F420" t="s">
        <v>291</v>
      </c>
      <c r="G420">
        <v>11</v>
      </c>
      <c r="H420" t="str">
        <f>_xlfn.XLOOKUP(Table1[[#This Row],[ZIPCODE]],Table2[Zip Code],Table2[County])</f>
        <v>Davis</v>
      </c>
      <c r="I420" t="str">
        <f>_xlfn.XLOOKUP(Table1[[#This Row],[ZIPCODE]],Table3[zip],Table3[county])</f>
        <v>Davis County</v>
      </c>
      <c r="J420" t="str">
        <f>IFERROR(Table1[[#This Row],[County (Utah.gov)]], SUBSTITUTE(Table1[[#This Row],[County (WPR)]], " County", ""))</f>
        <v>Davis</v>
      </c>
    </row>
    <row r="421" spans="1:10">
      <c r="A421" t="s">
        <v>191</v>
      </c>
      <c r="B421" t="s">
        <v>294</v>
      </c>
      <c r="C421">
        <v>2025</v>
      </c>
      <c r="D421">
        <v>2</v>
      </c>
      <c r="E421">
        <v>84017</v>
      </c>
      <c r="F421" t="s">
        <v>290</v>
      </c>
      <c r="G421">
        <v>1</v>
      </c>
      <c r="H421" t="str">
        <f>_xlfn.XLOOKUP(Table1[[#This Row],[ZIPCODE]],Table2[Zip Code],Table2[County])</f>
        <v>Summit</v>
      </c>
      <c r="I421" t="str">
        <f>_xlfn.XLOOKUP(Table1[[#This Row],[ZIPCODE]],Table3[zip],Table3[county])</f>
        <v>Summit County</v>
      </c>
      <c r="J421" t="str">
        <f>IFERROR(Table1[[#This Row],[County (Utah.gov)]], SUBSTITUTE(Table1[[#This Row],[County (WPR)]], " County", ""))</f>
        <v>Summit</v>
      </c>
    </row>
    <row r="422" spans="1:10">
      <c r="A422" t="s">
        <v>191</v>
      </c>
      <c r="B422" t="s">
        <v>294</v>
      </c>
      <c r="C422">
        <v>2025</v>
      </c>
      <c r="D422">
        <v>2</v>
      </c>
      <c r="E422">
        <v>84020</v>
      </c>
      <c r="F422" t="s">
        <v>290</v>
      </c>
      <c r="G422">
        <v>14</v>
      </c>
      <c r="H422" t="str">
        <f>_xlfn.XLOOKUP(Table1[[#This Row],[ZIPCODE]],Table2[Zip Code],Table2[County])</f>
        <v>Salt Lake</v>
      </c>
      <c r="I422" t="str">
        <f>_xlfn.XLOOKUP(Table1[[#This Row],[ZIPCODE]],Table3[zip],Table3[county])</f>
        <v>Salt Lake County</v>
      </c>
      <c r="J422" t="str">
        <f>IFERROR(Table1[[#This Row],[County (Utah.gov)]], SUBSTITUTE(Table1[[#This Row],[County (WPR)]], " County", ""))</f>
        <v>Salt Lake</v>
      </c>
    </row>
    <row r="423" spans="1:10">
      <c r="A423" t="s">
        <v>191</v>
      </c>
      <c r="B423" t="s">
        <v>294</v>
      </c>
      <c r="C423">
        <v>2025</v>
      </c>
      <c r="D423">
        <v>2</v>
      </c>
      <c r="E423">
        <v>84020</v>
      </c>
      <c r="F423" t="s">
        <v>291</v>
      </c>
      <c r="G423">
        <v>28</v>
      </c>
      <c r="H423" t="str">
        <f>_xlfn.XLOOKUP(Table1[[#This Row],[ZIPCODE]],Table2[Zip Code],Table2[County])</f>
        <v>Salt Lake</v>
      </c>
      <c r="I423" t="str">
        <f>_xlfn.XLOOKUP(Table1[[#This Row],[ZIPCODE]],Table3[zip],Table3[county])</f>
        <v>Salt Lake County</v>
      </c>
      <c r="J423" t="str">
        <f>IFERROR(Table1[[#This Row],[County (Utah.gov)]], SUBSTITUTE(Table1[[#This Row],[County (WPR)]], " County", ""))</f>
        <v>Salt Lake</v>
      </c>
    </row>
    <row r="424" spans="1:10">
      <c r="A424" t="s">
        <v>191</v>
      </c>
      <c r="B424" t="s">
        <v>294</v>
      </c>
      <c r="C424">
        <v>2025</v>
      </c>
      <c r="D424">
        <v>2</v>
      </c>
      <c r="E424">
        <v>84025</v>
      </c>
      <c r="F424" t="s">
        <v>290</v>
      </c>
      <c r="G424">
        <v>5</v>
      </c>
      <c r="H424" t="str">
        <f>_xlfn.XLOOKUP(Table1[[#This Row],[ZIPCODE]],Table2[Zip Code],Table2[County])</f>
        <v>Davis</v>
      </c>
      <c r="I424" t="str">
        <f>_xlfn.XLOOKUP(Table1[[#This Row],[ZIPCODE]],Table3[zip],Table3[county])</f>
        <v>Davis County</v>
      </c>
      <c r="J424" t="str">
        <f>IFERROR(Table1[[#This Row],[County (Utah.gov)]], SUBSTITUTE(Table1[[#This Row],[County (WPR)]], " County", ""))</f>
        <v>Davis</v>
      </c>
    </row>
    <row r="425" spans="1:10">
      <c r="A425" t="s">
        <v>191</v>
      </c>
      <c r="B425" t="s">
        <v>294</v>
      </c>
      <c r="C425">
        <v>2025</v>
      </c>
      <c r="D425">
        <v>2</v>
      </c>
      <c r="E425">
        <v>84025</v>
      </c>
      <c r="F425" t="s">
        <v>291</v>
      </c>
      <c r="G425">
        <v>4</v>
      </c>
      <c r="H425" t="str">
        <f>_xlfn.XLOOKUP(Table1[[#This Row],[ZIPCODE]],Table2[Zip Code],Table2[County])</f>
        <v>Davis</v>
      </c>
      <c r="I425" t="str">
        <f>_xlfn.XLOOKUP(Table1[[#This Row],[ZIPCODE]],Table3[zip],Table3[county])</f>
        <v>Davis County</v>
      </c>
      <c r="J425" t="str">
        <f>IFERROR(Table1[[#This Row],[County (Utah.gov)]], SUBSTITUTE(Table1[[#This Row],[County (WPR)]], " County", ""))</f>
        <v>Davis</v>
      </c>
    </row>
    <row r="426" spans="1:10">
      <c r="A426" t="s">
        <v>191</v>
      </c>
      <c r="B426" t="s">
        <v>294</v>
      </c>
      <c r="C426">
        <v>2025</v>
      </c>
      <c r="D426">
        <v>2</v>
      </c>
      <c r="E426">
        <v>84026</v>
      </c>
      <c r="F426" t="s">
        <v>290</v>
      </c>
      <c r="G426">
        <v>1</v>
      </c>
      <c r="H426" t="str">
        <f>_xlfn.XLOOKUP(Table1[[#This Row],[ZIPCODE]],Table2[Zip Code],Table2[County])</f>
        <v>Uintah</v>
      </c>
      <c r="I426" t="str">
        <f>_xlfn.XLOOKUP(Table1[[#This Row],[ZIPCODE]],Table3[zip],Table3[county])</f>
        <v>Uintah County</v>
      </c>
      <c r="J426" t="str">
        <f>IFERROR(Table1[[#This Row],[County (Utah.gov)]], SUBSTITUTE(Table1[[#This Row],[County (WPR)]], " County", ""))</f>
        <v>Uintah</v>
      </c>
    </row>
    <row r="427" spans="1:10">
      <c r="A427" t="s">
        <v>191</v>
      </c>
      <c r="B427" t="s">
        <v>294</v>
      </c>
      <c r="C427">
        <v>2025</v>
      </c>
      <c r="D427">
        <v>2</v>
      </c>
      <c r="E427">
        <v>84029</v>
      </c>
      <c r="F427" t="s">
        <v>291</v>
      </c>
      <c r="G427">
        <v>3</v>
      </c>
      <c r="H427" t="str">
        <f>_xlfn.XLOOKUP(Table1[[#This Row],[ZIPCODE]],Table2[Zip Code],Table2[County])</f>
        <v>Tooele</v>
      </c>
      <c r="I427" t="str">
        <f>_xlfn.XLOOKUP(Table1[[#This Row],[ZIPCODE]],Table3[zip],Table3[county])</f>
        <v>Tooele County</v>
      </c>
      <c r="J427" t="str">
        <f>IFERROR(Table1[[#This Row],[County (Utah.gov)]], SUBSTITUTE(Table1[[#This Row],[County (WPR)]], " County", ""))</f>
        <v>Tooele</v>
      </c>
    </row>
    <row r="428" spans="1:10">
      <c r="A428" t="s">
        <v>191</v>
      </c>
      <c r="B428" t="s">
        <v>294</v>
      </c>
      <c r="C428">
        <v>2025</v>
      </c>
      <c r="D428">
        <v>2</v>
      </c>
      <c r="E428">
        <v>84032</v>
      </c>
      <c r="F428" t="s">
        <v>290</v>
      </c>
      <c r="G428">
        <v>2</v>
      </c>
      <c r="H428" t="str">
        <f>_xlfn.XLOOKUP(Table1[[#This Row],[ZIPCODE]],Table2[Zip Code],Table2[County])</f>
        <v>Wasatch</v>
      </c>
      <c r="I428" t="str">
        <f>_xlfn.XLOOKUP(Table1[[#This Row],[ZIPCODE]],Table3[zip],Table3[county])</f>
        <v>Wasatch County</v>
      </c>
      <c r="J428" t="str">
        <f>IFERROR(Table1[[#This Row],[County (Utah.gov)]], SUBSTITUTE(Table1[[#This Row],[County (WPR)]], " County", ""))</f>
        <v>Wasatch</v>
      </c>
    </row>
    <row r="429" spans="1:10">
      <c r="A429" t="s">
        <v>191</v>
      </c>
      <c r="B429" t="s">
        <v>294</v>
      </c>
      <c r="C429">
        <v>2025</v>
      </c>
      <c r="D429">
        <v>2</v>
      </c>
      <c r="E429">
        <v>84032</v>
      </c>
      <c r="F429" t="s">
        <v>291</v>
      </c>
      <c r="G429">
        <v>3</v>
      </c>
      <c r="H429" t="str">
        <f>_xlfn.XLOOKUP(Table1[[#This Row],[ZIPCODE]],Table2[Zip Code],Table2[County])</f>
        <v>Wasatch</v>
      </c>
      <c r="I429" t="str">
        <f>_xlfn.XLOOKUP(Table1[[#This Row],[ZIPCODE]],Table3[zip],Table3[county])</f>
        <v>Wasatch County</v>
      </c>
      <c r="J429" t="str">
        <f>IFERROR(Table1[[#This Row],[County (Utah.gov)]], SUBSTITUTE(Table1[[#This Row],[County (WPR)]], " County", ""))</f>
        <v>Wasatch</v>
      </c>
    </row>
    <row r="430" spans="1:10">
      <c r="A430" t="s">
        <v>191</v>
      </c>
      <c r="B430" t="s">
        <v>294</v>
      </c>
      <c r="C430">
        <v>2025</v>
      </c>
      <c r="D430">
        <v>2</v>
      </c>
      <c r="E430">
        <v>84036</v>
      </c>
      <c r="F430" t="s">
        <v>291</v>
      </c>
      <c r="G430">
        <v>3</v>
      </c>
      <c r="H430" t="str">
        <f>_xlfn.XLOOKUP(Table1[[#This Row],[ZIPCODE]],Table2[Zip Code],Table2[County])</f>
        <v>Summit</v>
      </c>
      <c r="I430" t="str">
        <f>_xlfn.XLOOKUP(Table1[[#This Row],[ZIPCODE]],Table3[zip],Table3[county])</f>
        <v>Summit County</v>
      </c>
      <c r="J430" t="str">
        <f>IFERROR(Table1[[#This Row],[County (Utah.gov)]], SUBSTITUTE(Table1[[#This Row],[County (WPR)]], " County", ""))</f>
        <v>Summit</v>
      </c>
    </row>
    <row r="431" spans="1:10">
      <c r="A431" t="s">
        <v>191</v>
      </c>
      <c r="B431" t="s">
        <v>294</v>
      </c>
      <c r="C431">
        <v>2025</v>
      </c>
      <c r="D431">
        <v>2</v>
      </c>
      <c r="E431">
        <v>84037</v>
      </c>
      <c r="F431" t="s">
        <v>290</v>
      </c>
      <c r="G431">
        <v>7</v>
      </c>
      <c r="H431" t="str">
        <f>_xlfn.XLOOKUP(Table1[[#This Row],[ZIPCODE]],Table2[Zip Code],Table2[County])</f>
        <v>Davis</v>
      </c>
      <c r="I431" t="str">
        <f>_xlfn.XLOOKUP(Table1[[#This Row],[ZIPCODE]],Table3[zip],Table3[county])</f>
        <v>Davis County</v>
      </c>
      <c r="J431" t="str">
        <f>IFERROR(Table1[[#This Row],[County (Utah.gov)]], SUBSTITUTE(Table1[[#This Row],[County (WPR)]], " County", ""))</f>
        <v>Davis</v>
      </c>
    </row>
    <row r="432" spans="1:10">
      <c r="A432" t="s">
        <v>191</v>
      </c>
      <c r="B432" t="s">
        <v>294</v>
      </c>
      <c r="C432">
        <v>2025</v>
      </c>
      <c r="D432">
        <v>2</v>
      </c>
      <c r="E432">
        <v>84037</v>
      </c>
      <c r="F432" t="s">
        <v>291</v>
      </c>
      <c r="G432">
        <v>8</v>
      </c>
      <c r="H432" t="str">
        <f>_xlfn.XLOOKUP(Table1[[#This Row],[ZIPCODE]],Table2[Zip Code],Table2[County])</f>
        <v>Davis</v>
      </c>
      <c r="I432" t="str">
        <f>_xlfn.XLOOKUP(Table1[[#This Row],[ZIPCODE]],Table3[zip],Table3[county])</f>
        <v>Davis County</v>
      </c>
      <c r="J432" t="str">
        <f>IFERROR(Table1[[#This Row],[County (Utah.gov)]], SUBSTITUTE(Table1[[#This Row],[County (WPR)]], " County", ""))</f>
        <v>Davis</v>
      </c>
    </row>
    <row r="433" spans="1:10">
      <c r="A433" t="s">
        <v>191</v>
      </c>
      <c r="B433" t="s">
        <v>294</v>
      </c>
      <c r="C433">
        <v>2025</v>
      </c>
      <c r="D433">
        <v>2</v>
      </c>
      <c r="E433">
        <v>84040</v>
      </c>
      <c r="F433" t="s">
        <v>290</v>
      </c>
      <c r="G433">
        <v>3</v>
      </c>
      <c r="H433" t="str">
        <f>_xlfn.XLOOKUP(Table1[[#This Row],[ZIPCODE]],Table2[Zip Code],Table2[County])</f>
        <v>Davis</v>
      </c>
      <c r="I433" t="str">
        <f>_xlfn.XLOOKUP(Table1[[#This Row],[ZIPCODE]],Table3[zip],Table3[county])</f>
        <v>Davis County</v>
      </c>
      <c r="J433" t="str">
        <f>IFERROR(Table1[[#This Row],[County (Utah.gov)]], SUBSTITUTE(Table1[[#This Row],[County (WPR)]], " County", ""))</f>
        <v>Davis</v>
      </c>
    </row>
    <row r="434" spans="1:10">
      <c r="A434" t="s">
        <v>191</v>
      </c>
      <c r="B434" t="s">
        <v>294</v>
      </c>
      <c r="C434">
        <v>2025</v>
      </c>
      <c r="D434">
        <v>2</v>
      </c>
      <c r="E434">
        <v>84040</v>
      </c>
      <c r="F434" t="s">
        <v>291</v>
      </c>
      <c r="G434">
        <v>7</v>
      </c>
      <c r="H434" t="str">
        <f>_xlfn.XLOOKUP(Table1[[#This Row],[ZIPCODE]],Table2[Zip Code],Table2[County])</f>
        <v>Davis</v>
      </c>
      <c r="I434" t="str">
        <f>_xlfn.XLOOKUP(Table1[[#This Row],[ZIPCODE]],Table3[zip],Table3[county])</f>
        <v>Davis County</v>
      </c>
      <c r="J434" t="str">
        <f>IFERROR(Table1[[#This Row],[County (Utah.gov)]], SUBSTITUTE(Table1[[#This Row],[County (WPR)]], " County", ""))</f>
        <v>Davis</v>
      </c>
    </row>
    <row r="435" spans="1:10">
      <c r="A435" t="s">
        <v>191</v>
      </c>
      <c r="B435" t="s">
        <v>294</v>
      </c>
      <c r="C435">
        <v>2025</v>
      </c>
      <c r="D435">
        <v>2</v>
      </c>
      <c r="E435">
        <v>84041</v>
      </c>
      <c r="F435" t="s">
        <v>290</v>
      </c>
      <c r="G435">
        <v>7</v>
      </c>
      <c r="H435" t="str">
        <f>_xlfn.XLOOKUP(Table1[[#This Row],[ZIPCODE]],Table2[Zip Code],Table2[County])</f>
        <v>Davis</v>
      </c>
      <c r="I435" t="str">
        <f>_xlfn.XLOOKUP(Table1[[#This Row],[ZIPCODE]],Table3[zip],Table3[county])</f>
        <v>Davis County</v>
      </c>
      <c r="J435" t="str">
        <f>IFERROR(Table1[[#This Row],[County (Utah.gov)]], SUBSTITUTE(Table1[[#This Row],[County (WPR)]], " County", ""))</f>
        <v>Davis</v>
      </c>
    </row>
    <row r="436" spans="1:10">
      <c r="A436" t="s">
        <v>191</v>
      </c>
      <c r="B436" t="s">
        <v>294</v>
      </c>
      <c r="C436">
        <v>2025</v>
      </c>
      <c r="D436">
        <v>2</v>
      </c>
      <c r="E436">
        <v>84041</v>
      </c>
      <c r="F436" t="s">
        <v>291</v>
      </c>
      <c r="G436">
        <v>15</v>
      </c>
      <c r="H436" t="str">
        <f>_xlfn.XLOOKUP(Table1[[#This Row],[ZIPCODE]],Table2[Zip Code],Table2[County])</f>
        <v>Davis</v>
      </c>
      <c r="I436" t="str">
        <f>_xlfn.XLOOKUP(Table1[[#This Row],[ZIPCODE]],Table3[zip],Table3[county])</f>
        <v>Davis County</v>
      </c>
      <c r="J436" t="str">
        <f>IFERROR(Table1[[#This Row],[County (Utah.gov)]], SUBSTITUTE(Table1[[#This Row],[County (WPR)]], " County", ""))</f>
        <v>Davis</v>
      </c>
    </row>
    <row r="437" spans="1:10">
      <c r="A437" t="s">
        <v>191</v>
      </c>
      <c r="B437" t="s">
        <v>294</v>
      </c>
      <c r="C437">
        <v>2025</v>
      </c>
      <c r="D437">
        <v>2</v>
      </c>
      <c r="E437">
        <v>84043</v>
      </c>
      <c r="F437" t="s">
        <v>290</v>
      </c>
      <c r="G437">
        <v>21</v>
      </c>
      <c r="H437" t="str">
        <f>_xlfn.XLOOKUP(Table1[[#This Row],[ZIPCODE]],Table2[Zip Code],Table2[County])</f>
        <v>Utah</v>
      </c>
      <c r="I437" t="str">
        <f>_xlfn.XLOOKUP(Table1[[#This Row],[ZIPCODE]],Table3[zip],Table3[county])</f>
        <v>Utah County</v>
      </c>
      <c r="J437" t="str">
        <f>IFERROR(Table1[[#This Row],[County (Utah.gov)]], SUBSTITUTE(Table1[[#This Row],[County (WPR)]], " County", ""))</f>
        <v>Utah</v>
      </c>
    </row>
    <row r="438" spans="1:10">
      <c r="A438" t="s">
        <v>191</v>
      </c>
      <c r="B438" t="s">
        <v>294</v>
      </c>
      <c r="C438">
        <v>2025</v>
      </c>
      <c r="D438">
        <v>2</v>
      </c>
      <c r="E438">
        <v>84043</v>
      </c>
      <c r="F438" t="s">
        <v>291</v>
      </c>
      <c r="G438">
        <v>12</v>
      </c>
      <c r="H438" t="str">
        <f>_xlfn.XLOOKUP(Table1[[#This Row],[ZIPCODE]],Table2[Zip Code],Table2[County])</f>
        <v>Utah</v>
      </c>
      <c r="I438" t="str">
        <f>_xlfn.XLOOKUP(Table1[[#This Row],[ZIPCODE]],Table3[zip],Table3[county])</f>
        <v>Utah County</v>
      </c>
      <c r="J438" t="str">
        <f>IFERROR(Table1[[#This Row],[County (Utah.gov)]], SUBSTITUTE(Table1[[#This Row],[County (WPR)]], " County", ""))</f>
        <v>Utah</v>
      </c>
    </row>
    <row r="439" spans="1:10">
      <c r="A439" t="s">
        <v>191</v>
      </c>
      <c r="B439" t="s">
        <v>294</v>
      </c>
      <c r="C439">
        <v>2025</v>
      </c>
      <c r="D439">
        <v>2</v>
      </c>
      <c r="E439">
        <v>84044</v>
      </c>
      <c r="F439" t="s">
        <v>290</v>
      </c>
      <c r="G439">
        <v>17</v>
      </c>
      <c r="H439" t="str">
        <f>_xlfn.XLOOKUP(Table1[[#This Row],[ZIPCODE]],Table2[Zip Code],Table2[County])</f>
        <v>Salt Lake</v>
      </c>
      <c r="I439" t="str">
        <f>_xlfn.XLOOKUP(Table1[[#This Row],[ZIPCODE]],Table3[zip],Table3[county])</f>
        <v>Salt Lake County</v>
      </c>
      <c r="J439" t="str">
        <f>IFERROR(Table1[[#This Row],[County (Utah.gov)]], SUBSTITUTE(Table1[[#This Row],[County (WPR)]], " County", ""))</f>
        <v>Salt Lake</v>
      </c>
    </row>
    <row r="440" spans="1:10">
      <c r="A440" t="s">
        <v>191</v>
      </c>
      <c r="B440" t="s">
        <v>294</v>
      </c>
      <c r="C440">
        <v>2025</v>
      </c>
      <c r="D440">
        <v>2</v>
      </c>
      <c r="E440">
        <v>84044</v>
      </c>
      <c r="F440" t="s">
        <v>291</v>
      </c>
      <c r="G440">
        <v>23</v>
      </c>
      <c r="H440" t="str">
        <f>_xlfn.XLOOKUP(Table1[[#This Row],[ZIPCODE]],Table2[Zip Code],Table2[County])</f>
        <v>Salt Lake</v>
      </c>
      <c r="I440" t="str">
        <f>_xlfn.XLOOKUP(Table1[[#This Row],[ZIPCODE]],Table3[zip],Table3[county])</f>
        <v>Salt Lake County</v>
      </c>
      <c r="J440" t="str">
        <f>IFERROR(Table1[[#This Row],[County (Utah.gov)]], SUBSTITUTE(Table1[[#This Row],[County (WPR)]], " County", ""))</f>
        <v>Salt Lake</v>
      </c>
    </row>
    <row r="441" spans="1:10">
      <c r="A441" t="s">
        <v>191</v>
      </c>
      <c r="B441" t="s">
        <v>294</v>
      </c>
      <c r="C441">
        <v>2025</v>
      </c>
      <c r="D441">
        <v>2</v>
      </c>
      <c r="E441">
        <v>84045</v>
      </c>
      <c r="F441" t="s">
        <v>290</v>
      </c>
      <c r="G441">
        <v>2</v>
      </c>
      <c r="H441" t="e">
        <f>_xlfn.XLOOKUP(Table1[[#This Row],[ZIPCODE]],Table2[Zip Code],Table2[County])</f>
        <v>#N/A</v>
      </c>
      <c r="I441" t="str">
        <f>_xlfn.XLOOKUP(Table1[[#This Row],[ZIPCODE]],Table3[zip],Table3[county])</f>
        <v>Utah County</v>
      </c>
      <c r="J441" t="str">
        <f>IFERROR(Table1[[#This Row],[County (Utah.gov)]], SUBSTITUTE(Table1[[#This Row],[County (WPR)]], " County", ""))</f>
        <v>Utah</v>
      </c>
    </row>
    <row r="442" spans="1:10">
      <c r="A442" t="s">
        <v>191</v>
      </c>
      <c r="B442" t="s">
        <v>294</v>
      </c>
      <c r="C442">
        <v>2025</v>
      </c>
      <c r="D442">
        <v>2</v>
      </c>
      <c r="E442">
        <v>84045</v>
      </c>
      <c r="F442" t="s">
        <v>291</v>
      </c>
      <c r="G442">
        <v>10</v>
      </c>
      <c r="H442" t="e">
        <f>_xlfn.XLOOKUP(Table1[[#This Row],[ZIPCODE]],Table2[Zip Code],Table2[County])</f>
        <v>#N/A</v>
      </c>
      <c r="I442" t="str">
        <f>_xlfn.XLOOKUP(Table1[[#This Row],[ZIPCODE]],Table3[zip],Table3[county])</f>
        <v>Utah County</v>
      </c>
      <c r="J442" t="str">
        <f>IFERROR(Table1[[#This Row],[County (Utah.gov)]], SUBSTITUTE(Table1[[#This Row],[County (WPR)]], " County", ""))</f>
        <v>Utah</v>
      </c>
    </row>
    <row r="443" spans="1:10">
      <c r="A443" t="s">
        <v>191</v>
      </c>
      <c r="B443" t="s">
        <v>294</v>
      </c>
      <c r="C443">
        <v>2025</v>
      </c>
      <c r="D443">
        <v>2</v>
      </c>
      <c r="E443">
        <v>84047</v>
      </c>
      <c r="F443" t="s">
        <v>290</v>
      </c>
      <c r="G443">
        <v>14</v>
      </c>
      <c r="H443" t="str">
        <f>_xlfn.XLOOKUP(Table1[[#This Row],[ZIPCODE]],Table2[Zip Code],Table2[County])</f>
        <v>Salt Lake</v>
      </c>
      <c r="I443" t="str">
        <f>_xlfn.XLOOKUP(Table1[[#This Row],[ZIPCODE]],Table3[zip],Table3[county])</f>
        <v>Salt Lake County</v>
      </c>
      <c r="J443" t="str">
        <f>IFERROR(Table1[[#This Row],[County (Utah.gov)]], SUBSTITUTE(Table1[[#This Row],[County (WPR)]], " County", ""))</f>
        <v>Salt Lake</v>
      </c>
    </row>
    <row r="444" spans="1:10">
      <c r="A444" t="s">
        <v>191</v>
      </c>
      <c r="B444" t="s">
        <v>294</v>
      </c>
      <c r="C444">
        <v>2025</v>
      </c>
      <c r="D444">
        <v>2</v>
      </c>
      <c r="E444">
        <v>84047</v>
      </c>
      <c r="F444" t="s">
        <v>291</v>
      </c>
      <c r="G444">
        <v>40</v>
      </c>
      <c r="H444" t="str">
        <f>_xlfn.XLOOKUP(Table1[[#This Row],[ZIPCODE]],Table2[Zip Code],Table2[County])</f>
        <v>Salt Lake</v>
      </c>
      <c r="I444" t="str">
        <f>_xlfn.XLOOKUP(Table1[[#This Row],[ZIPCODE]],Table3[zip],Table3[county])</f>
        <v>Salt Lake County</v>
      </c>
      <c r="J444" t="str">
        <f>IFERROR(Table1[[#This Row],[County (Utah.gov)]], SUBSTITUTE(Table1[[#This Row],[County (WPR)]], " County", ""))</f>
        <v>Salt Lake</v>
      </c>
    </row>
    <row r="445" spans="1:10">
      <c r="A445" t="s">
        <v>191</v>
      </c>
      <c r="B445" t="s">
        <v>294</v>
      </c>
      <c r="C445">
        <v>2025</v>
      </c>
      <c r="D445">
        <v>2</v>
      </c>
      <c r="E445">
        <v>84050</v>
      </c>
      <c r="F445" t="s">
        <v>290</v>
      </c>
      <c r="G445">
        <v>1</v>
      </c>
      <c r="H445" t="str">
        <f>_xlfn.XLOOKUP(Table1[[#This Row],[ZIPCODE]],Table2[Zip Code],Table2[County])</f>
        <v>Morgan</v>
      </c>
      <c r="I445" t="str">
        <f>_xlfn.XLOOKUP(Table1[[#This Row],[ZIPCODE]],Table3[zip],Table3[county])</f>
        <v>Morgan County</v>
      </c>
      <c r="J445" t="str">
        <f>IFERROR(Table1[[#This Row],[County (Utah.gov)]], SUBSTITUTE(Table1[[#This Row],[County (WPR)]], " County", ""))</f>
        <v>Morgan</v>
      </c>
    </row>
    <row r="446" spans="1:10">
      <c r="A446" t="s">
        <v>191</v>
      </c>
      <c r="B446" t="s">
        <v>294</v>
      </c>
      <c r="C446">
        <v>2025</v>
      </c>
      <c r="D446">
        <v>2</v>
      </c>
      <c r="E446">
        <v>84054</v>
      </c>
      <c r="F446" t="s">
        <v>290</v>
      </c>
      <c r="G446">
        <v>14</v>
      </c>
      <c r="H446" t="str">
        <f>_xlfn.XLOOKUP(Table1[[#This Row],[ZIPCODE]],Table2[Zip Code],Table2[County])</f>
        <v>Davis</v>
      </c>
      <c r="I446" t="str">
        <f>_xlfn.XLOOKUP(Table1[[#This Row],[ZIPCODE]],Table3[zip],Table3[county])</f>
        <v>Davis County</v>
      </c>
      <c r="J446" t="str">
        <f>IFERROR(Table1[[#This Row],[County (Utah.gov)]], SUBSTITUTE(Table1[[#This Row],[County (WPR)]], " County", ""))</f>
        <v>Davis</v>
      </c>
    </row>
    <row r="447" spans="1:10">
      <c r="A447" t="s">
        <v>191</v>
      </c>
      <c r="B447" t="s">
        <v>294</v>
      </c>
      <c r="C447">
        <v>2025</v>
      </c>
      <c r="D447">
        <v>2</v>
      </c>
      <c r="E447">
        <v>84054</v>
      </c>
      <c r="F447" t="s">
        <v>291</v>
      </c>
      <c r="G447">
        <v>25</v>
      </c>
      <c r="H447" t="str">
        <f>_xlfn.XLOOKUP(Table1[[#This Row],[ZIPCODE]],Table2[Zip Code],Table2[County])</f>
        <v>Davis</v>
      </c>
      <c r="I447" t="str">
        <f>_xlfn.XLOOKUP(Table1[[#This Row],[ZIPCODE]],Table3[zip],Table3[county])</f>
        <v>Davis County</v>
      </c>
      <c r="J447" t="str">
        <f>IFERROR(Table1[[#This Row],[County (Utah.gov)]], SUBSTITUTE(Table1[[#This Row],[County (WPR)]], " County", ""))</f>
        <v>Davis</v>
      </c>
    </row>
    <row r="448" spans="1:10">
      <c r="A448" t="s">
        <v>191</v>
      </c>
      <c r="B448" t="s">
        <v>294</v>
      </c>
      <c r="C448">
        <v>2025</v>
      </c>
      <c r="D448">
        <v>2</v>
      </c>
      <c r="E448">
        <v>84057</v>
      </c>
      <c r="F448" t="s">
        <v>290</v>
      </c>
      <c r="G448">
        <v>1</v>
      </c>
      <c r="H448" t="str">
        <f>_xlfn.XLOOKUP(Table1[[#This Row],[ZIPCODE]],Table2[Zip Code],Table2[County])</f>
        <v>Utah</v>
      </c>
      <c r="I448" t="str">
        <f>_xlfn.XLOOKUP(Table1[[#This Row],[ZIPCODE]],Table3[zip],Table3[county])</f>
        <v>Utah County</v>
      </c>
      <c r="J448" t="str">
        <f>IFERROR(Table1[[#This Row],[County (Utah.gov)]], SUBSTITUTE(Table1[[#This Row],[County (WPR)]], " County", ""))</f>
        <v>Utah</v>
      </c>
    </row>
    <row r="449" spans="1:10">
      <c r="A449" t="s">
        <v>191</v>
      </c>
      <c r="B449" t="s">
        <v>294</v>
      </c>
      <c r="C449">
        <v>2025</v>
      </c>
      <c r="D449">
        <v>2</v>
      </c>
      <c r="E449">
        <v>84057</v>
      </c>
      <c r="F449" t="s">
        <v>291</v>
      </c>
      <c r="G449">
        <v>1</v>
      </c>
      <c r="H449" t="str">
        <f>_xlfn.XLOOKUP(Table1[[#This Row],[ZIPCODE]],Table2[Zip Code],Table2[County])</f>
        <v>Utah</v>
      </c>
      <c r="I449" t="str">
        <f>_xlfn.XLOOKUP(Table1[[#This Row],[ZIPCODE]],Table3[zip],Table3[county])</f>
        <v>Utah County</v>
      </c>
      <c r="J449" t="str">
        <f>IFERROR(Table1[[#This Row],[County (Utah.gov)]], SUBSTITUTE(Table1[[#This Row],[County (WPR)]], " County", ""))</f>
        <v>Utah</v>
      </c>
    </row>
    <row r="450" spans="1:10">
      <c r="A450" t="s">
        <v>191</v>
      </c>
      <c r="B450" t="s">
        <v>294</v>
      </c>
      <c r="C450">
        <v>2025</v>
      </c>
      <c r="D450">
        <v>2</v>
      </c>
      <c r="E450">
        <v>84058</v>
      </c>
      <c r="F450" t="s">
        <v>290</v>
      </c>
      <c r="G450">
        <v>3</v>
      </c>
      <c r="H450" t="str">
        <f>_xlfn.XLOOKUP(Table1[[#This Row],[ZIPCODE]],Table2[Zip Code],Table2[County])</f>
        <v>Utah</v>
      </c>
      <c r="I450" t="str">
        <f>_xlfn.XLOOKUP(Table1[[#This Row],[ZIPCODE]],Table3[zip],Table3[county])</f>
        <v>Utah County</v>
      </c>
      <c r="J450" t="str">
        <f>IFERROR(Table1[[#This Row],[County (Utah.gov)]], SUBSTITUTE(Table1[[#This Row],[County (WPR)]], " County", ""))</f>
        <v>Utah</v>
      </c>
    </row>
    <row r="451" spans="1:10">
      <c r="A451" t="s">
        <v>191</v>
      </c>
      <c r="B451" t="s">
        <v>294</v>
      </c>
      <c r="C451">
        <v>2025</v>
      </c>
      <c r="D451">
        <v>2</v>
      </c>
      <c r="E451">
        <v>84058</v>
      </c>
      <c r="F451" t="s">
        <v>291</v>
      </c>
      <c r="G451">
        <v>3</v>
      </c>
      <c r="H451" t="str">
        <f>_xlfn.XLOOKUP(Table1[[#This Row],[ZIPCODE]],Table2[Zip Code],Table2[County])</f>
        <v>Utah</v>
      </c>
      <c r="I451" t="str">
        <f>_xlfn.XLOOKUP(Table1[[#This Row],[ZIPCODE]],Table3[zip],Table3[county])</f>
        <v>Utah County</v>
      </c>
      <c r="J451" t="str">
        <f>IFERROR(Table1[[#This Row],[County (Utah.gov)]], SUBSTITUTE(Table1[[#This Row],[County (WPR)]], " County", ""))</f>
        <v>Utah</v>
      </c>
    </row>
    <row r="452" spans="1:10">
      <c r="A452" t="s">
        <v>191</v>
      </c>
      <c r="B452" t="s">
        <v>294</v>
      </c>
      <c r="C452">
        <v>2025</v>
      </c>
      <c r="D452">
        <v>2</v>
      </c>
      <c r="E452">
        <v>84059</v>
      </c>
      <c r="F452" t="s">
        <v>291</v>
      </c>
      <c r="G452">
        <v>1</v>
      </c>
      <c r="H452" t="str">
        <f>_xlfn.XLOOKUP(Table1[[#This Row],[ZIPCODE]],Table2[Zip Code],Table2[County])</f>
        <v>Utah</v>
      </c>
      <c r="I452" t="str">
        <f>_xlfn.XLOOKUP(Table1[[#This Row],[ZIPCODE]],Table3[zip],Table3[county])</f>
        <v>Utah County</v>
      </c>
      <c r="J452" t="str">
        <f>IFERROR(Table1[[#This Row],[County (Utah.gov)]], SUBSTITUTE(Table1[[#This Row],[County (WPR)]], " County", ""))</f>
        <v>Utah</v>
      </c>
    </row>
    <row r="453" spans="1:10">
      <c r="A453" t="s">
        <v>191</v>
      </c>
      <c r="B453" t="s">
        <v>294</v>
      </c>
      <c r="C453">
        <v>2025</v>
      </c>
      <c r="D453">
        <v>2</v>
      </c>
      <c r="E453">
        <v>84060</v>
      </c>
      <c r="F453" t="s">
        <v>290</v>
      </c>
      <c r="G453">
        <v>6</v>
      </c>
      <c r="H453" t="str">
        <f>_xlfn.XLOOKUP(Table1[[#This Row],[ZIPCODE]],Table2[Zip Code],Table2[County])</f>
        <v>Summit</v>
      </c>
      <c r="I453" t="str">
        <f>_xlfn.XLOOKUP(Table1[[#This Row],[ZIPCODE]],Table3[zip],Table3[county])</f>
        <v>Summit County</v>
      </c>
      <c r="J453" t="str">
        <f>IFERROR(Table1[[#This Row],[County (Utah.gov)]], SUBSTITUTE(Table1[[#This Row],[County (WPR)]], " County", ""))</f>
        <v>Summit</v>
      </c>
    </row>
    <row r="454" spans="1:10">
      <c r="A454" t="s">
        <v>191</v>
      </c>
      <c r="B454" t="s">
        <v>294</v>
      </c>
      <c r="C454">
        <v>2025</v>
      </c>
      <c r="D454">
        <v>2</v>
      </c>
      <c r="E454">
        <v>84060</v>
      </c>
      <c r="F454" t="s">
        <v>291</v>
      </c>
      <c r="G454">
        <v>8</v>
      </c>
      <c r="H454" t="str">
        <f>_xlfn.XLOOKUP(Table1[[#This Row],[ZIPCODE]],Table2[Zip Code],Table2[County])</f>
        <v>Summit</v>
      </c>
      <c r="I454" t="str">
        <f>_xlfn.XLOOKUP(Table1[[#This Row],[ZIPCODE]],Table3[zip],Table3[county])</f>
        <v>Summit County</v>
      </c>
      <c r="J454" t="str">
        <f>IFERROR(Table1[[#This Row],[County (Utah.gov)]], SUBSTITUTE(Table1[[#This Row],[County (WPR)]], " County", ""))</f>
        <v>Summit</v>
      </c>
    </row>
    <row r="455" spans="1:10">
      <c r="A455" t="s">
        <v>191</v>
      </c>
      <c r="B455" t="s">
        <v>294</v>
      </c>
      <c r="C455">
        <v>2025</v>
      </c>
      <c r="D455">
        <v>2</v>
      </c>
      <c r="E455">
        <v>84061</v>
      </c>
      <c r="F455" t="s">
        <v>291</v>
      </c>
      <c r="G455">
        <v>1</v>
      </c>
      <c r="H455" t="str">
        <f>_xlfn.XLOOKUP(Table1[[#This Row],[ZIPCODE]],Table2[Zip Code],Table2[County])</f>
        <v>Summit</v>
      </c>
      <c r="I455" t="str">
        <f>_xlfn.XLOOKUP(Table1[[#This Row],[ZIPCODE]],Table3[zip],Table3[county])</f>
        <v>Summit County</v>
      </c>
      <c r="J455" t="str">
        <f>IFERROR(Table1[[#This Row],[County (Utah.gov)]], SUBSTITUTE(Table1[[#This Row],[County (WPR)]], " County", ""))</f>
        <v>Summit</v>
      </c>
    </row>
    <row r="456" spans="1:10">
      <c r="A456" t="s">
        <v>191</v>
      </c>
      <c r="B456" t="s">
        <v>294</v>
      </c>
      <c r="C456">
        <v>2025</v>
      </c>
      <c r="D456">
        <v>2</v>
      </c>
      <c r="E456">
        <v>84062</v>
      </c>
      <c r="F456" t="s">
        <v>290</v>
      </c>
      <c r="G456">
        <v>5</v>
      </c>
      <c r="H456" t="str">
        <f>_xlfn.XLOOKUP(Table1[[#This Row],[ZIPCODE]],Table2[Zip Code],Table2[County])</f>
        <v>Utah</v>
      </c>
      <c r="I456" t="str">
        <f>_xlfn.XLOOKUP(Table1[[#This Row],[ZIPCODE]],Table3[zip],Table3[county])</f>
        <v>Utah County</v>
      </c>
      <c r="J456" t="str">
        <f>IFERROR(Table1[[#This Row],[County (Utah.gov)]], SUBSTITUTE(Table1[[#This Row],[County (WPR)]], " County", ""))</f>
        <v>Utah</v>
      </c>
    </row>
    <row r="457" spans="1:10">
      <c r="A457" t="s">
        <v>191</v>
      </c>
      <c r="B457" t="s">
        <v>294</v>
      </c>
      <c r="C457">
        <v>2025</v>
      </c>
      <c r="D457">
        <v>2</v>
      </c>
      <c r="E457">
        <v>84062</v>
      </c>
      <c r="F457" t="s">
        <v>291</v>
      </c>
      <c r="G457">
        <v>5</v>
      </c>
      <c r="H457" t="str">
        <f>_xlfn.XLOOKUP(Table1[[#This Row],[ZIPCODE]],Table2[Zip Code],Table2[County])</f>
        <v>Utah</v>
      </c>
      <c r="I457" t="str">
        <f>_xlfn.XLOOKUP(Table1[[#This Row],[ZIPCODE]],Table3[zip],Table3[county])</f>
        <v>Utah County</v>
      </c>
      <c r="J457" t="str">
        <f>IFERROR(Table1[[#This Row],[County (Utah.gov)]], SUBSTITUTE(Table1[[#This Row],[County (WPR)]], " County", ""))</f>
        <v>Utah</v>
      </c>
    </row>
    <row r="458" spans="1:10">
      <c r="A458" t="s">
        <v>191</v>
      </c>
      <c r="B458" t="s">
        <v>294</v>
      </c>
      <c r="C458">
        <v>2025</v>
      </c>
      <c r="D458">
        <v>2</v>
      </c>
      <c r="E458">
        <v>84065</v>
      </c>
      <c r="F458" t="s">
        <v>290</v>
      </c>
      <c r="G458">
        <v>9</v>
      </c>
      <c r="H458" t="str">
        <f>_xlfn.XLOOKUP(Table1[[#This Row],[ZIPCODE]],Table2[Zip Code],Table2[County])</f>
        <v>Salt Lake</v>
      </c>
      <c r="I458" t="str">
        <f>_xlfn.XLOOKUP(Table1[[#This Row],[ZIPCODE]],Table3[zip],Table3[county])</f>
        <v>Salt Lake County</v>
      </c>
      <c r="J458" t="str">
        <f>IFERROR(Table1[[#This Row],[County (Utah.gov)]], SUBSTITUTE(Table1[[#This Row],[County (WPR)]], " County", ""))</f>
        <v>Salt Lake</v>
      </c>
    </row>
    <row r="459" spans="1:10">
      <c r="A459" t="s">
        <v>191</v>
      </c>
      <c r="B459" t="s">
        <v>294</v>
      </c>
      <c r="C459">
        <v>2025</v>
      </c>
      <c r="D459">
        <v>2</v>
      </c>
      <c r="E459">
        <v>84065</v>
      </c>
      <c r="F459" t="s">
        <v>291</v>
      </c>
      <c r="G459">
        <v>24</v>
      </c>
      <c r="H459" t="str">
        <f>_xlfn.XLOOKUP(Table1[[#This Row],[ZIPCODE]],Table2[Zip Code],Table2[County])</f>
        <v>Salt Lake</v>
      </c>
      <c r="I459" t="str">
        <f>_xlfn.XLOOKUP(Table1[[#This Row],[ZIPCODE]],Table3[zip],Table3[county])</f>
        <v>Salt Lake County</v>
      </c>
      <c r="J459" t="str">
        <f>IFERROR(Table1[[#This Row],[County (Utah.gov)]], SUBSTITUTE(Table1[[#This Row],[County (WPR)]], " County", ""))</f>
        <v>Salt Lake</v>
      </c>
    </row>
    <row r="460" spans="1:10">
      <c r="A460" t="s">
        <v>191</v>
      </c>
      <c r="B460" t="s">
        <v>294</v>
      </c>
      <c r="C460">
        <v>2025</v>
      </c>
      <c r="D460">
        <v>2</v>
      </c>
      <c r="E460">
        <v>84067</v>
      </c>
      <c r="F460" t="s">
        <v>290</v>
      </c>
      <c r="G460">
        <v>2</v>
      </c>
      <c r="H460" t="str">
        <f>_xlfn.XLOOKUP(Table1[[#This Row],[ZIPCODE]],Table2[Zip Code],Table2[County])</f>
        <v>Weber</v>
      </c>
      <c r="I460" t="str">
        <f>_xlfn.XLOOKUP(Table1[[#This Row],[ZIPCODE]],Table3[zip],Table3[county])</f>
        <v>Weber County</v>
      </c>
      <c r="J460" t="str">
        <f>IFERROR(Table1[[#This Row],[County (Utah.gov)]], SUBSTITUTE(Table1[[#This Row],[County (WPR)]], " County", ""))</f>
        <v>Weber</v>
      </c>
    </row>
    <row r="461" spans="1:10">
      <c r="A461" t="s">
        <v>191</v>
      </c>
      <c r="B461" t="s">
        <v>294</v>
      </c>
      <c r="C461">
        <v>2025</v>
      </c>
      <c r="D461">
        <v>2</v>
      </c>
      <c r="E461">
        <v>84067</v>
      </c>
      <c r="F461" t="s">
        <v>291</v>
      </c>
      <c r="G461">
        <v>1</v>
      </c>
      <c r="H461" t="str">
        <f>_xlfn.XLOOKUP(Table1[[#This Row],[ZIPCODE]],Table2[Zip Code],Table2[County])</f>
        <v>Weber</v>
      </c>
      <c r="I461" t="str">
        <f>_xlfn.XLOOKUP(Table1[[#This Row],[ZIPCODE]],Table3[zip],Table3[county])</f>
        <v>Weber County</v>
      </c>
      <c r="J461" t="str">
        <f>IFERROR(Table1[[#This Row],[County (Utah.gov)]], SUBSTITUTE(Table1[[#This Row],[County (WPR)]], " County", ""))</f>
        <v>Weber</v>
      </c>
    </row>
    <row r="462" spans="1:10">
      <c r="A462" t="s">
        <v>191</v>
      </c>
      <c r="B462" t="s">
        <v>294</v>
      </c>
      <c r="C462">
        <v>2025</v>
      </c>
      <c r="D462">
        <v>2</v>
      </c>
      <c r="E462">
        <v>84070</v>
      </c>
      <c r="F462" t="s">
        <v>290</v>
      </c>
      <c r="G462">
        <v>15</v>
      </c>
      <c r="H462" t="str">
        <f>_xlfn.XLOOKUP(Table1[[#This Row],[ZIPCODE]],Table2[Zip Code],Table2[County])</f>
        <v>Salt Lake</v>
      </c>
      <c r="I462" t="str">
        <f>_xlfn.XLOOKUP(Table1[[#This Row],[ZIPCODE]],Table3[zip],Table3[county])</f>
        <v>Salt Lake County</v>
      </c>
      <c r="J462" t="str">
        <f>IFERROR(Table1[[#This Row],[County (Utah.gov)]], SUBSTITUTE(Table1[[#This Row],[County (WPR)]], " County", ""))</f>
        <v>Salt Lake</v>
      </c>
    </row>
    <row r="463" spans="1:10">
      <c r="A463" t="s">
        <v>191</v>
      </c>
      <c r="B463" t="s">
        <v>294</v>
      </c>
      <c r="C463">
        <v>2025</v>
      </c>
      <c r="D463">
        <v>2</v>
      </c>
      <c r="E463">
        <v>84070</v>
      </c>
      <c r="F463" t="s">
        <v>291</v>
      </c>
      <c r="G463">
        <v>24</v>
      </c>
      <c r="H463" t="str">
        <f>_xlfn.XLOOKUP(Table1[[#This Row],[ZIPCODE]],Table2[Zip Code],Table2[County])</f>
        <v>Salt Lake</v>
      </c>
      <c r="I463" t="str">
        <f>_xlfn.XLOOKUP(Table1[[#This Row],[ZIPCODE]],Table3[zip],Table3[county])</f>
        <v>Salt Lake County</v>
      </c>
      <c r="J463" t="str">
        <f>IFERROR(Table1[[#This Row],[County (Utah.gov)]], SUBSTITUTE(Table1[[#This Row],[County (WPR)]], " County", ""))</f>
        <v>Salt Lake</v>
      </c>
    </row>
    <row r="464" spans="1:10">
      <c r="A464" t="s">
        <v>191</v>
      </c>
      <c r="B464" t="s">
        <v>294</v>
      </c>
      <c r="C464">
        <v>2025</v>
      </c>
      <c r="D464">
        <v>2</v>
      </c>
      <c r="E464">
        <v>84074</v>
      </c>
      <c r="F464" t="s">
        <v>290</v>
      </c>
      <c r="G464">
        <v>15</v>
      </c>
      <c r="H464" t="str">
        <f>_xlfn.XLOOKUP(Table1[[#This Row],[ZIPCODE]],Table2[Zip Code],Table2[County])</f>
        <v>Tooele</v>
      </c>
      <c r="I464" t="str">
        <f>_xlfn.XLOOKUP(Table1[[#This Row],[ZIPCODE]],Table3[zip],Table3[county])</f>
        <v>Tooele County</v>
      </c>
      <c r="J464" t="str">
        <f>IFERROR(Table1[[#This Row],[County (Utah.gov)]], SUBSTITUTE(Table1[[#This Row],[County (WPR)]], " County", ""))</f>
        <v>Tooele</v>
      </c>
    </row>
    <row r="465" spans="1:10">
      <c r="A465" t="s">
        <v>191</v>
      </c>
      <c r="B465" t="s">
        <v>294</v>
      </c>
      <c r="C465">
        <v>2025</v>
      </c>
      <c r="D465">
        <v>2</v>
      </c>
      <c r="E465">
        <v>84074</v>
      </c>
      <c r="F465" t="s">
        <v>291</v>
      </c>
      <c r="G465">
        <v>27</v>
      </c>
      <c r="H465" t="str">
        <f>_xlfn.XLOOKUP(Table1[[#This Row],[ZIPCODE]],Table2[Zip Code],Table2[County])</f>
        <v>Tooele</v>
      </c>
      <c r="I465" t="str">
        <f>_xlfn.XLOOKUP(Table1[[#This Row],[ZIPCODE]],Table3[zip],Table3[county])</f>
        <v>Tooele County</v>
      </c>
      <c r="J465" t="str">
        <f>IFERROR(Table1[[#This Row],[County (Utah.gov)]], SUBSTITUTE(Table1[[#This Row],[County (WPR)]], " County", ""))</f>
        <v>Tooele</v>
      </c>
    </row>
    <row r="466" spans="1:10">
      <c r="A466" t="s">
        <v>191</v>
      </c>
      <c r="B466" t="s">
        <v>294</v>
      </c>
      <c r="C466">
        <v>2025</v>
      </c>
      <c r="D466">
        <v>2</v>
      </c>
      <c r="E466">
        <v>84075</v>
      </c>
      <c r="F466" t="s">
        <v>290</v>
      </c>
      <c r="G466">
        <v>1</v>
      </c>
      <c r="H466" t="str">
        <f>_xlfn.XLOOKUP(Table1[[#This Row],[ZIPCODE]],Table2[Zip Code],Table2[County])</f>
        <v>Davis</v>
      </c>
      <c r="I466" t="str">
        <f>_xlfn.XLOOKUP(Table1[[#This Row],[ZIPCODE]],Table3[zip],Table3[county])</f>
        <v>Davis County</v>
      </c>
      <c r="J466" t="str">
        <f>IFERROR(Table1[[#This Row],[County (Utah.gov)]], SUBSTITUTE(Table1[[#This Row],[County (WPR)]], " County", ""))</f>
        <v>Davis</v>
      </c>
    </row>
    <row r="467" spans="1:10">
      <c r="A467" t="s">
        <v>191</v>
      </c>
      <c r="B467" t="s">
        <v>294</v>
      </c>
      <c r="C467">
        <v>2025</v>
      </c>
      <c r="D467">
        <v>2</v>
      </c>
      <c r="E467">
        <v>84075</v>
      </c>
      <c r="F467" t="s">
        <v>291</v>
      </c>
      <c r="G467">
        <v>5</v>
      </c>
      <c r="H467" t="str">
        <f>_xlfn.XLOOKUP(Table1[[#This Row],[ZIPCODE]],Table2[Zip Code],Table2[County])</f>
        <v>Davis</v>
      </c>
      <c r="I467" t="str">
        <f>_xlfn.XLOOKUP(Table1[[#This Row],[ZIPCODE]],Table3[zip],Table3[county])</f>
        <v>Davis County</v>
      </c>
      <c r="J467" t="str">
        <f>IFERROR(Table1[[#This Row],[County (Utah.gov)]], SUBSTITUTE(Table1[[#This Row],[County (WPR)]], " County", ""))</f>
        <v>Davis</v>
      </c>
    </row>
    <row r="468" spans="1:10">
      <c r="A468" t="s">
        <v>191</v>
      </c>
      <c r="B468" t="s">
        <v>294</v>
      </c>
      <c r="C468">
        <v>2025</v>
      </c>
      <c r="D468">
        <v>2</v>
      </c>
      <c r="E468">
        <v>84081</v>
      </c>
      <c r="F468" t="s">
        <v>290</v>
      </c>
      <c r="G468">
        <v>17</v>
      </c>
      <c r="H468" t="e">
        <f>_xlfn.XLOOKUP(Table1[[#This Row],[ZIPCODE]],Table2[Zip Code],Table2[County])</f>
        <v>#N/A</v>
      </c>
      <c r="I468" t="str">
        <f>_xlfn.XLOOKUP(Table1[[#This Row],[ZIPCODE]],Table3[zip],Table3[county])</f>
        <v>Salt Lake County</v>
      </c>
      <c r="J468" t="str">
        <f>IFERROR(Table1[[#This Row],[County (Utah.gov)]], SUBSTITUTE(Table1[[#This Row],[County (WPR)]], " County", ""))</f>
        <v>Salt Lake</v>
      </c>
    </row>
    <row r="469" spans="1:10">
      <c r="A469" t="s">
        <v>191</v>
      </c>
      <c r="B469" t="s">
        <v>294</v>
      </c>
      <c r="C469">
        <v>2025</v>
      </c>
      <c r="D469">
        <v>2</v>
      </c>
      <c r="E469">
        <v>84081</v>
      </c>
      <c r="F469" t="s">
        <v>291</v>
      </c>
      <c r="G469">
        <v>35</v>
      </c>
      <c r="H469" t="e">
        <f>_xlfn.XLOOKUP(Table1[[#This Row],[ZIPCODE]],Table2[Zip Code],Table2[County])</f>
        <v>#N/A</v>
      </c>
      <c r="I469" t="str">
        <f>_xlfn.XLOOKUP(Table1[[#This Row],[ZIPCODE]],Table3[zip],Table3[county])</f>
        <v>Salt Lake County</v>
      </c>
      <c r="J469" t="str">
        <f>IFERROR(Table1[[#This Row],[County (Utah.gov)]], SUBSTITUTE(Table1[[#This Row],[County (WPR)]], " County", ""))</f>
        <v>Salt Lake</v>
      </c>
    </row>
    <row r="470" spans="1:10">
      <c r="A470" t="s">
        <v>191</v>
      </c>
      <c r="B470" t="s">
        <v>294</v>
      </c>
      <c r="C470">
        <v>2025</v>
      </c>
      <c r="D470">
        <v>2</v>
      </c>
      <c r="E470">
        <v>84084</v>
      </c>
      <c r="F470" t="s">
        <v>290</v>
      </c>
      <c r="G470">
        <v>12</v>
      </c>
      <c r="H470" t="str">
        <f>_xlfn.XLOOKUP(Table1[[#This Row],[ZIPCODE]],Table2[Zip Code],Table2[County])</f>
        <v>Salt Lake</v>
      </c>
      <c r="I470" t="str">
        <f>_xlfn.XLOOKUP(Table1[[#This Row],[ZIPCODE]],Table3[zip],Table3[county])</f>
        <v>Salt Lake County</v>
      </c>
      <c r="J470" t="str">
        <f>IFERROR(Table1[[#This Row],[County (Utah.gov)]], SUBSTITUTE(Table1[[#This Row],[County (WPR)]], " County", ""))</f>
        <v>Salt Lake</v>
      </c>
    </row>
    <row r="471" spans="1:10">
      <c r="A471" t="s">
        <v>191</v>
      </c>
      <c r="B471" t="s">
        <v>294</v>
      </c>
      <c r="C471">
        <v>2025</v>
      </c>
      <c r="D471">
        <v>2</v>
      </c>
      <c r="E471">
        <v>84084</v>
      </c>
      <c r="F471" t="s">
        <v>291</v>
      </c>
      <c r="G471">
        <v>20</v>
      </c>
      <c r="H471" t="str">
        <f>_xlfn.XLOOKUP(Table1[[#This Row],[ZIPCODE]],Table2[Zip Code],Table2[County])</f>
        <v>Salt Lake</v>
      </c>
      <c r="I471" t="str">
        <f>_xlfn.XLOOKUP(Table1[[#This Row],[ZIPCODE]],Table3[zip],Table3[county])</f>
        <v>Salt Lake County</v>
      </c>
      <c r="J471" t="str">
        <f>IFERROR(Table1[[#This Row],[County (Utah.gov)]], SUBSTITUTE(Table1[[#This Row],[County (WPR)]], " County", ""))</f>
        <v>Salt Lake</v>
      </c>
    </row>
    <row r="472" spans="1:10">
      <c r="A472" t="s">
        <v>191</v>
      </c>
      <c r="B472" t="s">
        <v>294</v>
      </c>
      <c r="C472">
        <v>2025</v>
      </c>
      <c r="D472">
        <v>2</v>
      </c>
      <c r="E472">
        <v>84087</v>
      </c>
      <c r="F472" t="s">
        <v>290</v>
      </c>
      <c r="G472">
        <v>8</v>
      </c>
      <c r="H472" t="str">
        <f>_xlfn.XLOOKUP(Table1[[#This Row],[ZIPCODE]],Table2[Zip Code],Table2[County])</f>
        <v>Davis</v>
      </c>
      <c r="I472" t="str">
        <f>_xlfn.XLOOKUP(Table1[[#This Row],[ZIPCODE]],Table3[zip],Table3[county])</f>
        <v>Davis County</v>
      </c>
      <c r="J472" t="str">
        <f>IFERROR(Table1[[#This Row],[County (Utah.gov)]], SUBSTITUTE(Table1[[#This Row],[County (WPR)]], " County", ""))</f>
        <v>Davis</v>
      </c>
    </row>
    <row r="473" spans="1:10">
      <c r="A473" t="s">
        <v>191</v>
      </c>
      <c r="B473" t="s">
        <v>294</v>
      </c>
      <c r="C473">
        <v>2025</v>
      </c>
      <c r="D473">
        <v>2</v>
      </c>
      <c r="E473">
        <v>84087</v>
      </c>
      <c r="F473" t="s">
        <v>291</v>
      </c>
      <c r="G473">
        <v>18</v>
      </c>
      <c r="H473" t="str">
        <f>_xlfn.XLOOKUP(Table1[[#This Row],[ZIPCODE]],Table2[Zip Code],Table2[County])</f>
        <v>Davis</v>
      </c>
      <c r="I473" t="str">
        <f>_xlfn.XLOOKUP(Table1[[#This Row],[ZIPCODE]],Table3[zip],Table3[county])</f>
        <v>Davis County</v>
      </c>
      <c r="J473" t="str">
        <f>IFERROR(Table1[[#This Row],[County (Utah.gov)]], SUBSTITUTE(Table1[[#This Row],[County (WPR)]], " County", ""))</f>
        <v>Davis</v>
      </c>
    </row>
    <row r="474" spans="1:10">
      <c r="A474" t="s">
        <v>191</v>
      </c>
      <c r="B474" t="s">
        <v>294</v>
      </c>
      <c r="C474">
        <v>2025</v>
      </c>
      <c r="D474">
        <v>2</v>
      </c>
      <c r="E474">
        <v>84088</v>
      </c>
      <c r="F474" t="s">
        <v>290</v>
      </c>
      <c r="G474">
        <v>18</v>
      </c>
      <c r="H474" t="str">
        <f>_xlfn.XLOOKUP(Table1[[#This Row],[ZIPCODE]],Table2[Zip Code],Table2[County])</f>
        <v>Salt Lake</v>
      </c>
      <c r="I474" t="str">
        <f>_xlfn.XLOOKUP(Table1[[#This Row],[ZIPCODE]],Table3[zip],Table3[county])</f>
        <v>Salt Lake County</v>
      </c>
      <c r="J474" t="str">
        <f>IFERROR(Table1[[#This Row],[County (Utah.gov)]], SUBSTITUTE(Table1[[#This Row],[County (WPR)]], " County", ""))</f>
        <v>Salt Lake</v>
      </c>
    </row>
    <row r="475" spans="1:10">
      <c r="A475" t="s">
        <v>191</v>
      </c>
      <c r="B475" t="s">
        <v>294</v>
      </c>
      <c r="C475">
        <v>2025</v>
      </c>
      <c r="D475">
        <v>2</v>
      </c>
      <c r="E475">
        <v>84088</v>
      </c>
      <c r="F475" t="s">
        <v>291</v>
      </c>
      <c r="G475">
        <v>25</v>
      </c>
      <c r="H475" t="str">
        <f>_xlfn.XLOOKUP(Table1[[#This Row],[ZIPCODE]],Table2[Zip Code],Table2[County])</f>
        <v>Salt Lake</v>
      </c>
      <c r="I475" t="str">
        <f>_xlfn.XLOOKUP(Table1[[#This Row],[ZIPCODE]],Table3[zip],Table3[county])</f>
        <v>Salt Lake County</v>
      </c>
      <c r="J475" t="str">
        <f>IFERROR(Table1[[#This Row],[County (Utah.gov)]], SUBSTITUTE(Table1[[#This Row],[County (WPR)]], " County", ""))</f>
        <v>Salt Lake</v>
      </c>
    </row>
    <row r="476" spans="1:10">
      <c r="A476" t="s">
        <v>191</v>
      </c>
      <c r="B476" t="s">
        <v>294</v>
      </c>
      <c r="C476">
        <v>2025</v>
      </c>
      <c r="D476">
        <v>2</v>
      </c>
      <c r="E476">
        <v>84092</v>
      </c>
      <c r="F476" t="s">
        <v>290</v>
      </c>
      <c r="G476">
        <v>8</v>
      </c>
      <c r="H476" t="str">
        <f>_xlfn.XLOOKUP(Table1[[#This Row],[ZIPCODE]],Table2[Zip Code],Table2[County])</f>
        <v>Salt Lake</v>
      </c>
      <c r="I476" t="str">
        <f>_xlfn.XLOOKUP(Table1[[#This Row],[ZIPCODE]],Table3[zip],Table3[county])</f>
        <v>Salt Lake County</v>
      </c>
      <c r="J476" t="str">
        <f>IFERROR(Table1[[#This Row],[County (Utah.gov)]], SUBSTITUTE(Table1[[#This Row],[County (WPR)]], " County", ""))</f>
        <v>Salt Lake</v>
      </c>
    </row>
    <row r="477" spans="1:10">
      <c r="A477" t="s">
        <v>191</v>
      </c>
      <c r="B477" t="s">
        <v>294</v>
      </c>
      <c r="C477">
        <v>2025</v>
      </c>
      <c r="D477">
        <v>2</v>
      </c>
      <c r="E477">
        <v>84092</v>
      </c>
      <c r="F477" t="s">
        <v>291</v>
      </c>
      <c r="G477">
        <v>22</v>
      </c>
      <c r="H477" t="str">
        <f>_xlfn.XLOOKUP(Table1[[#This Row],[ZIPCODE]],Table2[Zip Code],Table2[County])</f>
        <v>Salt Lake</v>
      </c>
      <c r="I477" t="str">
        <f>_xlfn.XLOOKUP(Table1[[#This Row],[ZIPCODE]],Table3[zip],Table3[county])</f>
        <v>Salt Lake County</v>
      </c>
      <c r="J477" t="str">
        <f>IFERROR(Table1[[#This Row],[County (Utah.gov)]], SUBSTITUTE(Table1[[#This Row],[County (WPR)]], " County", ""))</f>
        <v>Salt Lake</v>
      </c>
    </row>
    <row r="478" spans="1:10">
      <c r="A478" t="s">
        <v>191</v>
      </c>
      <c r="B478" t="s">
        <v>294</v>
      </c>
      <c r="C478">
        <v>2025</v>
      </c>
      <c r="D478">
        <v>2</v>
      </c>
      <c r="E478">
        <v>84093</v>
      </c>
      <c r="F478" t="s">
        <v>290</v>
      </c>
      <c r="G478">
        <v>15</v>
      </c>
      <c r="H478" t="str">
        <f>_xlfn.XLOOKUP(Table1[[#This Row],[ZIPCODE]],Table2[Zip Code],Table2[County])</f>
        <v>Salt Lake</v>
      </c>
      <c r="I478" t="str">
        <f>_xlfn.XLOOKUP(Table1[[#This Row],[ZIPCODE]],Table3[zip],Table3[county])</f>
        <v>Salt Lake County</v>
      </c>
      <c r="J478" t="str">
        <f>IFERROR(Table1[[#This Row],[County (Utah.gov)]], SUBSTITUTE(Table1[[#This Row],[County (WPR)]], " County", ""))</f>
        <v>Salt Lake</v>
      </c>
    </row>
    <row r="479" spans="1:10">
      <c r="A479" t="s">
        <v>191</v>
      </c>
      <c r="B479" t="s">
        <v>294</v>
      </c>
      <c r="C479">
        <v>2025</v>
      </c>
      <c r="D479">
        <v>2</v>
      </c>
      <c r="E479">
        <v>84093</v>
      </c>
      <c r="F479" t="s">
        <v>291</v>
      </c>
      <c r="G479">
        <v>16</v>
      </c>
      <c r="H479" t="str">
        <f>_xlfn.XLOOKUP(Table1[[#This Row],[ZIPCODE]],Table2[Zip Code],Table2[County])</f>
        <v>Salt Lake</v>
      </c>
      <c r="I479" t="str">
        <f>_xlfn.XLOOKUP(Table1[[#This Row],[ZIPCODE]],Table3[zip],Table3[county])</f>
        <v>Salt Lake County</v>
      </c>
      <c r="J479" t="str">
        <f>IFERROR(Table1[[#This Row],[County (Utah.gov)]], SUBSTITUTE(Table1[[#This Row],[County (WPR)]], " County", ""))</f>
        <v>Salt Lake</v>
      </c>
    </row>
    <row r="480" spans="1:10">
      <c r="A480" t="s">
        <v>191</v>
      </c>
      <c r="B480" t="s">
        <v>294</v>
      </c>
      <c r="C480">
        <v>2025</v>
      </c>
      <c r="D480">
        <v>2</v>
      </c>
      <c r="E480">
        <v>84094</v>
      </c>
      <c r="F480" t="s">
        <v>290</v>
      </c>
      <c r="G480">
        <v>10</v>
      </c>
      <c r="H480" t="str">
        <f>_xlfn.XLOOKUP(Table1[[#This Row],[ZIPCODE]],Table2[Zip Code],Table2[County])</f>
        <v>Salt Lake</v>
      </c>
      <c r="I480" t="str">
        <f>_xlfn.XLOOKUP(Table1[[#This Row],[ZIPCODE]],Table3[zip],Table3[county])</f>
        <v>Salt Lake County</v>
      </c>
      <c r="J480" t="str">
        <f>IFERROR(Table1[[#This Row],[County (Utah.gov)]], SUBSTITUTE(Table1[[#This Row],[County (WPR)]], " County", ""))</f>
        <v>Salt Lake</v>
      </c>
    </row>
    <row r="481" spans="1:10">
      <c r="A481" t="s">
        <v>191</v>
      </c>
      <c r="B481" t="s">
        <v>294</v>
      </c>
      <c r="C481">
        <v>2025</v>
      </c>
      <c r="D481">
        <v>2</v>
      </c>
      <c r="E481">
        <v>84094</v>
      </c>
      <c r="F481" t="s">
        <v>291</v>
      </c>
      <c r="G481">
        <v>22</v>
      </c>
      <c r="H481" t="str">
        <f>_xlfn.XLOOKUP(Table1[[#This Row],[ZIPCODE]],Table2[Zip Code],Table2[County])</f>
        <v>Salt Lake</v>
      </c>
      <c r="I481" t="str">
        <f>_xlfn.XLOOKUP(Table1[[#This Row],[ZIPCODE]],Table3[zip],Table3[county])</f>
        <v>Salt Lake County</v>
      </c>
      <c r="J481" t="str">
        <f>IFERROR(Table1[[#This Row],[County (Utah.gov)]], SUBSTITUTE(Table1[[#This Row],[County (WPR)]], " County", ""))</f>
        <v>Salt Lake</v>
      </c>
    </row>
    <row r="482" spans="1:10">
      <c r="A482" t="s">
        <v>191</v>
      </c>
      <c r="B482" t="s">
        <v>294</v>
      </c>
      <c r="C482">
        <v>2025</v>
      </c>
      <c r="D482">
        <v>2</v>
      </c>
      <c r="E482">
        <v>84095</v>
      </c>
      <c r="F482" t="s">
        <v>290</v>
      </c>
      <c r="G482">
        <v>13</v>
      </c>
      <c r="H482" t="str">
        <f>_xlfn.XLOOKUP(Table1[[#This Row],[ZIPCODE]],Table2[Zip Code],Table2[County])</f>
        <v>Salt Lake</v>
      </c>
      <c r="I482" t="str">
        <f>_xlfn.XLOOKUP(Table1[[#This Row],[ZIPCODE]],Table3[zip],Table3[county])</f>
        <v>Salt Lake County</v>
      </c>
      <c r="J482" t="str">
        <f>IFERROR(Table1[[#This Row],[County (Utah.gov)]], SUBSTITUTE(Table1[[#This Row],[County (WPR)]], " County", ""))</f>
        <v>Salt Lake</v>
      </c>
    </row>
    <row r="483" spans="1:10">
      <c r="A483" t="s">
        <v>191</v>
      </c>
      <c r="B483" t="s">
        <v>294</v>
      </c>
      <c r="C483">
        <v>2025</v>
      </c>
      <c r="D483">
        <v>2</v>
      </c>
      <c r="E483">
        <v>84095</v>
      </c>
      <c r="F483" t="s">
        <v>291</v>
      </c>
      <c r="G483">
        <v>17</v>
      </c>
      <c r="H483" t="str">
        <f>_xlfn.XLOOKUP(Table1[[#This Row],[ZIPCODE]],Table2[Zip Code],Table2[County])</f>
        <v>Salt Lake</v>
      </c>
      <c r="I483" t="str">
        <f>_xlfn.XLOOKUP(Table1[[#This Row],[ZIPCODE]],Table3[zip],Table3[county])</f>
        <v>Salt Lake County</v>
      </c>
      <c r="J483" t="str">
        <f>IFERROR(Table1[[#This Row],[County (Utah.gov)]], SUBSTITUTE(Table1[[#This Row],[County (WPR)]], " County", ""))</f>
        <v>Salt Lake</v>
      </c>
    </row>
    <row r="484" spans="1:10">
      <c r="A484" t="s">
        <v>191</v>
      </c>
      <c r="B484" t="s">
        <v>294</v>
      </c>
      <c r="C484">
        <v>2025</v>
      </c>
      <c r="D484">
        <v>2</v>
      </c>
      <c r="E484">
        <v>84096</v>
      </c>
      <c r="F484" t="s">
        <v>290</v>
      </c>
      <c r="G484">
        <v>11</v>
      </c>
      <c r="H484" t="e">
        <f>_xlfn.XLOOKUP(Table1[[#This Row],[ZIPCODE]],Table2[Zip Code],Table2[County])</f>
        <v>#N/A</v>
      </c>
      <c r="I484" t="str">
        <f>_xlfn.XLOOKUP(Table1[[#This Row],[ZIPCODE]],Table3[zip],Table3[county])</f>
        <v>Salt Lake County</v>
      </c>
      <c r="J484" t="str">
        <f>IFERROR(Table1[[#This Row],[County (Utah.gov)]], SUBSTITUTE(Table1[[#This Row],[County (WPR)]], " County", ""))</f>
        <v>Salt Lake</v>
      </c>
    </row>
    <row r="485" spans="1:10">
      <c r="A485" t="s">
        <v>191</v>
      </c>
      <c r="B485" t="s">
        <v>294</v>
      </c>
      <c r="C485">
        <v>2025</v>
      </c>
      <c r="D485">
        <v>2</v>
      </c>
      <c r="E485">
        <v>84096</v>
      </c>
      <c r="F485" t="s">
        <v>291</v>
      </c>
      <c r="G485">
        <v>29</v>
      </c>
      <c r="H485" t="e">
        <f>_xlfn.XLOOKUP(Table1[[#This Row],[ZIPCODE]],Table2[Zip Code],Table2[County])</f>
        <v>#N/A</v>
      </c>
      <c r="I485" t="str">
        <f>_xlfn.XLOOKUP(Table1[[#This Row],[ZIPCODE]],Table3[zip],Table3[county])</f>
        <v>Salt Lake County</v>
      </c>
      <c r="J485" t="str">
        <f>IFERROR(Table1[[#This Row],[County (Utah.gov)]], SUBSTITUTE(Table1[[#This Row],[County (WPR)]], " County", ""))</f>
        <v>Salt Lake</v>
      </c>
    </row>
    <row r="486" spans="1:10">
      <c r="A486" t="s">
        <v>191</v>
      </c>
      <c r="B486" t="s">
        <v>294</v>
      </c>
      <c r="C486">
        <v>2025</v>
      </c>
      <c r="D486">
        <v>2</v>
      </c>
      <c r="E486">
        <v>84097</v>
      </c>
      <c r="F486" t="s">
        <v>290</v>
      </c>
      <c r="G486">
        <v>1</v>
      </c>
      <c r="H486" t="str">
        <f>_xlfn.XLOOKUP(Table1[[#This Row],[ZIPCODE]],Table2[Zip Code],Table2[County])</f>
        <v>Utah</v>
      </c>
      <c r="I486" t="str">
        <f>_xlfn.XLOOKUP(Table1[[#This Row],[ZIPCODE]],Table3[zip],Table3[county])</f>
        <v>Utah County</v>
      </c>
      <c r="J486" t="str">
        <f>IFERROR(Table1[[#This Row],[County (Utah.gov)]], SUBSTITUTE(Table1[[#This Row],[County (WPR)]], " County", ""))</f>
        <v>Utah</v>
      </c>
    </row>
    <row r="487" spans="1:10">
      <c r="A487" t="s">
        <v>191</v>
      </c>
      <c r="B487" t="s">
        <v>294</v>
      </c>
      <c r="C487">
        <v>2025</v>
      </c>
      <c r="D487">
        <v>2</v>
      </c>
      <c r="E487">
        <v>84097</v>
      </c>
      <c r="F487" t="s">
        <v>291</v>
      </c>
      <c r="G487">
        <v>3</v>
      </c>
      <c r="H487" t="str">
        <f>_xlfn.XLOOKUP(Table1[[#This Row],[ZIPCODE]],Table2[Zip Code],Table2[County])</f>
        <v>Utah</v>
      </c>
      <c r="I487" t="str">
        <f>_xlfn.XLOOKUP(Table1[[#This Row],[ZIPCODE]],Table3[zip],Table3[county])</f>
        <v>Utah County</v>
      </c>
      <c r="J487" t="str">
        <f>IFERROR(Table1[[#This Row],[County (Utah.gov)]], SUBSTITUTE(Table1[[#This Row],[County (WPR)]], " County", ""))</f>
        <v>Utah</v>
      </c>
    </row>
    <row r="488" spans="1:10">
      <c r="A488" t="s">
        <v>191</v>
      </c>
      <c r="B488" t="s">
        <v>294</v>
      </c>
      <c r="C488">
        <v>2025</v>
      </c>
      <c r="D488">
        <v>2</v>
      </c>
      <c r="E488">
        <v>84098</v>
      </c>
      <c r="F488" t="s">
        <v>290</v>
      </c>
      <c r="G488">
        <v>5</v>
      </c>
      <c r="H488" t="str">
        <f>_xlfn.XLOOKUP(Table1[[#This Row],[ZIPCODE]],Table2[Zip Code],Table2[County])</f>
        <v>Summit</v>
      </c>
      <c r="I488" t="str">
        <f>_xlfn.XLOOKUP(Table1[[#This Row],[ZIPCODE]],Table3[zip],Table3[county])</f>
        <v>Summit County</v>
      </c>
      <c r="J488" t="str">
        <f>IFERROR(Table1[[#This Row],[County (Utah.gov)]], SUBSTITUTE(Table1[[#This Row],[County (WPR)]], " County", ""))</f>
        <v>Summit</v>
      </c>
    </row>
    <row r="489" spans="1:10">
      <c r="A489" t="s">
        <v>191</v>
      </c>
      <c r="B489" t="s">
        <v>294</v>
      </c>
      <c r="C489">
        <v>2025</v>
      </c>
      <c r="D489">
        <v>2</v>
      </c>
      <c r="E489">
        <v>84098</v>
      </c>
      <c r="F489" t="s">
        <v>291</v>
      </c>
      <c r="G489">
        <v>18</v>
      </c>
      <c r="H489" t="str">
        <f>_xlfn.XLOOKUP(Table1[[#This Row],[ZIPCODE]],Table2[Zip Code],Table2[County])</f>
        <v>Summit</v>
      </c>
      <c r="I489" t="str">
        <f>_xlfn.XLOOKUP(Table1[[#This Row],[ZIPCODE]],Table3[zip],Table3[county])</f>
        <v>Summit County</v>
      </c>
      <c r="J489" t="str">
        <f>IFERROR(Table1[[#This Row],[County (Utah.gov)]], SUBSTITUTE(Table1[[#This Row],[County (WPR)]], " County", ""))</f>
        <v>Summit</v>
      </c>
    </row>
    <row r="490" spans="1:10">
      <c r="A490" t="s">
        <v>191</v>
      </c>
      <c r="B490" t="s">
        <v>294</v>
      </c>
      <c r="C490">
        <v>2025</v>
      </c>
      <c r="D490">
        <v>2</v>
      </c>
      <c r="E490">
        <v>84101</v>
      </c>
      <c r="F490" t="s">
        <v>290</v>
      </c>
      <c r="G490">
        <v>11</v>
      </c>
      <c r="H490" t="str">
        <f>_xlfn.XLOOKUP(Table1[[#This Row],[ZIPCODE]],Table2[Zip Code],Table2[County])</f>
        <v>Salt Lake</v>
      </c>
      <c r="I490" t="str">
        <f>_xlfn.XLOOKUP(Table1[[#This Row],[ZIPCODE]],Table3[zip],Table3[county])</f>
        <v>Salt Lake County</v>
      </c>
      <c r="J490" t="str">
        <f>IFERROR(Table1[[#This Row],[County (Utah.gov)]], SUBSTITUTE(Table1[[#This Row],[County (WPR)]], " County", ""))</f>
        <v>Salt Lake</v>
      </c>
    </row>
    <row r="491" spans="1:10">
      <c r="A491" t="s">
        <v>191</v>
      </c>
      <c r="B491" t="s">
        <v>294</v>
      </c>
      <c r="C491">
        <v>2025</v>
      </c>
      <c r="D491">
        <v>2</v>
      </c>
      <c r="E491">
        <v>84101</v>
      </c>
      <c r="F491" t="s">
        <v>291</v>
      </c>
      <c r="G491">
        <v>17</v>
      </c>
      <c r="H491" t="str">
        <f>_xlfn.XLOOKUP(Table1[[#This Row],[ZIPCODE]],Table2[Zip Code],Table2[County])</f>
        <v>Salt Lake</v>
      </c>
      <c r="I491" t="str">
        <f>_xlfn.XLOOKUP(Table1[[#This Row],[ZIPCODE]],Table3[zip],Table3[county])</f>
        <v>Salt Lake County</v>
      </c>
      <c r="J491" t="str">
        <f>IFERROR(Table1[[#This Row],[County (Utah.gov)]], SUBSTITUTE(Table1[[#This Row],[County (WPR)]], " County", ""))</f>
        <v>Salt Lake</v>
      </c>
    </row>
    <row r="492" spans="1:10">
      <c r="A492" t="s">
        <v>191</v>
      </c>
      <c r="B492" t="s">
        <v>294</v>
      </c>
      <c r="C492">
        <v>2025</v>
      </c>
      <c r="D492">
        <v>2</v>
      </c>
      <c r="E492">
        <v>84102</v>
      </c>
      <c r="F492" t="s">
        <v>290</v>
      </c>
      <c r="G492">
        <v>21</v>
      </c>
      <c r="H492" t="str">
        <f>_xlfn.XLOOKUP(Table1[[#This Row],[ZIPCODE]],Table2[Zip Code],Table2[County])</f>
        <v>Salt Lake</v>
      </c>
      <c r="I492" t="str">
        <f>_xlfn.XLOOKUP(Table1[[#This Row],[ZIPCODE]],Table3[zip],Table3[county])</f>
        <v>Salt Lake County</v>
      </c>
      <c r="J492" t="str">
        <f>IFERROR(Table1[[#This Row],[County (Utah.gov)]], SUBSTITUTE(Table1[[#This Row],[County (WPR)]], " County", ""))</f>
        <v>Salt Lake</v>
      </c>
    </row>
    <row r="493" spans="1:10">
      <c r="A493" t="s">
        <v>191</v>
      </c>
      <c r="B493" t="s">
        <v>294</v>
      </c>
      <c r="C493">
        <v>2025</v>
      </c>
      <c r="D493">
        <v>2</v>
      </c>
      <c r="E493">
        <v>84102</v>
      </c>
      <c r="F493" t="s">
        <v>291</v>
      </c>
      <c r="G493">
        <v>38</v>
      </c>
      <c r="H493" t="str">
        <f>_xlfn.XLOOKUP(Table1[[#This Row],[ZIPCODE]],Table2[Zip Code],Table2[County])</f>
        <v>Salt Lake</v>
      </c>
      <c r="I493" t="str">
        <f>_xlfn.XLOOKUP(Table1[[#This Row],[ZIPCODE]],Table3[zip],Table3[county])</f>
        <v>Salt Lake County</v>
      </c>
      <c r="J493" t="str">
        <f>IFERROR(Table1[[#This Row],[County (Utah.gov)]], SUBSTITUTE(Table1[[#This Row],[County (WPR)]], " County", ""))</f>
        <v>Salt Lake</v>
      </c>
    </row>
    <row r="494" spans="1:10">
      <c r="A494" t="s">
        <v>191</v>
      </c>
      <c r="B494" t="s">
        <v>294</v>
      </c>
      <c r="C494">
        <v>2025</v>
      </c>
      <c r="D494">
        <v>2</v>
      </c>
      <c r="E494">
        <v>84103</v>
      </c>
      <c r="F494" t="s">
        <v>290</v>
      </c>
      <c r="G494">
        <v>28</v>
      </c>
      <c r="H494" t="str">
        <f>_xlfn.XLOOKUP(Table1[[#This Row],[ZIPCODE]],Table2[Zip Code],Table2[County])</f>
        <v>Salt Lake</v>
      </c>
      <c r="I494" t="str">
        <f>_xlfn.XLOOKUP(Table1[[#This Row],[ZIPCODE]],Table3[zip],Table3[county])</f>
        <v>Salt Lake County</v>
      </c>
      <c r="J494" t="str">
        <f>IFERROR(Table1[[#This Row],[County (Utah.gov)]], SUBSTITUTE(Table1[[#This Row],[County (WPR)]], " County", ""))</f>
        <v>Salt Lake</v>
      </c>
    </row>
    <row r="495" spans="1:10">
      <c r="A495" t="s">
        <v>191</v>
      </c>
      <c r="B495" t="s">
        <v>294</v>
      </c>
      <c r="C495">
        <v>2025</v>
      </c>
      <c r="D495">
        <v>2</v>
      </c>
      <c r="E495">
        <v>84103</v>
      </c>
      <c r="F495" t="s">
        <v>291</v>
      </c>
      <c r="G495">
        <v>46</v>
      </c>
      <c r="H495" t="str">
        <f>_xlfn.XLOOKUP(Table1[[#This Row],[ZIPCODE]],Table2[Zip Code],Table2[County])</f>
        <v>Salt Lake</v>
      </c>
      <c r="I495" t="str">
        <f>_xlfn.XLOOKUP(Table1[[#This Row],[ZIPCODE]],Table3[zip],Table3[county])</f>
        <v>Salt Lake County</v>
      </c>
      <c r="J495" t="str">
        <f>IFERROR(Table1[[#This Row],[County (Utah.gov)]], SUBSTITUTE(Table1[[#This Row],[County (WPR)]], " County", ""))</f>
        <v>Salt Lake</v>
      </c>
    </row>
    <row r="496" spans="1:10">
      <c r="A496" t="s">
        <v>191</v>
      </c>
      <c r="B496" t="s">
        <v>294</v>
      </c>
      <c r="C496">
        <v>2025</v>
      </c>
      <c r="D496">
        <v>2</v>
      </c>
      <c r="E496">
        <v>84104</v>
      </c>
      <c r="F496" t="s">
        <v>290</v>
      </c>
      <c r="G496">
        <v>22</v>
      </c>
      <c r="H496" t="str">
        <f>_xlfn.XLOOKUP(Table1[[#This Row],[ZIPCODE]],Table2[Zip Code],Table2[County])</f>
        <v>Salt Lake</v>
      </c>
      <c r="I496" t="str">
        <f>_xlfn.XLOOKUP(Table1[[#This Row],[ZIPCODE]],Table3[zip],Table3[county])</f>
        <v>Salt Lake County</v>
      </c>
      <c r="J496" t="str">
        <f>IFERROR(Table1[[#This Row],[County (Utah.gov)]], SUBSTITUTE(Table1[[#This Row],[County (WPR)]], " County", ""))</f>
        <v>Salt Lake</v>
      </c>
    </row>
    <row r="497" spans="1:10">
      <c r="A497" t="s">
        <v>191</v>
      </c>
      <c r="B497" t="s">
        <v>294</v>
      </c>
      <c r="C497">
        <v>2025</v>
      </c>
      <c r="D497">
        <v>2</v>
      </c>
      <c r="E497">
        <v>84104</v>
      </c>
      <c r="F497" t="s">
        <v>291</v>
      </c>
      <c r="G497">
        <v>39</v>
      </c>
      <c r="H497" t="str">
        <f>_xlfn.XLOOKUP(Table1[[#This Row],[ZIPCODE]],Table2[Zip Code],Table2[County])</f>
        <v>Salt Lake</v>
      </c>
      <c r="I497" t="str">
        <f>_xlfn.XLOOKUP(Table1[[#This Row],[ZIPCODE]],Table3[zip],Table3[county])</f>
        <v>Salt Lake County</v>
      </c>
      <c r="J497" t="str">
        <f>IFERROR(Table1[[#This Row],[County (Utah.gov)]], SUBSTITUTE(Table1[[#This Row],[County (WPR)]], " County", ""))</f>
        <v>Salt Lake</v>
      </c>
    </row>
    <row r="498" spans="1:10">
      <c r="A498" t="s">
        <v>191</v>
      </c>
      <c r="B498" t="s">
        <v>294</v>
      </c>
      <c r="C498">
        <v>2025</v>
      </c>
      <c r="D498">
        <v>2</v>
      </c>
      <c r="E498">
        <v>84105</v>
      </c>
      <c r="F498" t="s">
        <v>290</v>
      </c>
      <c r="G498">
        <v>25</v>
      </c>
      <c r="H498" t="str">
        <f>_xlfn.XLOOKUP(Table1[[#This Row],[ZIPCODE]],Table2[Zip Code],Table2[County])</f>
        <v>Salt Lake</v>
      </c>
      <c r="I498" t="str">
        <f>_xlfn.XLOOKUP(Table1[[#This Row],[ZIPCODE]],Table3[zip],Table3[county])</f>
        <v>Salt Lake County</v>
      </c>
      <c r="J498" t="str">
        <f>IFERROR(Table1[[#This Row],[County (Utah.gov)]], SUBSTITUTE(Table1[[#This Row],[County (WPR)]], " County", ""))</f>
        <v>Salt Lake</v>
      </c>
    </row>
    <row r="499" spans="1:10">
      <c r="A499" t="s">
        <v>191</v>
      </c>
      <c r="B499" t="s">
        <v>294</v>
      </c>
      <c r="C499">
        <v>2025</v>
      </c>
      <c r="D499">
        <v>2</v>
      </c>
      <c r="E499">
        <v>84105</v>
      </c>
      <c r="F499" t="s">
        <v>291</v>
      </c>
      <c r="G499">
        <v>55</v>
      </c>
      <c r="H499" t="str">
        <f>_xlfn.XLOOKUP(Table1[[#This Row],[ZIPCODE]],Table2[Zip Code],Table2[County])</f>
        <v>Salt Lake</v>
      </c>
      <c r="I499" t="str">
        <f>_xlfn.XLOOKUP(Table1[[#This Row],[ZIPCODE]],Table3[zip],Table3[county])</f>
        <v>Salt Lake County</v>
      </c>
      <c r="J499" t="str">
        <f>IFERROR(Table1[[#This Row],[County (Utah.gov)]], SUBSTITUTE(Table1[[#This Row],[County (WPR)]], " County", ""))</f>
        <v>Salt Lake</v>
      </c>
    </row>
    <row r="500" spans="1:10">
      <c r="A500" t="s">
        <v>191</v>
      </c>
      <c r="B500" t="s">
        <v>294</v>
      </c>
      <c r="C500">
        <v>2025</v>
      </c>
      <c r="D500">
        <v>2</v>
      </c>
      <c r="E500">
        <v>84106</v>
      </c>
      <c r="F500" t="s">
        <v>290</v>
      </c>
      <c r="G500">
        <v>35</v>
      </c>
      <c r="H500" t="str">
        <f>_xlfn.XLOOKUP(Table1[[#This Row],[ZIPCODE]],Table2[Zip Code],Table2[County])</f>
        <v>Salt Lake</v>
      </c>
      <c r="I500" t="str">
        <f>_xlfn.XLOOKUP(Table1[[#This Row],[ZIPCODE]],Table3[zip],Table3[county])</f>
        <v>Salt Lake County</v>
      </c>
      <c r="J500" t="str">
        <f>IFERROR(Table1[[#This Row],[County (Utah.gov)]], SUBSTITUTE(Table1[[#This Row],[County (WPR)]], " County", ""))</f>
        <v>Salt Lake</v>
      </c>
    </row>
    <row r="501" spans="1:10">
      <c r="A501" t="s">
        <v>191</v>
      </c>
      <c r="B501" t="s">
        <v>294</v>
      </c>
      <c r="C501">
        <v>2025</v>
      </c>
      <c r="D501">
        <v>2</v>
      </c>
      <c r="E501">
        <v>84106</v>
      </c>
      <c r="F501" t="s">
        <v>291</v>
      </c>
      <c r="G501">
        <v>53</v>
      </c>
      <c r="H501" t="str">
        <f>_xlfn.XLOOKUP(Table1[[#This Row],[ZIPCODE]],Table2[Zip Code],Table2[County])</f>
        <v>Salt Lake</v>
      </c>
      <c r="I501" t="str">
        <f>_xlfn.XLOOKUP(Table1[[#This Row],[ZIPCODE]],Table3[zip],Table3[county])</f>
        <v>Salt Lake County</v>
      </c>
      <c r="J501" t="str">
        <f>IFERROR(Table1[[#This Row],[County (Utah.gov)]], SUBSTITUTE(Table1[[#This Row],[County (WPR)]], " County", ""))</f>
        <v>Salt Lake</v>
      </c>
    </row>
    <row r="502" spans="1:10">
      <c r="A502" t="s">
        <v>191</v>
      </c>
      <c r="B502" t="s">
        <v>294</v>
      </c>
      <c r="C502">
        <v>2025</v>
      </c>
      <c r="D502">
        <v>2</v>
      </c>
      <c r="E502">
        <v>84107</v>
      </c>
      <c r="F502" t="s">
        <v>290</v>
      </c>
      <c r="G502">
        <v>22</v>
      </c>
      <c r="H502" t="str">
        <f>_xlfn.XLOOKUP(Table1[[#This Row],[ZIPCODE]],Table2[Zip Code],Table2[County])</f>
        <v>Salt Lake</v>
      </c>
      <c r="I502" t="str">
        <f>_xlfn.XLOOKUP(Table1[[#This Row],[ZIPCODE]],Table3[zip],Table3[county])</f>
        <v>Salt Lake County</v>
      </c>
      <c r="J502" t="str">
        <f>IFERROR(Table1[[#This Row],[County (Utah.gov)]], SUBSTITUTE(Table1[[#This Row],[County (WPR)]], " County", ""))</f>
        <v>Salt Lake</v>
      </c>
    </row>
    <row r="503" spans="1:10">
      <c r="A503" t="s">
        <v>191</v>
      </c>
      <c r="B503" t="s">
        <v>294</v>
      </c>
      <c r="C503">
        <v>2025</v>
      </c>
      <c r="D503">
        <v>2</v>
      </c>
      <c r="E503">
        <v>84107</v>
      </c>
      <c r="F503" t="s">
        <v>291</v>
      </c>
      <c r="G503">
        <v>46</v>
      </c>
      <c r="H503" t="str">
        <f>_xlfn.XLOOKUP(Table1[[#This Row],[ZIPCODE]],Table2[Zip Code],Table2[County])</f>
        <v>Salt Lake</v>
      </c>
      <c r="I503" t="str">
        <f>_xlfn.XLOOKUP(Table1[[#This Row],[ZIPCODE]],Table3[zip],Table3[county])</f>
        <v>Salt Lake County</v>
      </c>
      <c r="J503" t="str">
        <f>IFERROR(Table1[[#This Row],[County (Utah.gov)]], SUBSTITUTE(Table1[[#This Row],[County (WPR)]], " County", ""))</f>
        <v>Salt Lake</v>
      </c>
    </row>
    <row r="504" spans="1:10">
      <c r="A504" t="s">
        <v>191</v>
      </c>
      <c r="B504" t="s">
        <v>294</v>
      </c>
      <c r="C504">
        <v>2025</v>
      </c>
      <c r="D504">
        <v>2</v>
      </c>
      <c r="E504">
        <v>84108</v>
      </c>
      <c r="F504" t="s">
        <v>290</v>
      </c>
      <c r="G504">
        <v>13</v>
      </c>
      <c r="H504" t="str">
        <f>_xlfn.XLOOKUP(Table1[[#This Row],[ZIPCODE]],Table2[Zip Code],Table2[County])</f>
        <v>Salt Lake</v>
      </c>
      <c r="I504" t="str">
        <f>_xlfn.XLOOKUP(Table1[[#This Row],[ZIPCODE]],Table3[zip],Table3[county])</f>
        <v>Salt Lake County</v>
      </c>
      <c r="J504" t="str">
        <f>IFERROR(Table1[[#This Row],[County (Utah.gov)]], SUBSTITUTE(Table1[[#This Row],[County (WPR)]], " County", ""))</f>
        <v>Salt Lake</v>
      </c>
    </row>
    <row r="505" spans="1:10">
      <c r="A505" t="s">
        <v>191</v>
      </c>
      <c r="B505" t="s">
        <v>294</v>
      </c>
      <c r="C505">
        <v>2025</v>
      </c>
      <c r="D505">
        <v>2</v>
      </c>
      <c r="E505">
        <v>84108</v>
      </c>
      <c r="F505" t="s">
        <v>291</v>
      </c>
      <c r="G505">
        <v>30</v>
      </c>
      <c r="H505" t="str">
        <f>_xlfn.XLOOKUP(Table1[[#This Row],[ZIPCODE]],Table2[Zip Code],Table2[County])</f>
        <v>Salt Lake</v>
      </c>
      <c r="I505" t="str">
        <f>_xlfn.XLOOKUP(Table1[[#This Row],[ZIPCODE]],Table3[zip],Table3[county])</f>
        <v>Salt Lake County</v>
      </c>
      <c r="J505" t="str">
        <f>IFERROR(Table1[[#This Row],[County (Utah.gov)]], SUBSTITUTE(Table1[[#This Row],[County (WPR)]], " County", ""))</f>
        <v>Salt Lake</v>
      </c>
    </row>
    <row r="506" spans="1:10">
      <c r="A506" t="s">
        <v>191</v>
      </c>
      <c r="B506" t="s">
        <v>294</v>
      </c>
      <c r="C506">
        <v>2025</v>
      </c>
      <c r="D506">
        <v>2</v>
      </c>
      <c r="E506">
        <v>84109</v>
      </c>
      <c r="F506" t="s">
        <v>290</v>
      </c>
      <c r="G506">
        <v>19</v>
      </c>
      <c r="H506" t="str">
        <f>_xlfn.XLOOKUP(Table1[[#This Row],[ZIPCODE]],Table2[Zip Code],Table2[County])</f>
        <v>Salt Lake</v>
      </c>
      <c r="I506" t="str">
        <f>_xlfn.XLOOKUP(Table1[[#This Row],[ZIPCODE]],Table3[zip],Table3[county])</f>
        <v>Salt Lake County</v>
      </c>
      <c r="J506" t="str">
        <f>IFERROR(Table1[[#This Row],[County (Utah.gov)]], SUBSTITUTE(Table1[[#This Row],[County (WPR)]], " County", ""))</f>
        <v>Salt Lake</v>
      </c>
    </row>
    <row r="507" spans="1:10">
      <c r="A507" t="s">
        <v>191</v>
      </c>
      <c r="B507" t="s">
        <v>294</v>
      </c>
      <c r="C507">
        <v>2025</v>
      </c>
      <c r="D507">
        <v>2</v>
      </c>
      <c r="E507">
        <v>84109</v>
      </c>
      <c r="F507" t="s">
        <v>291</v>
      </c>
      <c r="G507">
        <v>46</v>
      </c>
      <c r="H507" t="str">
        <f>_xlfn.XLOOKUP(Table1[[#This Row],[ZIPCODE]],Table2[Zip Code],Table2[County])</f>
        <v>Salt Lake</v>
      </c>
      <c r="I507" t="str">
        <f>_xlfn.XLOOKUP(Table1[[#This Row],[ZIPCODE]],Table3[zip],Table3[county])</f>
        <v>Salt Lake County</v>
      </c>
      <c r="J507" t="str">
        <f>IFERROR(Table1[[#This Row],[County (Utah.gov)]], SUBSTITUTE(Table1[[#This Row],[County (WPR)]], " County", ""))</f>
        <v>Salt Lake</v>
      </c>
    </row>
    <row r="508" spans="1:10">
      <c r="A508" t="s">
        <v>191</v>
      </c>
      <c r="B508" t="s">
        <v>294</v>
      </c>
      <c r="C508">
        <v>2025</v>
      </c>
      <c r="D508">
        <v>2</v>
      </c>
      <c r="E508">
        <v>84110</v>
      </c>
      <c r="F508" t="s">
        <v>290</v>
      </c>
      <c r="G508">
        <v>1</v>
      </c>
      <c r="H508" t="str">
        <f>_xlfn.XLOOKUP(Table1[[#This Row],[ZIPCODE]],Table2[Zip Code],Table2[County])</f>
        <v>Salt Lake</v>
      </c>
      <c r="I508" t="e">
        <f>_xlfn.XLOOKUP(Table1[[#This Row],[ZIPCODE]],Table3[zip],Table3[county])</f>
        <v>#N/A</v>
      </c>
      <c r="J508" t="str">
        <f>IFERROR(Table1[[#This Row],[County (Utah.gov)]], SUBSTITUTE(Table1[[#This Row],[County (WPR)]], " County", ""))</f>
        <v>Salt Lake</v>
      </c>
    </row>
    <row r="509" spans="1:10">
      <c r="A509" t="s">
        <v>191</v>
      </c>
      <c r="B509" t="s">
        <v>294</v>
      </c>
      <c r="C509">
        <v>2025</v>
      </c>
      <c r="D509">
        <v>2</v>
      </c>
      <c r="E509">
        <v>84111</v>
      </c>
      <c r="F509" t="s">
        <v>290</v>
      </c>
      <c r="G509">
        <v>14</v>
      </c>
      <c r="H509" t="str">
        <f>_xlfn.XLOOKUP(Table1[[#This Row],[ZIPCODE]],Table2[Zip Code],Table2[County])</f>
        <v>Salt Lake</v>
      </c>
      <c r="I509" t="str">
        <f>_xlfn.XLOOKUP(Table1[[#This Row],[ZIPCODE]],Table3[zip],Table3[county])</f>
        <v>Salt Lake County</v>
      </c>
      <c r="J509" t="str">
        <f>IFERROR(Table1[[#This Row],[County (Utah.gov)]], SUBSTITUTE(Table1[[#This Row],[County (WPR)]], " County", ""))</f>
        <v>Salt Lake</v>
      </c>
    </row>
    <row r="510" spans="1:10">
      <c r="A510" t="s">
        <v>191</v>
      </c>
      <c r="B510" t="s">
        <v>294</v>
      </c>
      <c r="C510">
        <v>2025</v>
      </c>
      <c r="D510">
        <v>2</v>
      </c>
      <c r="E510">
        <v>84111</v>
      </c>
      <c r="F510" t="s">
        <v>291</v>
      </c>
      <c r="G510">
        <v>19</v>
      </c>
      <c r="H510" t="str">
        <f>_xlfn.XLOOKUP(Table1[[#This Row],[ZIPCODE]],Table2[Zip Code],Table2[County])</f>
        <v>Salt Lake</v>
      </c>
      <c r="I510" t="str">
        <f>_xlfn.XLOOKUP(Table1[[#This Row],[ZIPCODE]],Table3[zip],Table3[county])</f>
        <v>Salt Lake County</v>
      </c>
      <c r="J510" t="str">
        <f>IFERROR(Table1[[#This Row],[County (Utah.gov)]], SUBSTITUTE(Table1[[#This Row],[County (WPR)]], " County", ""))</f>
        <v>Salt Lake</v>
      </c>
    </row>
    <row r="511" spans="1:10">
      <c r="A511" t="s">
        <v>191</v>
      </c>
      <c r="B511" t="s">
        <v>294</v>
      </c>
      <c r="C511">
        <v>2025</v>
      </c>
      <c r="D511">
        <v>2</v>
      </c>
      <c r="E511">
        <v>84115</v>
      </c>
      <c r="F511" t="s">
        <v>290</v>
      </c>
      <c r="G511">
        <v>34</v>
      </c>
      <c r="H511" t="str">
        <f>_xlfn.XLOOKUP(Table1[[#This Row],[ZIPCODE]],Table2[Zip Code],Table2[County])</f>
        <v>Salt Lake</v>
      </c>
      <c r="I511" t="str">
        <f>_xlfn.XLOOKUP(Table1[[#This Row],[ZIPCODE]],Table3[zip],Table3[county])</f>
        <v>Salt Lake County</v>
      </c>
      <c r="J511" t="str">
        <f>IFERROR(Table1[[#This Row],[County (Utah.gov)]], SUBSTITUTE(Table1[[#This Row],[County (WPR)]], " County", ""))</f>
        <v>Salt Lake</v>
      </c>
    </row>
    <row r="512" spans="1:10">
      <c r="A512" t="s">
        <v>191</v>
      </c>
      <c r="B512" t="s">
        <v>294</v>
      </c>
      <c r="C512">
        <v>2025</v>
      </c>
      <c r="D512">
        <v>2</v>
      </c>
      <c r="E512">
        <v>84115</v>
      </c>
      <c r="F512" t="s">
        <v>291</v>
      </c>
      <c r="G512">
        <v>75</v>
      </c>
      <c r="H512" t="str">
        <f>_xlfn.XLOOKUP(Table1[[#This Row],[ZIPCODE]],Table2[Zip Code],Table2[County])</f>
        <v>Salt Lake</v>
      </c>
      <c r="I512" t="str">
        <f>_xlfn.XLOOKUP(Table1[[#This Row],[ZIPCODE]],Table3[zip],Table3[county])</f>
        <v>Salt Lake County</v>
      </c>
      <c r="J512" t="str">
        <f>IFERROR(Table1[[#This Row],[County (Utah.gov)]], SUBSTITUTE(Table1[[#This Row],[County (WPR)]], " County", ""))</f>
        <v>Salt Lake</v>
      </c>
    </row>
    <row r="513" spans="1:10">
      <c r="A513" t="s">
        <v>191</v>
      </c>
      <c r="B513" t="s">
        <v>294</v>
      </c>
      <c r="C513">
        <v>2025</v>
      </c>
      <c r="D513">
        <v>2</v>
      </c>
      <c r="E513">
        <v>84116</v>
      </c>
      <c r="F513" t="s">
        <v>290</v>
      </c>
      <c r="G513">
        <v>41</v>
      </c>
      <c r="H513" t="str">
        <f>_xlfn.XLOOKUP(Table1[[#This Row],[ZIPCODE]],Table2[Zip Code],Table2[County])</f>
        <v>Salt Lake</v>
      </c>
      <c r="I513" t="str">
        <f>_xlfn.XLOOKUP(Table1[[#This Row],[ZIPCODE]],Table3[zip],Table3[county])</f>
        <v>Salt Lake County</v>
      </c>
      <c r="J513" t="str">
        <f>IFERROR(Table1[[#This Row],[County (Utah.gov)]], SUBSTITUTE(Table1[[#This Row],[County (WPR)]], " County", ""))</f>
        <v>Salt Lake</v>
      </c>
    </row>
    <row r="514" spans="1:10">
      <c r="A514" t="s">
        <v>191</v>
      </c>
      <c r="B514" t="s">
        <v>294</v>
      </c>
      <c r="C514">
        <v>2025</v>
      </c>
      <c r="D514">
        <v>2</v>
      </c>
      <c r="E514">
        <v>84116</v>
      </c>
      <c r="F514" t="s">
        <v>291</v>
      </c>
      <c r="G514">
        <v>66</v>
      </c>
      <c r="H514" t="str">
        <f>_xlfn.XLOOKUP(Table1[[#This Row],[ZIPCODE]],Table2[Zip Code],Table2[County])</f>
        <v>Salt Lake</v>
      </c>
      <c r="I514" t="str">
        <f>_xlfn.XLOOKUP(Table1[[#This Row],[ZIPCODE]],Table3[zip],Table3[county])</f>
        <v>Salt Lake County</v>
      </c>
      <c r="J514" t="str">
        <f>IFERROR(Table1[[#This Row],[County (Utah.gov)]], SUBSTITUTE(Table1[[#This Row],[County (WPR)]], " County", ""))</f>
        <v>Salt Lake</v>
      </c>
    </row>
    <row r="515" spans="1:10">
      <c r="A515" t="s">
        <v>191</v>
      </c>
      <c r="B515" t="s">
        <v>294</v>
      </c>
      <c r="C515">
        <v>2025</v>
      </c>
      <c r="D515">
        <v>2</v>
      </c>
      <c r="E515">
        <v>84117</v>
      </c>
      <c r="F515" t="s">
        <v>290</v>
      </c>
      <c r="G515">
        <v>15</v>
      </c>
      <c r="H515" t="str">
        <f>_xlfn.XLOOKUP(Table1[[#This Row],[ZIPCODE]],Table2[Zip Code],Table2[County])</f>
        <v>Salt Lake</v>
      </c>
      <c r="I515" t="str">
        <f>_xlfn.XLOOKUP(Table1[[#This Row],[ZIPCODE]],Table3[zip],Table3[county])</f>
        <v>Salt Lake County</v>
      </c>
      <c r="J515" t="str">
        <f>IFERROR(Table1[[#This Row],[County (Utah.gov)]], SUBSTITUTE(Table1[[#This Row],[County (WPR)]], " County", ""))</f>
        <v>Salt Lake</v>
      </c>
    </row>
    <row r="516" spans="1:10">
      <c r="A516" t="s">
        <v>191</v>
      </c>
      <c r="B516" t="s">
        <v>294</v>
      </c>
      <c r="C516">
        <v>2025</v>
      </c>
      <c r="D516">
        <v>2</v>
      </c>
      <c r="E516">
        <v>84117</v>
      </c>
      <c r="F516" t="s">
        <v>291</v>
      </c>
      <c r="G516">
        <v>29</v>
      </c>
      <c r="H516" t="str">
        <f>_xlfn.XLOOKUP(Table1[[#This Row],[ZIPCODE]],Table2[Zip Code],Table2[County])</f>
        <v>Salt Lake</v>
      </c>
      <c r="I516" t="str">
        <f>_xlfn.XLOOKUP(Table1[[#This Row],[ZIPCODE]],Table3[zip],Table3[county])</f>
        <v>Salt Lake County</v>
      </c>
      <c r="J516" t="str">
        <f>IFERROR(Table1[[#This Row],[County (Utah.gov)]], SUBSTITUTE(Table1[[#This Row],[County (WPR)]], " County", ""))</f>
        <v>Salt Lake</v>
      </c>
    </row>
    <row r="517" spans="1:10">
      <c r="A517" t="s">
        <v>191</v>
      </c>
      <c r="B517" t="s">
        <v>294</v>
      </c>
      <c r="C517">
        <v>2025</v>
      </c>
      <c r="D517">
        <v>2</v>
      </c>
      <c r="E517">
        <v>84118</v>
      </c>
      <c r="F517" t="s">
        <v>290</v>
      </c>
      <c r="G517">
        <v>19</v>
      </c>
      <c r="H517" t="str">
        <f>_xlfn.XLOOKUP(Table1[[#This Row],[ZIPCODE]],Table2[Zip Code],Table2[County])</f>
        <v>Salt Lake</v>
      </c>
      <c r="I517" t="str">
        <f>_xlfn.XLOOKUP(Table1[[#This Row],[ZIPCODE]],Table3[zip],Table3[county])</f>
        <v>Salt Lake County</v>
      </c>
      <c r="J517" t="str">
        <f>IFERROR(Table1[[#This Row],[County (Utah.gov)]], SUBSTITUTE(Table1[[#This Row],[County (WPR)]], " County", ""))</f>
        <v>Salt Lake</v>
      </c>
    </row>
    <row r="518" spans="1:10">
      <c r="A518" t="s">
        <v>191</v>
      </c>
      <c r="B518" t="s">
        <v>294</v>
      </c>
      <c r="C518">
        <v>2025</v>
      </c>
      <c r="D518">
        <v>2</v>
      </c>
      <c r="E518">
        <v>84118</v>
      </c>
      <c r="F518" t="s">
        <v>291</v>
      </c>
      <c r="G518">
        <v>29</v>
      </c>
      <c r="H518" t="str">
        <f>_xlfn.XLOOKUP(Table1[[#This Row],[ZIPCODE]],Table2[Zip Code],Table2[County])</f>
        <v>Salt Lake</v>
      </c>
      <c r="I518" t="str">
        <f>_xlfn.XLOOKUP(Table1[[#This Row],[ZIPCODE]],Table3[zip],Table3[county])</f>
        <v>Salt Lake County</v>
      </c>
      <c r="J518" t="str">
        <f>IFERROR(Table1[[#This Row],[County (Utah.gov)]], SUBSTITUTE(Table1[[#This Row],[County (WPR)]], " County", ""))</f>
        <v>Salt Lake</v>
      </c>
    </row>
    <row r="519" spans="1:10">
      <c r="A519" t="s">
        <v>191</v>
      </c>
      <c r="B519" t="s">
        <v>294</v>
      </c>
      <c r="C519">
        <v>2025</v>
      </c>
      <c r="D519">
        <v>2</v>
      </c>
      <c r="E519">
        <v>84119</v>
      </c>
      <c r="F519" t="s">
        <v>290</v>
      </c>
      <c r="G519">
        <v>18</v>
      </c>
      <c r="H519" t="str">
        <f>_xlfn.XLOOKUP(Table1[[#This Row],[ZIPCODE]],Table2[Zip Code],Table2[County])</f>
        <v>Salt Lake</v>
      </c>
      <c r="I519" t="str">
        <f>_xlfn.XLOOKUP(Table1[[#This Row],[ZIPCODE]],Table3[zip],Table3[county])</f>
        <v>Salt Lake County</v>
      </c>
      <c r="J519" t="str">
        <f>IFERROR(Table1[[#This Row],[County (Utah.gov)]], SUBSTITUTE(Table1[[#This Row],[County (WPR)]], " County", ""))</f>
        <v>Salt Lake</v>
      </c>
    </row>
    <row r="520" spans="1:10">
      <c r="A520" t="s">
        <v>191</v>
      </c>
      <c r="B520" t="s">
        <v>294</v>
      </c>
      <c r="C520">
        <v>2025</v>
      </c>
      <c r="D520">
        <v>2</v>
      </c>
      <c r="E520">
        <v>84119</v>
      </c>
      <c r="F520" t="s">
        <v>291</v>
      </c>
      <c r="G520">
        <v>45</v>
      </c>
      <c r="H520" t="str">
        <f>_xlfn.XLOOKUP(Table1[[#This Row],[ZIPCODE]],Table2[Zip Code],Table2[County])</f>
        <v>Salt Lake</v>
      </c>
      <c r="I520" t="str">
        <f>_xlfn.XLOOKUP(Table1[[#This Row],[ZIPCODE]],Table3[zip],Table3[county])</f>
        <v>Salt Lake County</v>
      </c>
      <c r="J520" t="str">
        <f>IFERROR(Table1[[#This Row],[County (Utah.gov)]], SUBSTITUTE(Table1[[#This Row],[County (WPR)]], " County", ""))</f>
        <v>Salt Lake</v>
      </c>
    </row>
    <row r="521" spans="1:10">
      <c r="A521" t="s">
        <v>191</v>
      </c>
      <c r="B521" t="s">
        <v>294</v>
      </c>
      <c r="C521">
        <v>2025</v>
      </c>
      <c r="D521">
        <v>2</v>
      </c>
      <c r="E521">
        <v>84120</v>
      </c>
      <c r="F521" t="s">
        <v>290</v>
      </c>
      <c r="G521">
        <v>21</v>
      </c>
      <c r="H521" t="str">
        <f>_xlfn.XLOOKUP(Table1[[#This Row],[ZIPCODE]],Table2[Zip Code],Table2[County])</f>
        <v>Salt Lake</v>
      </c>
      <c r="I521" t="str">
        <f>_xlfn.XLOOKUP(Table1[[#This Row],[ZIPCODE]],Table3[zip],Table3[county])</f>
        <v>Salt Lake County</v>
      </c>
      <c r="J521" t="str">
        <f>IFERROR(Table1[[#This Row],[County (Utah.gov)]], SUBSTITUTE(Table1[[#This Row],[County (WPR)]], " County", ""))</f>
        <v>Salt Lake</v>
      </c>
    </row>
    <row r="522" spans="1:10">
      <c r="A522" t="s">
        <v>191</v>
      </c>
      <c r="B522" t="s">
        <v>294</v>
      </c>
      <c r="C522">
        <v>2025</v>
      </c>
      <c r="D522">
        <v>2</v>
      </c>
      <c r="E522">
        <v>84120</v>
      </c>
      <c r="F522" t="s">
        <v>291</v>
      </c>
      <c r="G522">
        <v>48</v>
      </c>
      <c r="H522" t="str">
        <f>_xlfn.XLOOKUP(Table1[[#This Row],[ZIPCODE]],Table2[Zip Code],Table2[County])</f>
        <v>Salt Lake</v>
      </c>
      <c r="I522" t="str">
        <f>_xlfn.XLOOKUP(Table1[[#This Row],[ZIPCODE]],Table3[zip],Table3[county])</f>
        <v>Salt Lake County</v>
      </c>
      <c r="J522" t="str">
        <f>IFERROR(Table1[[#This Row],[County (Utah.gov)]], SUBSTITUTE(Table1[[#This Row],[County (WPR)]], " County", ""))</f>
        <v>Salt Lake</v>
      </c>
    </row>
    <row r="523" spans="1:10">
      <c r="A523" t="s">
        <v>191</v>
      </c>
      <c r="B523" t="s">
        <v>294</v>
      </c>
      <c r="C523">
        <v>2025</v>
      </c>
      <c r="D523">
        <v>2</v>
      </c>
      <c r="E523">
        <v>84121</v>
      </c>
      <c r="F523" t="s">
        <v>290</v>
      </c>
      <c r="G523">
        <v>29</v>
      </c>
      <c r="H523" t="str">
        <f>_xlfn.XLOOKUP(Table1[[#This Row],[ZIPCODE]],Table2[Zip Code],Table2[County])</f>
        <v>Salt Lake</v>
      </c>
      <c r="I523" t="str">
        <f>_xlfn.XLOOKUP(Table1[[#This Row],[ZIPCODE]],Table3[zip],Table3[county])</f>
        <v>Salt Lake County</v>
      </c>
      <c r="J523" t="str">
        <f>IFERROR(Table1[[#This Row],[County (Utah.gov)]], SUBSTITUTE(Table1[[#This Row],[County (WPR)]], " County", ""))</f>
        <v>Salt Lake</v>
      </c>
    </row>
    <row r="524" spans="1:10">
      <c r="A524" t="s">
        <v>191</v>
      </c>
      <c r="B524" t="s">
        <v>294</v>
      </c>
      <c r="C524">
        <v>2025</v>
      </c>
      <c r="D524">
        <v>2</v>
      </c>
      <c r="E524">
        <v>84121</v>
      </c>
      <c r="F524" t="s">
        <v>291</v>
      </c>
      <c r="G524">
        <v>33</v>
      </c>
      <c r="H524" t="str">
        <f>_xlfn.XLOOKUP(Table1[[#This Row],[ZIPCODE]],Table2[Zip Code],Table2[County])</f>
        <v>Salt Lake</v>
      </c>
      <c r="I524" t="str">
        <f>_xlfn.XLOOKUP(Table1[[#This Row],[ZIPCODE]],Table3[zip],Table3[county])</f>
        <v>Salt Lake County</v>
      </c>
      <c r="J524" t="str">
        <f>IFERROR(Table1[[#This Row],[County (Utah.gov)]], SUBSTITUTE(Table1[[#This Row],[County (WPR)]], " County", ""))</f>
        <v>Salt Lake</v>
      </c>
    </row>
    <row r="525" spans="1:10">
      <c r="A525" t="s">
        <v>191</v>
      </c>
      <c r="B525" t="s">
        <v>294</v>
      </c>
      <c r="C525">
        <v>2025</v>
      </c>
      <c r="D525">
        <v>2</v>
      </c>
      <c r="E525">
        <v>84123</v>
      </c>
      <c r="F525" t="s">
        <v>290</v>
      </c>
      <c r="G525">
        <v>18</v>
      </c>
      <c r="H525" t="str">
        <f>_xlfn.XLOOKUP(Table1[[#This Row],[ZIPCODE]],Table2[Zip Code],Table2[County])</f>
        <v>Salt Lake</v>
      </c>
      <c r="I525" t="str">
        <f>_xlfn.XLOOKUP(Table1[[#This Row],[ZIPCODE]],Table3[zip],Table3[county])</f>
        <v>Salt Lake County</v>
      </c>
      <c r="J525" t="str">
        <f>IFERROR(Table1[[#This Row],[County (Utah.gov)]], SUBSTITUTE(Table1[[#This Row],[County (WPR)]], " County", ""))</f>
        <v>Salt Lake</v>
      </c>
    </row>
    <row r="526" spans="1:10">
      <c r="A526" t="s">
        <v>191</v>
      </c>
      <c r="B526" t="s">
        <v>294</v>
      </c>
      <c r="C526">
        <v>2025</v>
      </c>
      <c r="D526">
        <v>2</v>
      </c>
      <c r="E526">
        <v>84123</v>
      </c>
      <c r="F526" t="s">
        <v>291</v>
      </c>
      <c r="G526">
        <v>33</v>
      </c>
      <c r="H526" t="str">
        <f>_xlfn.XLOOKUP(Table1[[#This Row],[ZIPCODE]],Table2[Zip Code],Table2[County])</f>
        <v>Salt Lake</v>
      </c>
      <c r="I526" t="str">
        <f>_xlfn.XLOOKUP(Table1[[#This Row],[ZIPCODE]],Table3[zip],Table3[county])</f>
        <v>Salt Lake County</v>
      </c>
      <c r="J526" t="str">
        <f>IFERROR(Table1[[#This Row],[County (Utah.gov)]], SUBSTITUTE(Table1[[#This Row],[County (WPR)]], " County", ""))</f>
        <v>Salt Lake</v>
      </c>
    </row>
    <row r="527" spans="1:10">
      <c r="A527" t="s">
        <v>191</v>
      </c>
      <c r="B527" t="s">
        <v>294</v>
      </c>
      <c r="C527">
        <v>2025</v>
      </c>
      <c r="D527">
        <v>2</v>
      </c>
      <c r="E527">
        <v>84124</v>
      </c>
      <c r="F527" t="s">
        <v>290</v>
      </c>
      <c r="G527">
        <v>15</v>
      </c>
      <c r="H527" t="str">
        <f>_xlfn.XLOOKUP(Table1[[#This Row],[ZIPCODE]],Table2[Zip Code],Table2[County])</f>
        <v>Salt Lake</v>
      </c>
      <c r="I527" t="str">
        <f>_xlfn.XLOOKUP(Table1[[#This Row],[ZIPCODE]],Table3[zip],Table3[county])</f>
        <v>Salt Lake County</v>
      </c>
      <c r="J527" t="str">
        <f>IFERROR(Table1[[#This Row],[County (Utah.gov)]], SUBSTITUTE(Table1[[#This Row],[County (WPR)]], " County", ""))</f>
        <v>Salt Lake</v>
      </c>
    </row>
    <row r="528" spans="1:10">
      <c r="A528" t="s">
        <v>191</v>
      </c>
      <c r="B528" t="s">
        <v>294</v>
      </c>
      <c r="C528">
        <v>2025</v>
      </c>
      <c r="D528">
        <v>2</v>
      </c>
      <c r="E528">
        <v>84124</v>
      </c>
      <c r="F528" t="s">
        <v>291</v>
      </c>
      <c r="G528">
        <v>30</v>
      </c>
      <c r="H528" t="str">
        <f>_xlfn.XLOOKUP(Table1[[#This Row],[ZIPCODE]],Table2[Zip Code],Table2[County])</f>
        <v>Salt Lake</v>
      </c>
      <c r="I528" t="str">
        <f>_xlfn.XLOOKUP(Table1[[#This Row],[ZIPCODE]],Table3[zip],Table3[county])</f>
        <v>Salt Lake County</v>
      </c>
      <c r="J528" t="str">
        <f>IFERROR(Table1[[#This Row],[County (Utah.gov)]], SUBSTITUTE(Table1[[#This Row],[County (WPR)]], " County", ""))</f>
        <v>Salt Lake</v>
      </c>
    </row>
    <row r="529" spans="1:10">
      <c r="A529" t="s">
        <v>191</v>
      </c>
      <c r="B529" t="s">
        <v>294</v>
      </c>
      <c r="C529">
        <v>2025</v>
      </c>
      <c r="D529">
        <v>2</v>
      </c>
      <c r="E529">
        <v>84128</v>
      </c>
      <c r="F529" t="s">
        <v>290</v>
      </c>
      <c r="G529">
        <v>13</v>
      </c>
      <c r="H529" t="str">
        <f>_xlfn.XLOOKUP(Table1[[#This Row],[ZIPCODE]],Table2[Zip Code],Table2[County])</f>
        <v>Salt Lake</v>
      </c>
      <c r="I529" t="str">
        <f>_xlfn.XLOOKUP(Table1[[#This Row],[ZIPCODE]],Table3[zip],Table3[county])</f>
        <v>Salt Lake County</v>
      </c>
      <c r="J529" t="str">
        <f>IFERROR(Table1[[#This Row],[County (Utah.gov)]], SUBSTITUTE(Table1[[#This Row],[County (WPR)]], " County", ""))</f>
        <v>Salt Lake</v>
      </c>
    </row>
    <row r="530" spans="1:10">
      <c r="A530" t="s">
        <v>191</v>
      </c>
      <c r="B530" t="s">
        <v>294</v>
      </c>
      <c r="C530">
        <v>2025</v>
      </c>
      <c r="D530">
        <v>2</v>
      </c>
      <c r="E530">
        <v>84128</v>
      </c>
      <c r="F530" t="s">
        <v>291</v>
      </c>
      <c r="G530">
        <v>35</v>
      </c>
      <c r="H530" t="str">
        <f>_xlfn.XLOOKUP(Table1[[#This Row],[ZIPCODE]],Table2[Zip Code],Table2[County])</f>
        <v>Salt Lake</v>
      </c>
      <c r="I530" t="str">
        <f>_xlfn.XLOOKUP(Table1[[#This Row],[ZIPCODE]],Table3[zip],Table3[county])</f>
        <v>Salt Lake County</v>
      </c>
      <c r="J530" t="str">
        <f>IFERROR(Table1[[#This Row],[County (Utah.gov)]], SUBSTITUTE(Table1[[#This Row],[County (WPR)]], " County", ""))</f>
        <v>Salt Lake</v>
      </c>
    </row>
    <row r="531" spans="1:10">
      <c r="A531" t="s">
        <v>191</v>
      </c>
      <c r="B531" t="s">
        <v>294</v>
      </c>
      <c r="C531">
        <v>2025</v>
      </c>
      <c r="D531">
        <v>2</v>
      </c>
      <c r="E531">
        <v>84129</v>
      </c>
      <c r="F531" t="s">
        <v>290</v>
      </c>
      <c r="G531">
        <v>19</v>
      </c>
      <c r="H531" t="e">
        <f>_xlfn.XLOOKUP(Table1[[#This Row],[ZIPCODE]],Table2[Zip Code],Table2[County])</f>
        <v>#N/A</v>
      </c>
      <c r="I531" t="str">
        <f>_xlfn.XLOOKUP(Table1[[#This Row],[ZIPCODE]],Table3[zip],Table3[county])</f>
        <v>Salt Lake County</v>
      </c>
      <c r="J531" t="str">
        <f>IFERROR(Table1[[#This Row],[County (Utah.gov)]], SUBSTITUTE(Table1[[#This Row],[County (WPR)]], " County", ""))</f>
        <v>Salt Lake</v>
      </c>
    </row>
    <row r="532" spans="1:10">
      <c r="A532" t="s">
        <v>191</v>
      </c>
      <c r="B532" t="s">
        <v>294</v>
      </c>
      <c r="C532">
        <v>2025</v>
      </c>
      <c r="D532">
        <v>2</v>
      </c>
      <c r="E532">
        <v>84129</v>
      </c>
      <c r="F532" t="s">
        <v>291</v>
      </c>
      <c r="G532">
        <v>22</v>
      </c>
      <c r="H532" t="e">
        <f>_xlfn.XLOOKUP(Table1[[#This Row],[ZIPCODE]],Table2[Zip Code],Table2[County])</f>
        <v>#N/A</v>
      </c>
      <c r="I532" t="str">
        <f>_xlfn.XLOOKUP(Table1[[#This Row],[ZIPCODE]],Table3[zip],Table3[county])</f>
        <v>Salt Lake County</v>
      </c>
      <c r="J532" t="str">
        <f>IFERROR(Table1[[#This Row],[County (Utah.gov)]], SUBSTITUTE(Table1[[#This Row],[County (WPR)]], " County", ""))</f>
        <v>Salt Lake</v>
      </c>
    </row>
    <row r="533" spans="1:10">
      <c r="A533" t="s">
        <v>191</v>
      </c>
      <c r="B533" t="s">
        <v>294</v>
      </c>
      <c r="C533">
        <v>2025</v>
      </c>
      <c r="D533">
        <v>2</v>
      </c>
      <c r="E533">
        <v>84152</v>
      </c>
      <c r="F533" t="s">
        <v>291</v>
      </c>
      <c r="G533">
        <v>1</v>
      </c>
      <c r="H533" t="str">
        <f>_xlfn.XLOOKUP(Table1[[#This Row],[ZIPCODE]],Table2[Zip Code],Table2[County])</f>
        <v>Salt Lake</v>
      </c>
      <c r="I533" t="e">
        <f>_xlfn.XLOOKUP(Table1[[#This Row],[ZIPCODE]],Table3[zip],Table3[county])</f>
        <v>#N/A</v>
      </c>
      <c r="J533" t="str">
        <f>IFERROR(Table1[[#This Row],[County (Utah.gov)]], SUBSTITUTE(Table1[[#This Row],[County (WPR)]], " County", ""))</f>
        <v>Salt Lake</v>
      </c>
    </row>
    <row r="534" spans="1:10">
      <c r="A534" t="s">
        <v>191</v>
      </c>
      <c r="B534" t="s">
        <v>294</v>
      </c>
      <c r="C534">
        <v>2025</v>
      </c>
      <c r="D534">
        <v>2</v>
      </c>
      <c r="E534">
        <v>84165</v>
      </c>
      <c r="F534" t="s">
        <v>291</v>
      </c>
      <c r="G534">
        <v>1</v>
      </c>
      <c r="H534" t="str">
        <f>_xlfn.XLOOKUP(Table1[[#This Row],[ZIPCODE]],Table2[Zip Code],Table2[County])</f>
        <v>Salt Lake</v>
      </c>
      <c r="I534" t="e">
        <f>_xlfn.XLOOKUP(Table1[[#This Row],[ZIPCODE]],Table3[zip],Table3[county])</f>
        <v>#N/A</v>
      </c>
      <c r="J534" t="str">
        <f>IFERROR(Table1[[#This Row],[County (Utah.gov)]], SUBSTITUTE(Table1[[#This Row],[County (WPR)]], " County", ""))</f>
        <v>Salt Lake</v>
      </c>
    </row>
    <row r="535" spans="1:10">
      <c r="A535" t="s">
        <v>191</v>
      </c>
      <c r="B535" t="s">
        <v>294</v>
      </c>
      <c r="C535">
        <v>2025</v>
      </c>
      <c r="D535">
        <v>2</v>
      </c>
      <c r="E535">
        <v>84170</v>
      </c>
      <c r="F535" t="s">
        <v>291</v>
      </c>
      <c r="G535">
        <v>1</v>
      </c>
      <c r="H535" t="str">
        <f>_xlfn.XLOOKUP(Table1[[#This Row],[ZIPCODE]],Table2[Zip Code],Table2[County])</f>
        <v>Salt Lake</v>
      </c>
      <c r="I535" t="e">
        <f>_xlfn.XLOOKUP(Table1[[#This Row],[ZIPCODE]],Table3[zip],Table3[county])</f>
        <v>#N/A</v>
      </c>
      <c r="J535" t="str">
        <f>IFERROR(Table1[[#This Row],[County (Utah.gov)]], SUBSTITUTE(Table1[[#This Row],[County (WPR)]], " County", ""))</f>
        <v>Salt Lake</v>
      </c>
    </row>
    <row r="536" spans="1:10">
      <c r="A536" t="s">
        <v>191</v>
      </c>
      <c r="B536" t="s">
        <v>294</v>
      </c>
      <c r="C536">
        <v>2025</v>
      </c>
      <c r="D536">
        <v>2</v>
      </c>
      <c r="E536">
        <v>84302</v>
      </c>
      <c r="F536" t="s">
        <v>290</v>
      </c>
      <c r="G536">
        <v>1</v>
      </c>
      <c r="H536" t="str">
        <f>_xlfn.XLOOKUP(Table1[[#This Row],[ZIPCODE]],Table2[Zip Code],Table2[County])</f>
        <v>Box Elder</v>
      </c>
      <c r="I536" t="str">
        <f>_xlfn.XLOOKUP(Table1[[#This Row],[ZIPCODE]],Table3[zip],Table3[county])</f>
        <v>Box Elder County</v>
      </c>
      <c r="J536" t="str">
        <f>IFERROR(Table1[[#This Row],[County (Utah.gov)]], SUBSTITUTE(Table1[[#This Row],[County (WPR)]], " County", ""))</f>
        <v>Box Elder</v>
      </c>
    </row>
    <row r="537" spans="1:10">
      <c r="A537" t="s">
        <v>191</v>
      </c>
      <c r="B537" t="s">
        <v>294</v>
      </c>
      <c r="C537">
        <v>2025</v>
      </c>
      <c r="D537">
        <v>2</v>
      </c>
      <c r="E537">
        <v>84302</v>
      </c>
      <c r="F537" t="s">
        <v>291</v>
      </c>
      <c r="G537">
        <v>3</v>
      </c>
      <c r="H537" t="str">
        <f>_xlfn.XLOOKUP(Table1[[#This Row],[ZIPCODE]],Table2[Zip Code],Table2[County])</f>
        <v>Box Elder</v>
      </c>
      <c r="I537" t="str">
        <f>_xlfn.XLOOKUP(Table1[[#This Row],[ZIPCODE]],Table3[zip],Table3[county])</f>
        <v>Box Elder County</v>
      </c>
      <c r="J537" t="str">
        <f>IFERROR(Table1[[#This Row],[County (Utah.gov)]], SUBSTITUTE(Table1[[#This Row],[County (WPR)]], " County", ""))</f>
        <v>Box Elder</v>
      </c>
    </row>
    <row r="538" spans="1:10">
      <c r="A538" t="s">
        <v>191</v>
      </c>
      <c r="B538" t="s">
        <v>294</v>
      </c>
      <c r="C538">
        <v>2025</v>
      </c>
      <c r="D538">
        <v>2</v>
      </c>
      <c r="E538">
        <v>84317</v>
      </c>
      <c r="F538" t="s">
        <v>291</v>
      </c>
      <c r="G538">
        <v>1</v>
      </c>
      <c r="H538" t="str">
        <f>_xlfn.XLOOKUP(Table1[[#This Row],[ZIPCODE]],Table2[Zip Code],Table2[County])</f>
        <v>Weber</v>
      </c>
      <c r="I538" t="str">
        <f>_xlfn.XLOOKUP(Table1[[#This Row],[ZIPCODE]],Table3[zip],Table3[county])</f>
        <v>Weber County</v>
      </c>
      <c r="J538" t="str">
        <f>IFERROR(Table1[[#This Row],[County (Utah.gov)]], SUBSTITUTE(Table1[[#This Row],[County (WPR)]], " County", ""))</f>
        <v>Weber</v>
      </c>
    </row>
    <row r="539" spans="1:10">
      <c r="A539" t="s">
        <v>191</v>
      </c>
      <c r="B539" t="s">
        <v>294</v>
      </c>
      <c r="C539">
        <v>2025</v>
      </c>
      <c r="D539">
        <v>2</v>
      </c>
      <c r="E539">
        <v>84319</v>
      </c>
      <c r="F539" t="s">
        <v>290</v>
      </c>
      <c r="G539">
        <v>1</v>
      </c>
      <c r="H539" t="str">
        <f>_xlfn.XLOOKUP(Table1[[#This Row],[ZIPCODE]],Table2[Zip Code],Table2[County])</f>
        <v>Cache</v>
      </c>
      <c r="I539" t="str">
        <f>_xlfn.XLOOKUP(Table1[[#This Row],[ZIPCODE]],Table3[zip],Table3[county])</f>
        <v>Cache County</v>
      </c>
      <c r="J539" t="str">
        <f>IFERROR(Table1[[#This Row],[County (Utah.gov)]], SUBSTITUTE(Table1[[#This Row],[County (WPR)]], " County", ""))</f>
        <v>Cache</v>
      </c>
    </row>
    <row r="540" spans="1:10">
      <c r="A540" t="s">
        <v>191</v>
      </c>
      <c r="B540" t="s">
        <v>294</v>
      </c>
      <c r="C540">
        <v>2025</v>
      </c>
      <c r="D540">
        <v>2</v>
      </c>
      <c r="E540">
        <v>84319</v>
      </c>
      <c r="F540" t="s">
        <v>291</v>
      </c>
      <c r="G540">
        <v>1</v>
      </c>
      <c r="H540" t="str">
        <f>_xlfn.XLOOKUP(Table1[[#This Row],[ZIPCODE]],Table2[Zip Code],Table2[County])</f>
        <v>Cache</v>
      </c>
      <c r="I540" t="str">
        <f>_xlfn.XLOOKUP(Table1[[#This Row],[ZIPCODE]],Table3[zip],Table3[county])</f>
        <v>Cache County</v>
      </c>
      <c r="J540" t="str">
        <f>IFERROR(Table1[[#This Row],[County (Utah.gov)]], SUBSTITUTE(Table1[[#This Row],[County (WPR)]], " County", ""))</f>
        <v>Cache</v>
      </c>
    </row>
    <row r="541" spans="1:10">
      <c r="A541" t="s">
        <v>191</v>
      </c>
      <c r="B541" t="s">
        <v>294</v>
      </c>
      <c r="C541">
        <v>2025</v>
      </c>
      <c r="D541">
        <v>2</v>
      </c>
      <c r="E541">
        <v>84321</v>
      </c>
      <c r="F541" t="s">
        <v>290</v>
      </c>
      <c r="G541">
        <v>4</v>
      </c>
      <c r="H541" t="str">
        <f>_xlfn.XLOOKUP(Table1[[#This Row],[ZIPCODE]],Table2[Zip Code],Table2[County])</f>
        <v>Cache</v>
      </c>
      <c r="I541" t="str">
        <f>_xlfn.XLOOKUP(Table1[[#This Row],[ZIPCODE]],Table3[zip],Table3[county])</f>
        <v>Cache County</v>
      </c>
      <c r="J541" t="str">
        <f>IFERROR(Table1[[#This Row],[County (Utah.gov)]], SUBSTITUTE(Table1[[#This Row],[County (WPR)]], " County", ""))</f>
        <v>Cache</v>
      </c>
    </row>
    <row r="542" spans="1:10">
      <c r="A542" t="s">
        <v>191</v>
      </c>
      <c r="B542" t="s">
        <v>294</v>
      </c>
      <c r="C542">
        <v>2025</v>
      </c>
      <c r="D542">
        <v>2</v>
      </c>
      <c r="E542">
        <v>84321</v>
      </c>
      <c r="F542" t="s">
        <v>291</v>
      </c>
      <c r="G542">
        <v>1</v>
      </c>
      <c r="H542" t="str">
        <f>_xlfn.XLOOKUP(Table1[[#This Row],[ZIPCODE]],Table2[Zip Code],Table2[County])</f>
        <v>Cache</v>
      </c>
      <c r="I542" t="str">
        <f>_xlfn.XLOOKUP(Table1[[#This Row],[ZIPCODE]],Table3[zip],Table3[county])</f>
        <v>Cache County</v>
      </c>
      <c r="J542" t="str">
        <f>IFERROR(Table1[[#This Row],[County (Utah.gov)]], SUBSTITUTE(Table1[[#This Row],[County (WPR)]], " County", ""))</f>
        <v>Cache</v>
      </c>
    </row>
    <row r="543" spans="1:10">
      <c r="A543" t="s">
        <v>191</v>
      </c>
      <c r="B543" t="s">
        <v>294</v>
      </c>
      <c r="C543">
        <v>2025</v>
      </c>
      <c r="D543">
        <v>2</v>
      </c>
      <c r="E543">
        <v>84324</v>
      </c>
      <c r="F543" t="s">
        <v>290</v>
      </c>
      <c r="G543">
        <v>1</v>
      </c>
      <c r="H543" t="str">
        <f>_xlfn.XLOOKUP(Table1[[#This Row],[ZIPCODE]],Table2[Zip Code],Table2[County])</f>
        <v>Box Elder</v>
      </c>
      <c r="I543" t="str">
        <f>_xlfn.XLOOKUP(Table1[[#This Row],[ZIPCODE]],Table3[zip],Table3[county])</f>
        <v>Box Elder County</v>
      </c>
      <c r="J543" t="str">
        <f>IFERROR(Table1[[#This Row],[County (Utah.gov)]], SUBSTITUTE(Table1[[#This Row],[County (WPR)]], " County", ""))</f>
        <v>Box Elder</v>
      </c>
    </row>
    <row r="544" spans="1:10">
      <c r="A544" t="s">
        <v>191</v>
      </c>
      <c r="B544" t="s">
        <v>294</v>
      </c>
      <c r="C544">
        <v>2025</v>
      </c>
      <c r="D544">
        <v>2</v>
      </c>
      <c r="E544">
        <v>84332</v>
      </c>
      <c r="F544" t="s">
        <v>290</v>
      </c>
      <c r="G544">
        <v>1</v>
      </c>
      <c r="H544" t="str">
        <f>_xlfn.XLOOKUP(Table1[[#This Row],[ZIPCODE]],Table2[Zip Code],Table2[County])</f>
        <v>Cache</v>
      </c>
      <c r="I544" t="str">
        <f>_xlfn.XLOOKUP(Table1[[#This Row],[ZIPCODE]],Table3[zip],Table3[county])</f>
        <v>Cache County</v>
      </c>
      <c r="J544" t="str">
        <f>IFERROR(Table1[[#This Row],[County (Utah.gov)]], SUBSTITUTE(Table1[[#This Row],[County (WPR)]], " County", ""))</f>
        <v>Cache</v>
      </c>
    </row>
    <row r="545" spans="1:10">
      <c r="A545" t="s">
        <v>191</v>
      </c>
      <c r="B545" t="s">
        <v>294</v>
      </c>
      <c r="C545">
        <v>2025</v>
      </c>
      <c r="D545">
        <v>2</v>
      </c>
      <c r="E545">
        <v>84341</v>
      </c>
      <c r="F545" t="s">
        <v>290</v>
      </c>
      <c r="G545">
        <v>1</v>
      </c>
      <c r="H545" t="str">
        <f>_xlfn.XLOOKUP(Table1[[#This Row],[ZIPCODE]],Table2[Zip Code],Table2[County])</f>
        <v>Cache</v>
      </c>
      <c r="I545" t="str">
        <f>_xlfn.XLOOKUP(Table1[[#This Row],[ZIPCODE]],Table3[zip],Table3[county])</f>
        <v>Cache County</v>
      </c>
      <c r="J545" t="str">
        <f>IFERROR(Table1[[#This Row],[County (Utah.gov)]], SUBSTITUTE(Table1[[#This Row],[County (WPR)]], " County", ""))</f>
        <v>Cache</v>
      </c>
    </row>
    <row r="546" spans="1:10">
      <c r="A546" t="s">
        <v>191</v>
      </c>
      <c r="B546" t="s">
        <v>294</v>
      </c>
      <c r="C546">
        <v>2025</v>
      </c>
      <c r="D546">
        <v>2</v>
      </c>
      <c r="E546">
        <v>84401</v>
      </c>
      <c r="F546" t="s">
        <v>291</v>
      </c>
      <c r="G546">
        <v>4</v>
      </c>
      <c r="H546" t="str">
        <f>_xlfn.XLOOKUP(Table1[[#This Row],[ZIPCODE]],Table2[Zip Code],Table2[County])</f>
        <v>Weber</v>
      </c>
      <c r="I546" t="str">
        <f>_xlfn.XLOOKUP(Table1[[#This Row],[ZIPCODE]],Table3[zip],Table3[county])</f>
        <v>Weber County</v>
      </c>
      <c r="J546" t="str">
        <f>IFERROR(Table1[[#This Row],[County (Utah.gov)]], SUBSTITUTE(Table1[[#This Row],[County (WPR)]], " County", ""))</f>
        <v>Weber</v>
      </c>
    </row>
    <row r="547" spans="1:10">
      <c r="A547" t="s">
        <v>191</v>
      </c>
      <c r="B547" t="s">
        <v>294</v>
      </c>
      <c r="C547">
        <v>2025</v>
      </c>
      <c r="D547">
        <v>2</v>
      </c>
      <c r="E547">
        <v>84403</v>
      </c>
      <c r="F547" t="s">
        <v>290</v>
      </c>
      <c r="G547">
        <v>4</v>
      </c>
      <c r="H547" t="str">
        <f>_xlfn.XLOOKUP(Table1[[#This Row],[ZIPCODE]],Table2[Zip Code],Table2[County])</f>
        <v>Weber</v>
      </c>
      <c r="I547" t="str">
        <f>_xlfn.XLOOKUP(Table1[[#This Row],[ZIPCODE]],Table3[zip],Table3[county])</f>
        <v>Weber County</v>
      </c>
      <c r="J547" t="str">
        <f>IFERROR(Table1[[#This Row],[County (Utah.gov)]], SUBSTITUTE(Table1[[#This Row],[County (WPR)]], " County", ""))</f>
        <v>Weber</v>
      </c>
    </row>
    <row r="548" spans="1:10">
      <c r="A548" t="s">
        <v>191</v>
      </c>
      <c r="B548" t="s">
        <v>294</v>
      </c>
      <c r="C548">
        <v>2025</v>
      </c>
      <c r="D548">
        <v>2</v>
      </c>
      <c r="E548">
        <v>84403</v>
      </c>
      <c r="F548" t="s">
        <v>291</v>
      </c>
      <c r="G548">
        <v>6</v>
      </c>
      <c r="H548" t="str">
        <f>_xlfn.XLOOKUP(Table1[[#This Row],[ZIPCODE]],Table2[Zip Code],Table2[County])</f>
        <v>Weber</v>
      </c>
      <c r="I548" t="str">
        <f>_xlfn.XLOOKUP(Table1[[#This Row],[ZIPCODE]],Table3[zip],Table3[county])</f>
        <v>Weber County</v>
      </c>
      <c r="J548" t="str">
        <f>IFERROR(Table1[[#This Row],[County (Utah.gov)]], SUBSTITUTE(Table1[[#This Row],[County (WPR)]], " County", ""))</f>
        <v>Weber</v>
      </c>
    </row>
    <row r="549" spans="1:10">
      <c r="A549" t="s">
        <v>191</v>
      </c>
      <c r="B549" t="s">
        <v>294</v>
      </c>
      <c r="C549">
        <v>2025</v>
      </c>
      <c r="D549">
        <v>2</v>
      </c>
      <c r="E549">
        <v>84404</v>
      </c>
      <c r="F549" t="s">
        <v>291</v>
      </c>
      <c r="G549">
        <v>4</v>
      </c>
      <c r="H549" t="str">
        <f>_xlfn.XLOOKUP(Table1[[#This Row],[ZIPCODE]],Table2[Zip Code],Table2[County])</f>
        <v>Weber</v>
      </c>
      <c r="I549" t="str">
        <f>_xlfn.XLOOKUP(Table1[[#This Row],[ZIPCODE]],Table3[zip],Table3[county])</f>
        <v>Weber County</v>
      </c>
      <c r="J549" t="str">
        <f>IFERROR(Table1[[#This Row],[County (Utah.gov)]], SUBSTITUTE(Table1[[#This Row],[County (WPR)]], " County", ""))</f>
        <v>Weber</v>
      </c>
    </row>
    <row r="550" spans="1:10">
      <c r="A550" t="s">
        <v>191</v>
      </c>
      <c r="B550" t="s">
        <v>294</v>
      </c>
      <c r="C550">
        <v>2025</v>
      </c>
      <c r="D550">
        <v>2</v>
      </c>
      <c r="E550">
        <v>84405</v>
      </c>
      <c r="F550" t="s">
        <v>291</v>
      </c>
      <c r="G550">
        <v>2</v>
      </c>
      <c r="H550" t="str">
        <f>_xlfn.XLOOKUP(Table1[[#This Row],[ZIPCODE]],Table2[Zip Code],Table2[County])</f>
        <v>Weber</v>
      </c>
      <c r="I550" t="str">
        <f>_xlfn.XLOOKUP(Table1[[#This Row],[ZIPCODE]],Table3[zip],Table3[county])</f>
        <v>Weber County</v>
      </c>
      <c r="J550" t="str">
        <f>IFERROR(Table1[[#This Row],[County (Utah.gov)]], SUBSTITUTE(Table1[[#This Row],[County (WPR)]], " County", ""))</f>
        <v>Weber</v>
      </c>
    </row>
    <row r="551" spans="1:10">
      <c r="A551" t="s">
        <v>191</v>
      </c>
      <c r="B551" t="s">
        <v>294</v>
      </c>
      <c r="C551">
        <v>2025</v>
      </c>
      <c r="D551">
        <v>2</v>
      </c>
      <c r="E551">
        <v>84414</v>
      </c>
      <c r="F551" t="s">
        <v>291</v>
      </c>
      <c r="G551">
        <v>1</v>
      </c>
      <c r="H551" t="str">
        <f>_xlfn.XLOOKUP(Table1[[#This Row],[ZIPCODE]],Table2[Zip Code],Table2[County])</f>
        <v>Weber</v>
      </c>
      <c r="I551" t="str">
        <f>_xlfn.XLOOKUP(Table1[[#This Row],[ZIPCODE]],Table3[zip],Table3[county])</f>
        <v>Weber County</v>
      </c>
      <c r="J551" t="str">
        <f>IFERROR(Table1[[#This Row],[County (Utah.gov)]], SUBSTITUTE(Table1[[#This Row],[County (WPR)]], " County", ""))</f>
        <v>Weber</v>
      </c>
    </row>
    <row r="552" spans="1:10">
      <c r="A552" t="s">
        <v>191</v>
      </c>
      <c r="B552" t="s">
        <v>294</v>
      </c>
      <c r="C552">
        <v>2025</v>
      </c>
      <c r="D552">
        <v>2</v>
      </c>
      <c r="E552">
        <v>84501</v>
      </c>
      <c r="F552" t="s">
        <v>290</v>
      </c>
      <c r="G552">
        <v>1</v>
      </c>
      <c r="H552" t="str">
        <f>_xlfn.XLOOKUP(Table1[[#This Row],[ZIPCODE]],Table2[Zip Code],Table2[County])</f>
        <v>Carbon</v>
      </c>
      <c r="I552" t="str">
        <f>_xlfn.XLOOKUP(Table1[[#This Row],[ZIPCODE]],Table3[zip],Table3[county])</f>
        <v>Carbon County</v>
      </c>
      <c r="J552" t="str">
        <f>IFERROR(Table1[[#This Row],[County (Utah.gov)]], SUBSTITUTE(Table1[[#This Row],[County (WPR)]], " County", ""))</f>
        <v>Carbon</v>
      </c>
    </row>
    <row r="553" spans="1:10">
      <c r="A553" t="s">
        <v>191</v>
      </c>
      <c r="B553" t="s">
        <v>294</v>
      </c>
      <c r="C553">
        <v>2025</v>
      </c>
      <c r="D553">
        <v>2</v>
      </c>
      <c r="E553">
        <v>84534</v>
      </c>
      <c r="F553" t="s">
        <v>291</v>
      </c>
      <c r="G553">
        <v>1</v>
      </c>
      <c r="H553" t="str">
        <f>_xlfn.XLOOKUP(Table1[[#This Row],[ZIPCODE]],Table2[Zip Code],Table2[County])</f>
        <v>San Juan</v>
      </c>
      <c r="I553" t="str">
        <f>_xlfn.XLOOKUP(Table1[[#This Row],[ZIPCODE]],Table3[zip],Table3[county])</f>
        <v>San Juan County</v>
      </c>
      <c r="J553" t="str">
        <f>IFERROR(Table1[[#This Row],[County (Utah.gov)]], SUBSTITUTE(Table1[[#This Row],[County (WPR)]], " County", ""))</f>
        <v>San Juan</v>
      </c>
    </row>
    <row r="554" spans="1:10">
      <c r="A554" t="s">
        <v>191</v>
      </c>
      <c r="B554" t="s">
        <v>294</v>
      </c>
      <c r="C554">
        <v>2025</v>
      </c>
      <c r="D554">
        <v>2</v>
      </c>
      <c r="E554">
        <v>84601</v>
      </c>
      <c r="F554" t="s">
        <v>290</v>
      </c>
      <c r="G554">
        <v>1</v>
      </c>
      <c r="H554" t="str">
        <f>_xlfn.XLOOKUP(Table1[[#This Row],[ZIPCODE]],Table2[Zip Code],Table2[County])</f>
        <v>Utah</v>
      </c>
      <c r="I554" t="str">
        <f>_xlfn.XLOOKUP(Table1[[#This Row],[ZIPCODE]],Table3[zip],Table3[county])</f>
        <v>Utah County</v>
      </c>
      <c r="J554" t="str">
        <f>IFERROR(Table1[[#This Row],[County (Utah.gov)]], SUBSTITUTE(Table1[[#This Row],[County (WPR)]], " County", ""))</f>
        <v>Utah</v>
      </c>
    </row>
    <row r="555" spans="1:10">
      <c r="A555" t="s">
        <v>191</v>
      </c>
      <c r="B555" t="s">
        <v>294</v>
      </c>
      <c r="C555">
        <v>2025</v>
      </c>
      <c r="D555">
        <v>2</v>
      </c>
      <c r="E555">
        <v>84601</v>
      </c>
      <c r="F555" t="s">
        <v>291</v>
      </c>
      <c r="G555">
        <v>2</v>
      </c>
      <c r="H555" t="str">
        <f>_xlfn.XLOOKUP(Table1[[#This Row],[ZIPCODE]],Table2[Zip Code],Table2[County])</f>
        <v>Utah</v>
      </c>
      <c r="I555" t="str">
        <f>_xlfn.XLOOKUP(Table1[[#This Row],[ZIPCODE]],Table3[zip],Table3[county])</f>
        <v>Utah County</v>
      </c>
      <c r="J555" t="str">
        <f>IFERROR(Table1[[#This Row],[County (Utah.gov)]], SUBSTITUTE(Table1[[#This Row],[County (WPR)]], " County", ""))</f>
        <v>Utah</v>
      </c>
    </row>
    <row r="556" spans="1:10">
      <c r="A556" t="s">
        <v>191</v>
      </c>
      <c r="B556" t="s">
        <v>294</v>
      </c>
      <c r="C556">
        <v>2025</v>
      </c>
      <c r="D556">
        <v>2</v>
      </c>
      <c r="E556">
        <v>84604</v>
      </c>
      <c r="F556" t="s">
        <v>290</v>
      </c>
      <c r="G556">
        <v>6</v>
      </c>
      <c r="H556" t="str">
        <f>_xlfn.XLOOKUP(Table1[[#This Row],[ZIPCODE]],Table2[Zip Code],Table2[County])</f>
        <v>Utah</v>
      </c>
      <c r="I556" t="str">
        <f>_xlfn.XLOOKUP(Table1[[#This Row],[ZIPCODE]],Table3[zip],Table3[county])</f>
        <v>Utah County</v>
      </c>
      <c r="J556" t="str">
        <f>IFERROR(Table1[[#This Row],[County (Utah.gov)]], SUBSTITUTE(Table1[[#This Row],[County (WPR)]], " County", ""))</f>
        <v>Utah</v>
      </c>
    </row>
    <row r="557" spans="1:10">
      <c r="A557" t="s">
        <v>191</v>
      </c>
      <c r="B557" t="s">
        <v>294</v>
      </c>
      <c r="C557">
        <v>2025</v>
      </c>
      <c r="D557">
        <v>2</v>
      </c>
      <c r="E557">
        <v>84604</v>
      </c>
      <c r="F557" t="s">
        <v>291</v>
      </c>
      <c r="G557">
        <v>1</v>
      </c>
      <c r="H557" t="str">
        <f>_xlfn.XLOOKUP(Table1[[#This Row],[ZIPCODE]],Table2[Zip Code],Table2[County])</f>
        <v>Utah</v>
      </c>
      <c r="I557" t="str">
        <f>_xlfn.XLOOKUP(Table1[[#This Row],[ZIPCODE]],Table3[zip],Table3[county])</f>
        <v>Utah County</v>
      </c>
      <c r="J557" t="str">
        <f>IFERROR(Table1[[#This Row],[County (Utah.gov)]], SUBSTITUTE(Table1[[#This Row],[County (WPR)]], " County", ""))</f>
        <v>Utah</v>
      </c>
    </row>
    <row r="558" spans="1:10">
      <c r="A558" t="s">
        <v>191</v>
      </c>
      <c r="B558" t="s">
        <v>294</v>
      </c>
      <c r="C558">
        <v>2025</v>
      </c>
      <c r="D558">
        <v>2</v>
      </c>
      <c r="E558">
        <v>84606</v>
      </c>
      <c r="F558" t="s">
        <v>290</v>
      </c>
      <c r="G558">
        <v>2</v>
      </c>
      <c r="H558" t="str">
        <f>_xlfn.XLOOKUP(Table1[[#This Row],[ZIPCODE]],Table2[Zip Code],Table2[County])</f>
        <v>Utah</v>
      </c>
      <c r="I558" t="str">
        <f>_xlfn.XLOOKUP(Table1[[#This Row],[ZIPCODE]],Table3[zip],Table3[county])</f>
        <v>Utah County</v>
      </c>
      <c r="J558" t="str">
        <f>IFERROR(Table1[[#This Row],[County (Utah.gov)]], SUBSTITUTE(Table1[[#This Row],[County (WPR)]], " County", ""))</f>
        <v>Utah</v>
      </c>
    </row>
    <row r="559" spans="1:10">
      <c r="A559" t="s">
        <v>191</v>
      </c>
      <c r="B559" t="s">
        <v>294</v>
      </c>
      <c r="C559">
        <v>2025</v>
      </c>
      <c r="D559">
        <v>2</v>
      </c>
      <c r="E559">
        <v>84606</v>
      </c>
      <c r="F559" t="s">
        <v>291</v>
      </c>
      <c r="G559">
        <v>1</v>
      </c>
      <c r="H559" t="str">
        <f>_xlfn.XLOOKUP(Table1[[#This Row],[ZIPCODE]],Table2[Zip Code],Table2[County])</f>
        <v>Utah</v>
      </c>
      <c r="I559" t="str">
        <f>_xlfn.XLOOKUP(Table1[[#This Row],[ZIPCODE]],Table3[zip],Table3[county])</f>
        <v>Utah County</v>
      </c>
      <c r="J559" t="str">
        <f>IFERROR(Table1[[#This Row],[County (Utah.gov)]], SUBSTITUTE(Table1[[#This Row],[County (WPR)]], " County", ""))</f>
        <v>Utah</v>
      </c>
    </row>
    <row r="560" spans="1:10">
      <c r="A560" t="s">
        <v>191</v>
      </c>
      <c r="B560" t="s">
        <v>294</v>
      </c>
      <c r="C560">
        <v>2025</v>
      </c>
      <c r="D560">
        <v>2</v>
      </c>
      <c r="E560">
        <v>84624</v>
      </c>
      <c r="F560" t="s">
        <v>291</v>
      </c>
      <c r="G560">
        <v>1</v>
      </c>
      <c r="H560" t="str">
        <f>_xlfn.XLOOKUP(Table1[[#This Row],[ZIPCODE]],Table2[Zip Code],Table2[County])</f>
        <v>Millard</v>
      </c>
      <c r="I560" t="str">
        <f>_xlfn.XLOOKUP(Table1[[#This Row],[ZIPCODE]],Table3[zip],Table3[county])</f>
        <v>Millard County</v>
      </c>
      <c r="J560" t="str">
        <f>IFERROR(Table1[[#This Row],[County (Utah.gov)]], SUBSTITUTE(Table1[[#This Row],[County (WPR)]], " County", ""))</f>
        <v>Millard</v>
      </c>
    </row>
    <row r="561" spans="1:10">
      <c r="A561" t="s">
        <v>191</v>
      </c>
      <c r="B561" t="s">
        <v>294</v>
      </c>
      <c r="C561">
        <v>2025</v>
      </c>
      <c r="D561">
        <v>2</v>
      </c>
      <c r="E561">
        <v>84642</v>
      </c>
      <c r="F561" t="s">
        <v>291</v>
      </c>
      <c r="G561">
        <v>1</v>
      </c>
      <c r="H561" t="str">
        <f>_xlfn.XLOOKUP(Table1[[#This Row],[ZIPCODE]],Table2[Zip Code],Table2[County])</f>
        <v>Sanpete</v>
      </c>
      <c r="I561" t="str">
        <f>_xlfn.XLOOKUP(Table1[[#This Row],[ZIPCODE]],Table3[zip],Table3[county])</f>
        <v>Sanpete County</v>
      </c>
      <c r="J561" t="str">
        <f>IFERROR(Table1[[#This Row],[County (Utah.gov)]], SUBSTITUTE(Table1[[#This Row],[County (WPR)]], " County", ""))</f>
        <v>Sanpete</v>
      </c>
    </row>
    <row r="562" spans="1:10">
      <c r="A562" t="s">
        <v>191</v>
      </c>
      <c r="B562" t="s">
        <v>294</v>
      </c>
      <c r="C562">
        <v>2025</v>
      </c>
      <c r="D562">
        <v>2</v>
      </c>
      <c r="E562">
        <v>84645</v>
      </c>
      <c r="F562" t="s">
        <v>291</v>
      </c>
      <c r="G562">
        <v>1</v>
      </c>
      <c r="H562" t="str">
        <f>_xlfn.XLOOKUP(Table1[[#This Row],[ZIPCODE]],Table2[Zip Code],Table2[County])</f>
        <v>Juab</v>
      </c>
      <c r="I562" t="str">
        <f>_xlfn.XLOOKUP(Table1[[#This Row],[ZIPCODE]],Table3[zip],Table3[county])</f>
        <v>Juab County</v>
      </c>
      <c r="J562" t="str">
        <f>IFERROR(Table1[[#This Row],[County (Utah.gov)]], SUBSTITUTE(Table1[[#This Row],[County (WPR)]], " County", ""))</f>
        <v>Juab</v>
      </c>
    </row>
    <row r="563" spans="1:10">
      <c r="A563" t="s">
        <v>191</v>
      </c>
      <c r="B563" t="s">
        <v>294</v>
      </c>
      <c r="C563">
        <v>2025</v>
      </c>
      <c r="D563">
        <v>2</v>
      </c>
      <c r="E563">
        <v>84648</v>
      </c>
      <c r="F563" t="s">
        <v>291</v>
      </c>
      <c r="G563">
        <v>1</v>
      </c>
      <c r="H563" t="str">
        <f>_xlfn.XLOOKUP(Table1[[#This Row],[ZIPCODE]],Table2[Zip Code],Table2[County])</f>
        <v>Juab</v>
      </c>
      <c r="I563" t="str">
        <f>_xlfn.XLOOKUP(Table1[[#This Row],[ZIPCODE]],Table3[zip],Table3[county])</f>
        <v>Juab County</v>
      </c>
      <c r="J563" t="str">
        <f>IFERROR(Table1[[#This Row],[County (Utah.gov)]], SUBSTITUTE(Table1[[#This Row],[County (WPR)]], " County", ""))</f>
        <v>Juab</v>
      </c>
    </row>
    <row r="564" spans="1:10">
      <c r="A564" t="s">
        <v>191</v>
      </c>
      <c r="B564" t="s">
        <v>294</v>
      </c>
      <c r="C564">
        <v>2025</v>
      </c>
      <c r="D564">
        <v>2</v>
      </c>
      <c r="E564">
        <v>84651</v>
      </c>
      <c r="F564" t="s">
        <v>291</v>
      </c>
      <c r="G564">
        <v>3</v>
      </c>
      <c r="H564" t="str">
        <f>_xlfn.XLOOKUP(Table1[[#This Row],[ZIPCODE]],Table2[Zip Code],Table2[County])</f>
        <v>Utah</v>
      </c>
      <c r="I564" t="str">
        <f>_xlfn.XLOOKUP(Table1[[#This Row],[ZIPCODE]],Table3[zip],Table3[county])</f>
        <v>Utah County</v>
      </c>
      <c r="J564" t="str">
        <f>IFERROR(Table1[[#This Row],[County (Utah.gov)]], SUBSTITUTE(Table1[[#This Row],[County (WPR)]], " County", ""))</f>
        <v>Utah</v>
      </c>
    </row>
    <row r="565" spans="1:10">
      <c r="A565" t="s">
        <v>191</v>
      </c>
      <c r="B565" t="s">
        <v>294</v>
      </c>
      <c r="C565">
        <v>2025</v>
      </c>
      <c r="D565">
        <v>2</v>
      </c>
      <c r="E565">
        <v>84653</v>
      </c>
      <c r="F565" t="s">
        <v>290</v>
      </c>
      <c r="G565">
        <v>3</v>
      </c>
      <c r="H565" t="str">
        <f>_xlfn.XLOOKUP(Table1[[#This Row],[ZIPCODE]],Table2[Zip Code],Table2[County])</f>
        <v>Utah</v>
      </c>
      <c r="I565" t="str">
        <f>_xlfn.XLOOKUP(Table1[[#This Row],[ZIPCODE]],Table3[zip],Table3[county])</f>
        <v>Utah County</v>
      </c>
      <c r="J565" t="str">
        <f>IFERROR(Table1[[#This Row],[County (Utah.gov)]], SUBSTITUTE(Table1[[#This Row],[County (WPR)]], " County", ""))</f>
        <v>Utah</v>
      </c>
    </row>
    <row r="566" spans="1:10">
      <c r="A566" t="s">
        <v>191</v>
      </c>
      <c r="B566" t="s">
        <v>294</v>
      </c>
      <c r="C566">
        <v>2025</v>
      </c>
      <c r="D566">
        <v>2</v>
      </c>
      <c r="E566">
        <v>84655</v>
      </c>
      <c r="F566" t="s">
        <v>291</v>
      </c>
      <c r="G566">
        <v>1</v>
      </c>
      <c r="H566" t="str">
        <f>_xlfn.XLOOKUP(Table1[[#This Row],[ZIPCODE]],Table2[Zip Code],Table2[County])</f>
        <v>Utah</v>
      </c>
      <c r="I566" t="str">
        <f>_xlfn.XLOOKUP(Table1[[#This Row],[ZIPCODE]],Table3[zip],Table3[county])</f>
        <v>Utah County</v>
      </c>
      <c r="J566" t="str">
        <f>IFERROR(Table1[[#This Row],[County (Utah.gov)]], SUBSTITUTE(Table1[[#This Row],[County (WPR)]], " County", ""))</f>
        <v>Utah</v>
      </c>
    </row>
    <row r="567" spans="1:10">
      <c r="A567" t="s">
        <v>191</v>
      </c>
      <c r="B567" t="s">
        <v>294</v>
      </c>
      <c r="C567">
        <v>2025</v>
      </c>
      <c r="D567">
        <v>2</v>
      </c>
      <c r="E567">
        <v>84660</v>
      </c>
      <c r="F567" t="s">
        <v>291</v>
      </c>
      <c r="G567">
        <v>5</v>
      </c>
      <c r="H567" t="str">
        <f>_xlfn.XLOOKUP(Table1[[#This Row],[ZIPCODE]],Table2[Zip Code],Table2[County])</f>
        <v>Utah</v>
      </c>
      <c r="I567" t="str">
        <f>_xlfn.XLOOKUP(Table1[[#This Row],[ZIPCODE]],Table3[zip],Table3[county])</f>
        <v>Utah County</v>
      </c>
      <c r="J567" t="str">
        <f>IFERROR(Table1[[#This Row],[County (Utah.gov)]], SUBSTITUTE(Table1[[#This Row],[County (WPR)]], " County", ""))</f>
        <v>Utah</v>
      </c>
    </row>
    <row r="568" spans="1:10">
      <c r="A568" t="s">
        <v>191</v>
      </c>
      <c r="B568" t="s">
        <v>294</v>
      </c>
      <c r="C568">
        <v>2025</v>
      </c>
      <c r="D568">
        <v>2</v>
      </c>
      <c r="E568">
        <v>84663</v>
      </c>
      <c r="F568" t="s">
        <v>290</v>
      </c>
      <c r="G568">
        <v>1</v>
      </c>
      <c r="H568" t="str">
        <f>_xlfn.XLOOKUP(Table1[[#This Row],[ZIPCODE]],Table2[Zip Code],Table2[County])</f>
        <v>Utah</v>
      </c>
      <c r="I568" t="str">
        <f>_xlfn.XLOOKUP(Table1[[#This Row],[ZIPCODE]],Table3[zip],Table3[county])</f>
        <v>Utah County</v>
      </c>
      <c r="J568" t="str">
        <f>IFERROR(Table1[[#This Row],[County (Utah.gov)]], SUBSTITUTE(Table1[[#This Row],[County (WPR)]], " County", ""))</f>
        <v>Utah</v>
      </c>
    </row>
    <row r="569" spans="1:10">
      <c r="A569" t="s">
        <v>191</v>
      </c>
      <c r="B569" t="s">
        <v>294</v>
      </c>
      <c r="C569">
        <v>2025</v>
      </c>
      <c r="D569">
        <v>2</v>
      </c>
      <c r="E569">
        <v>84663</v>
      </c>
      <c r="F569" t="s">
        <v>291</v>
      </c>
      <c r="G569">
        <v>2</v>
      </c>
      <c r="H569" t="str">
        <f>_xlfn.XLOOKUP(Table1[[#This Row],[ZIPCODE]],Table2[Zip Code],Table2[County])</f>
        <v>Utah</v>
      </c>
      <c r="I569" t="str">
        <f>_xlfn.XLOOKUP(Table1[[#This Row],[ZIPCODE]],Table3[zip],Table3[county])</f>
        <v>Utah County</v>
      </c>
      <c r="J569" t="str">
        <f>IFERROR(Table1[[#This Row],[County (Utah.gov)]], SUBSTITUTE(Table1[[#This Row],[County (WPR)]], " County", ""))</f>
        <v>Utah</v>
      </c>
    </row>
    <row r="570" spans="1:10">
      <c r="A570" t="s">
        <v>191</v>
      </c>
      <c r="B570" t="s">
        <v>294</v>
      </c>
      <c r="C570">
        <v>2025</v>
      </c>
      <c r="D570">
        <v>2</v>
      </c>
      <c r="E570">
        <v>84720</v>
      </c>
      <c r="F570" t="s">
        <v>290</v>
      </c>
      <c r="G570">
        <v>1</v>
      </c>
      <c r="H570" t="str">
        <f>_xlfn.XLOOKUP(Table1[[#This Row],[ZIPCODE]],Table2[Zip Code],Table2[County])</f>
        <v>Iron</v>
      </c>
      <c r="I570" t="str">
        <f>_xlfn.XLOOKUP(Table1[[#This Row],[ZIPCODE]],Table3[zip],Table3[county])</f>
        <v>Iron County</v>
      </c>
      <c r="J570" t="str">
        <f>IFERROR(Table1[[#This Row],[County (Utah.gov)]], SUBSTITUTE(Table1[[#This Row],[County (WPR)]], " County", ""))</f>
        <v>Iron</v>
      </c>
    </row>
    <row r="571" spans="1:10">
      <c r="A571" t="s">
        <v>191</v>
      </c>
      <c r="B571" t="s">
        <v>294</v>
      </c>
      <c r="C571">
        <v>2025</v>
      </c>
      <c r="D571">
        <v>2</v>
      </c>
      <c r="E571">
        <v>84721</v>
      </c>
      <c r="F571" t="s">
        <v>291</v>
      </c>
      <c r="G571">
        <v>1</v>
      </c>
      <c r="H571" t="str">
        <f>_xlfn.XLOOKUP(Table1[[#This Row],[ZIPCODE]],Table2[Zip Code],Table2[County])</f>
        <v>Iron</v>
      </c>
      <c r="I571" t="str">
        <f>_xlfn.XLOOKUP(Table1[[#This Row],[ZIPCODE]],Table3[zip],Table3[county])</f>
        <v>Iron County</v>
      </c>
      <c r="J571" t="str">
        <f>IFERROR(Table1[[#This Row],[County (Utah.gov)]], SUBSTITUTE(Table1[[#This Row],[County (WPR)]], " County", ""))</f>
        <v>Iron</v>
      </c>
    </row>
    <row r="572" spans="1:10">
      <c r="A572" t="s">
        <v>191</v>
      </c>
      <c r="B572" t="s">
        <v>294</v>
      </c>
      <c r="C572">
        <v>2025</v>
      </c>
      <c r="D572">
        <v>2</v>
      </c>
      <c r="E572">
        <v>84780</v>
      </c>
      <c r="F572" t="s">
        <v>291</v>
      </c>
      <c r="G572">
        <v>1</v>
      </c>
      <c r="H572" t="str">
        <f>_xlfn.XLOOKUP(Table1[[#This Row],[ZIPCODE]],Table2[Zip Code],Table2[County])</f>
        <v>Washington</v>
      </c>
      <c r="I572" t="str">
        <f>_xlfn.XLOOKUP(Table1[[#This Row],[ZIPCODE]],Table3[zip],Table3[county])</f>
        <v>Washington County</v>
      </c>
      <c r="J572" t="str">
        <f>IFERROR(Table1[[#This Row],[County (Utah.gov)]], SUBSTITUTE(Table1[[#This Row],[County (WPR)]], " County", ""))</f>
        <v>Washington</v>
      </c>
    </row>
    <row r="573" spans="1:10">
      <c r="A573" t="s">
        <v>191</v>
      </c>
      <c r="B573" t="s">
        <v>294</v>
      </c>
      <c r="C573">
        <v>2025</v>
      </c>
      <c r="D573">
        <v>2</v>
      </c>
      <c r="E573">
        <v>84790</v>
      </c>
      <c r="F573" t="s">
        <v>290</v>
      </c>
      <c r="G573">
        <v>1</v>
      </c>
      <c r="H573" t="str">
        <f>_xlfn.XLOOKUP(Table1[[#This Row],[ZIPCODE]],Table2[Zip Code],Table2[County])</f>
        <v>Washington</v>
      </c>
      <c r="I573" t="str">
        <f>_xlfn.XLOOKUP(Table1[[#This Row],[ZIPCODE]],Table3[zip],Table3[county])</f>
        <v>Washington County</v>
      </c>
      <c r="J573" t="str">
        <f>IFERROR(Table1[[#This Row],[County (Utah.gov)]], SUBSTITUTE(Table1[[#This Row],[County (WPR)]], " County", ""))</f>
        <v>Washington</v>
      </c>
    </row>
    <row r="574" spans="1:10">
      <c r="A574" t="s">
        <v>191</v>
      </c>
      <c r="B574" t="s">
        <v>295</v>
      </c>
      <c r="C574">
        <v>2025</v>
      </c>
      <c r="D574">
        <v>2</v>
      </c>
      <c r="E574">
        <v>84003</v>
      </c>
      <c r="F574" t="s">
        <v>291</v>
      </c>
      <c r="G574">
        <v>1</v>
      </c>
      <c r="H574" t="str">
        <f>_xlfn.XLOOKUP(Table1[[#This Row],[ZIPCODE]],Table2[Zip Code],Table2[County])</f>
        <v>Utah</v>
      </c>
      <c r="I574" t="str">
        <f>_xlfn.XLOOKUP(Table1[[#This Row],[ZIPCODE]],Table3[zip],Table3[county])</f>
        <v>Utah County</v>
      </c>
      <c r="J574" t="str">
        <f>IFERROR(Table1[[#This Row],[County (Utah.gov)]], SUBSTITUTE(Table1[[#This Row],[County (WPR)]], " County", ""))</f>
        <v>Utah</v>
      </c>
    </row>
    <row r="575" spans="1:10">
      <c r="A575" t="s">
        <v>191</v>
      </c>
      <c r="B575" t="s">
        <v>295</v>
      </c>
      <c r="C575">
        <v>2025</v>
      </c>
      <c r="D575">
        <v>2</v>
      </c>
      <c r="E575">
        <v>84005</v>
      </c>
      <c r="F575" t="s">
        <v>290</v>
      </c>
      <c r="G575">
        <v>3</v>
      </c>
      <c r="H575" t="e">
        <f>_xlfn.XLOOKUP(Table1[[#This Row],[ZIPCODE]],Table2[Zip Code],Table2[County])</f>
        <v>#N/A</v>
      </c>
      <c r="I575" t="str">
        <f>_xlfn.XLOOKUP(Table1[[#This Row],[ZIPCODE]],Table3[zip],Table3[county])</f>
        <v>Utah County</v>
      </c>
      <c r="J575" t="str">
        <f>IFERROR(Table1[[#This Row],[County (Utah.gov)]], SUBSTITUTE(Table1[[#This Row],[County (WPR)]], " County", ""))</f>
        <v>Utah</v>
      </c>
    </row>
    <row r="576" spans="1:10">
      <c r="A576" t="s">
        <v>191</v>
      </c>
      <c r="B576" t="s">
        <v>295</v>
      </c>
      <c r="C576">
        <v>2025</v>
      </c>
      <c r="D576">
        <v>2</v>
      </c>
      <c r="E576">
        <v>84005</v>
      </c>
      <c r="F576" t="s">
        <v>291</v>
      </c>
      <c r="G576">
        <v>1</v>
      </c>
      <c r="H576" t="e">
        <f>_xlfn.XLOOKUP(Table1[[#This Row],[ZIPCODE]],Table2[Zip Code],Table2[County])</f>
        <v>#N/A</v>
      </c>
      <c r="I576" t="str">
        <f>_xlfn.XLOOKUP(Table1[[#This Row],[ZIPCODE]],Table3[zip],Table3[county])</f>
        <v>Utah County</v>
      </c>
      <c r="J576" t="str">
        <f>IFERROR(Table1[[#This Row],[County (Utah.gov)]], SUBSTITUTE(Table1[[#This Row],[County (WPR)]], " County", ""))</f>
        <v>Utah</v>
      </c>
    </row>
    <row r="577" spans="1:10">
      <c r="A577" t="s">
        <v>191</v>
      </c>
      <c r="B577" t="s">
        <v>295</v>
      </c>
      <c r="C577">
        <v>2025</v>
      </c>
      <c r="D577">
        <v>2</v>
      </c>
      <c r="E577">
        <v>84009</v>
      </c>
      <c r="F577" t="s">
        <v>290</v>
      </c>
      <c r="G577">
        <v>3</v>
      </c>
      <c r="H577" t="e">
        <f>_xlfn.XLOOKUP(Table1[[#This Row],[ZIPCODE]],Table2[Zip Code],Table2[County])</f>
        <v>#N/A</v>
      </c>
      <c r="I577" t="str">
        <f>_xlfn.XLOOKUP(Table1[[#This Row],[ZIPCODE]],Table3[zip],Table3[county])</f>
        <v>Salt Lake County</v>
      </c>
      <c r="J577" t="str">
        <f>IFERROR(Table1[[#This Row],[County (Utah.gov)]], SUBSTITUTE(Table1[[#This Row],[County (WPR)]], " County", ""))</f>
        <v>Salt Lake</v>
      </c>
    </row>
    <row r="578" spans="1:10">
      <c r="A578" t="s">
        <v>191</v>
      </c>
      <c r="B578" t="s">
        <v>295</v>
      </c>
      <c r="C578">
        <v>2025</v>
      </c>
      <c r="D578">
        <v>2</v>
      </c>
      <c r="E578">
        <v>84015</v>
      </c>
      <c r="F578" t="s">
        <v>290</v>
      </c>
      <c r="G578">
        <v>1</v>
      </c>
      <c r="H578" t="str">
        <f>_xlfn.XLOOKUP(Table1[[#This Row],[ZIPCODE]],Table2[Zip Code],Table2[County])</f>
        <v>Davis</v>
      </c>
      <c r="I578" t="str">
        <f>_xlfn.XLOOKUP(Table1[[#This Row],[ZIPCODE]],Table3[zip],Table3[county])</f>
        <v>Davis County</v>
      </c>
      <c r="J578" t="str">
        <f>IFERROR(Table1[[#This Row],[County (Utah.gov)]], SUBSTITUTE(Table1[[#This Row],[County (WPR)]], " County", ""))</f>
        <v>Davis</v>
      </c>
    </row>
    <row r="579" spans="1:10">
      <c r="A579" t="s">
        <v>191</v>
      </c>
      <c r="B579" t="s">
        <v>295</v>
      </c>
      <c r="C579">
        <v>2025</v>
      </c>
      <c r="D579">
        <v>2</v>
      </c>
      <c r="E579">
        <v>84015</v>
      </c>
      <c r="F579" t="s">
        <v>291</v>
      </c>
      <c r="G579">
        <v>1</v>
      </c>
      <c r="H579" t="str">
        <f>_xlfn.XLOOKUP(Table1[[#This Row],[ZIPCODE]],Table2[Zip Code],Table2[County])</f>
        <v>Davis</v>
      </c>
      <c r="I579" t="str">
        <f>_xlfn.XLOOKUP(Table1[[#This Row],[ZIPCODE]],Table3[zip],Table3[county])</f>
        <v>Davis County</v>
      </c>
      <c r="J579" t="str">
        <f>IFERROR(Table1[[#This Row],[County (Utah.gov)]], SUBSTITUTE(Table1[[#This Row],[County (WPR)]], " County", ""))</f>
        <v>Davis</v>
      </c>
    </row>
    <row r="580" spans="1:10">
      <c r="A580" t="s">
        <v>191</v>
      </c>
      <c r="B580" t="s">
        <v>295</v>
      </c>
      <c r="C580">
        <v>2025</v>
      </c>
      <c r="D580">
        <v>2</v>
      </c>
      <c r="E580">
        <v>84020</v>
      </c>
      <c r="F580" t="s">
        <v>290</v>
      </c>
      <c r="G580">
        <v>2</v>
      </c>
      <c r="H580" t="str">
        <f>_xlfn.XLOOKUP(Table1[[#This Row],[ZIPCODE]],Table2[Zip Code],Table2[County])</f>
        <v>Salt Lake</v>
      </c>
      <c r="I580" t="str">
        <f>_xlfn.XLOOKUP(Table1[[#This Row],[ZIPCODE]],Table3[zip],Table3[county])</f>
        <v>Salt Lake County</v>
      </c>
      <c r="J580" t="str">
        <f>IFERROR(Table1[[#This Row],[County (Utah.gov)]], SUBSTITUTE(Table1[[#This Row],[County (WPR)]], " County", ""))</f>
        <v>Salt Lake</v>
      </c>
    </row>
    <row r="581" spans="1:10">
      <c r="A581" t="s">
        <v>191</v>
      </c>
      <c r="B581" t="s">
        <v>295</v>
      </c>
      <c r="C581">
        <v>2025</v>
      </c>
      <c r="D581">
        <v>2</v>
      </c>
      <c r="E581">
        <v>84020</v>
      </c>
      <c r="F581" t="s">
        <v>291</v>
      </c>
      <c r="G581">
        <v>1</v>
      </c>
      <c r="H581" t="str">
        <f>_xlfn.XLOOKUP(Table1[[#This Row],[ZIPCODE]],Table2[Zip Code],Table2[County])</f>
        <v>Salt Lake</v>
      </c>
      <c r="I581" t="str">
        <f>_xlfn.XLOOKUP(Table1[[#This Row],[ZIPCODE]],Table3[zip],Table3[county])</f>
        <v>Salt Lake County</v>
      </c>
      <c r="J581" t="str">
        <f>IFERROR(Table1[[#This Row],[County (Utah.gov)]], SUBSTITUTE(Table1[[#This Row],[County (WPR)]], " County", ""))</f>
        <v>Salt Lake</v>
      </c>
    </row>
    <row r="582" spans="1:10">
      <c r="A582" t="s">
        <v>191</v>
      </c>
      <c r="B582" t="s">
        <v>295</v>
      </c>
      <c r="C582">
        <v>2025</v>
      </c>
      <c r="D582">
        <v>2</v>
      </c>
      <c r="E582">
        <v>84029</v>
      </c>
      <c r="F582" t="s">
        <v>290</v>
      </c>
      <c r="G582">
        <v>1</v>
      </c>
      <c r="H582" t="str">
        <f>_xlfn.XLOOKUP(Table1[[#This Row],[ZIPCODE]],Table2[Zip Code],Table2[County])</f>
        <v>Tooele</v>
      </c>
      <c r="I582" t="str">
        <f>_xlfn.XLOOKUP(Table1[[#This Row],[ZIPCODE]],Table3[zip],Table3[county])</f>
        <v>Tooele County</v>
      </c>
      <c r="J582" t="str">
        <f>IFERROR(Table1[[#This Row],[County (Utah.gov)]], SUBSTITUTE(Table1[[#This Row],[County (WPR)]], " County", ""))</f>
        <v>Tooele</v>
      </c>
    </row>
    <row r="583" spans="1:10">
      <c r="A583" t="s">
        <v>191</v>
      </c>
      <c r="B583" t="s">
        <v>295</v>
      </c>
      <c r="C583">
        <v>2025</v>
      </c>
      <c r="D583">
        <v>2</v>
      </c>
      <c r="E583">
        <v>84040</v>
      </c>
      <c r="F583" t="s">
        <v>290</v>
      </c>
      <c r="G583">
        <v>2</v>
      </c>
      <c r="H583" t="str">
        <f>_xlfn.XLOOKUP(Table1[[#This Row],[ZIPCODE]],Table2[Zip Code],Table2[County])</f>
        <v>Davis</v>
      </c>
      <c r="I583" t="str">
        <f>_xlfn.XLOOKUP(Table1[[#This Row],[ZIPCODE]],Table3[zip],Table3[county])</f>
        <v>Davis County</v>
      </c>
      <c r="J583" t="str">
        <f>IFERROR(Table1[[#This Row],[County (Utah.gov)]], SUBSTITUTE(Table1[[#This Row],[County (WPR)]], " County", ""))</f>
        <v>Davis</v>
      </c>
    </row>
    <row r="584" spans="1:10">
      <c r="A584" t="s">
        <v>191</v>
      </c>
      <c r="B584" t="s">
        <v>295</v>
      </c>
      <c r="C584">
        <v>2025</v>
      </c>
      <c r="D584">
        <v>2</v>
      </c>
      <c r="E584">
        <v>84043</v>
      </c>
      <c r="F584" t="s">
        <v>290</v>
      </c>
      <c r="G584">
        <v>4</v>
      </c>
      <c r="H584" t="str">
        <f>_xlfn.XLOOKUP(Table1[[#This Row],[ZIPCODE]],Table2[Zip Code],Table2[County])</f>
        <v>Utah</v>
      </c>
      <c r="I584" t="str">
        <f>_xlfn.XLOOKUP(Table1[[#This Row],[ZIPCODE]],Table3[zip],Table3[county])</f>
        <v>Utah County</v>
      </c>
      <c r="J584" t="str">
        <f>IFERROR(Table1[[#This Row],[County (Utah.gov)]], SUBSTITUTE(Table1[[#This Row],[County (WPR)]], " County", ""))</f>
        <v>Utah</v>
      </c>
    </row>
    <row r="585" spans="1:10">
      <c r="A585" t="s">
        <v>191</v>
      </c>
      <c r="B585" t="s">
        <v>295</v>
      </c>
      <c r="C585">
        <v>2025</v>
      </c>
      <c r="D585">
        <v>2</v>
      </c>
      <c r="E585">
        <v>84044</v>
      </c>
      <c r="F585" t="s">
        <v>290</v>
      </c>
      <c r="G585">
        <v>3</v>
      </c>
      <c r="H585" t="str">
        <f>_xlfn.XLOOKUP(Table1[[#This Row],[ZIPCODE]],Table2[Zip Code],Table2[County])</f>
        <v>Salt Lake</v>
      </c>
      <c r="I585" t="str">
        <f>_xlfn.XLOOKUP(Table1[[#This Row],[ZIPCODE]],Table3[zip],Table3[county])</f>
        <v>Salt Lake County</v>
      </c>
      <c r="J585" t="str">
        <f>IFERROR(Table1[[#This Row],[County (Utah.gov)]], SUBSTITUTE(Table1[[#This Row],[County (WPR)]], " County", ""))</f>
        <v>Salt Lake</v>
      </c>
    </row>
    <row r="586" spans="1:10">
      <c r="A586" t="s">
        <v>191</v>
      </c>
      <c r="B586" t="s">
        <v>295</v>
      </c>
      <c r="C586">
        <v>2025</v>
      </c>
      <c r="D586">
        <v>2</v>
      </c>
      <c r="E586">
        <v>84045</v>
      </c>
      <c r="F586" t="s">
        <v>290</v>
      </c>
      <c r="G586">
        <v>1</v>
      </c>
      <c r="H586" t="e">
        <f>_xlfn.XLOOKUP(Table1[[#This Row],[ZIPCODE]],Table2[Zip Code],Table2[County])</f>
        <v>#N/A</v>
      </c>
      <c r="I586" t="str">
        <f>_xlfn.XLOOKUP(Table1[[#This Row],[ZIPCODE]],Table3[zip],Table3[county])</f>
        <v>Utah County</v>
      </c>
      <c r="J586" t="str">
        <f>IFERROR(Table1[[#This Row],[County (Utah.gov)]], SUBSTITUTE(Table1[[#This Row],[County (WPR)]], " County", ""))</f>
        <v>Utah</v>
      </c>
    </row>
    <row r="587" spans="1:10">
      <c r="A587" t="s">
        <v>191</v>
      </c>
      <c r="B587" t="s">
        <v>295</v>
      </c>
      <c r="C587">
        <v>2025</v>
      </c>
      <c r="D587">
        <v>2</v>
      </c>
      <c r="E587">
        <v>84045</v>
      </c>
      <c r="F587" t="s">
        <v>291</v>
      </c>
      <c r="G587">
        <v>1</v>
      </c>
      <c r="H587" t="e">
        <f>_xlfn.XLOOKUP(Table1[[#This Row],[ZIPCODE]],Table2[Zip Code],Table2[County])</f>
        <v>#N/A</v>
      </c>
      <c r="I587" t="str">
        <f>_xlfn.XLOOKUP(Table1[[#This Row],[ZIPCODE]],Table3[zip],Table3[county])</f>
        <v>Utah County</v>
      </c>
      <c r="J587" t="str">
        <f>IFERROR(Table1[[#This Row],[County (Utah.gov)]], SUBSTITUTE(Table1[[#This Row],[County (WPR)]], " County", ""))</f>
        <v>Utah</v>
      </c>
    </row>
    <row r="588" spans="1:10">
      <c r="A588" t="s">
        <v>191</v>
      </c>
      <c r="B588" t="s">
        <v>295</v>
      </c>
      <c r="C588">
        <v>2025</v>
      </c>
      <c r="D588">
        <v>2</v>
      </c>
      <c r="E588">
        <v>84047</v>
      </c>
      <c r="F588" t="s">
        <v>290</v>
      </c>
      <c r="G588">
        <v>3</v>
      </c>
      <c r="H588" t="str">
        <f>_xlfn.XLOOKUP(Table1[[#This Row],[ZIPCODE]],Table2[Zip Code],Table2[County])</f>
        <v>Salt Lake</v>
      </c>
      <c r="I588" t="str">
        <f>_xlfn.XLOOKUP(Table1[[#This Row],[ZIPCODE]],Table3[zip],Table3[county])</f>
        <v>Salt Lake County</v>
      </c>
      <c r="J588" t="str">
        <f>IFERROR(Table1[[#This Row],[County (Utah.gov)]], SUBSTITUTE(Table1[[#This Row],[County (WPR)]], " County", ""))</f>
        <v>Salt Lake</v>
      </c>
    </row>
    <row r="589" spans="1:10">
      <c r="A589" t="s">
        <v>191</v>
      </c>
      <c r="B589" t="s">
        <v>295</v>
      </c>
      <c r="C589">
        <v>2025</v>
      </c>
      <c r="D589">
        <v>2</v>
      </c>
      <c r="E589">
        <v>84054</v>
      </c>
      <c r="F589" t="s">
        <v>290</v>
      </c>
      <c r="G589">
        <v>2</v>
      </c>
      <c r="H589" t="str">
        <f>_xlfn.XLOOKUP(Table1[[#This Row],[ZIPCODE]],Table2[Zip Code],Table2[County])</f>
        <v>Davis</v>
      </c>
      <c r="I589" t="str">
        <f>_xlfn.XLOOKUP(Table1[[#This Row],[ZIPCODE]],Table3[zip],Table3[county])</f>
        <v>Davis County</v>
      </c>
      <c r="J589" t="str">
        <f>IFERROR(Table1[[#This Row],[County (Utah.gov)]], SUBSTITUTE(Table1[[#This Row],[County (WPR)]], " County", ""))</f>
        <v>Davis</v>
      </c>
    </row>
    <row r="590" spans="1:10">
      <c r="A590" t="s">
        <v>191</v>
      </c>
      <c r="B590" t="s">
        <v>295</v>
      </c>
      <c r="C590">
        <v>2025</v>
      </c>
      <c r="D590">
        <v>2</v>
      </c>
      <c r="E590">
        <v>84057</v>
      </c>
      <c r="F590" t="s">
        <v>290</v>
      </c>
      <c r="G590">
        <v>1</v>
      </c>
      <c r="H590" t="str">
        <f>_xlfn.XLOOKUP(Table1[[#This Row],[ZIPCODE]],Table2[Zip Code],Table2[County])</f>
        <v>Utah</v>
      </c>
      <c r="I590" t="str">
        <f>_xlfn.XLOOKUP(Table1[[#This Row],[ZIPCODE]],Table3[zip],Table3[county])</f>
        <v>Utah County</v>
      </c>
      <c r="J590" t="str">
        <f>IFERROR(Table1[[#This Row],[County (Utah.gov)]], SUBSTITUTE(Table1[[#This Row],[County (WPR)]], " County", ""))</f>
        <v>Utah</v>
      </c>
    </row>
    <row r="591" spans="1:10">
      <c r="A591" t="s">
        <v>191</v>
      </c>
      <c r="B591" t="s">
        <v>295</v>
      </c>
      <c r="C591">
        <v>2025</v>
      </c>
      <c r="D591">
        <v>2</v>
      </c>
      <c r="E591">
        <v>84058</v>
      </c>
      <c r="F591" t="s">
        <v>290</v>
      </c>
      <c r="G591">
        <v>2</v>
      </c>
      <c r="H591" t="str">
        <f>_xlfn.XLOOKUP(Table1[[#This Row],[ZIPCODE]],Table2[Zip Code],Table2[County])</f>
        <v>Utah</v>
      </c>
      <c r="I591" t="str">
        <f>_xlfn.XLOOKUP(Table1[[#This Row],[ZIPCODE]],Table3[zip],Table3[county])</f>
        <v>Utah County</v>
      </c>
      <c r="J591" t="str">
        <f>IFERROR(Table1[[#This Row],[County (Utah.gov)]], SUBSTITUTE(Table1[[#This Row],[County (WPR)]], " County", ""))</f>
        <v>Utah</v>
      </c>
    </row>
    <row r="592" spans="1:10">
      <c r="A592" t="s">
        <v>191</v>
      </c>
      <c r="B592" t="s">
        <v>295</v>
      </c>
      <c r="C592">
        <v>2025</v>
      </c>
      <c r="D592">
        <v>2</v>
      </c>
      <c r="E592">
        <v>84065</v>
      </c>
      <c r="F592" t="s">
        <v>290</v>
      </c>
      <c r="G592">
        <v>3</v>
      </c>
      <c r="H592" t="str">
        <f>_xlfn.XLOOKUP(Table1[[#This Row],[ZIPCODE]],Table2[Zip Code],Table2[County])</f>
        <v>Salt Lake</v>
      </c>
      <c r="I592" t="str">
        <f>_xlfn.XLOOKUP(Table1[[#This Row],[ZIPCODE]],Table3[zip],Table3[county])</f>
        <v>Salt Lake County</v>
      </c>
      <c r="J592" t="str">
        <f>IFERROR(Table1[[#This Row],[County (Utah.gov)]], SUBSTITUTE(Table1[[#This Row],[County (WPR)]], " County", ""))</f>
        <v>Salt Lake</v>
      </c>
    </row>
    <row r="593" spans="1:10">
      <c r="A593" t="s">
        <v>191</v>
      </c>
      <c r="B593" t="s">
        <v>295</v>
      </c>
      <c r="C593">
        <v>2025</v>
      </c>
      <c r="D593">
        <v>2</v>
      </c>
      <c r="E593">
        <v>84070</v>
      </c>
      <c r="F593" t="s">
        <v>290</v>
      </c>
      <c r="G593">
        <v>1</v>
      </c>
      <c r="H593" t="str">
        <f>_xlfn.XLOOKUP(Table1[[#This Row],[ZIPCODE]],Table2[Zip Code],Table2[County])</f>
        <v>Salt Lake</v>
      </c>
      <c r="I593" t="str">
        <f>_xlfn.XLOOKUP(Table1[[#This Row],[ZIPCODE]],Table3[zip],Table3[county])</f>
        <v>Salt Lake County</v>
      </c>
      <c r="J593" t="str">
        <f>IFERROR(Table1[[#This Row],[County (Utah.gov)]], SUBSTITUTE(Table1[[#This Row],[County (WPR)]], " County", ""))</f>
        <v>Salt Lake</v>
      </c>
    </row>
    <row r="594" spans="1:10">
      <c r="A594" t="s">
        <v>191</v>
      </c>
      <c r="B594" t="s">
        <v>295</v>
      </c>
      <c r="C594">
        <v>2025</v>
      </c>
      <c r="D594">
        <v>2</v>
      </c>
      <c r="E594">
        <v>84074</v>
      </c>
      <c r="F594" t="s">
        <v>290</v>
      </c>
      <c r="G594">
        <v>4</v>
      </c>
      <c r="H594" t="str">
        <f>_xlfn.XLOOKUP(Table1[[#This Row],[ZIPCODE]],Table2[Zip Code],Table2[County])</f>
        <v>Tooele</v>
      </c>
      <c r="I594" t="str">
        <f>_xlfn.XLOOKUP(Table1[[#This Row],[ZIPCODE]],Table3[zip],Table3[county])</f>
        <v>Tooele County</v>
      </c>
      <c r="J594" t="str">
        <f>IFERROR(Table1[[#This Row],[County (Utah.gov)]], SUBSTITUTE(Table1[[#This Row],[County (WPR)]], " County", ""))</f>
        <v>Tooele</v>
      </c>
    </row>
    <row r="595" spans="1:10">
      <c r="A595" t="s">
        <v>191</v>
      </c>
      <c r="B595" t="s">
        <v>295</v>
      </c>
      <c r="C595">
        <v>2025</v>
      </c>
      <c r="D595">
        <v>2</v>
      </c>
      <c r="E595">
        <v>84075</v>
      </c>
      <c r="F595" t="s">
        <v>290</v>
      </c>
      <c r="G595">
        <v>1</v>
      </c>
      <c r="H595" t="str">
        <f>_xlfn.XLOOKUP(Table1[[#This Row],[ZIPCODE]],Table2[Zip Code],Table2[County])</f>
        <v>Davis</v>
      </c>
      <c r="I595" t="str">
        <f>_xlfn.XLOOKUP(Table1[[#This Row],[ZIPCODE]],Table3[zip],Table3[county])</f>
        <v>Davis County</v>
      </c>
      <c r="J595" t="str">
        <f>IFERROR(Table1[[#This Row],[County (Utah.gov)]], SUBSTITUTE(Table1[[#This Row],[County (WPR)]], " County", ""))</f>
        <v>Davis</v>
      </c>
    </row>
    <row r="596" spans="1:10">
      <c r="A596" t="s">
        <v>191</v>
      </c>
      <c r="B596" t="s">
        <v>295</v>
      </c>
      <c r="C596">
        <v>2025</v>
      </c>
      <c r="D596">
        <v>2</v>
      </c>
      <c r="E596">
        <v>84075</v>
      </c>
      <c r="F596" t="s">
        <v>291</v>
      </c>
      <c r="G596">
        <v>1</v>
      </c>
      <c r="H596" t="str">
        <f>_xlfn.XLOOKUP(Table1[[#This Row],[ZIPCODE]],Table2[Zip Code],Table2[County])</f>
        <v>Davis</v>
      </c>
      <c r="I596" t="str">
        <f>_xlfn.XLOOKUP(Table1[[#This Row],[ZIPCODE]],Table3[zip],Table3[county])</f>
        <v>Davis County</v>
      </c>
      <c r="J596" t="str">
        <f>IFERROR(Table1[[#This Row],[County (Utah.gov)]], SUBSTITUTE(Table1[[#This Row],[County (WPR)]], " County", ""))</f>
        <v>Davis</v>
      </c>
    </row>
    <row r="597" spans="1:10">
      <c r="A597" t="s">
        <v>191</v>
      </c>
      <c r="B597" t="s">
        <v>295</v>
      </c>
      <c r="C597">
        <v>2025</v>
      </c>
      <c r="D597">
        <v>2</v>
      </c>
      <c r="E597">
        <v>84081</v>
      </c>
      <c r="F597" t="s">
        <v>290</v>
      </c>
      <c r="G597">
        <v>1</v>
      </c>
      <c r="H597" t="e">
        <f>_xlfn.XLOOKUP(Table1[[#This Row],[ZIPCODE]],Table2[Zip Code],Table2[County])</f>
        <v>#N/A</v>
      </c>
      <c r="I597" t="str">
        <f>_xlfn.XLOOKUP(Table1[[#This Row],[ZIPCODE]],Table3[zip],Table3[county])</f>
        <v>Salt Lake County</v>
      </c>
      <c r="J597" t="str">
        <f>IFERROR(Table1[[#This Row],[County (Utah.gov)]], SUBSTITUTE(Table1[[#This Row],[County (WPR)]], " County", ""))</f>
        <v>Salt Lake</v>
      </c>
    </row>
    <row r="598" spans="1:10">
      <c r="A598" t="s">
        <v>191</v>
      </c>
      <c r="B598" t="s">
        <v>295</v>
      </c>
      <c r="C598">
        <v>2025</v>
      </c>
      <c r="D598">
        <v>2</v>
      </c>
      <c r="E598">
        <v>84081</v>
      </c>
      <c r="F598" t="s">
        <v>291</v>
      </c>
      <c r="G598">
        <v>2</v>
      </c>
      <c r="H598" t="e">
        <f>_xlfn.XLOOKUP(Table1[[#This Row],[ZIPCODE]],Table2[Zip Code],Table2[County])</f>
        <v>#N/A</v>
      </c>
      <c r="I598" t="str">
        <f>_xlfn.XLOOKUP(Table1[[#This Row],[ZIPCODE]],Table3[zip],Table3[county])</f>
        <v>Salt Lake County</v>
      </c>
      <c r="J598" t="str">
        <f>IFERROR(Table1[[#This Row],[County (Utah.gov)]], SUBSTITUTE(Table1[[#This Row],[County (WPR)]], " County", ""))</f>
        <v>Salt Lake</v>
      </c>
    </row>
    <row r="599" spans="1:10">
      <c r="A599" t="s">
        <v>191</v>
      </c>
      <c r="B599" t="s">
        <v>295</v>
      </c>
      <c r="C599">
        <v>2025</v>
      </c>
      <c r="D599">
        <v>2</v>
      </c>
      <c r="E599">
        <v>84084</v>
      </c>
      <c r="F599" t="s">
        <v>290</v>
      </c>
      <c r="G599">
        <v>1</v>
      </c>
      <c r="H599" t="str">
        <f>_xlfn.XLOOKUP(Table1[[#This Row],[ZIPCODE]],Table2[Zip Code],Table2[County])</f>
        <v>Salt Lake</v>
      </c>
      <c r="I599" t="str">
        <f>_xlfn.XLOOKUP(Table1[[#This Row],[ZIPCODE]],Table3[zip],Table3[county])</f>
        <v>Salt Lake County</v>
      </c>
      <c r="J599" t="str">
        <f>IFERROR(Table1[[#This Row],[County (Utah.gov)]], SUBSTITUTE(Table1[[#This Row],[County (WPR)]], " County", ""))</f>
        <v>Salt Lake</v>
      </c>
    </row>
    <row r="600" spans="1:10">
      <c r="A600" t="s">
        <v>191</v>
      </c>
      <c r="B600" t="s">
        <v>295</v>
      </c>
      <c r="C600">
        <v>2025</v>
      </c>
      <c r="D600">
        <v>2</v>
      </c>
      <c r="E600">
        <v>84088</v>
      </c>
      <c r="F600" t="s">
        <v>290</v>
      </c>
      <c r="G600">
        <v>2</v>
      </c>
      <c r="H600" t="str">
        <f>_xlfn.XLOOKUP(Table1[[#This Row],[ZIPCODE]],Table2[Zip Code],Table2[County])</f>
        <v>Salt Lake</v>
      </c>
      <c r="I600" t="str">
        <f>_xlfn.XLOOKUP(Table1[[#This Row],[ZIPCODE]],Table3[zip],Table3[county])</f>
        <v>Salt Lake County</v>
      </c>
      <c r="J600" t="str">
        <f>IFERROR(Table1[[#This Row],[County (Utah.gov)]], SUBSTITUTE(Table1[[#This Row],[County (WPR)]], " County", ""))</f>
        <v>Salt Lake</v>
      </c>
    </row>
    <row r="601" spans="1:10">
      <c r="A601" t="s">
        <v>191</v>
      </c>
      <c r="B601" t="s">
        <v>295</v>
      </c>
      <c r="C601">
        <v>2025</v>
      </c>
      <c r="D601">
        <v>2</v>
      </c>
      <c r="E601">
        <v>84088</v>
      </c>
      <c r="F601" t="s">
        <v>291</v>
      </c>
      <c r="G601">
        <v>1</v>
      </c>
      <c r="H601" t="str">
        <f>_xlfn.XLOOKUP(Table1[[#This Row],[ZIPCODE]],Table2[Zip Code],Table2[County])</f>
        <v>Salt Lake</v>
      </c>
      <c r="I601" t="str">
        <f>_xlfn.XLOOKUP(Table1[[#This Row],[ZIPCODE]],Table3[zip],Table3[county])</f>
        <v>Salt Lake County</v>
      </c>
      <c r="J601" t="str">
        <f>IFERROR(Table1[[#This Row],[County (Utah.gov)]], SUBSTITUTE(Table1[[#This Row],[County (WPR)]], " County", ""))</f>
        <v>Salt Lake</v>
      </c>
    </row>
    <row r="602" spans="1:10">
      <c r="A602" t="s">
        <v>191</v>
      </c>
      <c r="B602" t="s">
        <v>295</v>
      </c>
      <c r="C602">
        <v>2025</v>
      </c>
      <c r="D602">
        <v>2</v>
      </c>
      <c r="E602">
        <v>84093</v>
      </c>
      <c r="F602" t="s">
        <v>290</v>
      </c>
      <c r="G602">
        <v>1</v>
      </c>
      <c r="H602" t="str">
        <f>_xlfn.XLOOKUP(Table1[[#This Row],[ZIPCODE]],Table2[Zip Code],Table2[County])</f>
        <v>Salt Lake</v>
      </c>
      <c r="I602" t="str">
        <f>_xlfn.XLOOKUP(Table1[[#This Row],[ZIPCODE]],Table3[zip],Table3[county])</f>
        <v>Salt Lake County</v>
      </c>
      <c r="J602" t="str">
        <f>IFERROR(Table1[[#This Row],[County (Utah.gov)]], SUBSTITUTE(Table1[[#This Row],[County (WPR)]], " County", ""))</f>
        <v>Salt Lake</v>
      </c>
    </row>
    <row r="603" spans="1:10">
      <c r="A603" t="s">
        <v>191</v>
      </c>
      <c r="B603" t="s">
        <v>295</v>
      </c>
      <c r="C603">
        <v>2025</v>
      </c>
      <c r="D603">
        <v>2</v>
      </c>
      <c r="E603">
        <v>84094</v>
      </c>
      <c r="F603" t="s">
        <v>290</v>
      </c>
      <c r="G603">
        <v>1</v>
      </c>
      <c r="H603" t="str">
        <f>_xlfn.XLOOKUP(Table1[[#This Row],[ZIPCODE]],Table2[Zip Code],Table2[County])</f>
        <v>Salt Lake</v>
      </c>
      <c r="I603" t="str">
        <f>_xlfn.XLOOKUP(Table1[[#This Row],[ZIPCODE]],Table3[zip],Table3[county])</f>
        <v>Salt Lake County</v>
      </c>
      <c r="J603" t="str">
        <f>IFERROR(Table1[[#This Row],[County (Utah.gov)]], SUBSTITUTE(Table1[[#This Row],[County (WPR)]], " County", ""))</f>
        <v>Salt Lake</v>
      </c>
    </row>
    <row r="604" spans="1:10">
      <c r="A604" t="s">
        <v>191</v>
      </c>
      <c r="B604" t="s">
        <v>295</v>
      </c>
      <c r="C604">
        <v>2025</v>
      </c>
      <c r="D604">
        <v>2</v>
      </c>
      <c r="E604">
        <v>84095</v>
      </c>
      <c r="F604" t="s">
        <v>290</v>
      </c>
      <c r="G604">
        <v>1</v>
      </c>
      <c r="H604" t="str">
        <f>_xlfn.XLOOKUP(Table1[[#This Row],[ZIPCODE]],Table2[Zip Code],Table2[County])</f>
        <v>Salt Lake</v>
      </c>
      <c r="I604" t="str">
        <f>_xlfn.XLOOKUP(Table1[[#This Row],[ZIPCODE]],Table3[zip],Table3[county])</f>
        <v>Salt Lake County</v>
      </c>
      <c r="J604" t="str">
        <f>IFERROR(Table1[[#This Row],[County (Utah.gov)]], SUBSTITUTE(Table1[[#This Row],[County (WPR)]], " County", ""))</f>
        <v>Salt Lake</v>
      </c>
    </row>
    <row r="605" spans="1:10">
      <c r="A605" t="s">
        <v>191</v>
      </c>
      <c r="B605" t="s">
        <v>295</v>
      </c>
      <c r="C605">
        <v>2025</v>
      </c>
      <c r="D605">
        <v>2</v>
      </c>
      <c r="E605">
        <v>84096</v>
      </c>
      <c r="F605" t="s">
        <v>290</v>
      </c>
      <c r="G605">
        <v>5</v>
      </c>
      <c r="H605" t="e">
        <f>_xlfn.XLOOKUP(Table1[[#This Row],[ZIPCODE]],Table2[Zip Code],Table2[County])</f>
        <v>#N/A</v>
      </c>
      <c r="I605" t="str">
        <f>_xlfn.XLOOKUP(Table1[[#This Row],[ZIPCODE]],Table3[zip],Table3[county])</f>
        <v>Salt Lake County</v>
      </c>
      <c r="J605" t="str">
        <f>IFERROR(Table1[[#This Row],[County (Utah.gov)]], SUBSTITUTE(Table1[[#This Row],[County (WPR)]], " County", ""))</f>
        <v>Salt Lake</v>
      </c>
    </row>
    <row r="606" spans="1:10">
      <c r="A606" t="s">
        <v>191</v>
      </c>
      <c r="B606" t="s">
        <v>295</v>
      </c>
      <c r="C606">
        <v>2025</v>
      </c>
      <c r="D606">
        <v>2</v>
      </c>
      <c r="E606">
        <v>84097</v>
      </c>
      <c r="F606" t="s">
        <v>290</v>
      </c>
      <c r="G606">
        <v>1</v>
      </c>
      <c r="H606" t="str">
        <f>_xlfn.XLOOKUP(Table1[[#This Row],[ZIPCODE]],Table2[Zip Code],Table2[County])</f>
        <v>Utah</v>
      </c>
      <c r="I606" t="str">
        <f>_xlfn.XLOOKUP(Table1[[#This Row],[ZIPCODE]],Table3[zip],Table3[county])</f>
        <v>Utah County</v>
      </c>
      <c r="J606" t="str">
        <f>IFERROR(Table1[[#This Row],[County (Utah.gov)]], SUBSTITUTE(Table1[[#This Row],[County (WPR)]], " County", ""))</f>
        <v>Utah</v>
      </c>
    </row>
    <row r="607" spans="1:10">
      <c r="A607" t="s">
        <v>191</v>
      </c>
      <c r="B607" t="s">
        <v>295</v>
      </c>
      <c r="C607">
        <v>2025</v>
      </c>
      <c r="D607">
        <v>2</v>
      </c>
      <c r="E607">
        <v>84098</v>
      </c>
      <c r="F607" t="s">
        <v>290</v>
      </c>
      <c r="G607">
        <v>3</v>
      </c>
      <c r="H607" t="str">
        <f>_xlfn.XLOOKUP(Table1[[#This Row],[ZIPCODE]],Table2[Zip Code],Table2[County])</f>
        <v>Summit</v>
      </c>
      <c r="I607" t="str">
        <f>_xlfn.XLOOKUP(Table1[[#This Row],[ZIPCODE]],Table3[zip],Table3[county])</f>
        <v>Summit County</v>
      </c>
      <c r="J607" t="str">
        <f>IFERROR(Table1[[#This Row],[County (Utah.gov)]], SUBSTITUTE(Table1[[#This Row],[County (WPR)]], " County", ""))</f>
        <v>Summit</v>
      </c>
    </row>
    <row r="608" spans="1:10">
      <c r="A608" t="s">
        <v>191</v>
      </c>
      <c r="B608" t="s">
        <v>295</v>
      </c>
      <c r="C608">
        <v>2025</v>
      </c>
      <c r="D608">
        <v>2</v>
      </c>
      <c r="E608">
        <v>84103</v>
      </c>
      <c r="F608" t="s">
        <v>290</v>
      </c>
      <c r="G608">
        <v>1</v>
      </c>
      <c r="H608" t="str">
        <f>_xlfn.XLOOKUP(Table1[[#This Row],[ZIPCODE]],Table2[Zip Code],Table2[County])</f>
        <v>Salt Lake</v>
      </c>
      <c r="I608" t="str">
        <f>_xlfn.XLOOKUP(Table1[[#This Row],[ZIPCODE]],Table3[zip],Table3[county])</f>
        <v>Salt Lake County</v>
      </c>
      <c r="J608" t="str">
        <f>IFERROR(Table1[[#This Row],[County (Utah.gov)]], SUBSTITUTE(Table1[[#This Row],[County (WPR)]], " County", ""))</f>
        <v>Salt Lake</v>
      </c>
    </row>
    <row r="609" spans="1:10">
      <c r="A609" t="s">
        <v>191</v>
      </c>
      <c r="B609" t="s">
        <v>295</v>
      </c>
      <c r="C609">
        <v>2025</v>
      </c>
      <c r="D609">
        <v>2</v>
      </c>
      <c r="E609">
        <v>84104</v>
      </c>
      <c r="F609" t="s">
        <v>290</v>
      </c>
      <c r="G609">
        <v>3</v>
      </c>
      <c r="H609" t="str">
        <f>_xlfn.XLOOKUP(Table1[[#This Row],[ZIPCODE]],Table2[Zip Code],Table2[County])</f>
        <v>Salt Lake</v>
      </c>
      <c r="I609" t="str">
        <f>_xlfn.XLOOKUP(Table1[[#This Row],[ZIPCODE]],Table3[zip],Table3[county])</f>
        <v>Salt Lake County</v>
      </c>
      <c r="J609" t="str">
        <f>IFERROR(Table1[[#This Row],[County (Utah.gov)]], SUBSTITUTE(Table1[[#This Row],[County (WPR)]], " County", ""))</f>
        <v>Salt Lake</v>
      </c>
    </row>
    <row r="610" spans="1:10">
      <c r="A610" t="s">
        <v>191</v>
      </c>
      <c r="B610" t="s">
        <v>295</v>
      </c>
      <c r="C610">
        <v>2025</v>
      </c>
      <c r="D610">
        <v>2</v>
      </c>
      <c r="E610">
        <v>84106</v>
      </c>
      <c r="F610" t="s">
        <v>291</v>
      </c>
      <c r="G610">
        <v>1</v>
      </c>
      <c r="H610" t="str">
        <f>_xlfn.XLOOKUP(Table1[[#This Row],[ZIPCODE]],Table2[Zip Code],Table2[County])</f>
        <v>Salt Lake</v>
      </c>
      <c r="I610" t="str">
        <f>_xlfn.XLOOKUP(Table1[[#This Row],[ZIPCODE]],Table3[zip],Table3[county])</f>
        <v>Salt Lake County</v>
      </c>
      <c r="J610" t="str">
        <f>IFERROR(Table1[[#This Row],[County (Utah.gov)]], SUBSTITUTE(Table1[[#This Row],[County (WPR)]], " County", ""))</f>
        <v>Salt Lake</v>
      </c>
    </row>
    <row r="611" spans="1:10">
      <c r="A611" t="s">
        <v>191</v>
      </c>
      <c r="B611" t="s">
        <v>295</v>
      </c>
      <c r="C611">
        <v>2025</v>
      </c>
      <c r="D611">
        <v>2</v>
      </c>
      <c r="E611">
        <v>84108</v>
      </c>
      <c r="F611" t="s">
        <v>290</v>
      </c>
      <c r="G611">
        <v>1</v>
      </c>
      <c r="H611" t="str">
        <f>_xlfn.XLOOKUP(Table1[[#This Row],[ZIPCODE]],Table2[Zip Code],Table2[County])</f>
        <v>Salt Lake</v>
      </c>
      <c r="I611" t="str">
        <f>_xlfn.XLOOKUP(Table1[[#This Row],[ZIPCODE]],Table3[zip],Table3[county])</f>
        <v>Salt Lake County</v>
      </c>
      <c r="J611" t="str">
        <f>IFERROR(Table1[[#This Row],[County (Utah.gov)]], SUBSTITUTE(Table1[[#This Row],[County (WPR)]], " County", ""))</f>
        <v>Salt Lake</v>
      </c>
    </row>
    <row r="612" spans="1:10">
      <c r="A612" t="s">
        <v>191</v>
      </c>
      <c r="B612" t="s">
        <v>295</v>
      </c>
      <c r="C612">
        <v>2025</v>
      </c>
      <c r="D612">
        <v>2</v>
      </c>
      <c r="E612">
        <v>84109</v>
      </c>
      <c r="F612" t="s">
        <v>290</v>
      </c>
      <c r="G612">
        <v>1</v>
      </c>
      <c r="H612" t="str">
        <f>_xlfn.XLOOKUP(Table1[[#This Row],[ZIPCODE]],Table2[Zip Code],Table2[County])</f>
        <v>Salt Lake</v>
      </c>
      <c r="I612" t="str">
        <f>_xlfn.XLOOKUP(Table1[[#This Row],[ZIPCODE]],Table3[zip],Table3[county])</f>
        <v>Salt Lake County</v>
      </c>
      <c r="J612" t="str">
        <f>IFERROR(Table1[[#This Row],[County (Utah.gov)]], SUBSTITUTE(Table1[[#This Row],[County (WPR)]], " County", ""))</f>
        <v>Salt Lake</v>
      </c>
    </row>
    <row r="613" spans="1:10">
      <c r="A613" t="s">
        <v>191</v>
      </c>
      <c r="B613" t="s">
        <v>295</v>
      </c>
      <c r="C613">
        <v>2025</v>
      </c>
      <c r="D613">
        <v>2</v>
      </c>
      <c r="E613">
        <v>84109</v>
      </c>
      <c r="F613" t="s">
        <v>291</v>
      </c>
      <c r="G613">
        <v>1</v>
      </c>
      <c r="H613" t="str">
        <f>_xlfn.XLOOKUP(Table1[[#This Row],[ZIPCODE]],Table2[Zip Code],Table2[County])</f>
        <v>Salt Lake</v>
      </c>
      <c r="I613" t="str">
        <f>_xlfn.XLOOKUP(Table1[[#This Row],[ZIPCODE]],Table3[zip],Table3[county])</f>
        <v>Salt Lake County</v>
      </c>
      <c r="J613" t="str">
        <f>IFERROR(Table1[[#This Row],[County (Utah.gov)]], SUBSTITUTE(Table1[[#This Row],[County (WPR)]], " County", ""))</f>
        <v>Salt Lake</v>
      </c>
    </row>
    <row r="614" spans="1:10">
      <c r="A614" t="s">
        <v>191</v>
      </c>
      <c r="B614" t="s">
        <v>295</v>
      </c>
      <c r="C614">
        <v>2025</v>
      </c>
      <c r="D614">
        <v>2</v>
      </c>
      <c r="E614">
        <v>84115</v>
      </c>
      <c r="F614" t="s">
        <v>290</v>
      </c>
      <c r="G614">
        <v>1</v>
      </c>
      <c r="H614" t="str">
        <f>_xlfn.XLOOKUP(Table1[[#This Row],[ZIPCODE]],Table2[Zip Code],Table2[County])</f>
        <v>Salt Lake</v>
      </c>
      <c r="I614" t="str">
        <f>_xlfn.XLOOKUP(Table1[[#This Row],[ZIPCODE]],Table3[zip],Table3[county])</f>
        <v>Salt Lake County</v>
      </c>
      <c r="J614" t="str">
        <f>IFERROR(Table1[[#This Row],[County (Utah.gov)]], SUBSTITUTE(Table1[[#This Row],[County (WPR)]], " County", ""))</f>
        <v>Salt Lake</v>
      </c>
    </row>
    <row r="615" spans="1:10">
      <c r="A615" t="s">
        <v>191</v>
      </c>
      <c r="B615" t="s">
        <v>295</v>
      </c>
      <c r="C615">
        <v>2025</v>
      </c>
      <c r="D615">
        <v>2</v>
      </c>
      <c r="E615">
        <v>84116</v>
      </c>
      <c r="F615" t="s">
        <v>290</v>
      </c>
      <c r="G615">
        <v>3</v>
      </c>
      <c r="H615" t="str">
        <f>_xlfn.XLOOKUP(Table1[[#This Row],[ZIPCODE]],Table2[Zip Code],Table2[County])</f>
        <v>Salt Lake</v>
      </c>
      <c r="I615" t="str">
        <f>_xlfn.XLOOKUP(Table1[[#This Row],[ZIPCODE]],Table3[zip],Table3[county])</f>
        <v>Salt Lake County</v>
      </c>
      <c r="J615" t="str">
        <f>IFERROR(Table1[[#This Row],[County (Utah.gov)]], SUBSTITUTE(Table1[[#This Row],[County (WPR)]], " County", ""))</f>
        <v>Salt Lake</v>
      </c>
    </row>
    <row r="616" spans="1:10">
      <c r="A616" t="s">
        <v>191</v>
      </c>
      <c r="B616" t="s">
        <v>295</v>
      </c>
      <c r="C616">
        <v>2025</v>
      </c>
      <c r="D616">
        <v>2</v>
      </c>
      <c r="E616">
        <v>84117</v>
      </c>
      <c r="F616" t="s">
        <v>290</v>
      </c>
      <c r="G616">
        <v>2</v>
      </c>
      <c r="H616" t="str">
        <f>_xlfn.XLOOKUP(Table1[[#This Row],[ZIPCODE]],Table2[Zip Code],Table2[County])</f>
        <v>Salt Lake</v>
      </c>
      <c r="I616" t="str">
        <f>_xlfn.XLOOKUP(Table1[[#This Row],[ZIPCODE]],Table3[zip],Table3[county])</f>
        <v>Salt Lake County</v>
      </c>
      <c r="J616" t="str">
        <f>IFERROR(Table1[[#This Row],[County (Utah.gov)]], SUBSTITUTE(Table1[[#This Row],[County (WPR)]], " County", ""))</f>
        <v>Salt Lake</v>
      </c>
    </row>
    <row r="617" spans="1:10">
      <c r="A617" t="s">
        <v>191</v>
      </c>
      <c r="B617" t="s">
        <v>295</v>
      </c>
      <c r="C617">
        <v>2025</v>
      </c>
      <c r="D617">
        <v>2</v>
      </c>
      <c r="E617">
        <v>84119</v>
      </c>
      <c r="F617" t="s">
        <v>291</v>
      </c>
      <c r="G617">
        <v>1</v>
      </c>
      <c r="H617" t="str">
        <f>_xlfn.XLOOKUP(Table1[[#This Row],[ZIPCODE]],Table2[Zip Code],Table2[County])</f>
        <v>Salt Lake</v>
      </c>
      <c r="I617" t="str">
        <f>_xlfn.XLOOKUP(Table1[[#This Row],[ZIPCODE]],Table3[zip],Table3[county])</f>
        <v>Salt Lake County</v>
      </c>
      <c r="J617" t="str">
        <f>IFERROR(Table1[[#This Row],[County (Utah.gov)]], SUBSTITUTE(Table1[[#This Row],[County (WPR)]], " County", ""))</f>
        <v>Salt Lake</v>
      </c>
    </row>
    <row r="618" spans="1:10">
      <c r="A618" t="s">
        <v>191</v>
      </c>
      <c r="B618" t="s">
        <v>295</v>
      </c>
      <c r="C618">
        <v>2025</v>
      </c>
      <c r="D618">
        <v>2</v>
      </c>
      <c r="E618">
        <v>84120</v>
      </c>
      <c r="F618" t="s">
        <v>290</v>
      </c>
      <c r="G618">
        <v>2</v>
      </c>
      <c r="H618" t="str">
        <f>_xlfn.XLOOKUP(Table1[[#This Row],[ZIPCODE]],Table2[Zip Code],Table2[County])</f>
        <v>Salt Lake</v>
      </c>
      <c r="I618" t="str">
        <f>_xlfn.XLOOKUP(Table1[[#This Row],[ZIPCODE]],Table3[zip],Table3[county])</f>
        <v>Salt Lake County</v>
      </c>
      <c r="J618" t="str">
        <f>IFERROR(Table1[[#This Row],[County (Utah.gov)]], SUBSTITUTE(Table1[[#This Row],[County (WPR)]], " County", ""))</f>
        <v>Salt Lake</v>
      </c>
    </row>
    <row r="619" spans="1:10">
      <c r="A619" t="s">
        <v>191</v>
      </c>
      <c r="B619" t="s">
        <v>295</v>
      </c>
      <c r="C619">
        <v>2025</v>
      </c>
      <c r="D619">
        <v>2</v>
      </c>
      <c r="E619">
        <v>84120</v>
      </c>
      <c r="F619" t="s">
        <v>291</v>
      </c>
      <c r="G619">
        <v>1</v>
      </c>
      <c r="H619" t="str">
        <f>_xlfn.XLOOKUP(Table1[[#This Row],[ZIPCODE]],Table2[Zip Code],Table2[County])</f>
        <v>Salt Lake</v>
      </c>
      <c r="I619" t="str">
        <f>_xlfn.XLOOKUP(Table1[[#This Row],[ZIPCODE]],Table3[zip],Table3[county])</f>
        <v>Salt Lake County</v>
      </c>
      <c r="J619" t="str">
        <f>IFERROR(Table1[[#This Row],[County (Utah.gov)]], SUBSTITUTE(Table1[[#This Row],[County (WPR)]], " County", ""))</f>
        <v>Salt Lake</v>
      </c>
    </row>
    <row r="620" spans="1:10">
      <c r="A620" t="s">
        <v>191</v>
      </c>
      <c r="B620" t="s">
        <v>295</v>
      </c>
      <c r="C620">
        <v>2025</v>
      </c>
      <c r="D620">
        <v>2</v>
      </c>
      <c r="E620">
        <v>84123</v>
      </c>
      <c r="F620" t="s">
        <v>290</v>
      </c>
      <c r="G620">
        <v>1</v>
      </c>
      <c r="H620" t="str">
        <f>_xlfn.XLOOKUP(Table1[[#This Row],[ZIPCODE]],Table2[Zip Code],Table2[County])</f>
        <v>Salt Lake</v>
      </c>
      <c r="I620" t="str">
        <f>_xlfn.XLOOKUP(Table1[[#This Row],[ZIPCODE]],Table3[zip],Table3[county])</f>
        <v>Salt Lake County</v>
      </c>
      <c r="J620" t="str">
        <f>IFERROR(Table1[[#This Row],[County (Utah.gov)]], SUBSTITUTE(Table1[[#This Row],[County (WPR)]], " County", ""))</f>
        <v>Salt Lake</v>
      </c>
    </row>
    <row r="621" spans="1:10">
      <c r="A621" t="s">
        <v>191</v>
      </c>
      <c r="B621" t="s">
        <v>295</v>
      </c>
      <c r="C621">
        <v>2025</v>
      </c>
      <c r="D621">
        <v>2</v>
      </c>
      <c r="E621">
        <v>84124</v>
      </c>
      <c r="F621" t="s">
        <v>290</v>
      </c>
      <c r="G621">
        <v>1</v>
      </c>
      <c r="H621" t="str">
        <f>_xlfn.XLOOKUP(Table1[[#This Row],[ZIPCODE]],Table2[Zip Code],Table2[County])</f>
        <v>Salt Lake</v>
      </c>
      <c r="I621" t="str">
        <f>_xlfn.XLOOKUP(Table1[[#This Row],[ZIPCODE]],Table3[zip],Table3[county])</f>
        <v>Salt Lake County</v>
      </c>
      <c r="J621" t="str">
        <f>IFERROR(Table1[[#This Row],[County (Utah.gov)]], SUBSTITUTE(Table1[[#This Row],[County (WPR)]], " County", ""))</f>
        <v>Salt Lake</v>
      </c>
    </row>
    <row r="622" spans="1:10">
      <c r="A622" t="s">
        <v>191</v>
      </c>
      <c r="B622" t="s">
        <v>295</v>
      </c>
      <c r="C622">
        <v>2025</v>
      </c>
      <c r="D622">
        <v>2</v>
      </c>
      <c r="E622">
        <v>84128</v>
      </c>
      <c r="F622" t="s">
        <v>290</v>
      </c>
      <c r="G622">
        <v>1</v>
      </c>
      <c r="H622" t="str">
        <f>_xlfn.XLOOKUP(Table1[[#This Row],[ZIPCODE]],Table2[Zip Code],Table2[County])</f>
        <v>Salt Lake</v>
      </c>
      <c r="I622" t="str">
        <f>_xlfn.XLOOKUP(Table1[[#This Row],[ZIPCODE]],Table3[zip],Table3[county])</f>
        <v>Salt Lake County</v>
      </c>
      <c r="J622" t="str">
        <f>IFERROR(Table1[[#This Row],[County (Utah.gov)]], SUBSTITUTE(Table1[[#This Row],[County (WPR)]], " County", ""))</f>
        <v>Salt Lake</v>
      </c>
    </row>
    <row r="623" spans="1:10">
      <c r="A623" t="s">
        <v>191</v>
      </c>
      <c r="B623" t="s">
        <v>295</v>
      </c>
      <c r="C623">
        <v>2025</v>
      </c>
      <c r="D623">
        <v>2</v>
      </c>
      <c r="E623">
        <v>84129</v>
      </c>
      <c r="F623" t="s">
        <v>290</v>
      </c>
      <c r="G623">
        <v>2</v>
      </c>
      <c r="H623" t="e">
        <f>_xlfn.XLOOKUP(Table1[[#This Row],[ZIPCODE]],Table2[Zip Code],Table2[County])</f>
        <v>#N/A</v>
      </c>
      <c r="I623" t="str">
        <f>_xlfn.XLOOKUP(Table1[[#This Row],[ZIPCODE]],Table3[zip],Table3[county])</f>
        <v>Salt Lake County</v>
      </c>
      <c r="J623" t="str">
        <f>IFERROR(Table1[[#This Row],[County (Utah.gov)]], SUBSTITUTE(Table1[[#This Row],[County (WPR)]], " County", ""))</f>
        <v>Salt Lake</v>
      </c>
    </row>
    <row r="624" spans="1:10">
      <c r="A624" t="s">
        <v>191</v>
      </c>
      <c r="B624" t="s">
        <v>295</v>
      </c>
      <c r="C624">
        <v>2025</v>
      </c>
      <c r="D624">
        <v>2</v>
      </c>
      <c r="E624">
        <v>84302</v>
      </c>
      <c r="F624" t="s">
        <v>290</v>
      </c>
      <c r="G624">
        <v>1</v>
      </c>
      <c r="H624" t="str">
        <f>_xlfn.XLOOKUP(Table1[[#This Row],[ZIPCODE]],Table2[Zip Code],Table2[County])</f>
        <v>Box Elder</v>
      </c>
      <c r="I624" t="str">
        <f>_xlfn.XLOOKUP(Table1[[#This Row],[ZIPCODE]],Table3[zip],Table3[county])</f>
        <v>Box Elder County</v>
      </c>
      <c r="J624" t="str">
        <f>IFERROR(Table1[[#This Row],[County (Utah.gov)]], SUBSTITUTE(Table1[[#This Row],[County (WPR)]], " County", ""))</f>
        <v>Box Elder</v>
      </c>
    </row>
    <row r="625" spans="1:10">
      <c r="A625" t="s">
        <v>191</v>
      </c>
      <c r="B625" t="s">
        <v>295</v>
      </c>
      <c r="C625">
        <v>2025</v>
      </c>
      <c r="D625">
        <v>2</v>
      </c>
      <c r="E625">
        <v>84335</v>
      </c>
      <c r="F625" t="s">
        <v>290</v>
      </c>
      <c r="G625">
        <v>1</v>
      </c>
      <c r="H625" t="str">
        <f>_xlfn.XLOOKUP(Table1[[#This Row],[ZIPCODE]],Table2[Zip Code],Table2[County])</f>
        <v>Cache</v>
      </c>
      <c r="I625" t="str">
        <f>_xlfn.XLOOKUP(Table1[[#This Row],[ZIPCODE]],Table3[zip],Table3[county])</f>
        <v>Cache County</v>
      </c>
      <c r="J625" t="str">
        <f>IFERROR(Table1[[#This Row],[County (Utah.gov)]], SUBSTITUTE(Table1[[#This Row],[County (WPR)]], " County", ""))</f>
        <v>Cache</v>
      </c>
    </row>
    <row r="626" spans="1:10">
      <c r="A626" t="s">
        <v>191</v>
      </c>
      <c r="B626" t="s">
        <v>295</v>
      </c>
      <c r="C626">
        <v>2025</v>
      </c>
      <c r="D626">
        <v>2</v>
      </c>
      <c r="E626">
        <v>84401</v>
      </c>
      <c r="F626" t="s">
        <v>290</v>
      </c>
      <c r="G626">
        <v>3</v>
      </c>
      <c r="H626" t="str">
        <f>_xlfn.XLOOKUP(Table1[[#This Row],[ZIPCODE]],Table2[Zip Code],Table2[County])</f>
        <v>Weber</v>
      </c>
      <c r="I626" t="str">
        <f>_xlfn.XLOOKUP(Table1[[#This Row],[ZIPCODE]],Table3[zip],Table3[county])</f>
        <v>Weber County</v>
      </c>
      <c r="J626" t="str">
        <f>IFERROR(Table1[[#This Row],[County (Utah.gov)]], SUBSTITUTE(Table1[[#This Row],[County (WPR)]], " County", ""))</f>
        <v>Weber</v>
      </c>
    </row>
    <row r="627" spans="1:10">
      <c r="A627" t="s">
        <v>191</v>
      </c>
      <c r="B627" t="s">
        <v>295</v>
      </c>
      <c r="C627">
        <v>2025</v>
      </c>
      <c r="D627">
        <v>2</v>
      </c>
      <c r="E627">
        <v>84403</v>
      </c>
      <c r="F627" t="s">
        <v>290</v>
      </c>
      <c r="G627">
        <v>1</v>
      </c>
      <c r="H627" t="str">
        <f>_xlfn.XLOOKUP(Table1[[#This Row],[ZIPCODE]],Table2[Zip Code],Table2[County])</f>
        <v>Weber</v>
      </c>
      <c r="I627" t="str">
        <f>_xlfn.XLOOKUP(Table1[[#This Row],[ZIPCODE]],Table3[zip],Table3[county])</f>
        <v>Weber County</v>
      </c>
      <c r="J627" t="str">
        <f>IFERROR(Table1[[#This Row],[County (Utah.gov)]], SUBSTITUTE(Table1[[#This Row],[County (WPR)]], " County", ""))</f>
        <v>Weber</v>
      </c>
    </row>
    <row r="628" spans="1:10">
      <c r="A628" t="s">
        <v>191</v>
      </c>
      <c r="B628" t="s">
        <v>295</v>
      </c>
      <c r="C628">
        <v>2025</v>
      </c>
      <c r="D628">
        <v>2</v>
      </c>
      <c r="E628">
        <v>84404</v>
      </c>
      <c r="F628" t="s">
        <v>290</v>
      </c>
      <c r="G628">
        <v>1</v>
      </c>
      <c r="H628" t="str">
        <f>_xlfn.XLOOKUP(Table1[[#This Row],[ZIPCODE]],Table2[Zip Code],Table2[County])</f>
        <v>Weber</v>
      </c>
      <c r="I628" t="str">
        <f>_xlfn.XLOOKUP(Table1[[#This Row],[ZIPCODE]],Table3[zip],Table3[county])</f>
        <v>Weber County</v>
      </c>
      <c r="J628" t="str">
        <f>IFERROR(Table1[[#This Row],[County (Utah.gov)]], SUBSTITUTE(Table1[[#This Row],[County (WPR)]], " County", ""))</f>
        <v>Weber</v>
      </c>
    </row>
    <row r="629" spans="1:10">
      <c r="A629" t="s">
        <v>191</v>
      </c>
      <c r="B629" t="s">
        <v>295</v>
      </c>
      <c r="C629">
        <v>2025</v>
      </c>
      <c r="D629">
        <v>2</v>
      </c>
      <c r="E629">
        <v>84405</v>
      </c>
      <c r="F629" t="s">
        <v>290</v>
      </c>
      <c r="G629">
        <v>1</v>
      </c>
      <c r="H629" t="str">
        <f>_xlfn.XLOOKUP(Table1[[#This Row],[ZIPCODE]],Table2[Zip Code],Table2[County])</f>
        <v>Weber</v>
      </c>
      <c r="I629" t="str">
        <f>_xlfn.XLOOKUP(Table1[[#This Row],[ZIPCODE]],Table3[zip],Table3[county])</f>
        <v>Weber County</v>
      </c>
      <c r="J629" t="str">
        <f>IFERROR(Table1[[#This Row],[County (Utah.gov)]], SUBSTITUTE(Table1[[#This Row],[County (WPR)]], " County", ""))</f>
        <v>Weber</v>
      </c>
    </row>
    <row r="630" spans="1:10">
      <c r="A630" t="s">
        <v>191</v>
      </c>
      <c r="B630" t="s">
        <v>295</v>
      </c>
      <c r="C630">
        <v>2025</v>
      </c>
      <c r="D630">
        <v>2</v>
      </c>
      <c r="E630">
        <v>84601</v>
      </c>
      <c r="F630" t="s">
        <v>290</v>
      </c>
      <c r="G630">
        <v>1</v>
      </c>
      <c r="H630" t="str">
        <f>_xlfn.XLOOKUP(Table1[[#This Row],[ZIPCODE]],Table2[Zip Code],Table2[County])</f>
        <v>Utah</v>
      </c>
      <c r="I630" t="str">
        <f>_xlfn.XLOOKUP(Table1[[#This Row],[ZIPCODE]],Table3[zip],Table3[county])</f>
        <v>Utah County</v>
      </c>
      <c r="J630" t="str">
        <f>IFERROR(Table1[[#This Row],[County (Utah.gov)]], SUBSTITUTE(Table1[[#This Row],[County (WPR)]], " County", ""))</f>
        <v>Utah</v>
      </c>
    </row>
    <row r="631" spans="1:10">
      <c r="A631" t="s">
        <v>191</v>
      </c>
      <c r="B631" t="s">
        <v>295</v>
      </c>
      <c r="C631">
        <v>2025</v>
      </c>
      <c r="D631">
        <v>2</v>
      </c>
      <c r="E631">
        <v>84606</v>
      </c>
      <c r="F631" t="s">
        <v>290</v>
      </c>
      <c r="G631">
        <v>2</v>
      </c>
      <c r="H631" t="str">
        <f>_xlfn.XLOOKUP(Table1[[#This Row],[ZIPCODE]],Table2[Zip Code],Table2[County])</f>
        <v>Utah</v>
      </c>
      <c r="I631" t="str">
        <f>_xlfn.XLOOKUP(Table1[[#This Row],[ZIPCODE]],Table3[zip],Table3[county])</f>
        <v>Utah County</v>
      </c>
      <c r="J631" t="str">
        <f>IFERROR(Table1[[#This Row],[County (Utah.gov)]], SUBSTITUTE(Table1[[#This Row],[County (WPR)]], " County", ""))</f>
        <v>Utah</v>
      </c>
    </row>
    <row r="632" spans="1:10">
      <c r="A632" t="s">
        <v>191</v>
      </c>
      <c r="B632" t="s">
        <v>295</v>
      </c>
      <c r="C632">
        <v>2025</v>
      </c>
      <c r="D632">
        <v>2</v>
      </c>
      <c r="E632">
        <v>84653</v>
      </c>
      <c r="F632" t="s">
        <v>290</v>
      </c>
      <c r="G632">
        <v>1</v>
      </c>
      <c r="H632" t="str">
        <f>_xlfn.XLOOKUP(Table1[[#This Row],[ZIPCODE]],Table2[Zip Code],Table2[County])</f>
        <v>Utah</v>
      </c>
      <c r="I632" t="str">
        <f>_xlfn.XLOOKUP(Table1[[#This Row],[ZIPCODE]],Table3[zip],Table3[county])</f>
        <v>Utah County</v>
      </c>
      <c r="J632" t="str">
        <f>IFERROR(Table1[[#This Row],[County (Utah.gov)]], SUBSTITUTE(Table1[[#This Row],[County (WPR)]], " County", ""))</f>
        <v>Utah</v>
      </c>
    </row>
    <row r="633" spans="1:10">
      <c r="A633" t="s">
        <v>191</v>
      </c>
      <c r="B633" t="s">
        <v>295</v>
      </c>
      <c r="C633">
        <v>2025</v>
      </c>
      <c r="D633">
        <v>2</v>
      </c>
      <c r="E633">
        <v>84655</v>
      </c>
      <c r="F633" t="s">
        <v>290</v>
      </c>
      <c r="G633">
        <v>1</v>
      </c>
      <c r="H633" t="str">
        <f>_xlfn.XLOOKUP(Table1[[#This Row],[ZIPCODE]],Table2[Zip Code],Table2[County])</f>
        <v>Utah</v>
      </c>
      <c r="I633" t="str">
        <f>_xlfn.XLOOKUP(Table1[[#This Row],[ZIPCODE]],Table3[zip],Table3[county])</f>
        <v>Utah County</v>
      </c>
      <c r="J633" t="str">
        <f>IFERROR(Table1[[#This Row],[County (Utah.gov)]], SUBSTITUTE(Table1[[#This Row],[County (WPR)]], " County", ""))</f>
        <v>Utah</v>
      </c>
    </row>
    <row r="634" spans="1:10">
      <c r="A634" t="s">
        <v>191</v>
      </c>
      <c r="B634" t="s">
        <v>295</v>
      </c>
      <c r="C634">
        <v>2025</v>
      </c>
      <c r="D634">
        <v>2</v>
      </c>
      <c r="E634">
        <v>84655</v>
      </c>
      <c r="F634" t="s">
        <v>291</v>
      </c>
      <c r="G634">
        <v>1</v>
      </c>
      <c r="H634" t="str">
        <f>_xlfn.XLOOKUP(Table1[[#This Row],[ZIPCODE]],Table2[Zip Code],Table2[County])</f>
        <v>Utah</v>
      </c>
      <c r="I634" t="str">
        <f>_xlfn.XLOOKUP(Table1[[#This Row],[ZIPCODE]],Table3[zip],Table3[county])</f>
        <v>Utah County</v>
      </c>
      <c r="J634" t="str">
        <f>IFERROR(Table1[[#This Row],[County (Utah.gov)]], SUBSTITUTE(Table1[[#This Row],[County (WPR)]], " County", ""))</f>
        <v>Utah</v>
      </c>
    </row>
    <row r="635" spans="1:10">
      <c r="A635" t="s">
        <v>191</v>
      </c>
      <c r="B635" t="s">
        <v>295</v>
      </c>
      <c r="C635">
        <v>2025</v>
      </c>
      <c r="D635">
        <v>2</v>
      </c>
      <c r="E635">
        <v>84660</v>
      </c>
      <c r="F635" t="s">
        <v>290</v>
      </c>
      <c r="G635">
        <v>2</v>
      </c>
      <c r="H635" t="str">
        <f>_xlfn.XLOOKUP(Table1[[#This Row],[ZIPCODE]],Table2[Zip Code],Table2[County])</f>
        <v>Utah</v>
      </c>
      <c r="I635" t="str">
        <f>_xlfn.XLOOKUP(Table1[[#This Row],[ZIPCODE]],Table3[zip],Table3[county])</f>
        <v>Utah County</v>
      </c>
      <c r="J635" t="str">
        <f>IFERROR(Table1[[#This Row],[County (Utah.gov)]], SUBSTITUTE(Table1[[#This Row],[County (WPR)]], " County", ""))</f>
        <v>Utah</v>
      </c>
    </row>
    <row r="636" spans="1:10">
      <c r="A636" t="s">
        <v>191</v>
      </c>
      <c r="B636" t="s">
        <v>296</v>
      </c>
      <c r="C636">
        <v>2025</v>
      </c>
      <c r="D636">
        <v>2</v>
      </c>
      <c r="E636">
        <v>84003</v>
      </c>
      <c r="F636" t="s">
        <v>290</v>
      </c>
      <c r="G636">
        <v>16</v>
      </c>
      <c r="H636" t="str">
        <f>_xlfn.XLOOKUP(Table1[[#This Row],[ZIPCODE]],Table2[Zip Code],Table2[County])</f>
        <v>Utah</v>
      </c>
      <c r="I636" t="str">
        <f>_xlfn.XLOOKUP(Table1[[#This Row],[ZIPCODE]],Table3[zip],Table3[county])</f>
        <v>Utah County</v>
      </c>
      <c r="J636" t="str">
        <f>IFERROR(Table1[[#This Row],[County (Utah.gov)]], SUBSTITUTE(Table1[[#This Row],[County (WPR)]], " County", ""))</f>
        <v>Utah</v>
      </c>
    </row>
    <row r="637" spans="1:10">
      <c r="A637" t="s">
        <v>191</v>
      </c>
      <c r="B637" t="s">
        <v>296</v>
      </c>
      <c r="C637">
        <v>2025</v>
      </c>
      <c r="D637">
        <v>2</v>
      </c>
      <c r="E637">
        <v>84003</v>
      </c>
      <c r="F637" t="s">
        <v>291</v>
      </c>
      <c r="G637">
        <v>16</v>
      </c>
      <c r="H637" t="str">
        <f>_xlfn.XLOOKUP(Table1[[#This Row],[ZIPCODE]],Table2[Zip Code],Table2[County])</f>
        <v>Utah</v>
      </c>
      <c r="I637" t="str">
        <f>_xlfn.XLOOKUP(Table1[[#This Row],[ZIPCODE]],Table3[zip],Table3[county])</f>
        <v>Utah County</v>
      </c>
      <c r="J637" t="str">
        <f>IFERROR(Table1[[#This Row],[County (Utah.gov)]], SUBSTITUTE(Table1[[#This Row],[County (WPR)]], " County", ""))</f>
        <v>Utah</v>
      </c>
    </row>
    <row r="638" spans="1:10">
      <c r="A638" t="s">
        <v>191</v>
      </c>
      <c r="B638" t="s">
        <v>296</v>
      </c>
      <c r="C638">
        <v>2025</v>
      </c>
      <c r="D638">
        <v>2</v>
      </c>
      <c r="E638">
        <v>84004</v>
      </c>
      <c r="F638" t="s">
        <v>290</v>
      </c>
      <c r="G638">
        <v>3</v>
      </c>
      <c r="H638" t="str">
        <f>_xlfn.XLOOKUP(Table1[[#This Row],[ZIPCODE]],Table2[Zip Code],Table2[County])</f>
        <v>Utah</v>
      </c>
      <c r="I638" t="str">
        <f>_xlfn.XLOOKUP(Table1[[#This Row],[ZIPCODE]],Table3[zip],Table3[county])</f>
        <v>Utah County</v>
      </c>
      <c r="J638" t="str">
        <f>IFERROR(Table1[[#This Row],[County (Utah.gov)]], SUBSTITUTE(Table1[[#This Row],[County (WPR)]], " County", ""))</f>
        <v>Utah</v>
      </c>
    </row>
    <row r="639" spans="1:10">
      <c r="A639" t="s">
        <v>191</v>
      </c>
      <c r="B639" t="s">
        <v>296</v>
      </c>
      <c r="C639">
        <v>2025</v>
      </c>
      <c r="D639">
        <v>2</v>
      </c>
      <c r="E639">
        <v>84004</v>
      </c>
      <c r="F639" t="s">
        <v>291</v>
      </c>
      <c r="G639">
        <v>2</v>
      </c>
      <c r="H639" t="str">
        <f>_xlfn.XLOOKUP(Table1[[#This Row],[ZIPCODE]],Table2[Zip Code],Table2[County])</f>
        <v>Utah</v>
      </c>
      <c r="I639" t="str">
        <f>_xlfn.XLOOKUP(Table1[[#This Row],[ZIPCODE]],Table3[zip],Table3[county])</f>
        <v>Utah County</v>
      </c>
      <c r="J639" t="str">
        <f>IFERROR(Table1[[#This Row],[County (Utah.gov)]], SUBSTITUTE(Table1[[#This Row],[County (WPR)]], " County", ""))</f>
        <v>Utah</v>
      </c>
    </row>
    <row r="640" spans="1:10">
      <c r="A640" t="s">
        <v>191</v>
      </c>
      <c r="B640" t="s">
        <v>296</v>
      </c>
      <c r="C640">
        <v>2025</v>
      </c>
      <c r="D640">
        <v>2</v>
      </c>
      <c r="E640">
        <v>84005</v>
      </c>
      <c r="F640" t="s">
        <v>290</v>
      </c>
      <c r="G640">
        <v>10</v>
      </c>
      <c r="H640" t="e">
        <f>_xlfn.XLOOKUP(Table1[[#This Row],[ZIPCODE]],Table2[Zip Code],Table2[County])</f>
        <v>#N/A</v>
      </c>
      <c r="I640" t="str">
        <f>_xlfn.XLOOKUP(Table1[[#This Row],[ZIPCODE]],Table3[zip],Table3[county])</f>
        <v>Utah County</v>
      </c>
      <c r="J640" t="str">
        <f>IFERROR(Table1[[#This Row],[County (Utah.gov)]], SUBSTITUTE(Table1[[#This Row],[County (WPR)]], " County", ""))</f>
        <v>Utah</v>
      </c>
    </row>
    <row r="641" spans="1:10">
      <c r="A641" t="s">
        <v>191</v>
      </c>
      <c r="B641" t="s">
        <v>296</v>
      </c>
      <c r="C641">
        <v>2025</v>
      </c>
      <c r="D641">
        <v>2</v>
      </c>
      <c r="E641">
        <v>84005</v>
      </c>
      <c r="F641" t="s">
        <v>291</v>
      </c>
      <c r="G641">
        <v>31</v>
      </c>
      <c r="H641" t="e">
        <f>_xlfn.XLOOKUP(Table1[[#This Row],[ZIPCODE]],Table2[Zip Code],Table2[County])</f>
        <v>#N/A</v>
      </c>
      <c r="I641" t="str">
        <f>_xlfn.XLOOKUP(Table1[[#This Row],[ZIPCODE]],Table3[zip],Table3[county])</f>
        <v>Utah County</v>
      </c>
      <c r="J641" t="str">
        <f>IFERROR(Table1[[#This Row],[County (Utah.gov)]], SUBSTITUTE(Table1[[#This Row],[County (WPR)]], " County", ""))</f>
        <v>Utah</v>
      </c>
    </row>
    <row r="642" spans="1:10">
      <c r="A642" t="s">
        <v>191</v>
      </c>
      <c r="B642" t="s">
        <v>296</v>
      </c>
      <c r="C642">
        <v>2025</v>
      </c>
      <c r="D642">
        <v>2</v>
      </c>
      <c r="E642">
        <v>84006</v>
      </c>
      <c r="F642" t="s">
        <v>291</v>
      </c>
      <c r="G642">
        <v>1</v>
      </c>
      <c r="H642" t="str">
        <f>_xlfn.XLOOKUP(Table1[[#This Row],[ZIPCODE]],Table2[Zip Code],Table2[County])</f>
        <v>Salt Lake</v>
      </c>
      <c r="I642" t="str">
        <f>_xlfn.XLOOKUP(Table1[[#This Row],[ZIPCODE]],Table3[zip],Table3[county])</f>
        <v>Salt Lake County</v>
      </c>
      <c r="J642" t="str">
        <f>IFERROR(Table1[[#This Row],[County (Utah.gov)]], SUBSTITUTE(Table1[[#This Row],[County (WPR)]], " County", ""))</f>
        <v>Salt Lake</v>
      </c>
    </row>
    <row r="643" spans="1:10">
      <c r="A643" t="s">
        <v>191</v>
      </c>
      <c r="B643" t="s">
        <v>296</v>
      </c>
      <c r="C643">
        <v>2025</v>
      </c>
      <c r="D643">
        <v>2</v>
      </c>
      <c r="E643">
        <v>84009</v>
      </c>
      <c r="F643" t="s">
        <v>290</v>
      </c>
      <c r="G643">
        <v>60</v>
      </c>
      <c r="H643" t="e">
        <f>_xlfn.XLOOKUP(Table1[[#This Row],[ZIPCODE]],Table2[Zip Code],Table2[County])</f>
        <v>#N/A</v>
      </c>
      <c r="I643" t="str">
        <f>_xlfn.XLOOKUP(Table1[[#This Row],[ZIPCODE]],Table3[zip],Table3[county])</f>
        <v>Salt Lake County</v>
      </c>
      <c r="J643" t="str">
        <f>IFERROR(Table1[[#This Row],[County (Utah.gov)]], SUBSTITUTE(Table1[[#This Row],[County (WPR)]], " County", ""))</f>
        <v>Salt Lake</v>
      </c>
    </row>
    <row r="644" spans="1:10">
      <c r="A644" t="s">
        <v>191</v>
      </c>
      <c r="B644" t="s">
        <v>296</v>
      </c>
      <c r="C644">
        <v>2025</v>
      </c>
      <c r="D644">
        <v>2</v>
      </c>
      <c r="E644">
        <v>84009</v>
      </c>
      <c r="F644" t="s">
        <v>291</v>
      </c>
      <c r="G644">
        <v>91</v>
      </c>
      <c r="H644" t="e">
        <f>_xlfn.XLOOKUP(Table1[[#This Row],[ZIPCODE]],Table2[Zip Code],Table2[County])</f>
        <v>#N/A</v>
      </c>
      <c r="I644" t="str">
        <f>_xlfn.XLOOKUP(Table1[[#This Row],[ZIPCODE]],Table3[zip],Table3[county])</f>
        <v>Salt Lake County</v>
      </c>
      <c r="J644" t="str">
        <f>IFERROR(Table1[[#This Row],[County (Utah.gov)]], SUBSTITUTE(Table1[[#This Row],[County (WPR)]], " County", ""))</f>
        <v>Salt Lake</v>
      </c>
    </row>
    <row r="645" spans="1:10">
      <c r="A645" t="s">
        <v>191</v>
      </c>
      <c r="B645" t="s">
        <v>296</v>
      </c>
      <c r="C645">
        <v>2025</v>
      </c>
      <c r="D645">
        <v>2</v>
      </c>
      <c r="E645">
        <v>84010</v>
      </c>
      <c r="F645" t="s">
        <v>290</v>
      </c>
      <c r="G645">
        <v>16</v>
      </c>
      <c r="H645" t="str">
        <f>_xlfn.XLOOKUP(Table1[[#This Row],[ZIPCODE]],Table2[Zip Code],Table2[County])</f>
        <v>Davis</v>
      </c>
      <c r="I645" t="str">
        <f>_xlfn.XLOOKUP(Table1[[#This Row],[ZIPCODE]],Table3[zip],Table3[county])</f>
        <v>Davis County</v>
      </c>
      <c r="J645" t="str">
        <f>IFERROR(Table1[[#This Row],[County (Utah.gov)]], SUBSTITUTE(Table1[[#This Row],[County (WPR)]], " County", ""))</f>
        <v>Davis</v>
      </c>
    </row>
    <row r="646" spans="1:10">
      <c r="A646" t="s">
        <v>191</v>
      </c>
      <c r="B646" t="s">
        <v>296</v>
      </c>
      <c r="C646">
        <v>2025</v>
      </c>
      <c r="D646">
        <v>2</v>
      </c>
      <c r="E646">
        <v>84010</v>
      </c>
      <c r="F646" t="s">
        <v>291</v>
      </c>
      <c r="G646">
        <v>20</v>
      </c>
      <c r="H646" t="str">
        <f>_xlfn.XLOOKUP(Table1[[#This Row],[ZIPCODE]],Table2[Zip Code],Table2[County])</f>
        <v>Davis</v>
      </c>
      <c r="I646" t="str">
        <f>_xlfn.XLOOKUP(Table1[[#This Row],[ZIPCODE]],Table3[zip],Table3[county])</f>
        <v>Davis County</v>
      </c>
      <c r="J646" t="str">
        <f>IFERROR(Table1[[#This Row],[County (Utah.gov)]], SUBSTITUTE(Table1[[#This Row],[County (WPR)]], " County", ""))</f>
        <v>Davis</v>
      </c>
    </row>
    <row r="647" spans="1:10">
      <c r="A647" t="s">
        <v>191</v>
      </c>
      <c r="B647" t="s">
        <v>296</v>
      </c>
      <c r="C647">
        <v>2025</v>
      </c>
      <c r="D647">
        <v>2</v>
      </c>
      <c r="E647">
        <v>84011</v>
      </c>
      <c r="F647" t="s">
        <v>291</v>
      </c>
      <c r="G647">
        <v>1</v>
      </c>
      <c r="H647" t="str">
        <f>_xlfn.XLOOKUP(Table1[[#This Row],[ZIPCODE]],Table2[Zip Code],Table2[County])</f>
        <v>Davis</v>
      </c>
      <c r="I647" t="e">
        <f>_xlfn.XLOOKUP(Table1[[#This Row],[ZIPCODE]],Table3[zip],Table3[county])</f>
        <v>#N/A</v>
      </c>
      <c r="J647" t="str">
        <f>IFERROR(Table1[[#This Row],[County (Utah.gov)]], SUBSTITUTE(Table1[[#This Row],[County (WPR)]], " County", ""))</f>
        <v>Davis</v>
      </c>
    </row>
    <row r="648" spans="1:10">
      <c r="A648" t="s">
        <v>191</v>
      </c>
      <c r="B648" t="s">
        <v>296</v>
      </c>
      <c r="C648">
        <v>2025</v>
      </c>
      <c r="D648">
        <v>2</v>
      </c>
      <c r="E648">
        <v>84013</v>
      </c>
      <c r="F648" t="s">
        <v>290</v>
      </c>
      <c r="G648">
        <v>1</v>
      </c>
      <c r="H648" t="str">
        <f>_xlfn.XLOOKUP(Table1[[#This Row],[ZIPCODE]],Table2[Zip Code],Table2[County])</f>
        <v>Utah</v>
      </c>
      <c r="I648" t="str">
        <f>_xlfn.XLOOKUP(Table1[[#This Row],[ZIPCODE]],Table3[zip],Table3[county])</f>
        <v>Utah County</v>
      </c>
      <c r="J648" t="str">
        <f>IFERROR(Table1[[#This Row],[County (Utah.gov)]], SUBSTITUTE(Table1[[#This Row],[County (WPR)]], " County", ""))</f>
        <v>Utah</v>
      </c>
    </row>
    <row r="649" spans="1:10">
      <c r="A649" t="s">
        <v>191</v>
      </c>
      <c r="B649" t="s">
        <v>296</v>
      </c>
      <c r="C649">
        <v>2025</v>
      </c>
      <c r="D649">
        <v>2</v>
      </c>
      <c r="E649">
        <v>84013</v>
      </c>
      <c r="F649" t="s">
        <v>291</v>
      </c>
      <c r="G649">
        <v>3</v>
      </c>
      <c r="H649" t="str">
        <f>_xlfn.XLOOKUP(Table1[[#This Row],[ZIPCODE]],Table2[Zip Code],Table2[County])</f>
        <v>Utah</v>
      </c>
      <c r="I649" t="str">
        <f>_xlfn.XLOOKUP(Table1[[#This Row],[ZIPCODE]],Table3[zip],Table3[county])</f>
        <v>Utah County</v>
      </c>
      <c r="J649" t="str">
        <f>IFERROR(Table1[[#This Row],[County (Utah.gov)]], SUBSTITUTE(Table1[[#This Row],[County (WPR)]], " County", ""))</f>
        <v>Utah</v>
      </c>
    </row>
    <row r="650" spans="1:10">
      <c r="A650" t="s">
        <v>191</v>
      </c>
      <c r="B650" t="s">
        <v>296</v>
      </c>
      <c r="C650">
        <v>2025</v>
      </c>
      <c r="D650">
        <v>2</v>
      </c>
      <c r="E650">
        <v>84014</v>
      </c>
      <c r="F650" t="s">
        <v>290</v>
      </c>
      <c r="G650">
        <v>5</v>
      </c>
      <c r="H650" t="str">
        <f>_xlfn.XLOOKUP(Table1[[#This Row],[ZIPCODE]],Table2[Zip Code],Table2[County])</f>
        <v>Davis</v>
      </c>
      <c r="I650" t="str">
        <f>_xlfn.XLOOKUP(Table1[[#This Row],[ZIPCODE]],Table3[zip],Table3[county])</f>
        <v>Davis County</v>
      </c>
      <c r="J650" t="str">
        <f>IFERROR(Table1[[#This Row],[County (Utah.gov)]], SUBSTITUTE(Table1[[#This Row],[County (WPR)]], " County", ""))</f>
        <v>Davis</v>
      </c>
    </row>
    <row r="651" spans="1:10">
      <c r="A651" t="s">
        <v>191</v>
      </c>
      <c r="B651" t="s">
        <v>296</v>
      </c>
      <c r="C651">
        <v>2025</v>
      </c>
      <c r="D651">
        <v>2</v>
      </c>
      <c r="E651">
        <v>84014</v>
      </c>
      <c r="F651" t="s">
        <v>291</v>
      </c>
      <c r="G651">
        <v>2</v>
      </c>
      <c r="H651" t="str">
        <f>_xlfn.XLOOKUP(Table1[[#This Row],[ZIPCODE]],Table2[Zip Code],Table2[County])</f>
        <v>Davis</v>
      </c>
      <c r="I651" t="str">
        <f>_xlfn.XLOOKUP(Table1[[#This Row],[ZIPCODE]],Table3[zip],Table3[county])</f>
        <v>Davis County</v>
      </c>
      <c r="J651" t="str">
        <f>IFERROR(Table1[[#This Row],[County (Utah.gov)]], SUBSTITUTE(Table1[[#This Row],[County (WPR)]], " County", ""))</f>
        <v>Davis</v>
      </c>
    </row>
    <row r="652" spans="1:10">
      <c r="A652" t="s">
        <v>191</v>
      </c>
      <c r="B652" t="s">
        <v>296</v>
      </c>
      <c r="C652">
        <v>2025</v>
      </c>
      <c r="D652">
        <v>2</v>
      </c>
      <c r="E652">
        <v>84015</v>
      </c>
      <c r="F652" t="s">
        <v>290</v>
      </c>
      <c r="G652">
        <v>8</v>
      </c>
      <c r="H652" t="str">
        <f>_xlfn.XLOOKUP(Table1[[#This Row],[ZIPCODE]],Table2[Zip Code],Table2[County])</f>
        <v>Davis</v>
      </c>
      <c r="I652" t="str">
        <f>_xlfn.XLOOKUP(Table1[[#This Row],[ZIPCODE]],Table3[zip],Table3[county])</f>
        <v>Davis County</v>
      </c>
      <c r="J652" t="str">
        <f>IFERROR(Table1[[#This Row],[County (Utah.gov)]], SUBSTITUTE(Table1[[#This Row],[County (WPR)]], " County", ""))</f>
        <v>Davis</v>
      </c>
    </row>
    <row r="653" spans="1:10">
      <c r="A653" t="s">
        <v>191</v>
      </c>
      <c r="B653" t="s">
        <v>296</v>
      </c>
      <c r="C653">
        <v>2025</v>
      </c>
      <c r="D653">
        <v>2</v>
      </c>
      <c r="E653">
        <v>84015</v>
      </c>
      <c r="F653" t="s">
        <v>291</v>
      </c>
      <c r="G653">
        <v>12</v>
      </c>
      <c r="H653" t="str">
        <f>_xlfn.XLOOKUP(Table1[[#This Row],[ZIPCODE]],Table2[Zip Code],Table2[County])</f>
        <v>Davis</v>
      </c>
      <c r="I653" t="str">
        <f>_xlfn.XLOOKUP(Table1[[#This Row],[ZIPCODE]],Table3[zip],Table3[county])</f>
        <v>Davis County</v>
      </c>
      <c r="J653" t="str">
        <f>IFERROR(Table1[[#This Row],[County (Utah.gov)]], SUBSTITUTE(Table1[[#This Row],[County (WPR)]], " County", ""))</f>
        <v>Davis</v>
      </c>
    </row>
    <row r="654" spans="1:10">
      <c r="A654" t="s">
        <v>191</v>
      </c>
      <c r="B654" t="s">
        <v>296</v>
      </c>
      <c r="C654">
        <v>2025</v>
      </c>
      <c r="D654">
        <v>2</v>
      </c>
      <c r="E654">
        <v>84020</v>
      </c>
      <c r="F654" t="s">
        <v>290</v>
      </c>
      <c r="G654">
        <v>31</v>
      </c>
      <c r="H654" t="str">
        <f>_xlfn.XLOOKUP(Table1[[#This Row],[ZIPCODE]],Table2[Zip Code],Table2[County])</f>
        <v>Salt Lake</v>
      </c>
      <c r="I654" t="str">
        <f>_xlfn.XLOOKUP(Table1[[#This Row],[ZIPCODE]],Table3[zip],Table3[county])</f>
        <v>Salt Lake County</v>
      </c>
      <c r="J654" t="str">
        <f>IFERROR(Table1[[#This Row],[County (Utah.gov)]], SUBSTITUTE(Table1[[#This Row],[County (WPR)]], " County", ""))</f>
        <v>Salt Lake</v>
      </c>
    </row>
    <row r="655" spans="1:10">
      <c r="A655" t="s">
        <v>191</v>
      </c>
      <c r="B655" t="s">
        <v>296</v>
      </c>
      <c r="C655">
        <v>2025</v>
      </c>
      <c r="D655">
        <v>2</v>
      </c>
      <c r="E655">
        <v>84020</v>
      </c>
      <c r="F655" t="s">
        <v>291</v>
      </c>
      <c r="G655">
        <v>77</v>
      </c>
      <c r="H655" t="str">
        <f>_xlfn.XLOOKUP(Table1[[#This Row],[ZIPCODE]],Table2[Zip Code],Table2[County])</f>
        <v>Salt Lake</v>
      </c>
      <c r="I655" t="str">
        <f>_xlfn.XLOOKUP(Table1[[#This Row],[ZIPCODE]],Table3[zip],Table3[county])</f>
        <v>Salt Lake County</v>
      </c>
      <c r="J655" t="str">
        <f>IFERROR(Table1[[#This Row],[County (Utah.gov)]], SUBSTITUTE(Table1[[#This Row],[County (WPR)]], " County", ""))</f>
        <v>Salt Lake</v>
      </c>
    </row>
    <row r="656" spans="1:10">
      <c r="A656" t="s">
        <v>191</v>
      </c>
      <c r="B656" t="s">
        <v>296</v>
      </c>
      <c r="C656">
        <v>2025</v>
      </c>
      <c r="D656">
        <v>2</v>
      </c>
      <c r="E656">
        <v>84021</v>
      </c>
      <c r="F656" t="s">
        <v>290</v>
      </c>
      <c r="G656">
        <v>1</v>
      </c>
      <c r="H656" t="str">
        <f>_xlfn.XLOOKUP(Table1[[#This Row],[ZIPCODE]],Table2[Zip Code],Table2[County])</f>
        <v>Duchesne</v>
      </c>
      <c r="I656" t="str">
        <f>_xlfn.XLOOKUP(Table1[[#This Row],[ZIPCODE]],Table3[zip],Table3[county])</f>
        <v>Duchesne County</v>
      </c>
      <c r="J656" t="str">
        <f>IFERROR(Table1[[#This Row],[County (Utah.gov)]], SUBSTITUTE(Table1[[#This Row],[County (WPR)]], " County", ""))</f>
        <v>Duchesne</v>
      </c>
    </row>
    <row r="657" spans="1:10">
      <c r="A657" t="s">
        <v>191</v>
      </c>
      <c r="B657" t="s">
        <v>296</v>
      </c>
      <c r="C657">
        <v>2025</v>
      </c>
      <c r="D657">
        <v>2</v>
      </c>
      <c r="E657">
        <v>84025</v>
      </c>
      <c r="F657" t="s">
        <v>290</v>
      </c>
      <c r="G657">
        <v>5</v>
      </c>
      <c r="H657" t="str">
        <f>_xlfn.XLOOKUP(Table1[[#This Row],[ZIPCODE]],Table2[Zip Code],Table2[County])</f>
        <v>Davis</v>
      </c>
      <c r="I657" t="str">
        <f>_xlfn.XLOOKUP(Table1[[#This Row],[ZIPCODE]],Table3[zip],Table3[county])</f>
        <v>Davis County</v>
      </c>
      <c r="J657" t="str">
        <f>IFERROR(Table1[[#This Row],[County (Utah.gov)]], SUBSTITUTE(Table1[[#This Row],[County (WPR)]], " County", ""))</f>
        <v>Davis</v>
      </c>
    </row>
    <row r="658" spans="1:10">
      <c r="A658" t="s">
        <v>191</v>
      </c>
      <c r="B658" t="s">
        <v>296</v>
      </c>
      <c r="C658">
        <v>2025</v>
      </c>
      <c r="D658">
        <v>2</v>
      </c>
      <c r="E658">
        <v>84025</v>
      </c>
      <c r="F658" t="s">
        <v>291</v>
      </c>
      <c r="G658">
        <v>6</v>
      </c>
      <c r="H658" t="str">
        <f>_xlfn.XLOOKUP(Table1[[#This Row],[ZIPCODE]],Table2[Zip Code],Table2[County])</f>
        <v>Davis</v>
      </c>
      <c r="I658" t="str">
        <f>_xlfn.XLOOKUP(Table1[[#This Row],[ZIPCODE]],Table3[zip],Table3[county])</f>
        <v>Davis County</v>
      </c>
      <c r="J658" t="str">
        <f>IFERROR(Table1[[#This Row],[County (Utah.gov)]], SUBSTITUTE(Table1[[#This Row],[County (WPR)]], " County", ""))</f>
        <v>Davis</v>
      </c>
    </row>
    <row r="659" spans="1:10">
      <c r="A659" t="s">
        <v>191</v>
      </c>
      <c r="B659" t="s">
        <v>296</v>
      </c>
      <c r="C659">
        <v>2025</v>
      </c>
      <c r="D659">
        <v>2</v>
      </c>
      <c r="E659">
        <v>84029</v>
      </c>
      <c r="F659" t="s">
        <v>290</v>
      </c>
      <c r="G659">
        <v>7</v>
      </c>
      <c r="H659" t="str">
        <f>_xlfn.XLOOKUP(Table1[[#This Row],[ZIPCODE]],Table2[Zip Code],Table2[County])</f>
        <v>Tooele</v>
      </c>
      <c r="I659" t="str">
        <f>_xlfn.XLOOKUP(Table1[[#This Row],[ZIPCODE]],Table3[zip],Table3[county])</f>
        <v>Tooele County</v>
      </c>
      <c r="J659" t="str">
        <f>IFERROR(Table1[[#This Row],[County (Utah.gov)]], SUBSTITUTE(Table1[[#This Row],[County (WPR)]], " County", ""))</f>
        <v>Tooele</v>
      </c>
    </row>
    <row r="660" spans="1:10">
      <c r="A660" t="s">
        <v>191</v>
      </c>
      <c r="B660" t="s">
        <v>296</v>
      </c>
      <c r="C660">
        <v>2025</v>
      </c>
      <c r="D660">
        <v>2</v>
      </c>
      <c r="E660">
        <v>84029</v>
      </c>
      <c r="F660" t="s">
        <v>291</v>
      </c>
      <c r="G660">
        <v>8</v>
      </c>
      <c r="H660" t="str">
        <f>_xlfn.XLOOKUP(Table1[[#This Row],[ZIPCODE]],Table2[Zip Code],Table2[County])</f>
        <v>Tooele</v>
      </c>
      <c r="I660" t="str">
        <f>_xlfn.XLOOKUP(Table1[[#This Row],[ZIPCODE]],Table3[zip],Table3[county])</f>
        <v>Tooele County</v>
      </c>
      <c r="J660" t="str">
        <f>IFERROR(Table1[[#This Row],[County (Utah.gov)]], SUBSTITUTE(Table1[[#This Row],[County (WPR)]], " County", ""))</f>
        <v>Tooele</v>
      </c>
    </row>
    <row r="661" spans="1:10">
      <c r="A661" t="s">
        <v>191</v>
      </c>
      <c r="B661" t="s">
        <v>296</v>
      </c>
      <c r="C661">
        <v>2025</v>
      </c>
      <c r="D661">
        <v>2</v>
      </c>
      <c r="E661">
        <v>84032</v>
      </c>
      <c r="F661" t="s">
        <v>290</v>
      </c>
      <c r="G661">
        <v>1</v>
      </c>
      <c r="H661" t="str">
        <f>_xlfn.XLOOKUP(Table1[[#This Row],[ZIPCODE]],Table2[Zip Code],Table2[County])</f>
        <v>Wasatch</v>
      </c>
      <c r="I661" t="str">
        <f>_xlfn.XLOOKUP(Table1[[#This Row],[ZIPCODE]],Table3[zip],Table3[county])</f>
        <v>Wasatch County</v>
      </c>
      <c r="J661" t="str">
        <f>IFERROR(Table1[[#This Row],[County (Utah.gov)]], SUBSTITUTE(Table1[[#This Row],[County (WPR)]], " County", ""))</f>
        <v>Wasatch</v>
      </c>
    </row>
    <row r="662" spans="1:10">
      <c r="A662" t="s">
        <v>191</v>
      </c>
      <c r="B662" t="s">
        <v>296</v>
      </c>
      <c r="C662">
        <v>2025</v>
      </c>
      <c r="D662">
        <v>2</v>
      </c>
      <c r="E662">
        <v>84032</v>
      </c>
      <c r="F662" t="s">
        <v>291</v>
      </c>
      <c r="G662">
        <v>4</v>
      </c>
      <c r="H662" t="str">
        <f>_xlfn.XLOOKUP(Table1[[#This Row],[ZIPCODE]],Table2[Zip Code],Table2[County])</f>
        <v>Wasatch</v>
      </c>
      <c r="I662" t="str">
        <f>_xlfn.XLOOKUP(Table1[[#This Row],[ZIPCODE]],Table3[zip],Table3[county])</f>
        <v>Wasatch County</v>
      </c>
      <c r="J662" t="str">
        <f>IFERROR(Table1[[#This Row],[County (Utah.gov)]], SUBSTITUTE(Table1[[#This Row],[County (WPR)]], " County", ""))</f>
        <v>Wasatch</v>
      </c>
    </row>
    <row r="663" spans="1:10">
      <c r="A663" t="s">
        <v>191</v>
      </c>
      <c r="B663" t="s">
        <v>296</v>
      </c>
      <c r="C663">
        <v>2025</v>
      </c>
      <c r="D663">
        <v>2</v>
      </c>
      <c r="E663">
        <v>84036</v>
      </c>
      <c r="F663" t="s">
        <v>291</v>
      </c>
      <c r="G663">
        <v>3</v>
      </c>
      <c r="H663" t="str">
        <f>_xlfn.XLOOKUP(Table1[[#This Row],[ZIPCODE]],Table2[Zip Code],Table2[County])</f>
        <v>Summit</v>
      </c>
      <c r="I663" t="str">
        <f>_xlfn.XLOOKUP(Table1[[#This Row],[ZIPCODE]],Table3[zip],Table3[county])</f>
        <v>Summit County</v>
      </c>
      <c r="J663" t="str">
        <f>IFERROR(Table1[[#This Row],[County (Utah.gov)]], SUBSTITUTE(Table1[[#This Row],[County (WPR)]], " County", ""))</f>
        <v>Summit</v>
      </c>
    </row>
    <row r="664" spans="1:10">
      <c r="A664" t="s">
        <v>191</v>
      </c>
      <c r="B664" t="s">
        <v>296</v>
      </c>
      <c r="C664">
        <v>2025</v>
      </c>
      <c r="D664">
        <v>2</v>
      </c>
      <c r="E664">
        <v>84037</v>
      </c>
      <c r="F664" t="s">
        <v>290</v>
      </c>
      <c r="G664">
        <v>4</v>
      </c>
      <c r="H664" t="str">
        <f>_xlfn.XLOOKUP(Table1[[#This Row],[ZIPCODE]],Table2[Zip Code],Table2[County])</f>
        <v>Davis</v>
      </c>
      <c r="I664" t="str">
        <f>_xlfn.XLOOKUP(Table1[[#This Row],[ZIPCODE]],Table3[zip],Table3[county])</f>
        <v>Davis County</v>
      </c>
      <c r="J664" t="str">
        <f>IFERROR(Table1[[#This Row],[County (Utah.gov)]], SUBSTITUTE(Table1[[#This Row],[County (WPR)]], " County", ""))</f>
        <v>Davis</v>
      </c>
    </row>
    <row r="665" spans="1:10">
      <c r="A665" t="s">
        <v>191</v>
      </c>
      <c r="B665" t="s">
        <v>296</v>
      </c>
      <c r="C665">
        <v>2025</v>
      </c>
      <c r="D665">
        <v>2</v>
      </c>
      <c r="E665">
        <v>84037</v>
      </c>
      <c r="F665" t="s">
        <v>291</v>
      </c>
      <c r="G665">
        <v>3</v>
      </c>
      <c r="H665" t="str">
        <f>_xlfn.XLOOKUP(Table1[[#This Row],[ZIPCODE]],Table2[Zip Code],Table2[County])</f>
        <v>Davis</v>
      </c>
      <c r="I665" t="str">
        <f>_xlfn.XLOOKUP(Table1[[#This Row],[ZIPCODE]],Table3[zip],Table3[county])</f>
        <v>Davis County</v>
      </c>
      <c r="J665" t="str">
        <f>IFERROR(Table1[[#This Row],[County (Utah.gov)]], SUBSTITUTE(Table1[[#This Row],[County (WPR)]], " County", ""))</f>
        <v>Davis</v>
      </c>
    </row>
    <row r="666" spans="1:10">
      <c r="A666" t="s">
        <v>191</v>
      </c>
      <c r="B666" t="s">
        <v>296</v>
      </c>
      <c r="C666">
        <v>2025</v>
      </c>
      <c r="D666">
        <v>2</v>
      </c>
      <c r="E666">
        <v>84040</v>
      </c>
      <c r="F666" t="s">
        <v>290</v>
      </c>
      <c r="G666">
        <v>4</v>
      </c>
      <c r="H666" t="str">
        <f>_xlfn.XLOOKUP(Table1[[#This Row],[ZIPCODE]],Table2[Zip Code],Table2[County])</f>
        <v>Davis</v>
      </c>
      <c r="I666" t="str">
        <f>_xlfn.XLOOKUP(Table1[[#This Row],[ZIPCODE]],Table3[zip],Table3[county])</f>
        <v>Davis County</v>
      </c>
      <c r="J666" t="str">
        <f>IFERROR(Table1[[#This Row],[County (Utah.gov)]], SUBSTITUTE(Table1[[#This Row],[County (WPR)]], " County", ""))</f>
        <v>Davis</v>
      </c>
    </row>
    <row r="667" spans="1:10">
      <c r="A667" t="s">
        <v>191</v>
      </c>
      <c r="B667" t="s">
        <v>296</v>
      </c>
      <c r="C667">
        <v>2025</v>
      </c>
      <c r="D667">
        <v>2</v>
      </c>
      <c r="E667">
        <v>84040</v>
      </c>
      <c r="F667" t="s">
        <v>291</v>
      </c>
      <c r="G667">
        <v>2</v>
      </c>
      <c r="H667" t="str">
        <f>_xlfn.XLOOKUP(Table1[[#This Row],[ZIPCODE]],Table2[Zip Code],Table2[County])</f>
        <v>Davis</v>
      </c>
      <c r="I667" t="str">
        <f>_xlfn.XLOOKUP(Table1[[#This Row],[ZIPCODE]],Table3[zip],Table3[county])</f>
        <v>Davis County</v>
      </c>
      <c r="J667" t="str">
        <f>IFERROR(Table1[[#This Row],[County (Utah.gov)]], SUBSTITUTE(Table1[[#This Row],[County (WPR)]], " County", ""))</f>
        <v>Davis</v>
      </c>
    </row>
    <row r="668" spans="1:10">
      <c r="A668" t="s">
        <v>191</v>
      </c>
      <c r="B668" t="s">
        <v>296</v>
      </c>
      <c r="C668">
        <v>2025</v>
      </c>
      <c r="D668">
        <v>2</v>
      </c>
      <c r="E668">
        <v>84041</v>
      </c>
      <c r="F668" t="s">
        <v>290</v>
      </c>
      <c r="G668">
        <v>5</v>
      </c>
      <c r="H668" t="str">
        <f>_xlfn.XLOOKUP(Table1[[#This Row],[ZIPCODE]],Table2[Zip Code],Table2[County])</f>
        <v>Davis</v>
      </c>
      <c r="I668" t="str">
        <f>_xlfn.XLOOKUP(Table1[[#This Row],[ZIPCODE]],Table3[zip],Table3[county])</f>
        <v>Davis County</v>
      </c>
      <c r="J668" t="str">
        <f>IFERROR(Table1[[#This Row],[County (Utah.gov)]], SUBSTITUTE(Table1[[#This Row],[County (WPR)]], " County", ""))</f>
        <v>Davis</v>
      </c>
    </row>
    <row r="669" spans="1:10">
      <c r="A669" t="s">
        <v>191</v>
      </c>
      <c r="B669" t="s">
        <v>296</v>
      </c>
      <c r="C669">
        <v>2025</v>
      </c>
      <c r="D669">
        <v>2</v>
      </c>
      <c r="E669">
        <v>84041</v>
      </c>
      <c r="F669" t="s">
        <v>291</v>
      </c>
      <c r="G669">
        <v>12</v>
      </c>
      <c r="H669" t="str">
        <f>_xlfn.XLOOKUP(Table1[[#This Row],[ZIPCODE]],Table2[Zip Code],Table2[County])</f>
        <v>Davis</v>
      </c>
      <c r="I669" t="str">
        <f>_xlfn.XLOOKUP(Table1[[#This Row],[ZIPCODE]],Table3[zip],Table3[county])</f>
        <v>Davis County</v>
      </c>
      <c r="J669" t="str">
        <f>IFERROR(Table1[[#This Row],[County (Utah.gov)]], SUBSTITUTE(Table1[[#This Row],[County (WPR)]], " County", ""))</f>
        <v>Davis</v>
      </c>
    </row>
    <row r="670" spans="1:10">
      <c r="A670" t="s">
        <v>191</v>
      </c>
      <c r="B670" t="s">
        <v>296</v>
      </c>
      <c r="C670">
        <v>2025</v>
      </c>
      <c r="D670">
        <v>2</v>
      </c>
      <c r="E670">
        <v>84042</v>
      </c>
      <c r="F670" t="s">
        <v>291</v>
      </c>
      <c r="G670">
        <v>3</v>
      </c>
      <c r="H670" t="str">
        <f>_xlfn.XLOOKUP(Table1[[#This Row],[ZIPCODE]],Table2[Zip Code],Table2[County])</f>
        <v>Utah</v>
      </c>
      <c r="I670" t="str">
        <f>_xlfn.XLOOKUP(Table1[[#This Row],[ZIPCODE]],Table3[zip],Table3[county])</f>
        <v>Utah County</v>
      </c>
      <c r="J670" t="str">
        <f>IFERROR(Table1[[#This Row],[County (Utah.gov)]], SUBSTITUTE(Table1[[#This Row],[County (WPR)]], " County", ""))</f>
        <v>Utah</v>
      </c>
    </row>
    <row r="671" spans="1:10">
      <c r="A671" t="s">
        <v>191</v>
      </c>
      <c r="B671" t="s">
        <v>296</v>
      </c>
      <c r="C671">
        <v>2025</v>
      </c>
      <c r="D671">
        <v>2</v>
      </c>
      <c r="E671">
        <v>84043</v>
      </c>
      <c r="F671" t="s">
        <v>290</v>
      </c>
      <c r="G671">
        <v>16</v>
      </c>
      <c r="H671" t="str">
        <f>_xlfn.XLOOKUP(Table1[[#This Row],[ZIPCODE]],Table2[Zip Code],Table2[County])</f>
        <v>Utah</v>
      </c>
      <c r="I671" t="str">
        <f>_xlfn.XLOOKUP(Table1[[#This Row],[ZIPCODE]],Table3[zip],Table3[county])</f>
        <v>Utah County</v>
      </c>
      <c r="J671" t="str">
        <f>IFERROR(Table1[[#This Row],[County (Utah.gov)]], SUBSTITUTE(Table1[[#This Row],[County (WPR)]], " County", ""))</f>
        <v>Utah</v>
      </c>
    </row>
    <row r="672" spans="1:10">
      <c r="A672" t="s">
        <v>191</v>
      </c>
      <c r="B672" t="s">
        <v>296</v>
      </c>
      <c r="C672">
        <v>2025</v>
      </c>
      <c r="D672">
        <v>2</v>
      </c>
      <c r="E672">
        <v>84043</v>
      </c>
      <c r="F672" t="s">
        <v>291</v>
      </c>
      <c r="G672">
        <v>40</v>
      </c>
      <c r="H672" t="str">
        <f>_xlfn.XLOOKUP(Table1[[#This Row],[ZIPCODE]],Table2[Zip Code],Table2[County])</f>
        <v>Utah</v>
      </c>
      <c r="I672" t="str">
        <f>_xlfn.XLOOKUP(Table1[[#This Row],[ZIPCODE]],Table3[zip],Table3[county])</f>
        <v>Utah County</v>
      </c>
      <c r="J672" t="str">
        <f>IFERROR(Table1[[#This Row],[County (Utah.gov)]], SUBSTITUTE(Table1[[#This Row],[County (WPR)]], " County", ""))</f>
        <v>Utah</v>
      </c>
    </row>
    <row r="673" spans="1:10">
      <c r="A673" t="s">
        <v>191</v>
      </c>
      <c r="B673" t="s">
        <v>296</v>
      </c>
      <c r="C673">
        <v>2025</v>
      </c>
      <c r="D673">
        <v>2</v>
      </c>
      <c r="E673">
        <v>84044</v>
      </c>
      <c r="F673" t="s">
        <v>290</v>
      </c>
      <c r="G673">
        <v>19</v>
      </c>
      <c r="H673" t="str">
        <f>_xlfn.XLOOKUP(Table1[[#This Row],[ZIPCODE]],Table2[Zip Code],Table2[County])</f>
        <v>Salt Lake</v>
      </c>
      <c r="I673" t="str">
        <f>_xlfn.XLOOKUP(Table1[[#This Row],[ZIPCODE]],Table3[zip],Table3[county])</f>
        <v>Salt Lake County</v>
      </c>
      <c r="J673" t="str">
        <f>IFERROR(Table1[[#This Row],[County (Utah.gov)]], SUBSTITUTE(Table1[[#This Row],[County (WPR)]], " County", ""))</f>
        <v>Salt Lake</v>
      </c>
    </row>
    <row r="674" spans="1:10">
      <c r="A674" t="s">
        <v>191</v>
      </c>
      <c r="B674" t="s">
        <v>296</v>
      </c>
      <c r="C674">
        <v>2025</v>
      </c>
      <c r="D674">
        <v>2</v>
      </c>
      <c r="E674">
        <v>84044</v>
      </c>
      <c r="F674" t="s">
        <v>291</v>
      </c>
      <c r="G674">
        <v>46</v>
      </c>
      <c r="H674" t="str">
        <f>_xlfn.XLOOKUP(Table1[[#This Row],[ZIPCODE]],Table2[Zip Code],Table2[County])</f>
        <v>Salt Lake</v>
      </c>
      <c r="I674" t="str">
        <f>_xlfn.XLOOKUP(Table1[[#This Row],[ZIPCODE]],Table3[zip],Table3[county])</f>
        <v>Salt Lake County</v>
      </c>
      <c r="J674" t="str">
        <f>IFERROR(Table1[[#This Row],[County (Utah.gov)]], SUBSTITUTE(Table1[[#This Row],[County (WPR)]], " County", ""))</f>
        <v>Salt Lake</v>
      </c>
    </row>
    <row r="675" spans="1:10">
      <c r="A675" t="s">
        <v>191</v>
      </c>
      <c r="B675" t="s">
        <v>296</v>
      </c>
      <c r="C675">
        <v>2025</v>
      </c>
      <c r="D675">
        <v>2</v>
      </c>
      <c r="E675">
        <v>84045</v>
      </c>
      <c r="F675" t="s">
        <v>290</v>
      </c>
      <c r="G675">
        <v>18</v>
      </c>
      <c r="H675" t="e">
        <f>_xlfn.XLOOKUP(Table1[[#This Row],[ZIPCODE]],Table2[Zip Code],Table2[County])</f>
        <v>#N/A</v>
      </c>
      <c r="I675" t="str">
        <f>_xlfn.XLOOKUP(Table1[[#This Row],[ZIPCODE]],Table3[zip],Table3[county])</f>
        <v>Utah County</v>
      </c>
      <c r="J675" t="str">
        <f>IFERROR(Table1[[#This Row],[County (Utah.gov)]], SUBSTITUTE(Table1[[#This Row],[County (WPR)]], " County", ""))</f>
        <v>Utah</v>
      </c>
    </row>
    <row r="676" spans="1:10">
      <c r="A676" t="s">
        <v>191</v>
      </c>
      <c r="B676" t="s">
        <v>296</v>
      </c>
      <c r="C676">
        <v>2025</v>
      </c>
      <c r="D676">
        <v>2</v>
      </c>
      <c r="E676">
        <v>84045</v>
      </c>
      <c r="F676" t="s">
        <v>291</v>
      </c>
      <c r="G676">
        <v>33</v>
      </c>
      <c r="H676" t="e">
        <f>_xlfn.XLOOKUP(Table1[[#This Row],[ZIPCODE]],Table2[Zip Code],Table2[County])</f>
        <v>#N/A</v>
      </c>
      <c r="I676" t="str">
        <f>_xlfn.XLOOKUP(Table1[[#This Row],[ZIPCODE]],Table3[zip],Table3[county])</f>
        <v>Utah County</v>
      </c>
      <c r="J676" t="str">
        <f>IFERROR(Table1[[#This Row],[County (Utah.gov)]], SUBSTITUTE(Table1[[#This Row],[County (WPR)]], " County", ""))</f>
        <v>Utah</v>
      </c>
    </row>
    <row r="677" spans="1:10">
      <c r="A677" t="s">
        <v>191</v>
      </c>
      <c r="B677" t="s">
        <v>296</v>
      </c>
      <c r="C677">
        <v>2025</v>
      </c>
      <c r="D677">
        <v>2</v>
      </c>
      <c r="E677">
        <v>84047</v>
      </c>
      <c r="F677" t="s">
        <v>290</v>
      </c>
      <c r="G677">
        <v>23</v>
      </c>
      <c r="H677" t="str">
        <f>_xlfn.XLOOKUP(Table1[[#This Row],[ZIPCODE]],Table2[Zip Code],Table2[County])</f>
        <v>Salt Lake</v>
      </c>
      <c r="I677" t="str">
        <f>_xlfn.XLOOKUP(Table1[[#This Row],[ZIPCODE]],Table3[zip],Table3[county])</f>
        <v>Salt Lake County</v>
      </c>
      <c r="J677" t="str">
        <f>IFERROR(Table1[[#This Row],[County (Utah.gov)]], SUBSTITUTE(Table1[[#This Row],[County (WPR)]], " County", ""))</f>
        <v>Salt Lake</v>
      </c>
    </row>
    <row r="678" spans="1:10">
      <c r="A678" t="s">
        <v>191</v>
      </c>
      <c r="B678" t="s">
        <v>296</v>
      </c>
      <c r="C678">
        <v>2025</v>
      </c>
      <c r="D678">
        <v>2</v>
      </c>
      <c r="E678">
        <v>84047</v>
      </c>
      <c r="F678" t="s">
        <v>291</v>
      </c>
      <c r="G678">
        <v>52</v>
      </c>
      <c r="H678" t="str">
        <f>_xlfn.XLOOKUP(Table1[[#This Row],[ZIPCODE]],Table2[Zip Code],Table2[County])</f>
        <v>Salt Lake</v>
      </c>
      <c r="I678" t="str">
        <f>_xlfn.XLOOKUP(Table1[[#This Row],[ZIPCODE]],Table3[zip],Table3[county])</f>
        <v>Salt Lake County</v>
      </c>
      <c r="J678" t="str">
        <f>IFERROR(Table1[[#This Row],[County (Utah.gov)]], SUBSTITUTE(Table1[[#This Row],[County (WPR)]], " County", ""))</f>
        <v>Salt Lake</v>
      </c>
    </row>
    <row r="679" spans="1:10">
      <c r="A679" t="s">
        <v>191</v>
      </c>
      <c r="B679" t="s">
        <v>296</v>
      </c>
      <c r="C679">
        <v>2025</v>
      </c>
      <c r="D679">
        <v>2</v>
      </c>
      <c r="E679">
        <v>84049</v>
      </c>
      <c r="F679" t="s">
        <v>291</v>
      </c>
      <c r="G679">
        <v>3</v>
      </c>
      <c r="H679" t="str">
        <f>_xlfn.XLOOKUP(Table1[[#This Row],[ZIPCODE]],Table2[Zip Code],Table2[County])</f>
        <v>Wasatch</v>
      </c>
      <c r="I679" t="str">
        <f>_xlfn.XLOOKUP(Table1[[#This Row],[ZIPCODE]],Table3[zip],Table3[county])</f>
        <v>Wasatch County</v>
      </c>
      <c r="J679" t="str">
        <f>IFERROR(Table1[[#This Row],[County (Utah.gov)]], SUBSTITUTE(Table1[[#This Row],[County (WPR)]], " County", ""))</f>
        <v>Wasatch</v>
      </c>
    </row>
    <row r="680" spans="1:10">
      <c r="A680" t="s">
        <v>191</v>
      </c>
      <c r="B680" t="s">
        <v>296</v>
      </c>
      <c r="C680">
        <v>2025</v>
      </c>
      <c r="D680">
        <v>2</v>
      </c>
      <c r="E680">
        <v>84050</v>
      </c>
      <c r="F680" t="s">
        <v>290</v>
      </c>
      <c r="G680">
        <v>2</v>
      </c>
      <c r="H680" t="str">
        <f>_xlfn.XLOOKUP(Table1[[#This Row],[ZIPCODE]],Table2[Zip Code],Table2[County])</f>
        <v>Morgan</v>
      </c>
      <c r="I680" t="str">
        <f>_xlfn.XLOOKUP(Table1[[#This Row],[ZIPCODE]],Table3[zip],Table3[county])</f>
        <v>Morgan County</v>
      </c>
      <c r="J680" t="str">
        <f>IFERROR(Table1[[#This Row],[County (Utah.gov)]], SUBSTITUTE(Table1[[#This Row],[County (WPR)]], " County", ""))</f>
        <v>Morgan</v>
      </c>
    </row>
    <row r="681" spans="1:10">
      <c r="A681" t="s">
        <v>191</v>
      </c>
      <c r="B681" t="s">
        <v>296</v>
      </c>
      <c r="C681">
        <v>2025</v>
      </c>
      <c r="D681">
        <v>2</v>
      </c>
      <c r="E681">
        <v>84054</v>
      </c>
      <c r="F681" t="s">
        <v>290</v>
      </c>
      <c r="G681">
        <v>4</v>
      </c>
      <c r="H681" t="str">
        <f>_xlfn.XLOOKUP(Table1[[#This Row],[ZIPCODE]],Table2[Zip Code],Table2[County])</f>
        <v>Davis</v>
      </c>
      <c r="I681" t="str">
        <f>_xlfn.XLOOKUP(Table1[[#This Row],[ZIPCODE]],Table3[zip],Table3[county])</f>
        <v>Davis County</v>
      </c>
      <c r="J681" t="str">
        <f>IFERROR(Table1[[#This Row],[County (Utah.gov)]], SUBSTITUTE(Table1[[#This Row],[County (WPR)]], " County", ""))</f>
        <v>Davis</v>
      </c>
    </row>
    <row r="682" spans="1:10">
      <c r="A682" t="s">
        <v>191</v>
      </c>
      <c r="B682" t="s">
        <v>296</v>
      </c>
      <c r="C682">
        <v>2025</v>
      </c>
      <c r="D682">
        <v>2</v>
      </c>
      <c r="E682">
        <v>84054</v>
      </c>
      <c r="F682" t="s">
        <v>291</v>
      </c>
      <c r="G682">
        <v>14</v>
      </c>
      <c r="H682" t="str">
        <f>_xlfn.XLOOKUP(Table1[[#This Row],[ZIPCODE]],Table2[Zip Code],Table2[County])</f>
        <v>Davis</v>
      </c>
      <c r="I682" t="str">
        <f>_xlfn.XLOOKUP(Table1[[#This Row],[ZIPCODE]],Table3[zip],Table3[county])</f>
        <v>Davis County</v>
      </c>
      <c r="J682" t="str">
        <f>IFERROR(Table1[[#This Row],[County (Utah.gov)]], SUBSTITUTE(Table1[[#This Row],[County (WPR)]], " County", ""))</f>
        <v>Davis</v>
      </c>
    </row>
    <row r="683" spans="1:10">
      <c r="A683" t="s">
        <v>191</v>
      </c>
      <c r="B683" t="s">
        <v>296</v>
      </c>
      <c r="C683">
        <v>2025</v>
      </c>
      <c r="D683">
        <v>2</v>
      </c>
      <c r="E683">
        <v>84056</v>
      </c>
      <c r="F683" t="s">
        <v>290</v>
      </c>
      <c r="G683">
        <v>1</v>
      </c>
      <c r="H683" t="str">
        <f>_xlfn.XLOOKUP(Table1[[#This Row],[ZIPCODE]],Table2[Zip Code],Table2[County])</f>
        <v>Weber</v>
      </c>
      <c r="I683" t="str">
        <f>_xlfn.XLOOKUP(Table1[[#This Row],[ZIPCODE]],Table3[zip],Table3[county])</f>
        <v>Davis County</v>
      </c>
      <c r="J683" t="str">
        <f>IFERROR(Table1[[#This Row],[County (Utah.gov)]], SUBSTITUTE(Table1[[#This Row],[County (WPR)]], " County", ""))</f>
        <v>Weber</v>
      </c>
    </row>
    <row r="684" spans="1:10">
      <c r="A684" t="s">
        <v>191</v>
      </c>
      <c r="B684" t="s">
        <v>296</v>
      </c>
      <c r="C684">
        <v>2025</v>
      </c>
      <c r="D684">
        <v>2</v>
      </c>
      <c r="E684">
        <v>84057</v>
      </c>
      <c r="F684" t="s">
        <v>290</v>
      </c>
      <c r="G684">
        <v>2</v>
      </c>
      <c r="H684" t="str">
        <f>_xlfn.XLOOKUP(Table1[[#This Row],[ZIPCODE]],Table2[Zip Code],Table2[County])</f>
        <v>Utah</v>
      </c>
      <c r="I684" t="str">
        <f>_xlfn.XLOOKUP(Table1[[#This Row],[ZIPCODE]],Table3[zip],Table3[county])</f>
        <v>Utah County</v>
      </c>
      <c r="J684" t="str">
        <f>IFERROR(Table1[[#This Row],[County (Utah.gov)]], SUBSTITUTE(Table1[[#This Row],[County (WPR)]], " County", ""))</f>
        <v>Utah</v>
      </c>
    </row>
    <row r="685" spans="1:10">
      <c r="A685" t="s">
        <v>191</v>
      </c>
      <c r="B685" t="s">
        <v>296</v>
      </c>
      <c r="C685">
        <v>2025</v>
      </c>
      <c r="D685">
        <v>2</v>
      </c>
      <c r="E685">
        <v>84057</v>
      </c>
      <c r="F685" t="s">
        <v>291</v>
      </c>
      <c r="G685">
        <v>11</v>
      </c>
      <c r="H685" t="str">
        <f>_xlfn.XLOOKUP(Table1[[#This Row],[ZIPCODE]],Table2[Zip Code],Table2[County])</f>
        <v>Utah</v>
      </c>
      <c r="I685" t="str">
        <f>_xlfn.XLOOKUP(Table1[[#This Row],[ZIPCODE]],Table3[zip],Table3[county])</f>
        <v>Utah County</v>
      </c>
      <c r="J685" t="str">
        <f>IFERROR(Table1[[#This Row],[County (Utah.gov)]], SUBSTITUTE(Table1[[#This Row],[County (WPR)]], " County", ""))</f>
        <v>Utah</v>
      </c>
    </row>
    <row r="686" spans="1:10">
      <c r="A686" t="s">
        <v>191</v>
      </c>
      <c r="B686" t="s">
        <v>296</v>
      </c>
      <c r="C686">
        <v>2025</v>
      </c>
      <c r="D686">
        <v>2</v>
      </c>
      <c r="E686">
        <v>84058</v>
      </c>
      <c r="F686" t="s">
        <v>290</v>
      </c>
      <c r="G686">
        <v>7</v>
      </c>
      <c r="H686" t="str">
        <f>_xlfn.XLOOKUP(Table1[[#This Row],[ZIPCODE]],Table2[Zip Code],Table2[County])</f>
        <v>Utah</v>
      </c>
      <c r="I686" t="str">
        <f>_xlfn.XLOOKUP(Table1[[#This Row],[ZIPCODE]],Table3[zip],Table3[county])</f>
        <v>Utah County</v>
      </c>
      <c r="J686" t="str">
        <f>IFERROR(Table1[[#This Row],[County (Utah.gov)]], SUBSTITUTE(Table1[[#This Row],[County (WPR)]], " County", ""))</f>
        <v>Utah</v>
      </c>
    </row>
    <row r="687" spans="1:10">
      <c r="A687" t="s">
        <v>191</v>
      </c>
      <c r="B687" t="s">
        <v>296</v>
      </c>
      <c r="C687">
        <v>2025</v>
      </c>
      <c r="D687">
        <v>2</v>
      </c>
      <c r="E687">
        <v>84058</v>
      </c>
      <c r="F687" t="s">
        <v>291</v>
      </c>
      <c r="G687">
        <v>8</v>
      </c>
      <c r="H687" t="str">
        <f>_xlfn.XLOOKUP(Table1[[#This Row],[ZIPCODE]],Table2[Zip Code],Table2[County])</f>
        <v>Utah</v>
      </c>
      <c r="I687" t="str">
        <f>_xlfn.XLOOKUP(Table1[[#This Row],[ZIPCODE]],Table3[zip],Table3[county])</f>
        <v>Utah County</v>
      </c>
      <c r="J687" t="str">
        <f>IFERROR(Table1[[#This Row],[County (Utah.gov)]], SUBSTITUTE(Table1[[#This Row],[County (WPR)]], " County", ""))</f>
        <v>Utah</v>
      </c>
    </row>
    <row r="688" spans="1:10">
      <c r="A688" t="s">
        <v>191</v>
      </c>
      <c r="B688" t="s">
        <v>296</v>
      </c>
      <c r="C688">
        <v>2025</v>
      </c>
      <c r="D688">
        <v>2</v>
      </c>
      <c r="E688">
        <v>84059</v>
      </c>
      <c r="F688" t="s">
        <v>290</v>
      </c>
      <c r="G688">
        <v>1</v>
      </c>
      <c r="H688" t="str">
        <f>_xlfn.XLOOKUP(Table1[[#This Row],[ZIPCODE]],Table2[Zip Code],Table2[County])</f>
        <v>Utah</v>
      </c>
      <c r="I688" t="str">
        <f>_xlfn.XLOOKUP(Table1[[#This Row],[ZIPCODE]],Table3[zip],Table3[county])</f>
        <v>Utah County</v>
      </c>
      <c r="J688" t="str">
        <f>IFERROR(Table1[[#This Row],[County (Utah.gov)]], SUBSTITUTE(Table1[[#This Row],[County (WPR)]], " County", ""))</f>
        <v>Utah</v>
      </c>
    </row>
    <row r="689" spans="1:10">
      <c r="A689" t="s">
        <v>191</v>
      </c>
      <c r="B689" t="s">
        <v>296</v>
      </c>
      <c r="C689">
        <v>2025</v>
      </c>
      <c r="D689">
        <v>2</v>
      </c>
      <c r="E689">
        <v>84059</v>
      </c>
      <c r="F689" t="s">
        <v>291</v>
      </c>
      <c r="G689">
        <v>3</v>
      </c>
      <c r="H689" t="str">
        <f>_xlfn.XLOOKUP(Table1[[#This Row],[ZIPCODE]],Table2[Zip Code],Table2[County])</f>
        <v>Utah</v>
      </c>
      <c r="I689" t="str">
        <f>_xlfn.XLOOKUP(Table1[[#This Row],[ZIPCODE]],Table3[zip],Table3[county])</f>
        <v>Utah County</v>
      </c>
      <c r="J689" t="str">
        <f>IFERROR(Table1[[#This Row],[County (Utah.gov)]], SUBSTITUTE(Table1[[#This Row],[County (WPR)]], " County", ""))</f>
        <v>Utah</v>
      </c>
    </row>
    <row r="690" spans="1:10">
      <c r="A690" t="s">
        <v>191</v>
      </c>
      <c r="B690" t="s">
        <v>296</v>
      </c>
      <c r="C690">
        <v>2025</v>
      </c>
      <c r="D690">
        <v>2</v>
      </c>
      <c r="E690">
        <v>84060</v>
      </c>
      <c r="F690" t="s">
        <v>290</v>
      </c>
      <c r="G690">
        <v>1</v>
      </c>
      <c r="H690" t="str">
        <f>_xlfn.XLOOKUP(Table1[[#This Row],[ZIPCODE]],Table2[Zip Code],Table2[County])</f>
        <v>Summit</v>
      </c>
      <c r="I690" t="str">
        <f>_xlfn.XLOOKUP(Table1[[#This Row],[ZIPCODE]],Table3[zip],Table3[county])</f>
        <v>Summit County</v>
      </c>
      <c r="J690" t="str">
        <f>IFERROR(Table1[[#This Row],[County (Utah.gov)]], SUBSTITUTE(Table1[[#This Row],[County (WPR)]], " County", ""))</f>
        <v>Summit</v>
      </c>
    </row>
    <row r="691" spans="1:10">
      <c r="A691" t="s">
        <v>191</v>
      </c>
      <c r="B691" t="s">
        <v>296</v>
      </c>
      <c r="C691">
        <v>2025</v>
      </c>
      <c r="D691">
        <v>2</v>
      </c>
      <c r="E691">
        <v>84062</v>
      </c>
      <c r="F691" t="s">
        <v>290</v>
      </c>
      <c r="G691">
        <v>8</v>
      </c>
      <c r="H691" t="str">
        <f>_xlfn.XLOOKUP(Table1[[#This Row],[ZIPCODE]],Table2[Zip Code],Table2[County])</f>
        <v>Utah</v>
      </c>
      <c r="I691" t="str">
        <f>_xlfn.XLOOKUP(Table1[[#This Row],[ZIPCODE]],Table3[zip],Table3[county])</f>
        <v>Utah County</v>
      </c>
      <c r="J691" t="str">
        <f>IFERROR(Table1[[#This Row],[County (Utah.gov)]], SUBSTITUTE(Table1[[#This Row],[County (WPR)]], " County", ""))</f>
        <v>Utah</v>
      </c>
    </row>
    <row r="692" spans="1:10">
      <c r="A692" t="s">
        <v>191</v>
      </c>
      <c r="B692" t="s">
        <v>296</v>
      </c>
      <c r="C692">
        <v>2025</v>
      </c>
      <c r="D692">
        <v>2</v>
      </c>
      <c r="E692">
        <v>84062</v>
      </c>
      <c r="F692" t="s">
        <v>291</v>
      </c>
      <c r="G692">
        <v>12</v>
      </c>
      <c r="H692" t="str">
        <f>_xlfn.XLOOKUP(Table1[[#This Row],[ZIPCODE]],Table2[Zip Code],Table2[County])</f>
        <v>Utah</v>
      </c>
      <c r="I692" t="str">
        <f>_xlfn.XLOOKUP(Table1[[#This Row],[ZIPCODE]],Table3[zip],Table3[county])</f>
        <v>Utah County</v>
      </c>
      <c r="J692" t="str">
        <f>IFERROR(Table1[[#This Row],[County (Utah.gov)]], SUBSTITUTE(Table1[[#This Row],[County (WPR)]], " County", ""))</f>
        <v>Utah</v>
      </c>
    </row>
    <row r="693" spans="1:10">
      <c r="A693" t="s">
        <v>191</v>
      </c>
      <c r="B693" t="s">
        <v>296</v>
      </c>
      <c r="C693">
        <v>2025</v>
      </c>
      <c r="D693">
        <v>2</v>
      </c>
      <c r="E693">
        <v>84065</v>
      </c>
      <c r="F693" t="s">
        <v>290</v>
      </c>
      <c r="G693">
        <v>48</v>
      </c>
      <c r="H693" t="str">
        <f>_xlfn.XLOOKUP(Table1[[#This Row],[ZIPCODE]],Table2[Zip Code],Table2[County])</f>
        <v>Salt Lake</v>
      </c>
      <c r="I693" t="str">
        <f>_xlfn.XLOOKUP(Table1[[#This Row],[ZIPCODE]],Table3[zip],Table3[county])</f>
        <v>Salt Lake County</v>
      </c>
      <c r="J693" t="str">
        <f>IFERROR(Table1[[#This Row],[County (Utah.gov)]], SUBSTITUTE(Table1[[#This Row],[County (WPR)]], " County", ""))</f>
        <v>Salt Lake</v>
      </c>
    </row>
    <row r="694" spans="1:10">
      <c r="A694" t="s">
        <v>191</v>
      </c>
      <c r="B694" t="s">
        <v>296</v>
      </c>
      <c r="C694">
        <v>2025</v>
      </c>
      <c r="D694">
        <v>2</v>
      </c>
      <c r="E694">
        <v>84065</v>
      </c>
      <c r="F694" t="s">
        <v>291</v>
      </c>
      <c r="G694">
        <v>99</v>
      </c>
      <c r="H694" t="str">
        <f>_xlfn.XLOOKUP(Table1[[#This Row],[ZIPCODE]],Table2[Zip Code],Table2[County])</f>
        <v>Salt Lake</v>
      </c>
      <c r="I694" t="str">
        <f>_xlfn.XLOOKUP(Table1[[#This Row],[ZIPCODE]],Table3[zip],Table3[county])</f>
        <v>Salt Lake County</v>
      </c>
      <c r="J694" t="str">
        <f>IFERROR(Table1[[#This Row],[County (Utah.gov)]], SUBSTITUTE(Table1[[#This Row],[County (WPR)]], " County", ""))</f>
        <v>Salt Lake</v>
      </c>
    </row>
    <row r="695" spans="1:10">
      <c r="A695" t="s">
        <v>191</v>
      </c>
      <c r="B695" t="s">
        <v>296</v>
      </c>
      <c r="C695">
        <v>2025</v>
      </c>
      <c r="D695">
        <v>2</v>
      </c>
      <c r="E695">
        <v>84066</v>
      </c>
      <c r="F695" t="s">
        <v>291</v>
      </c>
      <c r="G695">
        <v>1</v>
      </c>
      <c r="H695" t="str">
        <f>_xlfn.XLOOKUP(Table1[[#This Row],[ZIPCODE]],Table2[Zip Code],Table2[County])</f>
        <v>Duchesne</v>
      </c>
      <c r="I695" t="str">
        <f>_xlfn.XLOOKUP(Table1[[#This Row],[ZIPCODE]],Table3[zip],Table3[county])</f>
        <v>Duchesne County</v>
      </c>
      <c r="J695" t="str">
        <f>IFERROR(Table1[[#This Row],[County (Utah.gov)]], SUBSTITUTE(Table1[[#This Row],[County (WPR)]], " County", ""))</f>
        <v>Duchesne</v>
      </c>
    </row>
    <row r="696" spans="1:10">
      <c r="A696" t="s">
        <v>191</v>
      </c>
      <c r="B696" t="s">
        <v>296</v>
      </c>
      <c r="C696">
        <v>2025</v>
      </c>
      <c r="D696">
        <v>2</v>
      </c>
      <c r="E696">
        <v>84067</v>
      </c>
      <c r="F696" t="s">
        <v>290</v>
      </c>
      <c r="G696">
        <v>6</v>
      </c>
      <c r="H696" t="str">
        <f>_xlfn.XLOOKUP(Table1[[#This Row],[ZIPCODE]],Table2[Zip Code],Table2[County])</f>
        <v>Weber</v>
      </c>
      <c r="I696" t="str">
        <f>_xlfn.XLOOKUP(Table1[[#This Row],[ZIPCODE]],Table3[zip],Table3[county])</f>
        <v>Weber County</v>
      </c>
      <c r="J696" t="str">
        <f>IFERROR(Table1[[#This Row],[County (Utah.gov)]], SUBSTITUTE(Table1[[#This Row],[County (WPR)]], " County", ""))</f>
        <v>Weber</v>
      </c>
    </row>
    <row r="697" spans="1:10">
      <c r="A697" t="s">
        <v>191</v>
      </c>
      <c r="B697" t="s">
        <v>296</v>
      </c>
      <c r="C697">
        <v>2025</v>
      </c>
      <c r="D697">
        <v>2</v>
      </c>
      <c r="E697">
        <v>84067</v>
      </c>
      <c r="F697" t="s">
        <v>291</v>
      </c>
      <c r="G697">
        <v>7</v>
      </c>
      <c r="H697" t="str">
        <f>_xlfn.XLOOKUP(Table1[[#This Row],[ZIPCODE]],Table2[Zip Code],Table2[County])</f>
        <v>Weber</v>
      </c>
      <c r="I697" t="str">
        <f>_xlfn.XLOOKUP(Table1[[#This Row],[ZIPCODE]],Table3[zip],Table3[county])</f>
        <v>Weber County</v>
      </c>
      <c r="J697" t="str">
        <f>IFERROR(Table1[[#This Row],[County (Utah.gov)]], SUBSTITUTE(Table1[[#This Row],[County (WPR)]], " County", ""))</f>
        <v>Weber</v>
      </c>
    </row>
    <row r="698" spans="1:10">
      <c r="A698" t="s">
        <v>191</v>
      </c>
      <c r="B698" t="s">
        <v>296</v>
      </c>
      <c r="C698">
        <v>2025</v>
      </c>
      <c r="D698">
        <v>2</v>
      </c>
      <c r="E698">
        <v>84068</v>
      </c>
      <c r="F698" t="s">
        <v>290</v>
      </c>
      <c r="G698">
        <v>1</v>
      </c>
      <c r="H698" t="str">
        <f>_xlfn.XLOOKUP(Table1[[#This Row],[ZIPCODE]],Table2[Zip Code],Table2[County])</f>
        <v>Summit</v>
      </c>
      <c r="I698" t="e">
        <f>_xlfn.XLOOKUP(Table1[[#This Row],[ZIPCODE]],Table3[zip],Table3[county])</f>
        <v>#N/A</v>
      </c>
      <c r="J698" t="str">
        <f>IFERROR(Table1[[#This Row],[County (Utah.gov)]], SUBSTITUTE(Table1[[#This Row],[County (WPR)]], " County", ""))</f>
        <v>Summit</v>
      </c>
    </row>
    <row r="699" spans="1:10">
      <c r="A699" t="s">
        <v>191</v>
      </c>
      <c r="B699" t="s">
        <v>296</v>
      </c>
      <c r="C699">
        <v>2025</v>
      </c>
      <c r="D699">
        <v>2</v>
      </c>
      <c r="E699">
        <v>84070</v>
      </c>
      <c r="F699" t="s">
        <v>290</v>
      </c>
      <c r="G699">
        <v>14</v>
      </c>
      <c r="H699" t="str">
        <f>_xlfn.XLOOKUP(Table1[[#This Row],[ZIPCODE]],Table2[Zip Code],Table2[County])</f>
        <v>Salt Lake</v>
      </c>
      <c r="I699" t="str">
        <f>_xlfn.XLOOKUP(Table1[[#This Row],[ZIPCODE]],Table3[zip],Table3[county])</f>
        <v>Salt Lake County</v>
      </c>
      <c r="J699" t="str">
        <f>IFERROR(Table1[[#This Row],[County (Utah.gov)]], SUBSTITUTE(Table1[[#This Row],[County (WPR)]], " County", ""))</f>
        <v>Salt Lake</v>
      </c>
    </row>
    <row r="700" spans="1:10">
      <c r="A700" t="s">
        <v>191</v>
      </c>
      <c r="B700" t="s">
        <v>296</v>
      </c>
      <c r="C700">
        <v>2025</v>
      </c>
      <c r="D700">
        <v>2</v>
      </c>
      <c r="E700">
        <v>84070</v>
      </c>
      <c r="F700" t="s">
        <v>291</v>
      </c>
      <c r="G700">
        <v>33</v>
      </c>
      <c r="H700" t="str">
        <f>_xlfn.XLOOKUP(Table1[[#This Row],[ZIPCODE]],Table2[Zip Code],Table2[County])</f>
        <v>Salt Lake</v>
      </c>
      <c r="I700" t="str">
        <f>_xlfn.XLOOKUP(Table1[[#This Row],[ZIPCODE]],Table3[zip],Table3[county])</f>
        <v>Salt Lake County</v>
      </c>
      <c r="J700" t="str">
        <f>IFERROR(Table1[[#This Row],[County (Utah.gov)]], SUBSTITUTE(Table1[[#This Row],[County (WPR)]], " County", ""))</f>
        <v>Salt Lake</v>
      </c>
    </row>
    <row r="701" spans="1:10">
      <c r="A701" t="s">
        <v>191</v>
      </c>
      <c r="B701" t="s">
        <v>296</v>
      </c>
      <c r="C701">
        <v>2025</v>
      </c>
      <c r="D701">
        <v>2</v>
      </c>
      <c r="E701">
        <v>84071</v>
      </c>
      <c r="F701" t="s">
        <v>291</v>
      </c>
      <c r="G701">
        <v>1</v>
      </c>
      <c r="H701" t="str">
        <f>_xlfn.XLOOKUP(Table1[[#This Row],[ZIPCODE]],Table2[Zip Code],Table2[County])</f>
        <v>Tooele</v>
      </c>
      <c r="I701" t="str">
        <f>_xlfn.XLOOKUP(Table1[[#This Row],[ZIPCODE]],Table3[zip],Table3[county])</f>
        <v>Tooele County</v>
      </c>
      <c r="J701" t="str">
        <f>IFERROR(Table1[[#This Row],[County (Utah.gov)]], SUBSTITUTE(Table1[[#This Row],[County (WPR)]], " County", ""))</f>
        <v>Tooele</v>
      </c>
    </row>
    <row r="702" spans="1:10">
      <c r="A702" t="s">
        <v>191</v>
      </c>
      <c r="B702" t="s">
        <v>296</v>
      </c>
      <c r="C702">
        <v>2025</v>
      </c>
      <c r="D702">
        <v>2</v>
      </c>
      <c r="E702">
        <v>84074</v>
      </c>
      <c r="F702" t="s">
        <v>290</v>
      </c>
      <c r="G702">
        <v>15</v>
      </c>
      <c r="H702" t="str">
        <f>_xlfn.XLOOKUP(Table1[[#This Row],[ZIPCODE]],Table2[Zip Code],Table2[County])</f>
        <v>Tooele</v>
      </c>
      <c r="I702" t="str">
        <f>_xlfn.XLOOKUP(Table1[[#This Row],[ZIPCODE]],Table3[zip],Table3[county])</f>
        <v>Tooele County</v>
      </c>
      <c r="J702" t="str">
        <f>IFERROR(Table1[[#This Row],[County (Utah.gov)]], SUBSTITUTE(Table1[[#This Row],[County (WPR)]], " County", ""))</f>
        <v>Tooele</v>
      </c>
    </row>
    <row r="703" spans="1:10">
      <c r="A703" t="s">
        <v>191</v>
      </c>
      <c r="B703" t="s">
        <v>296</v>
      </c>
      <c r="C703">
        <v>2025</v>
      </c>
      <c r="D703">
        <v>2</v>
      </c>
      <c r="E703">
        <v>84074</v>
      </c>
      <c r="F703" t="s">
        <v>291</v>
      </c>
      <c r="G703">
        <v>36</v>
      </c>
      <c r="H703" t="str">
        <f>_xlfn.XLOOKUP(Table1[[#This Row],[ZIPCODE]],Table2[Zip Code],Table2[County])</f>
        <v>Tooele</v>
      </c>
      <c r="I703" t="str">
        <f>_xlfn.XLOOKUP(Table1[[#This Row],[ZIPCODE]],Table3[zip],Table3[county])</f>
        <v>Tooele County</v>
      </c>
      <c r="J703" t="str">
        <f>IFERROR(Table1[[#This Row],[County (Utah.gov)]], SUBSTITUTE(Table1[[#This Row],[County (WPR)]], " County", ""))</f>
        <v>Tooele</v>
      </c>
    </row>
    <row r="704" spans="1:10">
      <c r="A704" t="s">
        <v>191</v>
      </c>
      <c r="B704" t="s">
        <v>296</v>
      </c>
      <c r="C704">
        <v>2025</v>
      </c>
      <c r="D704">
        <v>2</v>
      </c>
      <c r="E704">
        <v>84075</v>
      </c>
      <c r="F704" t="s">
        <v>290</v>
      </c>
      <c r="G704">
        <v>2</v>
      </c>
      <c r="H704" t="str">
        <f>_xlfn.XLOOKUP(Table1[[#This Row],[ZIPCODE]],Table2[Zip Code],Table2[County])</f>
        <v>Davis</v>
      </c>
      <c r="I704" t="str">
        <f>_xlfn.XLOOKUP(Table1[[#This Row],[ZIPCODE]],Table3[zip],Table3[county])</f>
        <v>Davis County</v>
      </c>
      <c r="J704" t="str">
        <f>IFERROR(Table1[[#This Row],[County (Utah.gov)]], SUBSTITUTE(Table1[[#This Row],[County (WPR)]], " County", ""))</f>
        <v>Davis</v>
      </c>
    </row>
    <row r="705" spans="1:10">
      <c r="A705" t="s">
        <v>191</v>
      </c>
      <c r="B705" t="s">
        <v>296</v>
      </c>
      <c r="C705">
        <v>2025</v>
      </c>
      <c r="D705">
        <v>2</v>
      </c>
      <c r="E705">
        <v>84075</v>
      </c>
      <c r="F705" t="s">
        <v>291</v>
      </c>
      <c r="G705">
        <v>4</v>
      </c>
      <c r="H705" t="str">
        <f>_xlfn.XLOOKUP(Table1[[#This Row],[ZIPCODE]],Table2[Zip Code],Table2[County])</f>
        <v>Davis</v>
      </c>
      <c r="I705" t="str">
        <f>_xlfn.XLOOKUP(Table1[[#This Row],[ZIPCODE]],Table3[zip],Table3[county])</f>
        <v>Davis County</v>
      </c>
      <c r="J705" t="str">
        <f>IFERROR(Table1[[#This Row],[County (Utah.gov)]], SUBSTITUTE(Table1[[#This Row],[County (WPR)]], " County", ""))</f>
        <v>Davis</v>
      </c>
    </row>
    <row r="706" spans="1:10">
      <c r="A706" t="s">
        <v>191</v>
      </c>
      <c r="B706" t="s">
        <v>296</v>
      </c>
      <c r="C706">
        <v>2025</v>
      </c>
      <c r="D706">
        <v>2</v>
      </c>
      <c r="E706">
        <v>84078</v>
      </c>
      <c r="F706" t="s">
        <v>291</v>
      </c>
      <c r="G706">
        <v>1</v>
      </c>
      <c r="H706" t="str">
        <f>_xlfn.XLOOKUP(Table1[[#This Row],[ZIPCODE]],Table2[Zip Code],Table2[County])</f>
        <v>Uintah</v>
      </c>
      <c r="I706" t="str">
        <f>_xlfn.XLOOKUP(Table1[[#This Row],[ZIPCODE]],Table3[zip],Table3[county])</f>
        <v>Uintah County</v>
      </c>
      <c r="J706" t="str">
        <f>IFERROR(Table1[[#This Row],[County (Utah.gov)]], SUBSTITUTE(Table1[[#This Row],[County (WPR)]], " County", ""))</f>
        <v>Uintah</v>
      </c>
    </row>
    <row r="707" spans="1:10">
      <c r="A707" t="s">
        <v>191</v>
      </c>
      <c r="B707" t="s">
        <v>296</v>
      </c>
      <c r="C707">
        <v>2025</v>
      </c>
      <c r="D707">
        <v>2</v>
      </c>
      <c r="E707">
        <v>84081</v>
      </c>
      <c r="F707" t="s">
        <v>290</v>
      </c>
      <c r="G707">
        <v>91</v>
      </c>
      <c r="H707" t="e">
        <f>_xlfn.XLOOKUP(Table1[[#This Row],[ZIPCODE]],Table2[Zip Code],Table2[County])</f>
        <v>#N/A</v>
      </c>
      <c r="I707" t="str">
        <f>_xlfn.XLOOKUP(Table1[[#This Row],[ZIPCODE]],Table3[zip],Table3[county])</f>
        <v>Salt Lake County</v>
      </c>
      <c r="J707" t="str">
        <f>IFERROR(Table1[[#This Row],[County (Utah.gov)]], SUBSTITUTE(Table1[[#This Row],[County (WPR)]], " County", ""))</f>
        <v>Salt Lake</v>
      </c>
    </row>
    <row r="708" spans="1:10">
      <c r="A708" t="s">
        <v>191</v>
      </c>
      <c r="B708" t="s">
        <v>296</v>
      </c>
      <c r="C708">
        <v>2025</v>
      </c>
      <c r="D708">
        <v>2</v>
      </c>
      <c r="E708">
        <v>84081</v>
      </c>
      <c r="F708" t="s">
        <v>291</v>
      </c>
      <c r="G708">
        <v>146</v>
      </c>
      <c r="H708" t="e">
        <f>_xlfn.XLOOKUP(Table1[[#This Row],[ZIPCODE]],Table2[Zip Code],Table2[County])</f>
        <v>#N/A</v>
      </c>
      <c r="I708" t="str">
        <f>_xlfn.XLOOKUP(Table1[[#This Row],[ZIPCODE]],Table3[zip],Table3[county])</f>
        <v>Salt Lake County</v>
      </c>
      <c r="J708" t="str">
        <f>IFERROR(Table1[[#This Row],[County (Utah.gov)]], SUBSTITUTE(Table1[[#This Row],[County (WPR)]], " County", ""))</f>
        <v>Salt Lake</v>
      </c>
    </row>
    <row r="709" spans="1:10">
      <c r="A709" t="s">
        <v>191</v>
      </c>
      <c r="B709" t="s">
        <v>296</v>
      </c>
      <c r="C709">
        <v>2025</v>
      </c>
      <c r="D709">
        <v>2</v>
      </c>
      <c r="E709">
        <v>84084</v>
      </c>
      <c r="F709" t="s">
        <v>290</v>
      </c>
      <c r="G709">
        <v>25</v>
      </c>
      <c r="H709" t="str">
        <f>_xlfn.XLOOKUP(Table1[[#This Row],[ZIPCODE]],Table2[Zip Code],Table2[County])</f>
        <v>Salt Lake</v>
      </c>
      <c r="I709" t="str">
        <f>_xlfn.XLOOKUP(Table1[[#This Row],[ZIPCODE]],Table3[zip],Table3[county])</f>
        <v>Salt Lake County</v>
      </c>
      <c r="J709" t="str">
        <f>IFERROR(Table1[[#This Row],[County (Utah.gov)]], SUBSTITUTE(Table1[[#This Row],[County (WPR)]], " County", ""))</f>
        <v>Salt Lake</v>
      </c>
    </row>
    <row r="710" spans="1:10">
      <c r="A710" t="s">
        <v>191</v>
      </c>
      <c r="B710" t="s">
        <v>296</v>
      </c>
      <c r="C710">
        <v>2025</v>
      </c>
      <c r="D710">
        <v>2</v>
      </c>
      <c r="E710">
        <v>84084</v>
      </c>
      <c r="F710" t="s">
        <v>291</v>
      </c>
      <c r="G710">
        <v>44</v>
      </c>
      <c r="H710" t="str">
        <f>_xlfn.XLOOKUP(Table1[[#This Row],[ZIPCODE]],Table2[Zip Code],Table2[County])</f>
        <v>Salt Lake</v>
      </c>
      <c r="I710" t="str">
        <f>_xlfn.XLOOKUP(Table1[[#This Row],[ZIPCODE]],Table3[zip],Table3[county])</f>
        <v>Salt Lake County</v>
      </c>
      <c r="J710" t="str">
        <f>IFERROR(Table1[[#This Row],[County (Utah.gov)]], SUBSTITUTE(Table1[[#This Row],[County (WPR)]], " County", ""))</f>
        <v>Salt Lake</v>
      </c>
    </row>
    <row r="711" spans="1:10">
      <c r="A711" t="s">
        <v>191</v>
      </c>
      <c r="B711" t="s">
        <v>296</v>
      </c>
      <c r="C711">
        <v>2025</v>
      </c>
      <c r="D711">
        <v>2</v>
      </c>
      <c r="E711">
        <v>84087</v>
      </c>
      <c r="F711" t="s">
        <v>290</v>
      </c>
      <c r="G711">
        <v>4</v>
      </c>
      <c r="H711" t="str">
        <f>_xlfn.XLOOKUP(Table1[[#This Row],[ZIPCODE]],Table2[Zip Code],Table2[County])</f>
        <v>Davis</v>
      </c>
      <c r="I711" t="str">
        <f>_xlfn.XLOOKUP(Table1[[#This Row],[ZIPCODE]],Table3[zip],Table3[county])</f>
        <v>Davis County</v>
      </c>
      <c r="J711" t="str">
        <f>IFERROR(Table1[[#This Row],[County (Utah.gov)]], SUBSTITUTE(Table1[[#This Row],[County (WPR)]], " County", ""))</f>
        <v>Davis</v>
      </c>
    </row>
    <row r="712" spans="1:10">
      <c r="A712" t="s">
        <v>191</v>
      </c>
      <c r="B712" t="s">
        <v>296</v>
      </c>
      <c r="C712">
        <v>2025</v>
      </c>
      <c r="D712">
        <v>2</v>
      </c>
      <c r="E712">
        <v>84087</v>
      </c>
      <c r="F712" t="s">
        <v>291</v>
      </c>
      <c r="G712">
        <v>9</v>
      </c>
      <c r="H712" t="str">
        <f>_xlfn.XLOOKUP(Table1[[#This Row],[ZIPCODE]],Table2[Zip Code],Table2[County])</f>
        <v>Davis</v>
      </c>
      <c r="I712" t="str">
        <f>_xlfn.XLOOKUP(Table1[[#This Row],[ZIPCODE]],Table3[zip],Table3[county])</f>
        <v>Davis County</v>
      </c>
      <c r="J712" t="str">
        <f>IFERROR(Table1[[#This Row],[County (Utah.gov)]], SUBSTITUTE(Table1[[#This Row],[County (WPR)]], " County", ""))</f>
        <v>Davis</v>
      </c>
    </row>
    <row r="713" spans="1:10">
      <c r="A713" t="s">
        <v>191</v>
      </c>
      <c r="B713" t="s">
        <v>296</v>
      </c>
      <c r="C713">
        <v>2025</v>
      </c>
      <c r="D713">
        <v>2</v>
      </c>
      <c r="E713">
        <v>84088</v>
      </c>
      <c r="F713" t="s">
        <v>290</v>
      </c>
      <c r="G713">
        <v>56</v>
      </c>
      <c r="H713" t="str">
        <f>_xlfn.XLOOKUP(Table1[[#This Row],[ZIPCODE]],Table2[Zip Code],Table2[County])</f>
        <v>Salt Lake</v>
      </c>
      <c r="I713" t="str">
        <f>_xlfn.XLOOKUP(Table1[[#This Row],[ZIPCODE]],Table3[zip],Table3[county])</f>
        <v>Salt Lake County</v>
      </c>
      <c r="J713" t="str">
        <f>IFERROR(Table1[[#This Row],[County (Utah.gov)]], SUBSTITUTE(Table1[[#This Row],[County (WPR)]], " County", ""))</f>
        <v>Salt Lake</v>
      </c>
    </row>
    <row r="714" spans="1:10">
      <c r="A714" t="s">
        <v>191</v>
      </c>
      <c r="B714" t="s">
        <v>296</v>
      </c>
      <c r="C714">
        <v>2025</v>
      </c>
      <c r="D714">
        <v>2</v>
      </c>
      <c r="E714">
        <v>84088</v>
      </c>
      <c r="F714" t="s">
        <v>291</v>
      </c>
      <c r="G714">
        <v>98</v>
      </c>
      <c r="H714" t="str">
        <f>_xlfn.XLOOKUP(Table1[[#This Row],[ZIPCODE]],Table2[Zip Code],Table2[County])</f>
        <v>Salt Lake</v>
      </c>
      <c r="I714" t="str">
        <f>_xlfn.XLOOKUP(Table1[[#This Row],[ZIPCODE]],Table3[zip],Table3[county])</f>
        <v>Salt Lake County</v>
      </c>
      <c r="J714" t="str">
        <f>IFERROR(Table1[[#This Row],[County (Utah.gov)]], SUBSTITUTE(Table1[[#This Row],[County (WPR)]], " County", ""))</f>
        <v>Salt Lake</v>
      </c>
    </row>
    <row r="715" spans="1:10">
      <c r="A715" t="s">
        <v>191</v>
      </c>
      <c r="B715" t="s">
        <v>296</v>
      </c>
      <c r="C715">
        <v>2025</v>
      </c>
      <c r="D715">
        <v>2</v>
      </c>
      <c r="E715">
        <v>84090</v>
      </c>
      <c r="F715" t="s">
        <v>291</v>
      </c>
      <c r="G715">
        <v>1</v>
      </c>
      <c r="H715" t="str">
        <f>_xlfn.XLOOKUP(Table1[[#This Row],[ZIPCODE]],Table2[Zip Code],Table2[County])</f>
        <v>Salt Lake</v>
      </c>
      <c r="I715" t="e">
        <f>_xlfn.XLOOKUP(Table1[[#This Row],[ZIPCODE]],Table3[zip],Table3[county])</f>
        <v>#N/A</v>
      </c>
      <c r="J715" t="str">
        <f>IFERROR(Table1[[#This Row],[County (Utah.gov)]], SUBSTITUTE(Table1[[#This Row],[County (WPR)]], " County", ""))</f>
        <v>Salt Lake</v>
      </c>
    </row>
    <row r="716" spans="1:10">
      <c r="A716" t="s">
        <v>191</v>
      </c>
      <c r="B716" t="s">
        <v>296</v>
      </c>
      <c r="C716">
        <v>2025</v>
      </c>
      <c r="D716">
        <v>2</v>
      </c>
      <c r="E716">
        <v>84092</v>
      </c>
      <c r="F716" t="s">
        <v>290</v>
      </c>
      <c r="G716">
        <v>20</v>
      </c>
      <c r="H716" t="str">
        <f>_xlfn.XLOOKUP(Table1[[#This Row],[ZIPCODE]],Table2[Zip Code],Table2[County])</f>
        <v>Salt Lake</v>
      </c>
      <c r="I716" t="str">
        <f>_xlfn.XLOOKUP(Table1[[#This Row],[ZIPCODE]],Table3[zip],Table3[county])</f>
        <v>Salt Lake County</v>
      </c>
      <c r="J716" t="str">
        <f>IFERROR(Table1[[#This Row],[County (Utah.gov)]], SUBSTITUTE(Table1[[#This Row],[County (WPR)]], " County", ""))</f>
        <v>Salt Lake</v>
      </c>
    </row>
    <row r="717" spans="1:10">
      <c r="A717" t="s">
        <v>191</v>
      </c>
      <c r="B717" t="s">
        <v>296</v>
      </c>
      <c r="C717">
        <v>2025</v>
      </c>
      <c r="D717">
        <v>2</v>
      </c>
      <c r="E717">
        <v>84092</v>
      </c>
      <c r="F717" t="s">
        <v>291</v>
      </c>
      <c r="G717">
        <v>35</v>
      </c>
      <c r="H717" t="str">
        <f>_xlfn.XLOOKUP(Table1[[#This Row],[ZIPCODE]],Table2[Zip Code],Table2[County])</f>
        <v>Salt Lake</v>
      </c>
      <c r="I717" t="str">
        <f>_xlfn.XLOOKUP(Table1[[#This Row],[ZIPCODE]],Table3[zip],Table3[county])</f>
        <v>Salt Lake County</v>
      </c>
      <c r="J717" t="str">
        <f>IFERROR(Table1[[#This Row],[County (Utah.gov)]], SUBSTITUTE(Table1[[#This Row],[County (WPR)]], " County", ""))</f>
        <v>Salt Lake</v>
      </c>
    </row>
    <row r="718" spans="1:10">
      <c r="A718" t="s">
        <v>191</v>
      </c>
      <c r="B718" t="s">
        <v>296</v>
      </c>
      <c r="C718">
        <v>2025</v>
      </c>
      <c r="D718">
        <v>2</v>
      </c>
      <c r="E718">
        <v>84093</v>
      </c>
      <c r="F718" t="s">
        <v>290</v>
      </c>
      <c r="G718">
        <v>6</v>
      </c>
      <c r="H718" t="str">
        <f>_xlfn.XLOOKUP(Table1[[#This Row],[ZIPCODE]],Table2[Zip Code],Table2[County])</f>
        <v>Salt Lake</v>
      </c>
      <c r="I718" t="str">
        <f>_xlfn.XLOOKUP(Table1[[#This Row],[ZIPCODE]],Table3[zip],Table3[county])</f>
        <v>Salt Lake County</v>
      </c>
      <c r="J718" t="str">
        <f>IFERROR(Table1[[#This Row],[County (Utah.gov)]], SUBSTITUTE(Table1[[#This Row],[County (WPR)]], " County", ""))</f>
        <v>Salt Lake</v>
      </c>
    </row>
    <row r="719" spans="1:10">
      <c r="A719" t="s">
        <v>191</v>
      </c>
      <c r="B719" t="s">
        <v>296</v>
      </c>
      <c r="C719">
        <v>2025</v>
      </c>
      <c r="D719">
        <v>2</v>
      </c>
      <c r="E719">
        <v>84093</v>
      </c>
      <c r="F719" t="s">
        <v>291</v>
      </c>
      <c r="G719">
        <v>22</v>
      </c>
      <c r="H719" t="str">
        <f>_xlfn.XLOOKUP(Table1[[#This Row],[ZIPCODE]],Table2[Zip Code],Table2[County])</f>
        <v>Salt Lake</v>
      </c>
      <c r="I719" t="str">
        <f>_xlfn.XLOOKUP(Table1[[#This Row],[ZIPCODE]],Table3[zip],Table3[county])</f>
        <v>Salt Lake County</v>
      </c>
      <c r="J719" t="str">
        <f>IFERROR(Table1[[#This Row],[County (Utah.gov)]], SUBSTITUTE(Table1[[#This Row],[County (WPR)]], " County", ""))</f>
        <v>Salt Lake</v>
      </c>
    </row>
    <row r="720" spans="1:10">
      <c r="A720" t="s">
        <v>191</v>
      </c>
      <c r="B720" t="s">
        <v>296</v>
      </c>
      <c r="C720">
        <v>2025</v>
      </c>
      <c r="D720">
        <v>2</v>
      </c>
      <c r="E720">
        <v>84094</v>
      </c>
      <c r="F720" t="s">
        <v>290</v>
      </c>
      <c r="G720">
        <v>21</v>
      </c>
      <c r="H720" t="str">
        <f>_xlfn.XLOOKUP(Table1[[#This Row],[ZIPCODE]],Table2[Zip Code],Table2[County])</f>
        <v>Salt Lake</v>
      </c>
      <c r="I720" t="str">
        <f>_xlfn.XLOOKUP(Table1[[#This Row],[ZIPCODE]],Table3[zip],Table3[county])</f>
        <v>Salt Lake County</v>
      </c>
      <c r="J720" t="str">
        <f>IFERROR(Table1[[#This Row],[County (Utah.gov)]], SUBSTITUTE(Table1[[#This Row],[County (WPR)]], " County", ""))</f>
        <v>Salt Lake</v>
      </c>
    </row>
    <row r="721" spans="1:10">
      <c r="A721" t="s">
        <v>191</v>
      </c>
      <c r="B721" t="s">
        <v>296</v>
      </c>
      <c r="C721">
        <v>2025</v>
      </c>
      <c r="D721">
        <v>2</v>
      </c>
      <c r="E721">
        <v>84094</v>
      </c>
      <c r="F721" t="s">
        <v>291</v>
      </c>
      <c r="G721">
        <v>44</v>
      </c>
      <c r="H721" t="str">
        <f>_xlfn.XLOOKUP(Table1[[#This Row],[ZIPCODE]],Table2[Zip Code],Table2[County])</f>
        <v>Salt Lake</v>
      </c>
      <c r="I721" t="str">
        <f>_xlfn.XLOOKUP(Table1[[#This Row],[ZIPCODE]],Table3[zip],Table3[county])</f>
        <v>Salt Lake County</v>
      </c>
      <c r="J721" t="str">
        <f>IFERROR(Table1[[#This Row],[County (Utah.gov)]], SUBSTITUTE(Table1[[#This Row],[County (WPR)]], " County", ""))</f>
        <v>Salt Lake</v>
      </c>
    </row>
    <row r="722" spans="1:10">
      <c r="A722" t="s">
        <v>191</v>
      </c>
      <c r="B722" t="s">
        <v>296</v>
      </c>
      <c r="C722">
        <v>2025</v>
      </c>
      <c r="D722">
        <v>2</v>
      </c>
      <c r="E722">
        <v>84095</v>
      </c>
      <c r="F722" t="s">
        <v>290</v>
      </c>
      <c r="G722">
        <v>41</v>
      </c>
      <c r="H722" t="str">
        <f>_xlfn.XLOOKUP(Table1[[#This Row],[ZIPCODE]],Table2[Zip Code],Table2[County])</f>
        <v>Salt Lake</v>
      </c>
      <c r="I722" t="str">
        <f>_xlfn.XLOOKUP(Table1[[#This Row],[ZIPCODE]],Table3[zip],Table3[county])</f>
        <v>Salt Lake County</v>
      </c>
      <c r="J722" t="str">
        <f>IFERROR(Table1[[#This Row],[County (Utah.gov)]], SUBSTITUTE(Table1[[#This Row],[County (WPR)]], " County", ""))</f>
        <v>Salt Lake</v>
      </c>
    </row>
    <row r="723" spans="1:10">
      <c r="A723" t="s">
        <v>191</v>
      </c>
      <c r="B723" t="s">
        <v>296</v>
      </c>
      <c r="C723">
        <v>2025</v>
      </c>
      <c r="D723">
        <v>2</v>
      </c>
      <c r="E723">
        <v>84095</v>
      </c>
      <c r="F723" t="s">
        <v>291</v>
      </c>
      <c r="G723">
        <v>75</v>
      </c>
      <c r="H723" t="str">
        <f>_xlfn.XLOOKUP(Table1[[#This Row],[ZIPCODE]],Table2[Zip Code],Table2[County])</f>
        <v>Salt Lake</v>
      </c>
      <c r="I723" t="str">
        <f>_xlfn.XLOOKUP(Table1[[#This Row],[ZIPCODE]],Table3[zip],Table3[county])</f>
        <v>Salt Lake County</v>
      </c>
      <c r="J723" t="str">
        <f>IFERROR(Table1[[#This Row],[County (Utah.gov)]], SUBSTITUTE(Table1[[#This Row],[County (WPR)]], " County", ""))</f>
        <v>Salt Lake</v>
      </c>
    </row>
    <row r="724" spans="1:10">
      <c r="A724" t="s">
        <v>191</v>
      </c>
      <c r="B724" t="s">
        <v>296</v>
      </c>
      <c r="C724">
        <v>2025</v>
      </c>
      <c r="D724">
        <v>2</v>
      </c>
      <c r="E724">
        <v>84096</v>
      </c>
      <c r="F724" t="s">
        <v>290</v>
      </c>
      <c r="G724">
        <v>82</v>
      </c>
      <c r="H724" t="e">
        <f>_xlfn.XLOOKUP(Table1[[#This Row],[ZIPCODE]],Table2[Zip Code],Table2[County])</f>
        <v>#N/A</v>
      </c>
      <c r="I724" t="str">
        <f>_xlfn.XLOOKUP(Table1[[#This Row],[ZIPCODE]],Table3[zip],Table3[county])</f>
        <v>Salt Lake County</v>
      </c>
      <c r="J724" t="str">
        <f>IFERROR(Table1[[#This Row],[County (Utah.gov)]], SUBSTITUTE(Table1[[#This Row],[County (WPR)]], " County", ""))</f>
        <v>Salt Lake</v>
      </c>
    </row>
    <row r="725" spans="1:10">
      <c r="A725" t="s">
        <v>191</v>
      </c>
      <c r="B725" t="s">
        <v>296</v>
      </c>
      <c r="C725">
        <v>2025</v>
      </c>
      <c r="D725">
        <v>2</v>
      </c>
      <c r="E725">
        <v>84096</v>
      </c>
      <c r="F725" t="s">
        <v>291</v>
      </c>
      <c r="G725">
        <v>155</v>
      </c>
      <c r="H725" t="e">
        <f>_xlfn.XLOOKUP(Table1[[#This Row],[ZIPCODE]],Table2[Zip Code],Table2[County])</f>
        <v>#N/A</v>
      </c>
      <c r="I725" t="str">
        <f>_xlfn.XLOOKUP(Table1[[#This Row],[ZIPCODE]],Table3[zip],Table3[county])</f>
        <v>Salt Lake County</v>
      </c>
      <c r="J725" t="str">
        <f>IFERROR(Table1[[#This Row],[County (Utah.gov)]], SUBSTITUTE(Table1[[#This Row],[County (WPR)]], " County", ""))</f>
        <v>Salt Lake</v>
      </c>
    </row>
    <row r="726" spans="1:10">
      <c r="A726" t="s">
        <v>191</v>
      </c>
      <c r="B726" t="s">
        <v>296</v>
      </c>
      <c r="C726">
        <v>2025</v>
      </c>
      <c r="D726">
        <v>2</v>
      </c>
      <c r="E726">
        <v>84097</v>
      </c>
      <c r="F726" t="s">
        <v>290</v>
      </c>
      <c r="G726">
        <v>2</v>
      </c>
      <c r="H726" t="str">
        <f>_xlfn.XLOOKUP(Table1[[#This Row],[ZIPCODE]],Table2[Zip Code],Table2[County])</f>
        <v>Utah</v>
      </c>
      <c r="I726" t="str">
        <f>_xlfn.XLOOKUP(Table1[[#This Row],[ZIPCODE]],Table3[zip],Table3[county])</f>
        <v>Utah County</v>
      </c>
      <c r="J726" t="str">
        <f>IFERROR(Table1[[#This Row],[County (Utah.gov)]], SUBSTITUTE(Table1[[#This Row],[County (WPR)]], " County", ""))</f>
        <v>Utah</v>
      </c>
    </row>
    <row r="727" spans="1:10">
      <c r="A727" t="s">
        <v>191</v>
      </c>
      <c r="B727" t="s">
        <v>296</v>
      </c>
      <c r="C727">
        <v>2025</v>
      </c>
      <c r="D727">
        <v>2</v>
      </c>
      <c r="E727">
        <v>84097</v>
      </c>
      <c r="F727" t="s">
        <v>291</v>
      </c>
      <c r="G727">
        <v>7</v>
      </c>
      <c r="H727" t="str">
        <f>_xlfn.XLOOKUP(Table1[[#This Row],[ZIPCODE]],Table2[Zip Code],Table2[County])</f>
        <v>Utah</v>
      </c>
      <c r="I727" t="str">
        <f>_xlfn.XLOOKUP(Table1[[#This Row],[ZIPCODE]],Table3[zip],Table3[county])</f>
        <v>Utah County</v>
      </c>
      <c r="J727" t="str">
        <f>IFERROR(Table1[[#This Row],[County (Utah.gov)]], SUBSTITUTE(Table1[[#This Row],[County (WPR)]], " County", ""))</f>
        <v>Utah</v>
      </c>
    </row>
    <row r="728" spans="1:10">
      <c r="A728" t="s">
        <v>191</v>
      </c>
      <c r="B728" t="s">
        <v>296</v>
      </c>
      <c r="C728">
        <v>2025</v>
      </c>
      <c r="D728">
        <v>2</v>
      </c>
      <c r="E728">
        <v>84098</v>
      </c>
      <c r="F728" t="s">
        <v>290</v>
      </c>
      <c r="G728">
        <v>2</v>
      </c>
      <c r="H728" t="str">
        <f>_xlfn.XLOOKUP(Table1[[#This Row],[ZIPCODE]],Table2[Zip Code],Table2[County])</f>
        <v>Summit</v>
      </c>
      <c r="I728" t="str">
        <f>_xlfn.XLOOKUP(Table1[[#This Row],[ZIPCODE]],Table3[zip],Table3[county])</f>
        <v>Summit County</v>
      </c>
      <c r="J728" t="str">
        <f>IFERROR(Table1[[#This Row],[County (Utah.gov)]], SUBSTITUTE(Table1[[#This Row],[County (WPR)]], " County", ""))</f>
        <v>Summit</v>
      </c>
    </row>
    <row r="729" spans="1:10">
      <c r="A729" t="s">
        <v>191</v>
      </c>
      <c r="B729" t="s">
        <v>296</v>
      </c>
      <c r="C729">
        <v>2025</v>
      </c>
      <c r="D729">
        <v>2</v>
      </c>
      <c r="E729">
        <v>84098</v>
      </c>
      <c r="F729" t="s">
        <v>291</v>
      </c>
      <c r="G729">
        <v>14</v>
      </c>
      <c r="H729" t="str">
        <f>_xlfn.XLOOKUP(Table1[[#This Row],[ZIPCODE]],Table2[Zip Code],Table2[County])</f>
        <v>Summit</v>
      </c>
      <c r="I729" t="str">
        <f>_xlfn.XLOOKUP(Table1[[#This Row],[ZIPCODE]],Table3[zip],Table3[county])</f>
        <v>Summit County</v>
      </c>
      <c r="J729" t="str">
        <f>IFERROR(Table1[[#This Row],[County (Utah.gov)]], SUBSTITUTE(Table1[[#This Row],[County (WPR)]], " County", ""))</f>
        <v>Summit</v>
      </c>
    </row>
    <row r="730" spans="1:10">
      <c r="A730" t="s">
        <v>191</v>
      </c>
      <c r="B730" t="s">
        <v>296</v>
      </c>
      <c r="C730">
        <v>2025</v>
      </c>
      <c r="D730">
        <v>2</v>
      </c>
      <c r="E730">
        <v>84101</v>
      </c>
      <c r="F730" t="s">
        <v>290</v>
      </c>
      <c r="G730">
        <v>5</v>
      </c>
      <c r="H730" t="str">
        <f>_xlfn.XLOOKUP(Table1[[#This Row],[ZIPCODE]],Table2[Zip Code],Table2[County])</f>
        <v>Salt Lake</v>
      </c>
      <c r="I730" t="str">
        <f>_xlfn.XLOOKUP(Table1[[#This Row],[ZIPCODE]],Table3[zip],Table3[county])</f>
        <v>Salt Lake County</v>
      </c>
      <c r="J730" t="str">
        <f>IFERROR(Table1[[#This Row],[County (Utah.gov)]], SUBSTITUTE(Table1[[#This Row],[County (WPR)]], " County", ""))</f>
        <v>Salt Lake</v>
      </c>
    </row>
    <row r="731" spans="1:10">
      <c r="A731" t="s">
        <v>191</v>
      </c>
      <c r="B731" t="s">
        <v>296</v>
      </c>
      <c r="C731">
        <v>2025</v>
      </c>
      <c r="D731">
        <v>2</v>
      </c>
      <c r="E731">
        <v>84101</v>
      </c>
      <c r="F731" t="s">
        <v>291</v>
      </c>
      <c r="G731">
        <v>6</v>
      </c>
      <c r="H731" t="str">
        <f>_xlfn.XLOOKUP(Table1[[#This Row],[ZIPCODE]],Table2[Zip Code],Table2[County])</f>
        <v>Salt Lake</v>
      </c>
      <c r="I731" t="str">
        <f>_xlfn.XLOOKUP(Table1[[#This Row],[ZIPCODE]],Table3[zip],Table3[county])</f>
        <v>Salt Lake County</v>
      </c>
      <c r="J731" t="str">
        <f>IFERROR(Table1[[#This Row],[County (Utah.gov)]], SUBSTITUTE(Table1[[#This Row],[County (WPR)]], " County", ""))</f>
        <v>Salt Lake</v>
      </c>
    </row>
    <row r="732" spans="1:10">
      <c r="A732" t="s">
        <v>191</v>
      </c>
      <c r="B732" t="s">
        <v>296</v>
      </c>
      <c r="C732">
        <v>2025</v>
      </c>
      <c r="D732">
        <v>2</v>
      </c>
      <c r="E732">
        <v>84102</v>
      </c>
      <c r="F732" t="s">
        <v>290</v>
      </c>
      <c r="G732">
        <v>8</v>
      </c>
      <c r="H732" t="str">
        <f>_xlfn.XLOOKUP(Table1[[#This Row],[ZIPCODE]],Table2[Zip Code],Table2[County])</f>
        <v>Salt Lake</v>
      </c>
      <c r="I732" t="str">
        <f>_xlfn.XLOOKUP(Table1[[#This Row],[ZIPCODE]],Table3[zip],Table3[county])</f>
        <v>Salt Lake County</v>
      </c>
      <c r="J732" t="str">
        <f>IFERROR(Table1[[#This Row],[County (Utah.gov)]], SUBSTITUTE(Table1[[#This Row],[County (WPR)]], " County", ""))</f>
        <v>Salt Lake</v>
      </c>
    </row>
    <row r="733" spans="1:10">
      <c r="A733" t="s">
        <v>191</v>
      </c>
      <c r="B733" t="s">
        <v>296</v>
      </c>
      <c r="C733">
        <v>2025</v>
      </c>
      <c r="D733">
        <v>2</v>
      </c>
      <c r="E733">
        <v>84102</v>
      </c>
      <c r="F733" t="s">
        <v>291</v>
      </c>
      <c r="G733">
        <v>17</v>
      </c>
      <c r="H733" t="str">
        <f>_xlfn.XLOOKUP(Table1[[#This Row],[ZIPCODE]],Table2[Zip Code],Table2[County])</f>
        <v>Salt Lake</v>
      </c>
      <c r="I733" t="str">
        <f>_xlfn.XLOOKUP(Table1[[#This Row],[ZIPCODE]],Table3[zip],Table3[county])</f>
        <v>Salt Lake County</v>
      </c>
      <c r="J733" t="str">
        <f>IFERROR(Table1[[#This Row],[County (Utah.gov)]], SUBSTITUTE(Table1[[#This Row],[County (WPR)]], " County", ""))</f>
        <v>Salt Lake</v>
      </c>
    </row>
    <row r="734" spans="1:10">
      <c r="A734" t="s">
        <v>191</v>
      </c>
      <c r="B734" t="s">
        <v>296</v>
      </c>
      <c r="C734">
        <v>2025</v>
      </c>
      <c r="D734">
        <v>2</v>
      </c>
      <c r="E734">
        <v>84103</v>
      </c>
      <c r="F734" t="s">
        <v>290</v>
      </c>
      <c r="G734">
        <v>3</v>
      </c>
      <c r="H734" t="str">
        <f>_xlfn.XLOOKUP(Table1[[#This Row],[ZIPCODE]],Table2[Zip Code],Table2[County])</f>
        <v>Salt Lake</v>
      </c>
      <c r="I734" t="str">
        <f>_xlfn.XLOOKUP(Table1[[#This Row],[ZIPCODE]],Table3[zip],Table3[county])</f>
        <v>Salt Lake County</v>
      </c>
      <c r="J734" t="str">
        <f>IFERROR(Table1[[#This Row],[County (Utah.gov)]], SUBSTITUTE(Table1[[#This Row],[County (WPR)]], " County", ""))</f>
        <v>Salt Lake</v>
      </c>
    </row>
    <row r="735" spans="1:10">
      <c r="A735" t="s">
        <v>191</v>
      </c>
      <c r="B735" t="s">
        <v>296</v>
      </c>
      <c r="C735">
        <v>2025</v>
      </c>
      <c r="D735">
        <v>2</v>
      </c>
      <c r="E735">
        <v>84103</v>
      </c>
      <c r="F735" t="s">
        <v>291</v>
      </c>
      <c r="G735">
        <v>10</v>
      </c>
      <c r="H735" t="str">
        <f>_xlfn.XLOOKUP(Table1[[#This Row],[ZIPCODE]],Table2[Zip Code],Table2[County])</f>
        <v>Salt Lake</v>
      </c>
      <c r="I735" t="str">
        <f>_xlfn.XLOOKUP(Table1[[#This Row],[ZIPCODE]],Table3[zip],Table3[county])</f>
        <v>Salt Lake County</v>
      </c>
      <c r="J735" t="str">
        <f>IFERROR(Table1[[#This Row],[County (Utah.gov)]], SUBSTITUTE(Table1[[#This Row],[County (WPR)]], " County", ""))</f>
        <v>Salt Lake</v>
      </c>
    </row>
    <row r="736" spans="1:10">
      <c r="A736" t="s">
        <v>191</v>
      </c>
      <c r="B736" t="s">
        <v>296</v>
      </c>
      <c r="C736">
        <v>2025</v>
      </c>
      <c r="D736">
        <v>2</v>
      </c>
      <c r="E736">
        <v>84104</v>
      </c>
      <c r="F736" t="s">
        <v>290</v>
      </c>
      <c r="G736">
        <v>9</v>
      </c>
      <c r="H736" t="str">
        <f>_xlfn.XLOOKUP(Table1[[#This Row],[ZIPCODE]],Table2[Zip Code],Table2[County])</f>
        <v>Salt Lake</v>
      </c>
      <c r="I736" t="str">
        <f>_xlfn.XLOOKUP(Table1[[#This Row],[ZIPCODE]],Table3[zip],Table3[county])</f>
        <v>Salt Lake County</v>
      </c>
      <c r="J736" t="str">
        <f>IFERROR(Table1[[#This Row],[County (Utah.gov)]], SUBSTITUTE(Table1[[#This Row],[County (WPR)]], " County", ""))</f>
        <v>Salt Lake</v>
      </c>
    </row>
    <row r="737" spans="1:10">
      <c r="A737" t="s">
        <v>191</v>
      </c>
      <c r="B737" t="s">
        <v>296</v>
      </c>
      <c r="C737">
        <v>2025</v>
      </c>
      <c r="D737">
        <v>2</v>
      </c>
      <c r="E737">
        <v>84104</v>
      </c>
      <c r="F737" t="s">
        <v>291</v>
      </c>
      <c r="G737">
        <v>26</v>
      </c>
      <c r="H737" t="str">
        <f>_xlfn.XLOOKUP(Table1[[#This Row],[ZIPCODE]],Table2[Zip Code],Table2[County])</f>
        <v>Salt Lake</v>
      </c>
      <c r="I737" t="str">
        <f>_xlfn.XLOOKUP(Table1[[#This Row],[ZIPCODE]],Table3[zip],Table3[county])</f>
        <v>Salt Lake County</v>
      </c>
      <c r="J737" t="str">
        <f>IFERROR(Table1[[#This Row],[County (Utah.gov)]], SUBSTITUTE(Table1[[#This Row],[County (WPR)]], " County", ""))</f>
        <v>Salt Lake</v>
      </c>
    </row>
    <row r="738" spans="1:10">
      <c r="A738" t="s">
        <v>191</v>
      </c>
      <c r="B738" t="s">
        <v>296</v>
      </c>
      <c r="C738">
        <v>2025</v>
      </c>
      <c r="D738">
        <v>2</v>
      </c>
      <c r="E738">
        <v>84105</v>
      </c>
      <c r="F738" t="s">
        <v>290</v>
      </c>
      <c r="G738">
        <v>4</v>
      </c>
      <c r="H738" t="str">
        <f>_xlfn.XLOOKUP(Table1[[#This Row],[ZIPCODE]],Table2[Zip Code],Table2[County])</f>
        <v>Salt Lake</v>
      </c>
      <c r="I738" t="str">
        <f>_xlfn.XLOOKUP(Table1[[#This Row],[ZIPCODE]],Table3[zip],Table3[county])</f>
        <v>Salt Lake County</v>
      </c>
      <c r="J738" t="str">
        <f>IFERROR(Table1[[#This Row],[County (Utah.gov)]], SUBSTITUTE(Table1[[#This Row],[County (WPR)]], " County", ""))</f>
        <v>Salt Lake</v>
      </c>
    </row>
    <row r="739" spans="1:10">
      <c r="A739" t="s">
        <v>191</v>
      </c>
      <c r="B739" t="s">
        <v>296</v>
      </c>
      <c r="C739">
        <v>2025</v>
      </c>
      <c r="D739">
        <v>2</v>
      </c>
      <c r="E739">
        <v>84105</v>
      </c>
      <c r="F739" t="s">
        <v>291</v>
      </c>
      <c r="G739">
        <v>8</v>
      </c>
      <c r="H739" t="str">
        <f>_xlfn.XLOOKUP(Table1[[#This Row],[ZIPCODE]],Table2[Zip Code],Table2[County])</f>
        <v>Salt Lake</v>
      </c>
      <c r="I739" t="str">
        <f>_xlfn.XLOOKUP(Table1[[#This Row],[ZIPCODE]],Table3[zip],Table3[county])</f>
        <v>Salt Lake County</v>
      </c>
      <c r="J739" t="str">
        <f>IFERROR(Table1[[#This Row],[County (Utah.gov)]], SUBSTITUTE(Table1[[#This Row],[County (WPR)]], " County", ""))</f>
        <v>Salt Lake</v>
      </c>
    </row>
    <row r="740" spans="1:10">
      <c r="A740" t="s">
        <v>191</v>
      </c>
      <c r="B740" t="s">
        <v>296</v>
      </c>
      <c r="C740">
        <v>2025</v>
      </c>
      <c r="D740">
        <v>2</v>
      </c>
      <c r="E740">
        <v>84106</v>
      </c>
      <c r="F740" t="s">
        <v>290</v>
      </c>
      <c r="G740">
        <v>8</v>
      </c>
      <c r="H740" t="str">
        <f>_xlfn.XLOOKUP(Table1[[#This Row],[ZIPCODE]],Table2[Zip Code],Table2[County])</f>
        <v>Salt Lake</v>
      </c>
      <c r="I740" t="str">
        <f>_xlfn.XLOOKUP(Table1[[#This Row],[ZIPCODE]],Table3[zip],Table3[county])</f>
        <v>Salt Lake County</v>
      </c>
      <c r="J740" t="str">
        <f>IFERROR(Table1[[#This Row],[County (Utah.gov)]], SUBSTITUTE(Table1[[#This Row],[County (WPR)]], " County", ""))</f>
        <v>Salt Lake</v>
      </c>
    </row>
    <row r="741" spans="1:10">
      <c r="A741" t="s">
        <v>191</v>
      </c>
      <c r="B741" t="s">
        <v>296</v>
      </c>
      <c r="C741">
        <v>2025</v>
      </c>
      <c r="D741">
        <v>2</v>
      </c>
      <c r="E741">
        <v>84106</v>
      </c>
      <c r="F741" t="s">
        <v>291</v>
      </c>
      <c r="G741">
        <v>22</v>
      </c>
      <c r="H741" t="str">
        <f>_xlfn.XLOOKUP(Table1[[#This Row],[ZIPCODE]],Table2[Zip Code],Table2[County])</f>
        <v>Salt Lake</v>
      </c>
      <c r="I741" t="str">
        <f>_xlfn.XLOOKUP(Table1[[#This Row],[ZIPCODE]],Table3[zip],Table3[county])</f>
        <v>Salt Lake County</v>
      </c>
      <c r="J741" t="str">
        <f>IFERROR(Table1[[#This Row],[County (Utah.gov)]], SUBSTITUTE(Table1[[#This Row],[County (WPR)]], " County", ""))</f>
        <v>Salt Lake</v>
      </c>
    </row>
    <row r="742" spans="1:10">
      <c r="A742" t="s">
        <v>191</v>
      </c>
      <c r="B742" t="s">
        <v>296</v>
      </c>
      <c r="C742">
        <v>2025</v>
      </c>
      <c r="D742">
        <v>2</v>
      </c>
      <c r="E742">
        <v>84107</v>
      </c>
      <c r="F742" t="s">
        <v>290</v>
      </c>
      <c r="G742">
        <v>22</v>
      </c>
      <c r="H742" t="str">
        <f>_xlfn.XLOOKUP(Table1[[#This Row],[ZIPCODE]],Table2[Zip Code],Table2[County])</f>
        <v>Salt Lake</v>
      </c>
      <c r="I742" t="str">
        <f>_xlfn.XLOOKUP(Table1[[#This Row],[ZIPCODE]],Table3[zip],Table3[county])</f>
        <v>Salt Lake County</v>
      </c>
      <c r="J742" t="str">
        <f>IFERROR(Table1[[#This Row],[County (Utah.gov)]], SUBSTITUTE(Table1[[#This Row],[County (WPR)]], " County", ""))</f>
        <v>Salt Lake</v>
      </c>
    </row>
    <row r="743" spans="1:10">
      <c r="A743" t="s">
        <v>191</v>
      </c>
      <c r="B743" t="s">
        <v>296</v>
      </c>
      <c r="C743">
        <v>2025</v>
      </c>
      <c r="D743">
        <v>2</v>
      </c>
      <c r="E743">
        <v>84107</v>
      </c>
      <c r="F743" t="s">
        <v>291</v>
      </c>
      <c r="G743">
        <v>47</v>
      </c>
      <c r="H743" t="str">
        <f>_xlfn.XLOOKUP(Table1[[#This Row],[ZIPCODE]],Table2[Zip Code],Table2[County])</f>
        <v>Salt Lake</v>
      </c>
      <c r="I743" t="str">
        <f>_xlfn.XLOOKUP(Table1[[#This Row],[ZIPCODE]],Table3[zip],Table3[county])</f>
        <v>Salt Lake County</v>
      </c>
      <c r="J743" t="str">
        <f>IFERROR(Table1[[#This Row],[County (Utah.gov)]], SUBSTITUTE(Table1[[#This Row],[County (WPR)]], " County", ""))</f>
        <v>Salt Lake</v>
      </c>
    </row>
    <row r="744" spans="1:10">
      <c r="A744" t="s">
        <v>191</v>
      </c>
      <c r="B744" t="s">
        <v>296</v>
      </c>
      <c r="C744">
        <v>2025</v>
      </c>
      <c r="D744">
        <v>2</v>
      </c>
      <c r="E744">
        <v>84108</v>
      </c>
      <c r="F744" t="s">
        <v>290</v>
      </c>
      <c r="G744">
        <v>5</v>
      </c>
      <c r="H744" t="str">
        <f>_xlfn.XLOOKUP(Table1[[#This Row],[ZIPCODE]],Table2[Zip Code],Table2[County])</f>
        <v>Salt Lake</v>
      </c>
      <c r="I744" t="str">
        <f>_xlfn.XLOOKUP(Table1[[#This Row],[ZIPCODE]],Table3[zip],Table3[county])</f>
        <v>Salt Lake County</v>
      </c>
      <c r="J744" t="str">
        <f>IFERROR(Table1[[#This Row],[County (Utah.gov)]], SUBSTITUTE(Table1[[#This Row],[County (WPR)]], " County", ""))</f>
        <v>Salt Lake</v>
      </c>
    </row>
    <row r="745" spans="1:10">
      <c r="A745" t="s">
        <v>191</v>
      </c>
      <c r="B745" t="s">
        <v>296</v>
      </c>
      <c r="C745">
        <v>2025</v>
      </c>
      <c r="D745">
        <v>2</v>
      </c>
      <c r="E745">
        <v>84108</v>
      </c>
      <c r="F745" t="s">
        <v>291</v>
      </c>
      <c r="G745">
        <v>13</v>
      </c>
      <c r="H745" t="str">
        <f>_xlfn.XLOOKUP(Table1[[#This Row],[ZIPCODE]],Table2[Zip Code],Table2[County])</f>
        <v>Salt Lake</v>
      </c>
      <c r="I745" t="str">
        <f>_xlfn.XLOOKUP(Table1[[#This Row],[ZIPCODE]],Table3[zip],Table3[county])</f>
        <v>Salt Lake County</v>
      </c>
      <c r="J745" t="str">
        <f>IFERROR(Table1[[#This Row],[County (Utah.gov)]], SUBSTITUTE(Table1[[#This Row],[County (WPR)]], " County", ""))</f>
        <v>Salt Lake</v>
      </c>
    </row>
    <row r="746" spans="1:10">
      <c r="A746" t="s">
        <v>191</v>
      </c>
      <c r="B746" t="s">
        <v>296</v>
      </c>
      <c r="C746">
        <v>2025</v>
      </c>
      <c r="D746">
        <v>2</v>
      </c>
      <c r="E746">
        <v>84109</v>
      </c>
      <c r="F746" t="s">
        <v>290</v>
      </c>
      <c r="G746">
        <v>6</v>
      </c>
      <c r="H746" t="str">
        <f>_xlfn.XLOOKUP(Table1[[#This Row],[ZIPCODE]],Table2[Zip Code],Table2[County])</f>
        <v>Salt Lake</v>
      </c>
      <c r="I746" t="str">
        <f>_xlfn.XLOOKUP(Table1[[#This Row],[ZIPCODE]],Table3[zip],Table3[county])</f>
        <v>Salt Lake County</v>
      </c>
      <c r="J746" t="str">
        <f>IFERROR(Table1[[#This Row],[County (Utah.gov)]], SUBSTITUTE(Table1[[#This Row],[County (WPR)]], " County", ""))</f>
        <v>Salt Lake</v>
      </c>
    </row>
    <row r="747" spans="1:10">
      <c r="A747" t="s">
        <v>191</v>
      </c>
      <c r="B747" t="s">
        <v>296</v>
      </c>
      <c r="C747">
        <v>2025</v>
      </c>
      <c r="D747">
        <v>2</v>
      </c>
      <c r="E747">
        <v>84109</v>
      </c>
      <c r="F747" t="s">
        <v>291</v>
      </c>
      <c r="G747">
        <v>14</v>
      </c>
      <c r="H747" t="str">
        <f>_xlfn.XLOOKUP(Table1[[#This Row],[ZIPCODE]],Table2[Zip Code],Table2[County])</f>
        <v>Salt Lake</v>
      </c>
      <c r="I747" t="str">
        <f>_xlfn.XLOOKUP(Table1[[#This Row],[ZIPCODE]],Table3[zip],Table3[county])</f>
        <v>Salt Lake County</v>
      </c>
      <c r="J747" t="str">
        <f>IFERROR(Table1[[#This Row],[County (Utah.gov)]], SUBSTITUTE(Table1[[#This Row],[County (WPR)]], " County", ""))</f>
        <v>Salt Lake</v>
      </c>
    </row>
    <row r="748" spans="1:10">
      <c r="A748" t="s">
        <v>191</v>
      </c>
      <c r="B748" t="s">
        <v>296</v>
      </c>
      <c r="C748">
        <v>2025</v>
      </c>
      <c r="D748">
        <v>2</v>
      </c>
      <c r="E748">
        <v>84111</v>
      </c>
      <c r="F748" t="s">
        <v>291</v>
      </c>
      <c r="G748">
        <v>10</v>
      </c>
      <c r="H748" t="str">
        <f>_xlfn.XLOOKUP(Table1[[#This Row],[ZIPCODE]],Table2[Zip Code],Table2[County])</f>
        <v>Salt Lake</v>
      </c>
      <c r="I748" t="str">
        <f>_xlfn.XLOOKUP(Table1[[#This Row],[ZIPCODE]],Table3[zip],Table3[county])</f>
        <v>Salt Lake County</v>
      </c>
      <c r="J748" t="str">
        <f>IFERROR(Table1[[#This Row],[County (Utah.gov)]], SUBSTITUTE(Table1[[#This Row],[County (WPR)]], " County", ""))</f>
        <v>Salt Lake</v>
      </c>
    </row>
    <row r="749" spans="1:10">
      <c r="A749" t="s">
        <v>191</v>
      </c>
      <c r="B749" t="s">
        <v>296</v>
      </c>
      <c r="C749">
        <v>2025</v>
      </c>
      <c r="D749">
        <v>2</v>
      </c>
      <c r="E749">
        <v>84112</v>
      </c>
      <c r="F749" t="s">
        <v>291</v>
      </c>
      <c r="G749">
        <v>1</v>
      </c>
      <c r="H749" t="str">
        <f>_xlfn.XLOOKUP(Table1[[#This Row],[ZIPCODE]],Table2[Zip Code],Table2[County])</f>
        <v>Salt Lake</v>
      </c>
      <c r="I749" t="str">
        <f>_xlfn.XLOOKUP(Table1[[#This Row],[ZIPCODE]],Table3[zip],Table3[county])</f>
        <v>Salt Lake County</v>
      </c>
      <c r="J749" t="str">
        <f>IFERROR(Table1[[#This Row],[County (Utah.gov)]], SUBSTITUTE(Table1[[#This Row],[County (WPR)]], " County", ""))</f>
        <v>Salt Lake</v>
      </c>
    </row>
    <row r="750" spans="1:10">
      <c r="A750" t="s">
        <v>191</v>
      </c>
      <c r="B750" t="s">
        <v>296</v>
      </c>
      <c r="C750">
        <v>2025</v>
      </c>
      <c r="D750">
        <v>2</v>
      </c>
      <c r="E750">
        <v>84115</v>
      </c>
      <c r="F750" t="s">
        <v>290</v>
      </c>
      <c r="G750">
        <v>7</v>
      </c>
      <c r="H750" t="str">
        <f>_xlfn.XLOOKUP(Table1[[#This Row],[ZIPCODE]],Table2[Zip Code],Table2[County])</f>
        <v>Salt Lake</v>
      </c>
      <c r="I750" t="str">
        <f>_xlfn.XLOOKUP(Table1[[#This Row],[ZIPCODE]],Table3[zip],Table3[county])</f>
        <v>Salt Lake County</v>
      </c>
      <c r="J750" t="str">
        <f>IFERROR(Table1[[#This Row],[County (Utah.gov)]], SUBSTITUTE(Table1[[#This Row],[County (WPR)]], " County", ""))</f>
        <v>Salt Lake</v>
      </c>
    </row>
    <row r="751" spans="1:10">
      <c r="A751" t="s">
        <v>191</v>
      </c>
      <c r="B751" t="s">
        <v>296</v>
      </c>
      <c r="C751">
        <v>2025</v>
      </c>
      <c r="D751">
        <v>2</v>
      </c>
      <c r="E751">
        <v>84115</v>
      </c>
      <c r="F751" t="s">
        <v>291</v>
      </c>
      <c r="G751">
        <v>26</v>
      </c>
      <c r="H751" t="str">
        <f>_xlfn.XLOOKUP(Table1[[#This Row],[ZIPCODE]],Table2[Zip Code],Table2[County])</f>
        <v>Salt Lake</v>
      </c>
      <c r="I751" t="str">
        <f>_xlfn.XLOOKUP(Table1[[#This Row],[ZIPCODE]],Table3[zip],Table3[county])</f>
        <v>Salt Lake County</v>
      </c>
      <c r="J751" t="str">
        <f>IFERROR(Table1[[#This Row],[County (Utah.gov)]], SUBSTITUTE(Table1[[#This Row],[County (WPR)]], " County", ""))</f>
        <v>Salt Lake</v>
      </c>
    </row>
    <row r="752" spans="1:10">
      <c r="A752" t="s">
        <v>191</v>
      </c>
      <c r="B752" t="s">
        <v>296</v>
      </c>
      <c r="C752">
        <v>2025</v>
      </c>
      <c r="D752">
        <v>2</v>
      </c>
      <c r="E752">
        <v>84116</v>
      </c>
      <c r="F752" t="s">
        <v>290</v>
      </c>
      <c r="G752">
        <v>15</v>
      </c>
      <c r="H752" t="str">
        <f>_xlfn.XLOOKUP(Table1[[#This Row],[ZIPCODE]],Table2[Zip Code],Table2[County])</f>
        <v>Salt Lake</v>
      </c>
      <c r="I752" t="str">
        <f>_xlfn.XLOOKUP(Table1[[#This Row],[ZIPCODE]],Table3[zip],Table3[county])</f>
        <v>Salt Lake County</v>
      </c>
      <c r="J752" t="str">
        <f>IFERROR(Table1[[#This Row],[County (Utah.gov)]], SUBSTITUTE(Table1[[#This Row],[County (WPR)]], " County", ""))</f>
        <v>Salt Lake</v>
      </c>
    </row>
    <row r="753" spans="1:10">
      <c r="A753" t="s">
        <v>191</v>
      </c>
      <c r="B753" t="s">
        <v>296</v>
      </c>
      <c r="C753">
        <v>2025</v>
      </c>
      <c r="D753">
        <v>2</v>
      </c>
      <c r="E753">
        <v>84116</v>
      </c>
      <c r="F753" t="s">
        <v>291</v>
      </c>
      <c r="G753">
        <v>30</v>
      </c>
      <c r="H753" t="str">
        <f>_xlfn.XLOOKUP(Table1[[#This Row],[ZIPCODE]],Table2[Zip Code],Table2[County])</f>
        <v>Salt Lake</v>
      </c>
      <c r="I753" t="str">
        <f>_xlfn.XLOOKUP(Table1[[#This Row],[ZIPCODE]],Table3[zip],Table3[county])</f>
        <v>Salt Lake County</v>
      </c>
      <c r="J753" t="str">
        <f>IFERROR(Table1[[#This Row],[County (Utah.gov)]], SUBSTITUTE(Table1[[#This Row],[County (WPR)]], " County", ""))</f>
        <v>Salt Lake</v>
      </c>
    </row>
    <row r="754" spans="1:10">
      <c r="A754" t="s">
        <v>191</v>
      </c>
      <c r="B754" t="s">
        <v>296</v>
      </c>
      <c r="C754">
        <v>2025</v>
      </c>
      <c r="D754">
        <v>2</v>
      </c>
      <c r="E754">
        <v>84117</v>
      </c>
      <c r="F754" t="s">
        <v>290</v>
      </c>
      <c r="G754">
        <v>7</v>
      </c>
      <c r="H754" t="str">
        <f>_xlfn.XLOOKUP(Table1[[#This Row],[ZIPCODE]],Table2[Zip Code],Table2[County])</f>
        <v>Salt Lake</v>
      </c>
      <c r="I754" t="str">
        <f>_xlfn.XLOOKUP(Table1[[#This Row],[ZIPCODE]],Table3[zip],Table3[county])</f>
        <v>Salt Lake County</v>
      </c>
      <c r="J754" t="str">
        <f>IFERROR(Table1[[#This Row],[County (Utah.gov)]], SUBSTITUTE(Table1[[#This Row],[County (WPR)]], " County", ""))</f>
        <v>Salt Lake</v>
      </c>
    </row>
    <row r="755" spans="1:10">
      <c r="A755" t="s">
        <v>191</v>
      </c>
      <c r="B755" t="s">
        <v>296</v>
      </c>
      <c r="C755">
        <v>2025</v>
      </c>
      <c r="D755">
        <v>2</v>
      </c>
      <c r="E755">
        <v>84117</v>
      </c>
      <c r="F755" t="s">
        <v>291</v>
      </c>
      <c r="G755">
        <v>22</v>
      </c>
      <c r="H755" t="str">
        <f>_xlfn.XLOOKUP(Table1[[#This Row],[ZIPCODE]],Table2[Zip Code],Table2[County])</f>
        <v>Salt Lake</v>
      </c>
      <c r="I755" t="str">
        <f>_xlfn.XLOOKUP(Table1[[#This Row],[ZIPCODE]],Table3[zip],Table3[county])</f>
        <v>Salt Lake County</v>
      </c>
      <c r="J755" t="str">
        <f>IFERROR(Table1[[#This Row],[County (Utah.gov)]], SUBSTITUTE(Table1[[#This Row],[County (WPR)]], " County", ""))</f>
        <v>Salt Lake</v>
      </c>
    </row>
    <row r="756" spans="1:10">
      <c r="A756" t="s">
        <v>191</v>
      </c>
      <c r="B756" t="s">
        <v>296</v>
      </c>
      <c r="C756">
        <v>2025</v>
      </c>
      <c r="D756">
        <v>2</v>
      </c>
      <c r="E756">
        <v>84118</v>
      </c>
      <c r="F756" t="s">
        <v>290</v>
      </c>
      <c r="G756">
        <v>22</v>
      </c>
      <c r="H756" t="str">
        <f>_xlfn.XLOOKUP(Table1[[#This Row],[ZIPCODE]],Table2[Zip Code],Table2[County])</f>
        <v>Salt Lake</v>
      </c>
      <c r="I756" t="str">
        <f>_xlfn.XLOOKUP(Table1[[#This Row],[ZIPCODE]],Table3[zip],Table3[county])</f>
        <v>Salt Lake County</v>
      </c>
      <c r="J756" t="str">
        <f>IFERROR(Table1[[#This Row],[County (Utah.gov)]], SUBSTITUTE(Table1[[#This Row],[County (WPR)]], " County", ""))</f>
        <v>Salt Lake</v>
      </c>
    </row>
    <row r="757" spans="1:10">
      <c r="A757" t="s">
        <v>191</v>
      </c>
      <c r="B757" t="s">
        <v>296</v>
      </c>
      <c r="C757">
        <v>2025</v>
      </c>
      <c r="D757">
        <v>2</v>
      </c>
      <c r="E757">
        <v>84118</v>
      </c>
      <c r="F757" t="s">
        <v>291</v>
      </c>
      <c r="G757">
        <v>76</v>
      </c>
      <c r="H757" t="str">
        <f>_xlfn.XLOOKUP(Table1[[#This Row],[ZIPCODE]],Table2[Zip Code],Table2[County])</f>
        <v>Salt Lake</v>
      </c>
      <c r="I757" t="str">
        <f>_xlfn.XLOOKUP(Table1[[#This Row],[ZIPCODE]],Table3[zip],Table3[county])</f>
        <v>Salt Lake County</v>
      </c>
      <c r="J757" t="str">
        <f>IFERROR(Table1[[#This Row],[County (Utah.gov)]], SUBSTITUTE(Table1[[#This Row],[County (WPR)]], " County", ""))</f>
        <v>Salt Lake</v>
      </c>
    </row>
    <row r="758" spans="1:10">
      <c r="A758" t="s">
        <v>191</v>
      </c>
      <c r="B758" t="s">
        <v>296</v>
      </c>
      <c r="C758">
        <v>2025</v>
      </c>
      <c r="D758">
        <v>2</v>
      </c>
      <c r="E758">
        <v>84119</v>
      </c>
      <c r="F758" t="s">
        <v>290</v>
      </c>
      <c r="G758">
        <v>21</v>
      </c>
      <c r="H758" t="str">
        <f>_xlfn.XLOOKUP(Table1[[#This Row],[ZIPCODE]],Table2[Zip Code],Table2[County])</f>
        <v>Salt Lake</v>
      </c>
      <c r="I758" t="str">
        <f>_xlfn.XLOOKUP(Table1[[#This Row],[ZIPCODE]],Table3[zip],Table3[county])</f>
        <v>Salt Lake County</v>
      </c>
      <c r="J758" t="str">
        <f>IFERROR(Table1[[#This Row],[County (Utah.gov)]], SUBSTITUTE(Table1[[#This Row],[County (WPR)]], " County", ""))</f>
        <v>Salt Lake</v>
      </c>
    </row>
    <row r="759" spans="1:10">
      <c r="A759" t="s">
        <v>191</v>
      </c>
      <c r="B759" t="s">
        <v>296</v>
      </c>
      <c r="C759">
        <v>2025</v>
      </c>
      <c r="D759">
        <v>2</v>
      </c>
      <c r="E759">
        <v>84119</v>
      </c>
      <c r="F759" t="s">
        <v>291</v>
      </c>
      <c r="G759">
        <v>45</v>
      </c>
      <c r="H759" t="str">
        <f>_xlfn.XLOOKUP(Table1[[#This Row],[ZIPCODE]],Table2[Zip Code],Table2[County])</f>
        <v>Salt Lake</v>
      </c>
      <c r="I759" t="str">
        <f>_xlfn.XLOOKUP(Table1[[#This Row],[ZIPCODE]],Table3[zip],Table3[county])</f>
        <v>Salt Lake County</v>
      </c>
      <c r="J759" t="str">
        <f>IFERROR(Table1[[#This Row],[County (Utah.gov)]], SUBSTITUTE(Table1[[#This Row],[County (WPR)]], " County", ""))</f>
        <v>Salt Lake</v>
      </c>
    </row>
    <row r="760" spans="1:10">
      <c r="A760" t="s">
        <v>191</v>
      </c>
      <c r="B760" t="s">
        <v>296</v>
      </c>
      <c r="C760">
        <v>2025</v>
      </c>
      <c r="D760">
        <v>2</v>
      </c>
      <c r="E760">
        <v>84120</v>
      </c>
      <c r="F760" t="s">
        <v>290</v>
      </c>
      <c r="G760">
        <v>22</v>
      </c>
      <c r="H760" t="str">
        <f>_xlfn.XLOOKUP(Table1[[#This Row],[ZIPCODE]],Table2[Zip Code],Table2[County])</f>
        <v>Salt Lake</v>
      </c>
      <c r="I760" t="str">
        <f>_xlfn.XLOOKUP(Table1[[#This Row],[ZIPCODE]],Table3[zip],Table3[county])</f>
        <v>Salt Lake County</v>
      </c>
      <c r="J760" t="str">
        <f>IFERROR(Table1[[#This Row],[County (Utah.gov)]], SUBSTITUTE(Table1[[#This Row],[County (WPR)]], " County", ""))</f>
        <v>Salt Lake</v>
      </c>
    </row>
    <row r="761" spans="1:10">
      <c r="A761" t="s">
        <v>191</v>
      </c>
      <c r="B761" t="s">
        <v>296</v>
      </c>
      <c r="C761">
        <v>2025</v>
      </c>
      <c r="D761">
        <v>2</v>
      </c>
      <c r="E761">
        <v>84120</v>
      </c>
      <c r="F761" t="s">
        <v>291</v>
      </c>
      <c r="G761">
        <v>62</v>
      </c>
      <c r="H761" t="str">
        <f>_xlfn.XLOOKUP(Table1[[#This Row],[ZIPCODE]],Table2[Zip Code],Table2[County])</f>
        <v>Salt Lake</v>
      </c>
      <c r="I761" t="str">
        <f>_xlfn.XLOOKUP(Table1[[#This Row],[ZIPCODE]],Table3[zip],Table3[county])</f>
        <v>Salt Lake County</v>
      </c>
      <c r="J761" t="str">
        <f>IFERROR(Table1[[#This Row],[County (Utah.gov)]], SUBSTITUTE(Table1[[#This Row],[County (WPR)]], " County", ""))</f>
        <v>Salt Lake</v>
      </c>
    </row>
    <row r="762" spans="1:10">
      <c r="A762" t="s">
        <v>191</v>
      </c>
      <c r="B762" t="s">
        <v>296</v>
      </c>
      <c r="C762">
        <v>2025</v>
      </c>
      <c r="D762">
        <v>2</v>
      </c>
      <c r="E762">
        <v>84121</v>
      </c>
      <c r="F762" t="s">
        <v>290</v>
      </c>
      <c r="G762">
        <v>24</v>
      </c>
      <c r="H762" t="str">
        <f>_xlfn.XLOOKUP(Table1[[#This Row],[ZIPCODE]],Table2[Zip Code],Table2[County])</f>
        <v>Salt Lake</v>
      </c>
      <c r="I762" t="str">
        <f>_xlfn.XLOOKUP(Table1[[#This Row],[ZIPCODE]],Table3[zip],Table3[county])</f>
        <v>Salt Lake County</v>
      </c>
      <c r="J762" t="str">
        <f>IFERROR(Table1[[#This Row],[County (Utah.gov)]], SUBSTITUTE(Table1[[#This Row],[County (WPR)]], " County", ""))</f>
        <v>Salt Lake</v>
      </c>
    </row>
    <row r="763" spans="1:10">
      <c r="A763" t="s">
        <v>191</v>
      </c>
      <c r="B763" t="s">
        <v>296</v>
      </c>
      <c r="C763">
        <v>2025</v>
      </c>
      <c r="D763">
        <v>2</v>
      </c>
      <c r="E763">
        <v>84121</v>
      </c>
      <c r="F763" t="s">
        <v>291</v>
      </c>
      <c r="G763">
        <v>23</v>
      </c>
      <c r="H763" t="str">
        <f>_xlfn.XLOOKUP(Table1[[#This Row],[ZIPCODE]],Table2[Zip Code],Table2[County])</f>
        <v>Salt Lake</v>
      </c>
      <c r="I763" t="str">
        <f>_xlfn.XLOOKUP(Table1[[#This Row],[ZIPCODE]],Table3[zip],Table3[county])</f>
        <v>Salt Lake County</v>
      </c>
      <c r="J763" t="str">
        <f>IFERROR(Table1[[#This Row],[County (Utah.gov)]], SUBSTITUTE(Table1[[#This Row],[County (WPR)]], " County", ""))</f>
        <v>Salt Lake</v>
      </c>
    </row>
    <row r="764" spans="1:10">
      <c r="A764" t="s">
        <v>191</v>
      </c>
      <c r="B764" t="s">
        <v>296</v>
      </c>
      <c r="C764">
        <v>2025</v>
      </c>
      <c r="D764">
        <v>2</v>
      </c>
      <c r="E764">
        <v>84123</v>
      </c>
      <c r="F764" t="s">
        <v>290</v>
      </c>
      <c r="G764">
        <v>13</v>
      </c>
      <c r="H764" t="str">
        <f>_xlfn.XLOOKUP(Table1[[#This Row],[ZIPCODE]],Table2[Zip Code],Table2[County])</f>
        <v>Salt Lake</v>
      </c>
      <c r="I764" t="str">
        <f>_xlfn.XLOOKUP(Table1[[#This Row],[ZIPCODE]],Table3[zip],Table3[county])</f>
        <v>Salt Lake County</v>
      </c>
      <c r="J764" t="str">
        <f>IFERROR(Table1[[#This Row],[County (Utah.gov)]], SUBSTITUTE(Table1[[#This Row],[County (WPR)]], " County", ""))</f>
        <v>Salt Lake</v>
      </c>
    </row>
    <row r="765" spans="1:10">
      <c r="A765" t="s">
        <v>191</v>
      </c>
      <c r="B765" t="s">
        <v>296</v>
      </c>
      <c r="C765">
        <v>2025</v>
      </c>
      <c r="D765">
        <v>2</v>
      </c>
      <c r="E765">
        <v>84123</v>
      </c>
      <c r="F765" t="s">
        <v>291</v>
      </c>
      <c r="G765">
        <v>31</v>
      </c>
      <c r="H765" t="str">
        <f>_xlfn.XLOOKUP(Table1[[#This Row],[ZIPCODE]],Table2[Zip Code],Table2[County])</f>
        <v>Salt Lake</v>
      </c>
      <c r="I765" t="str">
        <f>_xlfn.XLOOKUP(Table1[[#This Row],[ZIPCODE]],Table3[zip],Table3[county])</f>
        <v>Salt Lake County</v>
      </c>
      <c r="J765" t="str">
        <f>IFERROR(Table1[[#This Row],[County (Utah.gov)]], SUBSTITUTE(Table1[[#This Row],[County (WPR)]], " County", ""))</f>
        <v>Salt Lake</v>
      </c>
    </row>
    <row r="766" spans="1:10">
      <c r="A766" t="s">
        <v>191</v>
      </c>
      <c r="B766" t="s">
        <v>296</v>
      </c>
      <c r="C766">
        <v>2025</v>
      </c>
      <c r="D766">
        <v>2</v>
      </c>
      <c r="E766">
        <v>84124</v>
      </c>
      <c r="F766" t="s">
        <v>290</v>
      </c>
      <c r="G766">
        <v>6</v>
      </c>
      <c r="H766" t="str">
        <f>_xlfn.XLOOKUP(Table1[[#This Row],[ZIPCODE]],Table2[Zip Code],Table2[County])</f>
        <v>Salt Lake</v>
      </c>
      <c r="I766" t="str">
        <f>_xlfn.XLOOKUP(Table1[[#This Row],[ZIPCODE]],Table3[zip],Table3[county])</f>
        <v>Salt Lake County</v>
      </c>
      <c r="J766" t="str">
        <f>IFERROR(Table1[[#This Row],[County (Utah.gov)]], SUBSTITUTE(Table1[[#This Row],[County (WPR)]], " County", ""))</f>
        <v>Salt Lake</v>
      </c>
    </row>
    <row r="767" spans="1:10">
      <c r="A767" t="s">
        <v>191</v>
      </c>
      <c r="B767" t="s">
        <v>296</v>
      </c>
      <c r="C767">
        <v>2025</v>
      </c>
      <c r="D767">
        <v>2</v>
      </c>
      <c r="E767">
        <v>84124</v>
      </c>
      <c r="F767" t="s">
        <v>291</v>
      </c>
      <c r="G767">
        <v>15</v>
      </c>
      <c r="H767" t="str">
        <f>_xlfn.XLOOKUP(Table1[[#This Row],[ZIPCODE]],Table2[Zip Code],Table2[County])</f>
        <v>Salt Lake</v>
      </c>
      <c r="I767" t="str">
        <f>_xlfn.XLOOKUP(Table1[[#This Row],[ZIPCODE]],Table3[zip],Table3[county])</f>
        <v>Salt Lake County</v>
      </c>
      <c r="J767" t="str">
        <f>IFERROR(Table1[[#This Row],[County (Utah.gov)]], SUBSTITUTE(Table1[[#This Row],[County (WPR)]], " County", ""))</f>
        <v>Salt Lake</v>
      </c>
    </row>
    <row r="768" spans="1:10">
      <c r="A768" t="s">
        <v>191</v>
      </c>
      <c r="B768" t="s">
        <v>296</v>
      </c>
      <c r="C768">
        <v>2025</v>
      </c>
      <c r="D768">
        <v>2</v>
      </c>
      <c r="E768">
        <v>84128</v>
      </c>
      <c r="F768" t="s">
        <v>290</v>
      </c>
      <c r="G768">
        <v>20</v>
      </c>
      <c r="H768" t="str">
        <f>_xlfn.XLOOKUP(Table1[[#This Row],[ZIPCODE]],Table2[Zip Code],Table2[County])</f>
        <v>Salt Lake</v>
      </c>
      <c r="I768" t="str">
        <f>_xlfn.XLOOKUP(Table1[[#This Row],[ZIPCODE]],Table3[zip],Table3[county])</f>
        <v>Salt Lake County</v>
      </c>
      <c r="J768" t="str">
        <f>IFERROR(Table1[[#This Row],[County (Utah.gov)]], SUBSTITUTE(Table1[[#This Row],[County (WPR)]], " County", ""))</f>
        <v>Salt Lake</v>
      </c>
    </row>
    <row r="769" spans="1:10">
      <c r="A769" t="s">
        <v>191</v>
      </c>
      <c r="B769" t="s">
        <v>296</v>
      </c>
      <c r="C769">
        <v>2025</v>
      </c>
      <c r="D769">
        <v>2</v>
      </c>
      <c r="E769">
        <v>84128</v>
      </c>
      <c r="F769" t="s">
        <v>291</v>
      </c>
      <c r="G769">
        <v>50</v>
      </c>
      <c r="H769" t="str">
        <f>_xlfn.XLOOKUP(Table1[[#This Row],[ZIPCODE]],Table2[Zip Code],Table2[County])</f>
        <v>Salt Lake</v>
      </c>
      <c r="I769" t="str">
        <f>_xlfn.XLOOKUP(Table1[[#This Row],[ZIPCODE]],Table3[zip],Table3[county])</f>
        <v>Salt Lake County</v>
      </c>
      <c r="J769" t="str">
        <f>IFERROR(Table1[[#This Row],[County (Utah.gov)]], SUBSTITUTE(Table1[[#This Row],[County (WPR)]], " County", ""))</f>
        <v>Salt Lake</v>
      </c>
    </row>
    <row r="770" spans="1:10">
      <c r="A770" t="s">
        <v>191</v>
      </c>
      <c r="B770" t="s">
        <v>296</v>
      </c>
      <c r="C770">
        <v>2025</v>
      </c>
      <c r="D770">
        <v>2</v>
      </c>
      <c r="E770">
        <v>84129</v>
      </c>
      <c r="F770" t="s">
        <v>290</v>
      </c>
      <c r="G770">
        <v>26</v>
      </c>
      <c r="H770" t="e">
        <f>_xlfn.XLOOKUP(Table1[[#This Row],[ZIPCODE]],Table2[Zip Code],Table2[County])</f>
        <v>#N/A</v>
      </c>
      <c r="I770" t="str">
        <f>_xlfn.XLOOKUP(Table1[[#This Row],[ZIPCODE]],Table3[zip],Table3[county])</f>
        <v>Salt Lake County</v>
      </c>
      <c r="J770" t="str">
        <f>IFERROR(Table1[[#This Row],[County (Utah.gov)]], SUBSTITUTE(Table1[[#This Row],[County (WPR)]], " County", ""))</f>
        <v>Salt Lake</v>
      </c>
    </row>
    <row r="771" spans="1:10">
      <c r="A771" t="s">
        <v>191</v>
      </c>
      <c r="B771" t="s">
        <v>296</v>
      </c>
      <c r="C771">
        <v>2025</v>
      </c>
      <c r="D771">
        <v>2</v>
      </c>
      <c r="E771">
        <v>84129</v>
      </c>
      <c r="F771" t="s">
        <v>291</v>
      </c>
      <c r="G771">
        <v>51</v>
      </c>
      <c r="H771" t="e">
        <f>_xlfn.XLOOKUP(Table1[[#This Row],[ZIPCODE]],Table2[Zip Code],Table2[County])</f>
        <v>#N/A</v>
      </c>
      <c r="I771" t="str">
        <f>_xlfn.XLOOKUP(Table1[[#This Row],[ZIPCODE]],Table3[zip],Table3[county])</f>
        <v>Salt Lake County</v>
      </c>
      <c r="J771" t="str">
        <f>IFERROR(Table1[[#This Row],[County (Utah.gov)]], SUBSTITUTE(Table1[[#This Row],[County (WPR)]], " County", ""))</f>
        <v>Salt Lake</v>
      </c>
    </row>
    <row r="772" spans="1:10">
      <c r="A772" t="s">
        <v>191</v>
      </c>
      <c r="B772" t="s">
        <v>296</v>
      </c>
      <c r="C772">
        <v>2025</v>
      </c>
      <c r="D772">
        <v>2</v>
      </c>
      <c r="E772">
        <v>84157</v>
      </c>
      <c r="F772" t="s">
        <v>290</v>
      </c>
      <c r="G772">
        <v>1</v>
      </c>
      <c r="H772" t="str">
        <f>_xlfn.XLOOKUP(Table1[[#This Row],[ZIPCODE]],Table2[Zip Code],Table2[County])</f>
        <v>Salt Lake</v>
      </c>
      <c r="I772" t="e">
        <f>_xlfn.XLOOKUP(Table1[[#This Row],[ZIPCODE]],Table3[zip],Table3[county])</f>
        <v>#N/A</v>
      </c>
      <c r="J772" t="str">
        <f>IFERROR(Table1[[#This Row],[County (Utah.gov)]], SUBSTITUTE(Table1[[#This Row],[County (WPR)]], " County", ""))</f>
        <v>Salt Lake</v>
      </c>
    </row>
    <row r="773" spans="1:10">
      <c r="A773" t="s">
        <v>191</v>
      </c>
      <c r="B773" t="s">
        <v>296</v>
      </c>
      <c r="C773">
        <v>2025</v>
      </c>
      <c r="D773">
        <v>2</v>
      </c>
      <c r="E773">
        <v>84157</v>
      </c>
      <c r="F773" t="s">
        <v>291</v>
      </c>
      <c r="G773">
        <v>1</v>
      </c>
      <c r="H773" t="str">
        <f>_xlfn.XLOOKUP(Table1[[#This Row],[ZIPCODE]],Table2[Zip Code],Table2[County])</f>
        <v>Salt Lake</v>
      </c>
      <c r="I773" t="e">
        <f>_xlfn.XLOOKUP(Table1[[#This Row],[ZIPCODE]],Table3[zip],Table3[county])</f>
        <v>#N/A</v>
      </c>
      <c r="J773" t="str">
        <f>IFERROR(Table1[[#This Row],[County (Utah.gov)]], SUBSTITUTE(Table1[[#This Row],[County (WPR)]], " County", ""))</f>
        <v>Salt Lake</v>
      </c>
    </row>
    <row r="774" spans="1:10">
      <c r="A774" t="s">
        <v>191</v>
      </c>
      <c r="B774" t="s">
        <v>296</v>
      </c>
      <c r="C774">
        <v>2025</v>
      </c>
      <c r="D774">
        <v>2</v>
      </c>
      <c r="E774">
        <v>84165</v>
      </c>
      <c r="F774" t="s">
        <v>291</v>
      </c>
      <c r="G774">
        <v>2</v>
      </c>
      <c r="H774" t="str">
        <f>_xlfn.XLOOKUP(Table1[[#This Row],[ZIPCODE]],Table2[Zip Code],Table2[County])</f>
        <v>Salt Lake</v>
      </c>
      <c r="I774" t="e">
        <f>_xlfn.XLOOKUP(Table1[[#This Row],[ZIPCODE]],Table3[zip],Table3[county])</f>
        <v>#N/A</v>
      </c>
      <c r="J774" t="str">
        <f>IFERROR(Table1[[#This Row],[County (Utah.gov)]], SUBSTITUTE(Table1[[#This Row],[County (WPR)]], " County", ""))</f>
        <v>Salt Lake</v>
      </c>
    </row>
    <row r="775" spans="1:10">
      <c r="A775" t="s">
        <v>191</v>
      </c>
      <c r="B775" t="s">
        <v>296</v>
      </c>
      <c r="C775">
        <v>2025</v>
      </c>
      <c r="D775">
        <v>2</v>
      </c>
      <c r="E775">
        <v>84302</v>
      </c>
      <c r="F775" t="s">
        <v>290</v>
      </c>
      <c r="G775">
        <v>1</v>
      </c>
      <c r="H775" t="str">
        <f>_xlfn.XLOOKUP(Table1[[#This Row],[ZIPCODE]],Table2[Zip Code],Table2[County])</f>
        <v>Box Elder</v>
      </c>
      <c r="I775" t="str">
        <f>_xlfn.XLOOKUP(Table1[[#This Row],[ZIPCODE]],Table3[zip],Table3[county])</f>
        <v>Box Elder County</v>
      </c>
      <c r="J775" t="str">
        <f>IFERROR(Table1[[#This Row],[County (Utah.gov)]], SUBSTITUTE(Table1[[#This Row],[County (WPR)]], " County", ""))</f>
        <v>Box Elder</v>
      </c>
    </row>
    <row r="776" spans="1:10">
      <c r="A776" t="s">
        <v>191</v>
      </c>
      <c r="B776" t="s">
        <v>296</v>
      </c>
      <c r="C776">
        <v>2025</v>
      </c>
      <c r="D776">
        <v>2</v>
      </c>
      <c r="E776">
        <v>84315</v>
      </c>
      <c r="F776" t="s">
        <v>290</v>
      </c>
      <c r="G776">
        <v>1</v>
      </c>
      <c r="H776" t="str">
        <f>_xlfn.XLOOKUP(Table1[[#This Row],[ZIPCODE]],Table2[Zip Code],Table2[County])</f>
        <v>Weber</v>
      </c>
      <c r="I776" t="str">
        <f>_xlfn.XLOOKUP(Table1[[#This Row],[ZIPCODE]],Table3[zip],Table3[county])</f>
        <v>Weber County</v>
      </c>
      <c r="J776" t="str">
        <f>IFERROR(Table1[[#This Row],[County (Utah.gov)]], SUBSTITUTE(Table1[[#This Row],[County (WPR)]], " County", ""))</f>
        <v>Weber</v>
      </c>
    </row>
    <row r="777" spans="1:10">
      <c r="A777" t="s">
        <v>191</v>
      </c>
      <c r="B777" t="s">
        <v>296</v>
      </c>
      <c r="C777">
        <v>2025</v>
      </c>
      <c r="D777">
        <v>2</v>
      </c>
      <c r="E777">
        <v>84319</v>
      </c>
      <c r="F777" t="s">
        <v>290</v>
      </c>
      <c r="G777">
        <v>1</v>
      </c>
      <c r="H777" t="str">
        <f>_xlfn.XLOOKUP(Table1[[#This Row],[ZIPCODE]],Table2[Zip Code],Table2[County])</f>
        <v>Cache</v>
      </c>
      <c r="I777" t="str">
        <f>_xlfn.XLOOKUP(Table1[[#This Row],[ZIPCODE]],Table3[zip],Table3[county])</f>
        <v>Cache County</v>
      </c>
      <c r="J777" t="str">
        <f>IFERROR(Table1[[#This Row],[County (Utah.gov)]], SUBSTITUTE(Table1[[#This Row],[County (WPR)]], " County", ""))</f>
        <v>Cache</v>
      </c>
    </row>
    <row r="778" spans="1:10">
      <c r="A778" t="s">
        <v>191</v>
      </c>
      <c r="B778" t="s">
        <v>296</v>
      </c>
      <c r="C778">
        <v>2025</v>
      </c>
      <c r="D778">
        <v>2</v>
      </c>
      <c r="E778">
        <v>84321</v>
      </c>
      <c r="F778" t="s">
        <v>290</v>
      </c>
      <c r="G778">
        <v>1</v>
      </c>
      <c r="H778" t="str">
        <f>_xlfn.XLOOKUP(Table1[[#This Row],[ZIPCODE]],Table2[Zip Code],Table2[County])</f>
        <v>Cache</v>
      </c>
      <c r="I778" t="str">
        <f>_xlfn.XLOOKUP(Table1[[#This Row],[ZIPCODE]],Table3[zip],Table3[county])</f>
        <v>Cache County</v>
      </c>
      <c r="J778" t="str">
        <f>IFERROR(Table1[[#This Row],[County (Utah.gov)]], SUBSTITUTE(Table1[[#This Row],[County (WPR)]], " County", ""))</f>
        <v>Cache</v>
      </c>
    </row>
    <row r="779" spans="1:10">
      <c r="A779" t="s">
        <v>191</v>
      </c>
      <c r="B779" t="s">
        <v>296</v>
      </c>
      <c r="C779">
        <v>2025</v>
      </c>
      <c r="D779">
        <v>2</v>
      </c>
      <c r="E779">
        <v>84324</v>
      </c>
      <c r="F779" t="s">
        <v>290</v>
      </c>
      <c r="G779">
        <v>1</v>
      </c>
      <c r="H779" t="str">
        <f>_xlfn.XLOOKUP(Table1[[#This Row],[ZIPCODE]],Table2[Zip Code],Table2[County])</f>
        <v>Box Elder</v>
      </c>
      <c r="I779" t="str">
        <f>_xlfn.XLOOKUP(Table1[[#This Row],[ZIPCODE]],Table3[zip],Table3[county])</f>
        <v>Box Elder County</v>
      </c>
      <c r="J779" t="str">
        <f>IFERROR(Table1[[#This Row],[County (Utah.gov)]], SUBSTITUTE(Table1[[#This Row],[County (WPR)]], " County", ""))</f>
        <v>Box Elder</v>
      </c>
    </row>
    <row r="780" spans="1:10">
      <c r="A780" t="s">
        <v>191</v>
      </c>
      <c r="B780" t="s">
        <v>296</v>
      </c>
      <c r="C780">
        <v>2025</v>
      </c>
      <c r="D780">
        <v>2</v>
      </c>
      <c r="E780">
        <v>84337</v>
      </c>
      <c r="F780" t="s">
        <v>290</v>
      </c>
      <c r="G780">
        <v>1</v>
      </c>
      <c r="H780" t="str">
        <f>_xlfn.XLOOKUP(Table1[[#This Row],[ZIPCODE]],Table2[Zip Code],Table2[County])</f>
        <v>Box Elder</v>
      </c>
      <c r="I780" t="str">
        <f>_xlfn.XLOOKUP(Table1[[#This Row],[ZIPCODE]],Table3[zip],Table3[county])</f>
        <v>Box Elder County</v>
      </c>
      <c r="J780" t="str">
        <f>IFERROR(Table1[[#This Row],[County (Utah.gov)]], SUBSTITUTE(Table1[[#This Row],[County (WPR)]], " County", ""))</f>
        <v>Box Elder</v>
      </c>
    </row>
    <row r="781" spans="1:10">
      <c r="A781" t="s">
        <v>191</v>
      </c>
      <c r="B781" t="s">
        <v>296</v>
      </c>
      <c r="C781">
        <v>2025</v>
      </c>
      <c r="D781">
        <v>2</v>
      </c>
      <c r="E781">
        <v>84337</v>
      </c>
      <c r="F781" t="s">
        <v>291</v>
      </c>
      <c r="G781">
        <v>1</v>
      </c>
      <c r="H781" t="str">
        <f>_xlfn.XLOOKUP(Table1[[#This Row],[ZIPCODE]],Table2[Zip Code],Table2[County])</f>
        <v>Box Elder</v>
      </c>
      <c r="I781" t="str">
        <f>_xlfn.XLOOKUP(Table1[[#This Row],[ZIPCODE]],Table3[zip],Table3[county])</f>
        <v>Box Elder County</v>
      </c>
      <c r="J781" t="str">
        <f>IFERROR(Table1[[#This Row],[County (Utah.gov)]], SUBSTITUTE(Table1[[#This Row],[County (WPR)]], " County", ""))</f>
        <v>Box Elder</v>
      </c>
    </row>
    <row r="782" spans="1:10">
      <c r="A782" t="s">
        <v>191</v>
      </c>
      <c r="B782" t="s">
        <v>296</v>
      </c>
      <c r="C782">
        <v>2025</v>
      </c>
      <c r="D782">
        <v>2</v>
      </c>
      <c r="E782">
        <v>84338</v>
      </c>
      <c r="F782" t="s">
        <v>291</v>
      </c>
      <c r="G782">
        <v>1</v>
      </c>
      <c r="H782" t="str">
        <f>_xlfn.XLOOKUP(Table1[[#This Row],[ZIPCODE]],Table2[Zip Code],Table2[County])</f>
        <v>Cache</v>
      </c>
      <c r="I782" t="str">
        <f>_xlfn.XLOOKUP(Table1[[#This Row],[ZIPCODE]],Table3[zip],Table3[county])</f>
        <v>Cache County</v>
      </c>
      <c r="J782" t="str">
        <f>IFERROR(Table1[[#This Row],[County (Utah.gov)]], SUBSTITUTE(Table1[[#This Row],[County (WPR)]], " County", ""))</f>
        <v>Cache</v>
      </c>
    </row>
    <row r="783" spans="1:10">
      <c r="A783" t="s">
        <v>191</v>
      </c>
      <c r="B783" t="s">
        <v>296</v>
      </c>
      <c r="C783">
        <v>2025</v>
      </c>
      <c r="D783">
        <v>2</v>
      </c>
      <c r="E783">
        <v>84341</v>
      </c>
      <c r="F783" t="s">
        <v>291</v>
      </c>
      <c r="G783">
        <v>2</v>
      </c>
      <c r="H783" t="str">
        <f>_xlfn.XLOOKUP(Table1[[#This Row],[ZIPCODE]],Table2[Zip Code],Table2[County])</f>
        <v>Cache</v>
      </c>
      <c r="I783" t="str">
        <f>_xlfn.XLOOKUP(Table1[[#This Row],[ZIPCODE]],Table3[zip],Table3[county])</f>
        <v>Cache County</v>
      </c>
      <c r="J783" t="str">
        <f>IFERROR(Table1[[#This Row],[County (Utah.gov)]], SUBSTITUTE(Table1[[#This Row],[County (WPR)]], " County", ""))</f>
        <v>Cache</v>
      </c>
    </row>
    <row r="784" spans="1:10">
      <c r="A784" t="s">
        <v>191</v>
      </c>
      <c r="B784" t="s">
        <v>296</v>
      </c>
      <c r="C784">
        <v>2025</v>
      </c>
      <c r="D784">
        <v>2</v>
      </c>
      <c r="E784">
        <v>84401</v>
      </c>
      <c r="F784" t="s">
        <v>290</v>
      </c>
      <c r="G784">
        <v>2</v>
      </c>
      <c r="H784" t="str">
        <f>_xlfn.XLOOKUP(Table1[[#This Row],[ZIPCODE]],Table2[Zip Code],Table2[County])</f>
        <v>Weber</v>
      </c>
      <c r="I784" t="str">
        <f>_xlfn.XLOOKUP(Table1[[#This Row],[ZIPCODE]],Table3[zip],Table3[county])</f>
        <v>Weber County</v>
      </c>
      <c r="J784" t="str">
        <f>IFERROR(Table1[[#This Row],[County (Utah.gov)]], SUBSTITUTE(Table1[[#This Row],[County (WPR)]], " County", ""))</f>
        <v>Weber</v>
      </c>
    </row>
    <row r="785" spans="1:10">
      <c r="A785" t="s">
        <v>191</v>
      </c>
      <c r="B785" t="s">
        <v>296</v>
      </c>
      <c r="C785">
        <v>2025</v>
      </c>
      <c r="D785">
        <v>2</v>
      </c>
      <c r="E785">
        <v>84401</v>
      </c>
      <c r="F785" t="s">
        <v>291</v>
      </c>
      <c r="G785">
        <v>3</v>
      </c>
      <c r="H785" t="str">
        <f>_xlfn.XLOOKUP(Table1[[#This Row],[ZIPCODE]],Table2[Zip Code],Table2[County])</f>
        <v>Weber</v>
      </c>
      <c r="I785" t="str">
        <f>_xlfn.XLOOKUP(Table1[[#This Row],[ZIPCODE]],Table3[zip],Table3[county])</f>
        <v>Weber County</v>
      </c>
      <c r="J785" t="str">
        <f>IFERROR(Table1[[#This Row],[County (Utah.gov)]], SUBSTITUTE(Table1[[#This Row],[County (WPR)]], " County", ""))</f>
        <v>Weber</v>
      </c>
    </row>
    <row r="786" spans="1:10">
      <c r="A786" t="s">
        <v>191</v>
      </c>
      <c r="B786" t="s">
        <v>296</v>
      </c>
      <c r="C786">
        <v>2025</v>
      </c>
      <c r="D786">
        <v>2</v>
      </c>
      <c r="E786">
        <v>84403</v>
      </c>
      <c r="F786" t="s">
        <v>290</v>
      </c>
      <c r="G786">
        <v>2</v>
      </c>
      <c r="H786" t="str">
        <f>_xlfn.XLOOKUP(Table1[[#This Row],[ZIPCODE]],Table2[Zip Code],Table2[County])</f>
        <v>Weber</v>
      </c>
      <c r="I786" t="str">
        <f>_xlfn.XLOOKUP(Table1[[#This Row],[ZIPCODE]],Table3[zip],Table3[county])</f>
        <v>Weber County</v>
      </c>
      <c r="J786" t="str">
        <f>IFERROR(Table1[[#This Row],[County (Utah.gov)]], SUBSTITUTE(Table1[[#This Row],[County (WPR)]], " County", ""))</f>
        <v>Weber</v>
      </c>
    </row>
    <row r="787" spans="1:10">
      <c r="A787" t="s">
        <v>191</v>
      </c>
      <c r="B787" t="s">
        <v>296</v>
      </c>
      <c r="C787">
        <v>2025</v>
      </c>
      <c r="D787">
        <v>2</v>
      </c>
      <c r="E787">
        <v>84403</v>
      </c>
      <c r="F787" t="s">
        <v>291</v>
      </c>
      <c r="G787">
        <v>1</v>
      </c>
      <c r="H787" t="str">
        <f>_xlfn.XLOOKUP(Table1[[#This Row],[ZIPCODE]],Table2[Zip Code],Table2[County])</f>
        <v>Weber</v>
      </c>
      <c r="I787" t="str">
        <f>_xlfn.XLOOKUP(Table1[[#This Row],[ZIPCODE]],Table3[zip],Table3[county])</f>
        <v>Weber County</v>
      </c>
      <c r="J787" t="str">
        <f>IFERROR(Table1[[#This Row],[County (Utah.gov)]], SUBSTITUTE(Table1[[#This Row],[County (WPR)]], " County", ""))</f>
        <v>Weber</v>
      </c>
    </row>
    <row r="788" spans="1:10">
      <c r="A788" t="s">
        <v>191</v>
      </c>
      <c r="B788" t="s">
        <v>296</v>
      </c>
      <c r="C788">
        <v>2025</v>
      </c>
      <c r="D788">
        <v>2</v>
      </c>
      <c r="E788">
        <v>84404</v>
      </c>
      <c r="F788" t="s">
        <v>290</v>
      </c>
      <c r="G788">
        <v>8</v>
      </c>
      <c r="H788" t="str">
        <f>_xlfn.XLOOKUP(Table1[[#This Row],[ZIPCODE]],Table2[Zip Code],Table2[County])</f>
        <v>Weber</v>
      </c>
      <c r="I788" t="str">
        <f>_xlfn.XLOOKUP(Table1[[#This Row],[ZIPCODE]],Table3[zip],Table3[county])</f>
        <v>Weber County</v>
      </c>
      <c r="J788" t="str">
        <f>IFERROR(Table1[[#This Row],[County (Utah.gov)]], SUBSTITUTE(Table1[[#This Row],[County (WPR)]], " County", ""))</f>
        <v>Weber</v>
      </c>
    </row>
    <row r="789" spans="1:10">
      <c r="A789" t="s">
        <v>191</v>
      </c>
      <c r="B789" t="s">
        <v>296</v>
      </c>
      <c r="C789">
        <v>2025</v>
      </c>
      <c r="D789">
        <v>2</v>
      </c>
      <c r="E789">
        <v>84404</v>
      </c>
      <c r="F789" t="s">
        <v>291</v>
      </c>
      <c r="G789">
        <v>5</v>
      </c>
      <c r="H789" t="str">
        <f>_xlfn.XLOOKUP(Table1[[#This Row],[ZIPCODE]],Table2[Zip Code],Table2[County])</f>
        <v>Weber</v>
      </c>
      <c r="I789" t="str">
        <f>_xlfn.XLOOKUP(Table1[[#This Row],[ZIPCODE]],Table3[zip],Table3[county])</f>
        <v>Weber County</v>
      </c>
      <c r="J789" t="str">
        <f>IFERROR(Table1[[#This Row],[County (Utah.gov)]], SUBSTITUTE(Table1[[#This Row],[County (WPR)]], " County", ""))</f>
        <v>Weber</v>
      </c>
    </row>
    <row r="790" spans="1:10">
      <c r="A790" t="s">
        <v>191</v>
      </c>
      <c r="B790" t="s">
        <v>296</v>
      </c>
      <c r="C790">
        <v>2025</v>
      </c>
      <c r="D790">
        <v>2</v>
      </c>
      <c r="E790">
        <v>84405</v>
      </c>
      <c r="F790" t="s">
        <v>290</v>
      </c>
      <c r="G790">
        <v>2</v>
      </c>
      <c r="H790" t="str">
        <f>_xlfn.XLOOKUP(Table1[[#This Row],[ZIPCODE]],Table2[Zip Code],Table2[County])</f>
        <v>Weber</v>
      </c>
      <c r="I790" t="str">
        <f>_xlfn.XLOOKUP(Table1[[#This Row],[ZIPCODE]],Table3[zip],Table3[county])</f>
        <v>Weber County</v>
      </c>
      <c r="J790" t="str">
        <f>IFERROR(Table1[[#This Row],[County (Utah.gov)]], SUBSTITUTE(Table1[[#This Row],[County (WPR)]], " County", ""))</f>
        <v>Weber</v>
      </c>
    </row>
    <row r="791" spans="1:10">
      <c r="A791" t="s">
        <v>191</v>
      </c>
      <c r="B791" t="s">
        <v>296</v>
      </c>
      <c r="C791">
        <v>2025</v>
      </c>
      <c r="D791">
        <v>2</v>
      </c>
      <c r="E791">
        <v>84405</v>
      </c>
      <c r="F791" t="s">
        <v>291</v>
      </c>
      <c r="G791">
        <v>2</v>
      </c>
      <c r="H791" t="str">
        <f>_xlfn.XLOOKUP(Table1[[#This Row],[ZIPCODE]],Table2[Zip Code],Table2[County])</f>
        <v>Weber</v>
      </c>
      <c r="I791" t="str">
        <f>_xlfn.XLOOKUP(Table1[[#This Row],[ZIPCODE]],Table3[zip],Table3[county])</f>
        <v>Weber County</v>
      </c>
      <c r="J791" t="str">
        <f>IFERROR(Table1[[#This Row],[County (Utah.gov)]], SUBSTITUTE(Table1[[#This Row],[County (WPR)]], " County", ""))</f>
        <v>Weber</v>
      </c>
    </row>
    <row r="792" spans="1:10">
      <c r="A792" t="s">
        <v>191</v>
      </c>
      <c r="B792" t="s">
        <v>296</v>
      </c>
      <c r="C792">
        <v>2025</v>
      </c>
      <c r="D792">
        <v>2</v>
      </c>
      <c r="E792">
        <v>84412</v>
      </c>
      <c r="F792" t="s">
        <v>290</v>
      </c>
      <c r="G792">
        <v>1</v>
      </c>
      <c r="H792" t="str">
        <f>_xlfn.XLOOKUP(Table1[[#This Row],[ZIPCODE]],Table2[Zip Code],Table2[County])</f>
        <v>Weber</v>
      </c>
      <c r="I792" t="e">
        <f>_xlfn.XLOOKUP(Table1[[#This Row],[ZIPCODE]],Table3[zip],Table3[county])</f>
        <v>#N/A</v>
      </c>
      <c r="J792" t="str">
        <f>IFERROR(Table1[[#This Row],[County (Utah.gov)]], SUBSTITUTE(Table1[[#This Row],[County (WPR)]], " County", ""))</f>
        <v>Weber</v>
      </c>
    </row>
    <row r="793" spans="1:10">
      <c r="A793" t="s">
        <v>191</v>
      </c>
      <c r="B793" t="s">
        <v>296</v>
      </c>
      <c r="C793">
        <v>2025</v>
      </c>
      <c r="D793">
        <v>2</v>
      </c>
      <c r="E793">
        <v>84414</v>
      </c>
      <c r="F793" t="s">
        <v>291</v>
      </c>
      <c r="G793">
        <v>1</v>
      </c>
      <c r="H793" t="str">
        <f>_xlfn.XLOOKUP(Table1[[#This Row],[ZIPCODE]],Table2[Zip Code],Table2[County])</f>
        <v>Weber</v>
      </c>
      <c r="I793" t="str">
        <f>_xlfn.XLOOKUP(Table1[[#This Row],[ZIPCODE]],Table3[zip],Table3[county])</f>
        <v>Weber County</v>
      </c>
      <c r="J793" t="str">
        <f>IFERROR(Table1[[#This Row],[County (Utah.gov)]], SUBSTITUTE(Table1[[#This Row],[County (WPR)]], " County", ""))</f>
        <v>Weber</v>
      </c>
    </row>
    <row r="794" spans="1:10">
      <c r="A794" t="s">
        <v>191</v>
      </c>
      <c r="B794" t="s">
        <v>296</v>
      </c>
      <c r="C794">
        <v>2025</v>
      </c>
      <c r="D794">
        <v>2</v>
      </c>
      <c r="E794">
        <v>84501</v>
      </c>
      <c r="F794" t="s">
        <v>290</v>
      </c>
      <c r="G794">
        <v>1</v>
      </c>
      <c r="H794" t="str">
        <f>_xlfn.XLOOKUP(Table1[[#This Row],[ZIPCODE]],Table2[Zip Code],Table2[County])</f>
        <v>Carbon</v>
      </c>
      <c r="I794" t="str">
        <f>_xlfn.XLOOKUP(Table1[[#This Row],[ZIPCODE]],Table3[zip],Table3[county])</f>
        <v>Carbon County</v>
      </c>
      <c r="J794" t="str">
        <f>IFERROR(Table1[[#This Row],[County (Utah.gov)]], SUBSTITUTE(Table1[[#This Row],[County (WPR)]], " County", ""))</f>
        <v>Carbon</v>
      </c>
    </row>
    <row r="795" spans="1:10">
      <c r="A795" t="s">
        <v>191</v>
      </c>
      <c r="B795" t="s">
        <v>296</v>
      </c>
      <c r="C795">
        <v>2025</v>
      </c>
      <c r="D795">
        <v>2</v>
      </c>
      <c r="E795">
        <v>84525</v>
      </c>
      <c r="F795" t="s">
        <v>290</v>
      </c>
      <c r="G795">
        <v>1</v>
      </c>
      <c r="H795" t="str">
        <f>_xlfn.XLOOKUP(Table1[[#This Row],[ZIPCODE]],Table2[Zip Code],Table2[County])</f>
        <v>Emery</v>
      </c>
      <c r="I795" t="str">
        <f>_xlfn.XLOOKUP(Table1[[#This Row],[ZIPCODE]],Table3[zip],Table3[county])</f>
        <v>Emery County</v>
      </c>
      <c r="J795" t="str">
        <f>IFERROR(Table1[[#This Row],[County (Utah.gov)]], SUBSTITUTE(Table1[[#This Row],[County (WPR)]], " County", ""))</f>
        <v>Emery</v>
      </c>
    </row>
    <row r="796" spans="1:10">
      <c r="A796" t="s">
        <v>191</v>
      </c>
      <c r="B796" t="s">
        <v>296</v>
      </c>
      <c r="C796">
        <v>2025</v>
      </c>
      <c r="D796">
        <v>2</v>
      </c>
      <c r="E796">
        <v>84537</v>
      </c>
      <c r="F796" t="s">
        <v>290</v>
      </c>
      <c r="G796">
        <v>1</v>
      </c>
      <c r="H796" t="str">
        <f>_xlfn.XLOOKUP(Table1[[#This Row],[ZIPCODE]],Table2[Zip Code],Table2[County])</f>
        <v>Emery</v>
      </c>
      <c r="I796" t="str">
        <f>_xlfn.XLOOKUP(Table1[[#This Row],[ZIPCODE]],Table3[zip],Table3[county])</f>
        <v>Emery County</v>
      </c>
      <c r="J796" t="str">
        <f>IFERROR(Table1[[#This Row],[County (Utah.gov)]], SUBSTITUTE(Table1[[#This Row],[County (WPR)]], " County", ""))</f>
        <v>Emery</v>
      </c>
    </row>
    <row r="797" spans="1:10">
      <c r="A797" t="s">
        <v>191</v>
      </c>
      <c r="B797" t="s">
        <v>296</v>
      </c>
      <c r="C797">
        <v>2025</v>
      </c>
      <c r="D797">
        <v>2</v>
      </c>
      <c r="E797">
        <v>84601</v>
      </c>
      <c r="F797" t="s">
        <v>290</v>
      </c>
      <c r="G797">
        <v>4</v>
      </c>
      <c r="H797" t="str">
        <f>_xlfn.XLOOKUP(Table1[[#This Row],[ZIPCODE]],Table2[Zip Code],Table2[County])</f>
        <v>Utah</v>
      </c>
      <c r="I797" t="str">
        <f>_xlfn.XLOOKUP(Table1[[#This Row],[ZIPCODE]],Table3[zip],Table3[county])</f>
        <v>Utah County</v>
      </c>
      <c r="J797" t="str">
        <f>IFERROR(Table1[[#This Row],[County (Utah.gov)]], SUBSTITUTE(Table1[[#This Row],[County (WPR)]], " County", ""))</f>
        <v>Utah</v>
      </c>
    </row>
    <row r="798" spans="1:10">
      <c r="A798" t="s">
        <v>191</v>
      </c>
      <c r="B798" t="s">
        <v>296</v>
      </c>
      <c r="C798">
        <v>2025</v>
      </c>
      <c r="D798">
        <v>2</v>
      </c>
      <c r="E798">
        <v>84601</v>
      </c>
      <c r="F798" t="s">
        <v>291</v>
      </c>
      <c r="G798">
        <v>7</v>
      </c>
      <c r="H798" t="str">
        <f>_xlfn.XLOOKUP(Table1[[#This Row],[ZIPCODE]],Table2[Zip Code],Table2[County])</f>
        <v>Utah</v>
      </c>
      <c r="I798" t="str">
        <f>_xlfn.XLOOKUP(Table1[[#This Row],[ZIPCODE]],Table3[zip],Table3[county])</f>
        <v>Utah County</v>
      </c>
      <c r="J798" t="str">
        <f>IFERROR(Table1[[#This Row],[County (Utah.gov)]], SUBSTITUTE(Table1[[#This Row],[County (WPR)]], " County", ""))</f>
        <v>Utah</v>
      </c>
    </row>
    <row r="799" spans="1:10">
      <c r="A799" t="s">
        <v>191</v>
      </c>
      <c r="B799" t="s">
        <v>296</v>
      </c>
      <c r="C799">
        <v>2025</v>
      </c>
      <c r="D799">
        <v>2</v>
      </c>
      <c r="E799">
        <v>84604</v>
      </c>
      <c r="F799" t="s">
        <v>290</v>
      </c>
      <c r="G799">
        <v>5</v>
      </c>
      <c r="H799" t="str">
        <f>_xlfn.XLOOKUP(Table1[[#This Row],[ZIPCODE]],Table2[Zip Code],Table2[County])</f>
        <v>Utah</v>
      </c>
      <c r="I799" t="str">
        <f>_xlfn.XLOOKUP(Table1[[#This Row],[ZIPCODE]],Table3[zip],Table3[county])</f>
        <v>Utah County</v>
      </c>
      <c r="J799" t="str">
        <f>IFERROR(Table1[[#This Row],[County (Utah.gov)]], SUBSTITUTE(Table1[[#This Row],[County (WPR)]], " County", ""))</f>
        <v>Utah</v>
      </c>
    </row>
    <row r="800" spans="1:10">
      <c r="A800" t="s">
        <v>191</v>
      </c>
      <c r="B800" t="s">
        <v>296</v>
      </c>
      <c r="C800">
        <v>2025</v>
      </c>
      <c r="D800">
        <v>2</v>
      </c>
      <c r="E800">
        <v>84604</v>
      </c>
      <c r="F800" t="s">
        <v>291</v>
      </c>
      <c r="G800">
        <v>5</v>
      </c>
      <c r="H800" t="str">
        <f>_xlfn.XLOOKUP(Table1[[#This Row],[ZIPCODE]],Table2[Zip Code],Table2[County])</f>
        <v>Utah</v>
      </c>
      <c r="I800" t="str">
        <f>_xlfn.XLOOKUP(Table1[[#This Row],[ZIPCODE]],Table3[zip],Table3[county])</f>
        <v>Utah County</v>
      </c>
      <c r="J800" t="str">
        <f>IFERROR(Table1[[#This Row],[County (Utah.gov)]], SUBSTITUTE(Table1[[#This Row],[County (WPR)]], " County", ""))</f>
        <v>Utah</v>
      </c>
    </row>
    <row r="801" spans="1:10">
      <c r="A801" t="s">
        <v>191</v>
      </c>
      <c r="B801" t="s">
        <v>296</v>
      </c>
      <c r="C801">
        <v>2025</v>
      </c>
      <c r="D801">
        <v>2</v>
      </c>
      <c r="E801">
        <v>84606</v>
      </c>
      <c r="F801" t="s">
        <v>290</v>
      </c>
      <c r="G801">
        <v>3</v>
      </c>
      <c r="H801" t="str">
        <f>_xlfn.XLOOKUP(Table1[[#This Row],[ZIPCODE]],Table2[Zip Code],Table2[County])</f>
        <v>Utah</v>
      </c>
      <c r="I801" t="str">
        <f>_xlfn.XLOOKUP(Table1[[#This Row],[ZIPCODE]],Table3[zip],Table3[county])</f>
        <v>Utah County</v>
      </c>
      <c r="J801" t="str">
        <f>IFERROR(Table1[[#This Row],[County (Utah.gov)]], SUBSTITUTE(Table1[[#This Row],[County (WPR)]], " County", ""))</f>
        <v>Utah</v>
      </c>
    </row>
    <row r="802" spans="1:10">
      <c r="A802" t="s">
        <v>191</v>
      </c>
      <c r="B802" t="s">
        <v>296</v>
      </c>
      <c r="C802">
        <v>2025</v>
      </c>
      <c r="D802">
        <v>2</v>
      </c>
      <c r="E802">
        <v>84606</v>
      </c>
      <c r="F802" t="s">
        <v>291</v>
      </c>
      <c r="G802">
        <v>2</v>
      </c>
      <c r="H802" t="str">
        <f>_xlfn.XLOOKUP(Table1[[#This Row],[ZIPCODE]],Table2[Zip Code],Table2[County])</f>
        <v>Utah</v>
      </c>
      <c r="I802" t="str">
        <f>_xlfn.XLOOKUP(Table1[[#This Row],[ZIPCODE]],Table3[zip],Table3[county])</f>
        <v>Utah County</v>
      </c>
      <c r="J802" t="str">
        <f>IFERROR(Table1[[#This Row],[County (Utah.gov)]], SUBSTITUTE(Table1[[#This Row],[County (WPR)]], " County", ""))</f>
        <v>Utah</v>
      </c>
    </row>
    <row r="803" spans="1:10">
      <c r="A803" t="s">
        <v>191</v>
      </c>
      <c r="B803" t="s">
        <v>296</v>
      </c>
      <c r="C803">
        <v>2025</v>
      </c>
      <c r="D803">
        <v>2</v>
      </c>
      <c r="E803">
        <v>84632</v>
      </c>
      <c r="F803" t="s">
        <v>291</v>
      </c>
      <c r="G803">
        <v>1</v>
      </c>
      <c r="H803" t="str">
        <f>_xlfn.XLOOKUP(Table1[[#This Row],[ZIPCODE]],Table2[Zip Code],Table2[County])</f>
        <v>Sanpete</v>
      </c>
      <c r="I803" t="str">
        <f>_xlfn.XLOOKUP(Table1[[#This Row],[ZIPCODE]],Table3[zip],Table3[county])</f>
        <v>Sanpete County</v>
      </c>
      <c r="J803" t="str">
        <f>IFERROR(Table1[[#This Row],[County (Utah.gov)]], SUBSTITUTE(Table1[[#This Row],[County (WPR)]], " County", ""))</f>
        <v>Sanpete</v>
      </c>
    </row>
    <row r="804" spans="1:10">
      <c r="A804" t="s">
        <v>191</v>
      </c>
      <c r="B804" t="s">
        <v>296</v>
      </c>
      <c r="C804">
        <v>2025</v>
      </c>
      <c r="D804">
        <v>2</v>
      </c>
      <c r="E804">
        <v>84636</v>
      </c>
      <c r="F804" t="s">
        <v>290</v>
      </c>
      <c r="G804">
        <v>1</v>
      </c>
      <c r="H804" t="str">
        <f>_xlfn.XLOOKUP(Table1[[#This Row],[ZIPCODE]],Table2[Zip Code],Table2[County])</f>
        <v>Millard</v>
      </c>
      <c r="I804" t="str">
        <f>_xlfn.XLOOKUP(Table1[[#This Row],[ZIPCODE]],Table3[zip],Table3[county])</f>
        <v>Millard County</v>
      </c>
      <c r="J804" t="str">
        <f>IFERROR(Table1[[#This Row],[County (Utah.gov)]], SUBSTITUTE(Table1[[#This Row],[County (WPR)]], " County", ""))</f>
        <v>Millard</v>
      </c>
    </row>
    <row r="805" spans="1:10">
      <c r="A805" t="s">
        <v>191</v>
      </c>
      <c r="B805" t="s">
        <v>296</v>
      </c>
      <c r="C805">
        <v>2025</v>
      </c>
      <c r="D805">
        <v>2</v>
      </c>
      <c r="E805">
        <v>84640</v>
      </c>
      <c r="F805" t="s">
        <v>291</v>
      </c>
      <c r="G805">
        <v>1</v>
      </c>
      <c r="H805" t="str">
        <f>_xlfn.XLOOKUP(Table1[[#This Row],[ZIPCODE]],Table2[Zip Code],Table2[County])</f>
        <v>Millard</v>
      </c>
      <c r="I805" t="str">
        <f>_xlfn.XLOOKUP(Table1[[#This Row],[ZIPCODE]],Table3[zip],Table3[county])</f>
        <v>Millard County</v>
      </c>
      <c r="J805" t="str">
        <f>IFERROR(Table1[[#This Row],[County (Utah.gov)]], SUBSTITUTE(Table1[[#This Row],[County (WPR)]], " County", ""))</f>
        <v>Millard</v>
      </c>
    </row>
    <row r="806" spans="1:10">
      <c r="A806" t="s">
        <v>191</v>
      </c>
      <c r="B806" t="s">
        <v>296</v>
      </c>
      <c r="C806">
        <v>2025</v>
      </c>
      <c r="D806">
        <v>2</v>
      </c>
      <c r="E806">
        <v>84648</v>
      </c>
      <c r="F806" t="s">
        <v>290</v>
      </c>
      <c r="G806">
        <v>1</v>
      </c>
      <c r="H806" t="str">
        <f>_xlfn.XLOOKUP(Table1[[#This Row],[ZIPCODE]],Table2[Zip Code],Table2[County])</f>
        <v>Juab</v>
      </c>
      <c r="I806" t="str">
        <f>_xlfn.XLOOKUP(Table1[[#This Row],[ZIPCODE]],Table3[zip],Table3[county])</f>
        <v>Juab County</v>
      </c>
      <c r="J806" t="str">
        <f>IFERROR(Table1[[#This Row],[County (Utah.gov)]], SUBSTITUTE(Table1[[#This Row],[County (WPR)]], " County", ""))</f>
        <v>Juab</v>
      </c>
    </row>
    <row r="807" spans="1:10">
      <c r="A807" t="s">
        <v>191</v>
      </c>
      <c r="B807" t="s">
        <v>296</v>
      </c>
      <c r="C807">
        <v>2025</v>
      </c>
      <c r="D807">
        <v>2</v>
      </c>
      <c r="E807">
        <v>84648</v>
      </c>
      <c r="F807" t="s">
        <v>291</v>
      </c>
      <c r="G807">
        <v>1</v>
      </c>
      <c r="H807" t="str">
        <f>_xlfn.XLOOKUP(Table1[[#This Row],[ZIPCODE]],Table2[Zip Code],Table2[County])</f>
        <v>Juab</v>
      </c>
      <c r="I807" t="str">
        <f>_xlfn.XLOOKUP(Table1[[#This Row],[ZIPCODE]],Table3[zip],Table3[county])</f>
        <v>Juab County</v>
      </c>
      <c r="J807" t="str">
        <f>IFERROR(Table1[[#This Row],[County (Utah.gov)]], SUBSTITUTE(Table1[[#This Row],[County (WPR)]], " County", ""))</f>
        <v>Juab</v>
      </c>
    </row>
    <row r="808" spans="1:10">
      <c r="A808" t="s">
        <v>191</v>
      </c>
      <c r="B808" t="s">
        <v>296</v>
      </c>
      <c r="C808">
        <v>2025</v>
      </c>
      <c r="D808">
        <v>2</v>
      </c>
      <c r="E808">
        <v>84651</v>
      </c>
      <c r="F808" t="s">
        <v>290</v>
      </c>
      <c r="G808">
        <v>4</v>
      </c>
      <c r="H808" t="str">
        <f>_xlfn.XLOOKUP(Table1[[#This Row],[ZIPCODE]],Table2[Zip Code],Table2[County])</f>
        <v>Utah</v>
      </c>
      <c r="I808" t="str">
        <f>_xlfn.XLOOKUP(Table1[[#This Row],[ZIPCODE]],Table3[zip],Table3[county])</f>
        <v>Utah County</v>
      </c>
      <c r="J808" t="str">
        <f>IFERROR(Table1[[#This Row],[County (Utah.gov)]], SUBSTITUTE(Table1[[#This Row],[County (WPR)]], " County", ""))</f>
        <v>Utah</v>
      </c>
    </row>
    <row r="809" spans="1:10">
      <c r="A809" t="s">
        <v>191</v>
      </c>
      <c r="B809" t="s">
        <v>296</v>
      </c>
      <c r="C809">
        <v>2025</v>
      </c>
      <c r="D809">
        <v>2</v>
      </c>
      <c r="E809">
        <v>84651</v>
      </c>
      <c r="F809" t="s">
        <v>291</v>
      </c>
      <c r="G809">
        <v>6</v>
      </c>
      <c r="H809" t="str">
        <f>_xlfn.XLOOKUP(Table1[[#This Row],[ZIPCODE]],Table2[Zip Code],Table2[County])</f>
        <v>Utah</v>
      </c>
      <c r="I809" t="str">
        <f>_xlfn.XLOOKUP(Table1[[#This Row],[ZIPCODE]],Table3[zip],Table3[county])</f>
        <v>Utah County</v>
      </c>
      <c r="J809" t="str">
        <f>IFERROR(Table1[[#This Row],[County (Utah.gov)]], SUBSTITUTE(Table1[[#This Row],[County (WPR)]], " County", ""))</f>
        <v>Utah</v>
      </c>
    </row>
    <row r="810" spans="1:10">
      <c r="A810" t="s">
        <v>191</v>
      </c>
      <c r="B810" t="s">
        <v>296</v>
      </c>
      <c r="C810">
        <v>2025</v>
      </c>
      <c r="D810">
        <v>2</v>
      </c>
      <c r="E810">
        <v>84653</v>
      </c>
      <c r="F810" t="s">
        <v>290</v>
      </c>
      <c r="G810">
        <v>1</v>
      </c>
      <c r="H810" t="str">
        <f>_xlfn.XLOOKUP(Table1[[#This Row],[ZIPCODE]],Table2[Zip Code],Table2[County])</f>
        <v>Utah</v>
      </c>
      <c r="I810" t="str">
        <f>_xlfn.XLOOKUP(Table1[[#This Row],[ZIPCODE]],Table3[zip],Table3[county])</f>
        <v>Utah County</v>
      </c>
      <c r="J810" t="str">
        <f>IFERROR(Table1[[#This Row],[County (Utah.gov)]], SUBSTITUTE(Table1[[#This Row],[County (WPR)]], " County", ""))</f>
        <v>Utah</v>
      </c>
    </row>
    <row r="811" spans="1:10">
      <c r="A811" t="s">
        <v>191</v>
      </c>
      <c r="B811" t="s">
        <v>296</v>
      </c>
      <c r="C811">
        <v>2025</v>
      </c>
      <c r="D811">
        <v>2</v>
      </c>
      <c r="E811">
        <v>84653</v>
      </c>
      <c r="F811" t="s">
        <v>291</v>
      </c>
      <c r="G811">
        <v>2</v>
      </c>
      <c r="H811" t="str">
        <f>_xlfn.XLOOKUP(Table1[[#This Row],[ZIPCODE]],Table2[Zip Code],Table2[County])</f>
        <v>Utah</v>
      </c>
      <c r="I811" t="str">
        <f>_xlfn.XLOOKUP(Table1[[#This Row],[ZIPCODE]],Table3[zip],Table3[county])</f>
        <v>Utah County</v>
      </c>
      <c r="J811" t="str">
        <f>IFERROR(Table1[[#This Row],[County (Utah.gov)]], SUBSTITUTE(Table1[[#This Row],[County (WPR)]], " County", ""))</f>
        <v>Utah</v>
      </c>
    </row>
    <row r="812" spans="1:10">
      <c r="A812" t="s">
        <v>191</v>
      </c>
      <c r="B812" t="s">
        <v>296</v>
      </c>
      <c r="C812">
        <v>2025</v>
      </c>
      <c r="D812">
        <v>2</v>
      </c>
      <c r="E812">
        <v>84655</v>
      </c>
      <c r="F812" t="s">
        <v>290</v>
      </c>
      <c r="G812">
        <v>1</v>
      </c>
      <c r="H812" t="str">
        <f>_xlfn.XLOOKUP(Table1[[#This Row],[ZIPCODE]],Table2[Zip Code],Table2[County])</f>
        <v>Utah</v>
      </c>
      <c r="I812" t="str">
        <f>_xlfn.XLOOKUP(Table1[[#This Row],[ZIPCODE]],Table3[zip],Table3[county])</f>
        <v>Utah County</v>
      </c>
      <c r="J812" t="str">
        <f>IFERROR(Table1[[#This Row],[County (Utah.gov)]], SUBSTITUTE(Table1[[#This Row],[County (WPR)]], " County", ""))</f>
        <v>Utah</v>
      </c>
    </row>
    <row r="813" spans="1:10">
      <c r="A813" t="s">
        <v>191</v>
      </c>
      <c r="B813" t="s">
        <v>296</v>
      </c>
      <c r="C813">
        <v>2025</v>
      </c>
      <c r="D813">
        <v>2</v>
      </c>
      <c r="E813">
        <v>84660</v>
      </c>
      <c r="F813" t="s">
        <v>290</v>
      </c>
      <c r="G813">
        <v>3</v>
      </c>
      <c r="H813" t="str">
        <f>_xlfn.XLOOKUP(Table1[[#This Row],[ZIPCODE]],Table2[Zip Code],Table2[County])</f>
        <v>Utah</v>
      </c>
      <c r="I813" t="str">
        <f>_xlfn.XLOOKUP(Table1[[#This Row],[ZIPCODE]],Table3[zip],Table3[county])</f>
        <v>Utah County</v>
      </c>
      <c r="J813" t="str">
        <f>IFERROR(Table1[[#This Row],[County (Utah.gov)]], SUBSTITUTE(Table1[[#This Row],[County (WPR)]], " County", ""))</f>
        <v>Utah</v>
      </c>
    </row>
    <row r="814" spans="1:10">
      <c r="A814" t="s">
        <v>191</v>
      </c>
      <c r="B814" t="s">
        <v>296</v>
      </c>
      <c r="C814">
        <v>2025</v>
      </c>
      <c r="D814">
        <v>2</v>
      </c>
      <c r="E814">
        <v>84660</v>
      </c>
      <c r="F814" t="s">
        <v>291</v>
      </c>
      <c r="G814">
        <v>8</v>
      </c>
      <c r="H814" t="str">
        <f>_xlfn.XLOOKUP(Table1[[#This Row],[ZIPCODE]],Table2[Zip Code],Table2[County])</f>
        <v>Utah</v>
      </c>
      <c r="I814" t="str">
        <f>_xlfn.XLOOKUP(Table1[[#This Row],[ZIPCODE]],Table3[zip],Table3[county])</f>
        <v>Utah County</v>
      </c>
      <c r="J814" t="str">
        <f>IFERROR(Table1[[#This Row],[County (Utah.gov)]], SUBSTITUTE(Table1[[#This Row],[County (WPR)]], " County", ""))</f>
        <v>Utah</v>
      </c>
    </row>
    <row r="815" spans="1:10">
      <c r="A815" t="s">
        <v>191</v>
      </c>
      <c r="B815" t="s">
        <v>296</v>
      </c>
      <c r="C815">
        <v>2025</v>
      </c>
      <c r="D815">
        <v>2</v>
      </c>
      <c r="E815">
        <v>84663</v>
      </c>
      <c r="F815" t="s">
        <v>290</v>
      </c>
      <c r="G815">
        <v>1</v>
      </c>
      <c r="H815" t="str">
        <f>_xlfn.XLOOKUP(Table1[[#This Row],[ZIPCODE]],Table2[Zip Code],Table2[County])</f>
        <v>Utah</v>
      </c>
      <c r="I815" t="str">
        <f>_xlfn.XLOOKUP(Table1[[#This Row],[ZIPCODE]],Table3[zip],Table3[county])</f>
        <v>Utah County</v>
      </c>
      <c r="J815" t="str">
        <f>IFERROR(Table1[[#This Row],[County (Utah.gov)]], SUBSTITUTE(Table1[[#This Row],[County (WPR)]], " County", ""))</f>
        <v>Utah</v>
      </c>
    </row>
    <row r="816" spans="1:10">
      <c r="A816" t="s">
        <v>191</v>
      </c>
      <c r="B816" t="s">
        <v>296</v>
      </c>
      <c r="C816">
        <v>2025</v>
      </c>
      <c r="D816">
        <v>2</v>
      </c>
      <c r="E816">
        <v>84663</v>
      </c>
      <c r="F816" t="s">
        <v>291</v>
      </c>
      <c r="G816">
        <v>3</v>
      </c>
      <c r="H816" t="str">
        <f>_xlfn.XLOOKUP(Table1[[#This Row],[ZIPCODE]],Table2[Zip Code],Table2[County])</f>
        <v>Utah</v>
      </c>
      <c r="I816" t="str">
        <f>_xlfn.XLOOKUP(Table1[[#This Row],[ZIPCODE]],Table3[zip],Table3[county])</f>
        <v>Utah County</v>
      </c>
      <c r="J816" t="str">
        <f>IFERROR(Table1[[#This Row],[County (Utah.gov)]], SUBSTITUTE(Table1[[#This Row],[County (WPR)]], " County", ""))</f>
        <v>Utah</v>
      </c>
    </row>
    <row r="817" spans="1:10">
      <c r="A817" t="s">
        <v>191</v>
      </c>
      <c r="B817" t="s">
        <v>296</v>
      </c>
      <c r="C817">
        <v>2025</v>
      </c>
      <c r="D817">
        <v>2</v>
      </c>
      <c r="E817">
        <v>84664</v>
      </c>
      <c r="F817" t="s">
        <v>291</v>
      </c>
      <c r="G817">
        <v>2</v>
      </c>
      <c r="H817" t="str">
        <f>_xlfn.XLOOKUP(Table1[[#This Row],[ZIPCODE]],Table2[Zip Code],Table2[County])</f>
        <v>Utah</v>
      </c>
      <c r="I817" t="str">
        <f>_xlfn.XLOOKUP(Table1[[#This Row],[ZIPCODE]],Table3[zip],Table3[county])</f>
        <v>Utah County</v>
      </c>
      <c r="J817" t="str">
        <f>IFERROR(Table1[[#This Row],[County (Utah.gov)]], SUBSTITUTE(Table1[[#This Row],[County (WPR)]], " County", ""))</f>
        <v>Utah</v>
      </c>
    </row>
    <row r="818" spans="1:10">
      <c r="A818" t="s">
        <v>191</v>
      </c>
      <c r="B818" t="s">
        <v>296</v>
      </c>
      <c r="C818">
        <v>2025</v>
      </c>
      <c r="D818">
        <v>2</v>
      </c>
      <c r="E818">
        <v>84701</v>
      </c>
      <c r="F818" t="s">
        <v>291</v>
      </c>
      <c r="G818">
        <v>1</v>
      </c>
      <c r="H818" t="str">
        <f>_xlfn.XLOOKUP(Table1[[#This Row],[ZIPCODE]],Table2[Zip Code],Table2[County])</f>
        <v>Sevier</v>
      </c>
      <c r="I818" t="str">
        <f>_xlfn.XLOOKUP(Table1[[#This Row],[ZIPCODE]],Table3[zip],Table3[county])</f>
        <v>Sevier County</v>
      </c>
      <c r="J818" t="str">
        <f>IFERROR(Table1[[#This Row],[County (Utah.gov)]], SUBSTITUTE(Table1[[#This Row],[County (WPR)]], " County", ""))</f>
        <v>Sevier</v>
      </c>
    </row>
    <row r="819" spans="1:10">
      <c r="A819" t="s">
        <v>191</v>
      </c>
      <c r="B819" t="s">
        <v>296</v>
      </c>
      <c r="C819">
        <v>2025</v>
      </c>
      <c r="D819">
        <v>2</v>
      </c>
      <c r="E819">
        <v>84720</v>
      </c>
      <c r="F819" t="s">
        <v>291</v>
      </c>
      <c r="G819">
        <v>1</v>
      </c>
      <c r="H819" t="str">
        <f>_xlfn.XLOOKUP(Table1[[#This Row],[ZIPCODE]],Table2[Zip Code],Table2[County])</f>
        <v>Iron</v>
      </c>
      <c r="I819" t="str">
        <f>_xlfn.XLOOKUP(Table1[[#This Row],[ZIPCODE]],Table3[zip],Table3[county])</f>
        <v>Iron County</v>
      </c>
      <c r="J819" t="str">
        <f>IFERROR(Table1[[#This Row],[County (Utah.gov)]], SUBSTITUTE(Table1[[#This Row],[County (WPR)]], " County", ""))</f>
        <v>Iron</v>
      </c>
    </row>
    <row r="820" spans="1:10">
      <c r="A820" t="s">
        <v>191</v>
      </c>
      <c r="B820" t="s">
        <v>296</v>
      </c>
      <c r="C820">
        <v>2025</v>
      </c>
      <c r="D820">
        <v>2</v>
      </c>
      <c r="E820">
        <v>84721</v>
      </c>
      <c r="F820" t="s">
        <v>291</v>
      </c>
      <c r="G820">
        <v>1</v>
      </c>
      <c r="H820" t="str">
        <f>_xlfn.XLOOKUP(Table1[[#This Row],[ZIPCODE]],Table2[Zip Code],Table2[County])</f>
        <v>Iron</v>
      </c>
      <c r="I820" t="str">
        <f>_xlfn.XLOOKUP(Table1[[#This Row],[ZIPCODE]],Table3[zip],Table3[county])</f>
        <v>Iron County</v>
      </c>
      <c r="J820" t="str">
        <f>IFERROR(Table1[[#This Row],[County (Utah.gov)]], SUBSTITUTE(Table1[[#This Row],[County (WPR)]], " County", ""))</f>
        <v>Iron</v>
      </c>
    </row>
    <row r="821" spans="1:10">
      <c r="A821" t="s">
        <v>191</v>
      </c>
      <c r="B821" t="s">
        <v>296</v>
      </c>
      <c r="C821">
        <v>2025</v>
      </c>
      <c r="D821">
        <v>2</v>
      </c>
      <c r="E821">
        <v>84737</v>
      </c>
      <c r="F821" t="s">
        <v>290</v>
      </c>
      <c r="G821">
        <v>1</v>
      </c>
      <c r="H821" t="str">
        <f>_xlfn.XLOOKUP(Table1[[#This Row],[ZIPCODE]],Table2[Zip Code],Table2[County])</f>
        <v>Washington</v>
      </c>
      <c r="I821" t="str">
        <f>_xlfn.XLOOKUP(Table1[[#This Row],[ZIPCODE]],Table3[zip],Table3[county])</f>
        <v>Washington County</v>
      </c>
      <c r="J821" t="str">
        <f>IFERROR(Table1[[#This Row],[County (Utah.gov)]], SUBSTITUTE(Table1[[#This Row],[County (WPR)]], " County", ""))</f>
        <v>Washington</v>
      </c>
    </row>
    <row r="822" spans="1:10">
      <c r="A822" t="s">
        <v>191</v>
      </c>
      <c r="B822" t="s">
        <v>296</v>
      </c>
      <c r="C822">
        <v>2025</v>
      </c>
      <c r="D822">
        <v>2</v>
      </c>
      <c r="E822">
        <v>84759</v>
      </c>
      <c r="F822" t="s">
        <v>290</v>
      </c>
      <c r="G822">
        <v>1</v>
      </c>
      <c r="H822" t="str">
        <f>_xlfn.XLOOKUP(Table1[[#This Row],[ZIPCODE]],Table2[Zip Code],Table2[County])</f>
        <v>Garfield</v>
      </c>
      <c r="I822" t="str">
        <f>_xlfn.XLOOKUP(Table1[[#This Row],[ZIPCODE]],Table3[zip],Table3[county])</f>
        <v>Garfield County</v>
      </c>
      <c r="J822" t="str">
        <f>IFERROR(Table1[[#This Row],[County (Utah.gov)]], SUBSTITUTE(Table1[[#This Row],[County (WPR)]], " County", ""))</f>
        <v>Garfield</v>
      </c>
    </row>
    <row r="823" spans="1:10">
      <c r="A823" t="s">
        <v>191</v>
      </c>
      <c r="B823" t="s">
        <v>296</v>
      </c>
      <c r="C823">
        <v>2025</v>
      </c>
      <c r="D823">
        <v>2</v>
      </c>
      <c r="E823">
        <v>84761</v>
      </c>
      <c r="F823" t="s">
        <v>291</v>
      </c>
      <c r="G823">
        <v>1</v>
      </c>
      <c r="H823" t="str">
        <f>_xlfn.XLOOKUP(Table1[[#This Row],[ZIPCODE]],Table2[Zip Code],Table2[County])</f>
        <v>Iron</v>
      </c>
      <c r="I823" t="str">
        <f>_xlfn.XLOOKUP(Table1[[#This Row],[ZIPCODE]],Table3[zip],Table3[county])</f>
        <v>Iron County</v>
      </c>
      <c r="J823" t="str">
        <f>IFERROR(Table1[[#This Row],[County (Utah.gov)]], SUBSTITUTE(Table1[[#This Row],[County (WPR)]], " County", ""))</f>
        <v>Iron</v>
      </c>
    </row>
    <row r="824" spans="1:10">
      <c r="A824" t="s">
        <v>191</v>
      </c>
      <c r="B824" t="s">
        <v>296</v>
      </c>
      <c r="C824">
        <v>2025</v>
      </c>
      <c r="D824">
        <v>2</v>
      </c>
      <c r="E824">
        <v>84770</v>
      </c>
      <c r="F824" t="s">
        <v>291</v>
      </c>
      <c r="G824">
        <v>1</v>
      </c>
      <c r="H824" t="str">
        <f>_xlfn.XLOOKUP(Table1[[#This Row],[ZIPCODE]],Table2[Zip Code],Table2[County])</f>
        <v>Washington</v>
      </c>
      <c r="I824" t="str">
        <f>_xlfn.XLOOKUP(Table1[[#This Row],[ZIPCODE]],Table3[zip],Table3[county])</f>
        <v>Washington County</v>
      </c>
      <c r="J824" t="str">
        <f>IFERROR(Table1[[#This Row],[County (Utah.gov)]], SUBSTITUTE(Table1[[#This Row],[County (WPR)]], " County", ""))</f>
        <v>Washington</v>
      </c>
    </row>
    <row r="825" spans="1:10">
      <c r="A825" t="s">
        <v>191</v>
      </c>
      <c r="B825" t="s">
        <v>296</v>
      </c>
      <c r="C825">
        <v>2025</v>
      </c>
      <c r="D825">
        <v>2</v>
      </c>
      <c r="E825">
        <v>84780</v>
      </c>
      <c r="F825" t="s">
        <v>290</v>
      </c>
      <c r="G825">
        <v>2</v>
      </c>
      <c r="H825" t="str">
        <f>_xlfn.XLOOKUP(Table1[[#This Row],[ZIPCODE]],Table2[Zip Code],Table2[County])</f>
        <v>Washington</v>
      </c>
      <c r="I825" t="str">
        <f>_xlfn.XLOOKUP(Table1[[#This Row],[ZIPCODE]],Table3[zip],Table3[county])</f>
        <v>Washington County</v>
      </c>
      <c r="J825" t="str">
        <f>IFERROR(Table1[[#This Row],[County (Utah.gov)]], SUBSTITUTE(Table1[[#This Row],[County (WPR)]], " County", ""))</f>
        <v>Washington</v>
      </c>
    </row>
    <row r="826" spans="1:10">
      <c r="A826" t="s">
        <v>191</v>
      </c>
      <c r="B826" t="s">
        <v>296</v>
      </c>
      <c r="C826">
        <v>2025</v>
      </c>
      <c r="D826">
        <v>2</v>
      </c>
      <c r="E826">
        <v>84790</v>
      </c>
      <c r="F826" t="s">
        <v>290</v>
      </c>
      <c r="G826">
        <v>4</v>
      </c>
      <c r="H826" t="str">
        <f>_xlfn.XLOOKUP(Table1[[#This Row],[ZIPCODE]],Table2[Zip Code],Table2[County])</f>
        <v>Washington</v>
      </c>
      <c r="I826" t="str">
        <f>_xlfn.XLOOKUP(Table1[[#This Row],[ZIPCODE]],Table3[zip],Table3[county])</f>
        <v>Washington County</v>
      </c>
      <c r="J826" t="str">
        <f>IFERROR(Table1[[#This Row],[County (Utah.gov)]], SUBSTITUTE(Table1[[#This Row],[County (WPR)]], " County", ""))</f>
        <v>Washington</v>
      </c>
    </row>
    <row r="827" spans="1:10">
      <c r="A827" t="s">
        <v>191</v>
      </c>
      <c r="B827" t="s">
        <v>296</v>
      </c>
      <c r="C827">
        <v>2025</v>
      </c>
      <c r="D827">
        <v>2</v>
      </c>
      <c r="E827">
        <v>84790</v>
      </c>
      <c r="F827" t="s">
        <v>291</v>
      </c>
      <c r="G827">
        <v>2</v>
      </c>
      <c r="H827" t="str">
        <f>_xlfn.XLOOKUP(Table1[[#This Row],[ZIPCODE]],Table2[Zip Code],Table2[County])</f>
        <v>Washington</v>
      </c>
      <c r="I827" t="str">
        <f>_xlfn.XLOOKUP(Table1[[#This Row],[ZIPCODE]],Table3[zip],Table3[county])</f>
        <v>Washington County</v>
      </c>
      <c r="J827" t="str">
        <f>IFERROR(Table1[[#This Row],[County (Utah.gov)]], SUBSTITUTE(Table1[[#This Row],[County (WPR)]], " County", ""))</f>
        <v>Washington</v>
      </c>
    </row>
    <row r="828" spans="1:10">
      <c r="A828" t="s">
        <v>191</v>
      </c>
      <c r="B828" t="s">
        <v>297</v>
      </c>
      <c r="C828">
        <v>2025</v>
      </c>
      <c r="D828">
        <v>2</v>
      </c>
      <c r="E828">
        <v>84003</v>
      </c>
      <c r="F828" t="s">
        <v>290</v>
      </c>
      <c r="G828">
        <v>1</v>
      </c>
      <c r="H828" t="str">
        <f>_xlfn.XLOOKUP(Table1[[#This Row],[ZIPCODE]],Table2[Zip Code],Table2[County])</f>
        <v>Utah</v>
      </c>
      <c r="I828" t="str">
        <f>_xlfn.XLOOKUP(Table1[[#This Row],[ZIPCODE]],Table3[zip],Table3[county])</f>
        <v>Utah County</v>
      </c>
      <c r="J828" t="str">
        <f>IFERROR(Table1[[#This Row],[County (Utah.gov)]], SUBSTITUTE(Table1[[#This Row],[County (WPR)]], " County", ""))</f>
        <v>Utah</v>
      </c>
    </row>
    <row r="829" spans="1:10">
      <c r="A829" t="s">
        <v>191</v>
      </c>
      <c r="B829" t="s">
        <v>297</v>
      </c>
      <c r="C829">
        <v>2025</v>
      </c>
      <c r="D829">
        <v>2</v>
      </c>
      <c r="E829">
        <v>84003</v>
      </c>
      <c r="F829" t="s">
        <v>291</v>
      </c>
      <c r="G829">
        <v>1</v>
      </c>
      <c r="H829" t="str">
        <f>_xlfn.XLOOKUP(Table1[[#This Row],[ZIPCODE]],Table2[Zip Code],Table2[County])</f>
        <v>Utah</v>
      </c>
      <c r="I829" t="str">
        <f>_xlfn.XLOOKUP(Table1[[#This Row],[ZIPCODE]],Table3[zip],Table3[county])</f>
        <v>Utah County</v>
      </c>
      <c r="J829" t="str">
        <f>IFERROR(Table1[[#This Row],[County (Utah.gov)]], SUBSTITUTE(Table1[[#This Row],[County (WPR)]], " County", ""))</f>
        <v>Utah</v>
      </c>
    </row>
    <row r="830" spans="1:10">
      <c r="A830" t="s">
        <v>191</v>
      </c>
      <c r="B830" t="s">
        <v>297</v>
      </c>
      <c r="C830">
        <v>2025</v>
      </c>
      <c r="D830">
        <v>2</v>
      </c>
      <c r="E830">
        <v>84004</v>
      </c>
      <c r="F830" t="s">
        <v>290</v>
      </c>
      <c r="G830">
        <v>1</v>
      </c>
      <c r="H830" t="str">
        <f>_xlfn.XLOOKUP(Table1[[#This Row],[ZIPCODE]],Table2[Zip Code],Table2[County])</f>
        <v>Utah</v>
      </c>
      <c r="I830" t="str">
        <f>_xlfn.XLOOKUP(Table1[[#This Row],[ZIPCODE]],Table3[zip],Table3[county])</f>
        <v>Utah County</v>
      </c>
      <c r="J830" t="str">
        <f>IFERROR(Table1[[#This Row],[County (Utah.gov)]], SUBSTITUTE(Table1[[#This Row],[County (WPR)]], " County", ""))</f>
        <v>Utah</v>
      </c>
    </row>
    <row r="831" spans="1:10">
      <c r="A831" t="s">
        <v>191</v>
      </c>
      <c r="B831" t="s">
        <v>297</v>
      </c>
      <c r="C831">
        <v>2025</v>
      </c>
      <c r="D831">
        <v>2</v>
      </c>
      <c r="E831">
        <v>84005</v>
      </c>
      <c r="F831" t="s">
        <v>290</v>
      </c>
      <c r="G831">
        <v>4</v>
      </c>
      <c r="H831" t="e">
        <f>_xlfn.XLOOKUP(Table1[[#This Row],[ZIPCODE]],Table2[Zip Code],Table2[County])</f>
        <v>#N/A</v>
      </c>
      <c r="I831" t="str">
        <f>_xlfn.XLOOKUP(Table1[[#This Row],[ZIPCODE]],Table3[zip],Table3[county])</f>
        <v>Utah County</v>
      </c>
      <c r="J831" t="str">
        <f>IFERROR(Table1[[#This Row],[County (Utah.gov)]], SUBSTITUTE(Table1[[#This Row],[County (WPR)]], " County", ""))</f>
        <v>Utah</v>
      </c>
    </row>
    <row r="832" spans="1:10">
      <c r="A832" t="s">
        <v>191</v>
      </c>
      <c r="B832" t="s">
        <v>297</v>
      </c>
      <c r="C832">
        <v>2025</v>
      </c>
      <c r="D832">
        <v>2</v>
      </c>
      <c r="E832">
        <v>84009</v>
      </c>
      <c r="F832" t="s">
        <v>290</v>
      </c>
      <c r="G832">
        <v>8</v>
      </c>
      <c r="H832" t="e">
        <f>_xlfn.XLOOKUP(Table1[[#This Row],[ZIPCODE]],Table2[Zip Code],Table2[County])</f>
        <v>#N/A</v>
      </c>
      <c r="I832" t="str">
        <f>_xlfn.XLOOKUP(Table1[[#This Row],[ZIPCODE]],Table3[zip],Table3[county])</f>
        <v>Salt Lake County</v>
      </c>
      <c r="J832" t="str">
        <f>IFERROR(Table1[[#This Row],[County (Utah.gov)]], SUBSTITUTE(Table1[[#This Row],[County (WPR)]], " County", ""))</f>
        <v>Salt Lake</v>
      </c>
    </row>
    <row r="833" spans="1:10">
      <c r="A833" t="s">
        <v>191</v>
      </c>
      <c r="B833" t="s">
        <v>297</v>
      </c>
      <c r="C833">
        <v>2025</v>
      </c>
      <c r="D833">
        <v>2</v>
      </c>
      <c r="E833">
        <v>84009</v>
      </c>
      <c r="F833" t="s">
        <v>291</v>
      </c>
      <c r="G833">
        <v>9</v>
      </c>
      <c r="H833" t="e">
        <f>_xlfn.XLOOKUP(Table1[[#This Row],[ZIPCODE]],Table2[Zip Code],Table2[County])</f>
        <v>#N/A</v>
      </c>
      <c r="I833" t="str">
        <f>_xlfn.XLOOKUP(Table1[[#This Row],[ZIPCODE]],Table3[zip],Table3[county])</f>
        <v>Salt Lake County</v>
      </c>
      <c r="J833" t="str">
        <f>IFERROR(Table1[[#This Row],[County (Utah.gov)]], SUBSTITUTE(Table1[[#This Row],[County (WPR)]], " County", ""))</f>
        <v>Salt Lake</v>
      </c>
    </row>
    <row r="834" spans="1:10">
      <c r="A834" t="s">
        <v>191</v>
      </c>
      <c r="B834" t="s">
        <v>297</v>
      </c>
      <c r="C834">
        <v>2025</v>
      </c>
      <c r="D834">
        <v>2</v>
      </c>
      <c r="E834">
        <v>84010</v>
      </c>
      <c r="F834" t="s">
        <v>290</v>
      </c>
      <c r="G834">
        <v>4</v>
      </c>
      <c r="H834" t="str">
        <f>_xlfn.XLOOKUP(Table1[[#This Row],[ZIPCODE]],Table2[Zip Code],Table2[County])</f>
        <v>Davis</v>
      </c>
      <c r="I834" t="str">
        <f>_xlfn.XLOOKUP(Table1[[#This Row],[ZIPCODE]],Table3[zip],Table3[county])</f>
        <v>Davis County</v>
      </c>
      <c r="J834" t="str">
        <f>IFERROR(Table1[[#This Row],[County (Utah.gov)]], SUBSTITUTE(Table1[[#This Row],[County (WPR)]], " County", ""))</f>
        <v>Davis</v>
      </c>
    </row>
    <row r="835" spans="1:10">
      <c r="A835" t="s">
        <v>191</v>
      </c>
      <c r="B835" t="s">
        <v>297</v>
      </c>
      <c r="C835">
        <v>2025</v>
      </c>
      <c r="D835">
        <v>2</v>
      </c>
      <c r="E835">
        <v>84010</v>
      </c>
      <c r="F835" t="s">
        <v>291</v>
      </c>
      <c r="G835">
        <v>2</v>
      </c>
      <c r="H835" t="str">
        <f>_xlfn.XLOOKUP(Table1[[#This Row],[ZIPCODE]],Table2[Zip Code],Table2[County])</f>
        <v>Davis</v>
      </c>
      <c r="I835" t="str">
        <f>_xlfn.XLOOKUP(Table1[[#This Row],[ZIPCODE]],Table3[zip],Table3[county])</f>
        <v>Davis County</v>
      </c>
      <c r="J835" t="str">
        <f>IFERROR(Table1[[#This Row],[County (Utah.gov)]], SUBSTITUTE(Table1[[#This Row],[County (WPR)]], " County", ""))</f>
        <v>Davis</v>
      </c>
    </row>
    <row r="836" spans="1:10">
      <c r="A836" t="s">
        <v>191</v>
      </c>
      <c r="B836" t="s">
        <v>297</v>
      </c>
      <c r="C836">
        <v>2025</v>
      </c>
      <c r="D836">
        <v>2</v>
      </c>
      <c r="E836">
        <v>84011</v>
      </c>
      <c r="F836" t="s">
        <v>290</v>
      </c>
      <c r="G836">
        <v>1</v>
      </c>
      <c r="H836" t="str">
        <f>_xlfn.XLOOKUP(Table1[[#This Row],[ZIPCODE]],Table2[Zip Code],Table2[County])</f>
        <v>Davis</v>
      </c>
      <c r="I836" t="e">
        <f>_xlfn.XLOOKUP(Table1[[#This Row],[ZIPCODE]],Table3[zip],Table3[county])</f>
        <v>#N/A</v>
      </c>
      <c r="J836" t="str">
        <f>IFERROR(Table1[[#This Row],[County (Utah.gov)]], SUBSTITUTE(Table1[[#This Row],[County (WPR)]], " County", ""))</f>
        <v>Davis</v>
      </c>
    </row>
    <row r="837" spans="1:10">
      <c r="A837" t="s">
        <v>191</v>
      </c>
      <c r="B837" t="s">
        <v>297</v>
      </c>
      <c r="C837">
        <v>2025</v>
      </c>
      <c r="D837">
        <v>2</v>
      </c>
      <c r="E837">
        <v>84014</v>
      </c>
      <c r="F837" t="s">
        <v>290</v>
      </c>
      <c r="G837">
        <v>2</v>
      </c>
      <c r="H837" t="str">
        <f>_xlfn.XLOOKUP(Table1[[#This Row],[ZIPCODE]],Table2[Zip Code],Table2[County])</f>
        <v>Davis</v>
      </c>
      <c r="I837" t="str">
        <f>_xlfn.XLOOKUP(Table1[[#This Row],[ZIPCODE]],Table3[zip],Table3[county])</f>
        <v>Davis County</v>
      </c>
      <c r="J837" t="str">
        <f>IFERROR(Table1[[#This Row],[County (Utah.gov)]], SUBSTITUTE(Table1[[#This Row],[County (WPR)]], " County", ""))</f>
        <v>Davis</v>
      </c>
    </row>
    <row r="838" spans="1:10">
      <c r="A838" t="s">
        <v>191</v>
      </c>
      <c r="B838" t="s">
        <v>297</v>
      </c>
      <c r="C838">
        <v>2025</v>
      </c>
      <c r="D838">
        <v>2</v>
      </c>
      <c r="E838">
        <v>84014</v>
      </c>
      <c r="F838" t="s">
        <v>291</v>
      </c>
      <c r="G838">
        <v>1</v>
      </c>
      <c r="H838" t="str">
        <f>_xlfn.XLOOKUP(Table1[[#This Row],[ZIPCODE]],Table2[Zip Code],Table2[County])</f>
        <v>Davis</v>
      </c>
      <c r="I838" t="str">
        <f>_xlfn.XLOOKUP(Table1[[#This Row],[ZIPCODE]],Table3[zip],Table3[county])</f>
        <v>Davis County</v>
      </c>
      <c r="J838" t="str">
        <f>IFERROR(Table1[[#This Row],[County (Utah.gov)]], SUBSTITUTE(Table1[[#This Row],[County (WPR)]], " County", ""))</f>
        <v>Davis</v>
      </c>
    </row>
    <row r="839" spans="1:10">
      <c r="A839" t="s">
        <v>191</v>
      </c>
      <c r="B839" t="s">
        <v>297</v>
      </c>
      <c r="C839">
        <v>2025</v>
      </c>
      <c r="D839">
        <v>2</v>
      </c>
      <c r="E839">
        <v>84015</v>
      </c>
      <c r="F839" t="s">
        <v>290</v>
      </c>
      <c r="G839">
        <v>2</v>
      </c>
      <c r="H839" t="str">
        <f>_xlfn.XLOOKUP(Table1[[#This Row],[ZIPCODE]],Table2[Zip Code],Table2[County])</f>
        <v>Davis</v>
      </c>
      <c r="I839" t="str">
        <f>_xlfn.XLOOKUP(Table1[[#This Row],[ZIPCODE]],Table3[zip],Table3[county])</f>
        <v>Davis County</v>
      </c>
      <c r="J839" t="str">
        <f>IFERROR(Table1[[#This Row],[County (Utah.gov)]], SUBSTITUTE(Table1[[#This Row],[County (WPR)]], " County", ""))</f>
        <v>Davis</v>
      </c>
    </row>
    <row r="840" spans="1:10">
      <c r="A840" t="s">
        <v>191</v>
      </c>
      <c r="B840" t="s">
        <v>297</v>
      </c>
      <c r="C840">
        <v>2025</v>
      </c>
      <c r="D840">
        <v>2</v>
      </c>
      <c r="E840">
        <v>84020</v>
      </c>
      <c r="F840" t="s">
        <v>290</v>
      </c>
      <c r="G840">
        <v>5</v>
      </c>
      <c r="H840" t="str">
        <f>_xlfn.XLOOKUP(Table1[[#This Row],[ZIPCODE]],Table2[Zip Code],Table2[County])</f>
        <v>Salt Lake</v>
      </c>
      <c r="I840" t="str">
        <f>_xlfn.XLOOKUP(Table1[[#This Row],[ZIPCODE]],Table3[zip],Table3[county])</f>
        <v>Salt Lake County</v>
      </c>
      <c r="J840" t="str">
        <f>IFERROR(Table1[[#This Row],[County (Utah.gov)]], SUBSTITUTE(Table1[[#This Row],[County (WPR)]], " County", ""))</f>
        <v>Salt Lake</v>
      </c>
    </row>
    <row r="841" spans="1:10">
      <c r="A841" t="s">
        <v>191</v>
      </c>
      <c r="B841" t="s">
        <v>297</v>
      </c>
      <c r="C841">
        <v>2025</v>
      </c>
      <c r="D841">
        <v>2</v>
      </c>
      <c r="E841">
        <v>84020</v>
      </c>
      <c r="F841" t="s">
        <v>291</v>
      </c>
      <c r="G841">
        <v>9</v>
      </c>
      <c r="H841" t="str">
        <f>_xlfn.XLOOKUP(Table1[[#This Row],[ZIPCODE]],Table2[Zip Code],Table2[County])</f>
        <v>Salt Lake</v>
      </c>
      <c r="I841" t="str">
        <f>_xlfn.XLOOKUP(Table1[[#This Row],[ZIPCODE]],Table3[zip],Table3[county])</f>
        <v>Salt Lake County</v>
      </c>
      <c r="J841" t="str">
        <f>IFERROR(Table1[[#This Row],[County (Utah.gov)]], SUBSTITUTE(Table1[[#This Row],[County (WPR)]], " County", ""))</f>
        <v>Salt Lake</v>
      </c>
    </row>
    <row r="842" spans="1:10">
      <c r="A842" t="s">
        <v>191</v>
      </c>
      <c r="B842" t="s">
        <v>297</v>
      </c>
      <c r="C842">
        <v>2025</v>
      </c>
      <c r="D842">
        <v>2</v>
      </c>
      <c r="E842">
        <v>84025</v>
      </c>
      <c r="F842" t="s">
        <v>291</v>
      </c>
      <c r="G842">
        <v>1</v>
      </c>
      <c r="H842" t="str">
        <f>_xlfn.XLOOKUP(Table1[[#This Row],[ZIPCODE]],Table2[Zip Code],Table2[County])</f>
        <v>Davis</v>
      </c>
      <c r="I842" t="str">
        <f>_xlfn.XLOOKUP(Table1[[#This Row],[ZIPCODE]],Table3[zip],Table3[county])</f>
        <v>Davis County</v>
      </c>
      <c r="J842" t="str">
        <f>IFERROR(Table1[[#This Row],[County (Utah.gov)]], SUBSTITUTE(Table1[[#This Row],[County (WPR)]], " County", ""))</f>
        <v>Davis</v>
      </c>
    </row>
    <row r="843" spans="1:10">
      <c r="A843" t="s">
        <v>191</v>
      </c>
      <c r="B843" t="s">
        <v>297</v>
      </c>
      <c r="C843">
        <v>2025</v>
      </c>
      <c r="D843">
        <v>2</v>
      </c>
      <c r="E843">
        <v>84029</v>
      </c>
      <c r="F843" t="s">
        <v>290</v>
      </c>
      <c r="G843">
        <v>1</v>
      </c>
      <c r="H843" t="str">
        <f>_xlfn.XLOOKUP(Table1[[#This Row],[ZIPCODE]],Table2[Zip Code],Table2[County])</f>
        <v>Tooele</v>
      </c>
      <c r="I843" t="str">
        <f>_xlfn.XLOOKUP(Table1[[#This Row],[ZIPCODE]],Table3[zip],Table3[county])</f>
        <v>Tooele County</v>
      </c>
      <c r="J843" t="str">
        <f>IFERROR(Table1[[#This Row],[County (Utah.gov)]], SUBSTITUTE(Table1[[#This Row],[County (WPR)]], " County", ""))</f>
        <v>Tooele</v>
      </c>
    </row>
    <row r="844" spans="1:10">
      <c r="A844" t="s">
        <v>191</v>
      </c>
      <c r="B844" t="s">
        <v>297</v>
      </c>
      <c r="C844">
        <v>2025</v>
      </c>
      <c r="D844">
        <v>2</v>
      </c>
      <c r="E844">
        <v>84029</v>
      </c>
      <c r="F844" t="s">
        <v>291</v>
      </c>
      <c r="G844">
        <v>2</v>
      </c>
      <c r="H844" t="str">
        <f>_xlfn.XLOOKUP(Table1[[#This Row],[ZIPCODE]],Table2[Zip Code],Table2[County])</f>
        <v>Tooele</v>
      </c>
      <c r="I844" t="str">
        <f>_xlfn.XLOOKUP(Table1[[#This Row],[ZIPCODE]],Table3[zip],Table3[county])</f>
        <v>Tooele County</v>
      </c>
      <c r="J844" t="str">
        <f>IFERROR(Table1[[#This Row],[County (Utah.gov)]], SUBSTITUTE(Table1[[#This Row],[County (WPR)]], " County", ""))</f>
        <v>Tooele</v>
      </c>
    </row>
    <row r="845" spans="1:10">
      <c r="A845" t="s">
        <v>191</v>
      </c>
      <c r="B845" t="s">
        <v>297</v>
      </c>
      <c r="C845">
        <v>2025</v>
      </c>
      <c r="D845">
        <v>2</v>
      </c>
      <c r="E845">
        <v>84032</v>
      </c>
      <c r="F845" t="s">
        <v>290</v>
      </c>
      <c r="G845">
        <v>1</v>
      </c>
      <c r="H845" t="str">
        <f>_xlfn.XLOOKUP(Table1[[#This Row],[ZIPCODE]],Table2[Zip Code],Table2[County])</f>
        <v>Wasatch</v>
      </c>
      <c r="I845" t="str">
        <f>_xlfn.XLOOKUP(Table1[[#This Row],[ZIPCODE]],Table3[zip],Table3[county])</f>
        <v>Wasatch County</v>
      </c>
      <c r="J845" t="str">
        <f>IFERROR(Table1[[#This Row],[County (Utah.gov)]], SUBSTITUTE(Table1[[#This Row],[County (WPR)]], " County", ""))</f>
        <v>Wasatch</v>
      </c>
    </row>
    <row r="846" spans="1:10">
      <c r="A846" t="s">
        <v>191</v>
      </c>
      <c r="B846" t="s">
        <v>297</v>
      </c>
      <c r="C846">
        <v>2025</v>
      </c>
      <c r="D846">
        <v>2</v>
      </c>
      <c r="E846">
        <v>84032</v>
      </c>
      <c r="F846" t="s">
        <v>291</v>
      </c>
      <c r="G846">
        <v>1</v>
      </c>
      <c r="H846" t="str">
        <f>_xlfn.XLOOKUP(Table1[[#This Row],[ZIPCODE]],Table2[Zip Code],Table2[County])</f>
        <v>Wasatch</v>
      </c>
      <c r="I846" t="str">
        <f>_xlfn.XLOOKUP(Table1[[#This Row],[ZIPCODE]],Table3[zip],Table3[county])</f>
        <v>Wasatch County</v>
      </c>
      <c r="J846" t="str">
        <f>IFERROR(Table1[[#This Row],[County (Utah.gov)]], SUBSTITUTE(Table1[[#This Row],[County (WPR)]], " County", ""))</f>
        <v>Wasatch</v>
      </c>
    </row>
    <row r="847" spans="1:10">
      <c r="A847" t="s">
        <v>191</v>
      </c>
      <c r="B847" t="s">
        <v>297</v>
      </c>
      <c r="C847">
        <v>2025</v>
      </c>
      <c r="D847">
        <v>2</v>
      </c>
      <c r="E847">
        <v>84036</v>
      </c>
      <c r="F847" t="s">
        <v>291</v>
      </c>
      <c r="G847">
        <v>1</v>
      </c>
      <c r="H847" t="str">
        <f>_xlfn.XLOOKUP(Table1[[#This Row],[ZIPCODE]],Table2[Zip Code],Table2[County])</f>
        <v>Summit</v>
      </c>
      <c r="I847" t="str">
        <f>_xlfn.XLOOKUP(Table1[[#This Row],[ZIPCODE]],Table3[zip],Table3[county])</f>
        <v>Summit County</v>
      </c>
      <c r="J847" t="str">
        <f>IFERROR(Table1[[#This Row],[County (Utah.gov)]], SUBSTITUTE(Table1[[#This Row],[County (WPR)]], " County", ""))</f>
        <v>Summit</v>
      </c>
    </row>
    <row r="848" spans="1:10">
      <c r="A848" t="s">
        <v>191</v>
      </c>
      <c r="B848" t="s">
        <v>297</v>
      </c>
      <c r="C848">
        <v>2025</v>
      </c>
      <c r="D848">
        <v>2</v>
      </c>
      <c r="E848">
        <v>84037</v>
      </c>
      <c r="F848" t="s">
        <v>291</v>
      </c>
      <c r="G848">
        <v>1</v>
      </c>
      <c r="H848" t="str">
        <f>_xlfn.XLOOKUP(Table1[[#This Row],[ZIPCODE]],Table2[Zip Code],Table2[County])</f>
        <v>Davis</v>
      </c>
      <c r="I848" t="str">
        <f>_xlfn.XLOOKUP(Table1[[#This Row],[ZIPCODE]],Table3[zip],Table3[county])</f>
        <v>Davis County</v>
      </c>
      <c r="J848" t="str">
        <f>IFERROR(Table1[[#This Row],[County (Utah.gov)]], SUBSTITUTE(Table1[[#This Row],[County (WPR)]], " County", ""))</f>
        <v>Davis</v>
      </c>
    </row>
    <row r="849" spans="1:10">
      <c r="A849" t="s">
        <v>191</v>
      </c>
      <c r="B849" t="s">
        <v>297</v>
      </c>
      <c r="C849">
        <v>2025</v>
      </c>
      <c r="D849">
        <v>2</v>
      </c>
      <c r="E849">
        <v>84040</v>
      </c>
      <c r="F849" t="s">
        <v>290</v>
      </c>
      <c r="G849">
        <v>1</v>
      </c>
      <c r="H849" t="str">
        <f>_xlfn.XLOOKUP(Table1[[#This Row],[ZIPCODE]],Table2[Zip Code],Table2[County])</f>
        <v>Davis</v>
      </c>
      <c r="I849" t="str">
        <f>_xlfn.XLOOKUP(Table1[[#This Row],[ZIPCODE]],Table3[zip],Table3[county])</f>
        <v>Davis County</v>
      </c>
      <c r="J849" t="str">
        <f>IFERROR(Table1[[#This Row],[County (Utah.gov)]], SUBSTITUTE(Table1[[#This Row],[County (WPR)]], " County", ""))</f>
        <v>Davis</v>
      </c>
    </row>
    <row r="850" spans="1:10">
      <c r="A850" t="s">
        <v>191</v>
      </c>
      <c r="B850" t="s">
        <v>297</v>
      </c>
      <c r="C850">
        <v>2025</v>
      </c>
      <c r="D850">
        <v>2</v>
      </c>
      <c r="E850">
        <v>84040</v>
      </c>
      <c r="F850" t="s">
        <v>291</v>
      </c>
      <c r="G850">
        <v>1</v>
      </c>
      <c r="H850" t="str">
        <f>_xlfn.XLOOKUP(Table1[[#This Row],[ZIPCODE]],Table2[Zip Code],Table2[County])</f>
        <v>Davis</v>
      </c>
      <c r="I850" t="str">
        <f>_xlfn.XLOOKUP(Table1[[#This Row],[ZIPCODE]],Table3[zip],Table3[county])</f>
        <v>Davis County</v>
      </c>
      <c r="J850" t="str">
        <f>IFERROR(Table1[[#This Row],[County (Utah.gov)]], SUBSTITUTE(Table1[[#This Row],[County (WPR)]], " County", ""))</f>
        <v>Davis</v>
      </c>
    </row>
    <row r="851" spans="1:10">
      <c r="A851" t="s">
        <v>191</v>
      </c>
      <c r="B851" t="s">
        <v>297</v>
      </c>
      <c r="C851">
        <v>2025</v>
      </c>
      <c r="D851">
        <v>2</v>
      </c>
      <c r="E851">
        <v>84041</v>
      </c>
      <c r="F851" t="s">
        <v>290</v>
      </c>
      <c r="G851">
        <v>2</v>
      </c>
      <c r="H851" t="str">
        <f>_xlfn.XLOOKUP(Table1[[#This Row],[ZIPCODE]],Table2[Zip Code],Table2[County])</f>
        <v>Davis</v>
      </c>
      <c r="I851" t="str">
        <f>_xlfn.XLOOKUP(Table1[[#This Row],[ZIPCODE]],Table3[zip],Table3[county])</f>
        <v>Davis County</v>
      </c>
      <c r="J851" t="str">
        <f>IFERROR(Table1[[#This Row],[County (Utah.gov)]], SUBSTITUTE(Table1[[#This Row],[County (WPR)]], " County", ""))</f>
        <v>Davis</v>
      </c>
    </row>
    <row r="852" spans="1:10">
      <c r="A852" t="s">
        <v>191</v>
      </c>
      <c r="B852" t="s">
        <v>297</v>
      </c>
      <c r="C852">
        <v>2025</v>
      </c>
      <c r="D852">
        <v>2</v>
      </c>
      <c r="E852">
        <v>84043</v>
      </c>
      <c r="F852" t="s">
        <v>290</v>
      </c>
      <c r="G852">
        <v>4</v>
      </c>
      <c r="H852" t="str">
        <f>_xlfn.XLOOKUP(Table1[[#This Row],[ZIPCODE]],Table2[Zip Code],Table2[County])</f>
        <v>Utah</v>
      </c>
      <c r="I852" t="str">
        <f>_xlfn.XLOOKUP(Table1[[#This Row],[ZIPCODE]],Table3[zip],Table3[county])</f>
        <v>Utah County</v>
      </c>
      <c r="J852" t="str">
        <f>IFERROR(Table1[[#This Row],[County (Utah.gov)]], SUBSTITUTE(Table1[[#This Row],[County (WPR)]], " County", ""))</f>
        <v>Utah</v>
      </c>
    </row>
    <row r="853" spans="1:10">
      <c r="A853" t="s">
        <v>191</v>
      </c>
      <c r="B853" t="s">
        <v>297</v>
      </c>
      <c r="C853">
        <v>2025</v>
      </c>
      <c r="D853">
        <v>2</v>
      </c>
      <c r="E853">
        <v>84043</v>
      </c>
      <c r="F853" t="s">
        <v>291</v>
      </c>
      <c r="G853">
        <v>2</v>
      </c>
      <c r="H853" t="str">
        <f>_xlfn.XLOOKUP(Table1[[#This Row],[ZIPCODE]],Table2[Zip Code],Table2[County])</f>
        <v>Utah</v>
      </c>
      <c r="I853" t="str">
        <f>_xlfn.XLOOKUP(Table1[[#This Row],[ZIPCODE]],Table3[zip],Table3[county])</f>
        <v>Utah County</v>
      </c>
      <c r="J853" t="str">
        <f>IFERROR(Table1[[#This Row],[County (Utah.gov)]], SUBSTITUTE(Table1[[#This Row],[County (WPR)]], " County", ""))</f>
        <v>Utah</v>
      </c>
    </row>
    <row r="854" spans="1:10">
      <c r="A854" t="s">
        <v>191</v>
      </c>
      <c r="B854" t="s">
        <v>297</v>
      </c>
      <c r="C854">
        <v>2025</v>
      </c>
      <c r="D854">
        <v>2</v>
      </c>
      <c r="E854">
        <v>84044</v>
      </c>
      <c r="F854" t="s">
        <v>290</v>
      </c>
      <c r="G854">
        <v>7</v>
      </c>
      <c r="H854" t="str">
        <f>_xlfn.XLOOKUP(Table1[[#This Row],[ZIPCODE]],Table2[Zip Code],Table2[County])</f>
        <v>Salt Lake</v>
      </c>
      <c r="I854" t="str">
        <f>_xlfn.XLOOKUP(Table1[[#This Row],[ZIPCODE]],Table3[zip],Table3[county])</f>
        <v>Salt Lake County</v>
      </c>
      <c r="J854" t="str">
        <f>IFERROR(Table1[[#This Row],[County (Utah.gov)]], SUBSTITUTE(Table1[[#This Row],[County (WPR)]], " County", ""))</f>
        <v>Salt Lake</v>
      </c>
    </row>
    <row r="855" spans="1:10">
      <c r="A855" t="s">
        <v>191</v>
      </c>
      <c r="B855" t="s">
        <v>297</v>
      </c>
      <c r="C855">
        <v>2025</v>
      </c>
      <c r="D855">
        <v>2</v>
      </c>
      <c r="E855">
        <v>84044</v>
      </c>
      <c r="F855" t="s">
        <v>291</v>
      </c>
      <c r="G855">
        <v>3</v>
      </c>
      <c r="H855" t="str">
        <f>_xlfn.XLOOKUP(Table1[[#This Row],[ZIPCODE]],Table2[Zip Code],Table2[County])</f>
        <v>Salt Lake</v>
      </c>
      <c r="I855" t="str">
        <f>_xlfn.XLOOKUP(Table1[[#This Row],[ZIPCODE]],Table3[zip],Table3[county])</f>
        <v>Salt Lake County</v>
      </c>
      <c r="J855" t="str">
        <f>IFERROR(Table1[[#This Row],[County (Utah.gov)]], SUBSTITUTE(Table1[[#This Row],[County (WPR)]], " County", ""))</f>
        <v>Salt Lake</v>
      </c>
    </row>
    <row r="856" spans="1:10">
      <c r="A856" t="s">
        <v>191</v>
      </c>
      <c r="B856" t="s">
        <v>297</v>
      </c>
      <c r="C856">
        <v>2025</v>
      </c>
      <c r="D856">
        <v>2</v>
      </c>
      <c r="E856">
        <v>84045</v>
      </c>
      <c r="F856" t="s">
        <v>290</v>
      </c>
      <c r="G856">
        <v>3</v>
      </c>
      <c r="H856" t="e">
        <f>_xlfn.XLOOKUP(Table1[[#This Row],[ZIPCODE]],Table2[Zip Code],Table2[County])</f>
        <v>#N/A</v>
      </c>
      <c r="I856" t="str">
        <f>_xlfn.XLOOKUP(Table1[[#This Row],[ZIPCODE]],Table3[zip],Table3[county])</f>
        <v>Utah County</v>
      </c>
      <c r="J856" t="str">
        <f>IFERROR(Table1[[#This Row],[County (Utah.gov)]], SUBSTITUTE(Table1[[#This Row],[County (WPR)]], " County", ""))</f>
        <v>Utah</v>
      </c>
    </row>
    <row r="857" spans="1:10">
      <c r="A857" t="s">
        <v>191</v>
      </c>
      <c r="B857" t="s">
        <v>297</v>
      </c>
      <c r="C857">
        <v>2025</v>
      </c>
      <c r="D857">
        <v>2</v>
      </c>
      <c r="E857">
        <v>84045</v>
      </c>
      <c r="F857" t="s">
        <v>291</v>
      </c>
      <c r="G857">
        <v>1</v>
      </c>
      <c r="H857" t="e">
        <f>_xlfn.XLOOKUP(Table1[[#This Row],[ZIPCODE]],Table2[Zip Code],Table2[County])</f>
        <v>#N/A</v>
      </c>
      <c r="I857" t="str">
        <f>_xlfn.XLOOKUP(Table1[[#This Row],[ZIPCODE]],Table3[zip],Table3[county])</f>
        <v>Utah County</v>
      </c>
      <c r="J857" t="str">
        <f>IFERROR(Table1[[#This Row],[County (Utah.gov)]], SUBSTITUTE(Table1[[#This Row],[County (WPR)]], " County", ""))</f>
        <v>Utah</v>
      </c>
    </row>
    <row r="858" spans="1:10">
      <c r="A858" t="s">
        <v>191</v>
      </c>
      <c r="B858" t="s">
        <v>297</v>
      </c>
      <c r="C858">
        <v>2025</v>
      </c>
      <c r="D858">
        <v>2</v>
      </c>
      <c r="E858">
        <v>84047</v>
      </c>
      <c r="F858" t="s">
        <v>290</v>
      </c>
      <c r="G858">
        <v>4</v>
      </c>
      <c r="H858" t="str">
        <f>_xlfn.XLOOKUP(Table1[[#This Row],[ZIPCODE]],Table2[Zip Code],Table2[County])</f>
        <v>Salt Lake</v>
      </c>
      <c r="I858" t="str">
        <f>_xlfn.XLOOKUP(Table1[[#This Row],[ZIPCODE]],Table3[zip],Table3[county])</f>
        <v>Salt Lake County</v>
      </c>
      <c r="J858" t="str">
        <f>IFERROR(Table1[[#This Row],[County (Utah.gov)]], SUBSTITUTE(Table1[[#This Row],[County (WPR)]], " County", ""))</f>
        <v>Salt Lake</v>
      </c>
    </row>
    <row r="859" spans="1:10">
      <c r="A859" t="s">
        <v>191</v>
      </c>
      <c r="B859" t="s">
        <v>297</v>
      </c>
      <c r="C859">
        <v>2025</v>
      </c>
      <c r="D859">
        <v>2</v>
      </c>
      <c r="E859">
        <v>84047</v>
      </c>
      <c r="F859" t="s">
        <v>291</v>
      </c>
      <c r="G859">
        <v>9</v>
      </c>
      <c r="H859" t="str">
        <f>_xlfn.XLOOKUP(Table1[[#This Row],[ZIPCODE]],Table2[Zip Code],Table2[County])</f>
        <v>Salt Lake</v>
      </c>
      <c r="I859" t="str">
        <f>_xlfn.XLOOKUP(Table1[[#This Row],[ZIPCODE]],Table3[zip],Table3[county])</f>
        <v>Salt Lake County</v>
      </c>
      <c r="J859" t="str">
        <f>IFERROR(Table1[[#This Row],[County (Utah.gov)]], SUBSTITUTE(Table1[[#This Row],[County (WPR)]], " County", ""))</f>
        <v>Salt Lake</v>
      </c>
    </row>
    <row r="860" spans="1:10">
      <c r="A860" t="s">
        <v>191</v>
      </c>
      <c r="B860" t="s">
        <v>297</v>
      </c>
      <c r="C860">
        <v>2025</v>
      </c>
      <c r="D860">
        <v>2</v>
      </c>
      <c r="E860">
        <v>84054</v>
      </c>
      <c r="F860" t="s">
        <v>291</v>
      </c>
      <c r="G860">
        <v>1</v>
      </c>
      <c r="H860" t="str">
        <f>_xlfn.XLOOKUP(Table1[[#This Row],[ZIPCODE]],Table2[Zip Code],Table2[County])</f>
        <v>Davis</v>
      </c>
      <c r="I860" t="str">
        <f>_xlfn.XLOOKUP(Table1[[#This Row],[ZIPCODE]],Table3[zip],Table3[county])</f>
        <v>Davis County</v>
      </c>
      <c r="J860" t="str">
        <f>IFERROR(Table1[[#This Row],[County (Utah.gov)]], SUBSTITUTE(Table1[[#This Row],[County (WPR)]], " County", ""))</f>
        <v>Davis</v>
      </c>
    </row>
    <row r="861" spans="1:10">
      <c r="A861" t="s">
        <v>191</v>
      </c>
      <c r="B861" t="s">
        <v>297</v>
      </c>
      <c r="C861">
        <v>2025</v>
      </c>
      <c r="D861">
        <v>2</v>
      </c>
      <c r="E861">
        <v>84057</v>
      </c>
      <c r="F861" t="s">
        <v>290</v>
      </c>
      <c r="G861">
        <v>1</v>
      </c>
      <c r="H861" t="str">
        <f>_xlfn.XLOOKUP(Table1[[#This Row],[ZIPCODE]],Table2[Zip Code],Table2[County])</f>
        <v>Utah</v>
      </c>
      <c r="I861" t="str">
        <f>_xlfn.XLOOKUP(Table1[[#This Row],[ZIPCODE]],Table3[zip],Table3[county])</f>
        <v>Utah County</v>
      </c>
      <c r="J861" t="str">
        <f>IFERROR(Table1[[#This Row],[County (Utah.gov)]], SUBSTITUTE(Table1[[#This Row],[County (WPR)]], " County", ""))</f>
        <v>Utah</v>
      </c>
    </row>
    <row r="862" spans="1:10">
      <c r="A862" t="s">
        <v>191</v>
      </c>
      <c r="B862" t="s">
        <v>297</v>
      </c>
      <c r="C862">
        <v>2025</v>
      </c>
      <c r="D862">
        <v>2</v>
      </c>
      <c r="E862">
        <v>84058</v>
      </c>
      <c r="F862" t="s">
        <v>290</v>
      </c>
      <c r="G862">
        <v>2</v>
      </c>
      <c r="H862" t="str">
        <f>_xlfn.XLOOKUP(Table1[[#This Row],[ZIPCODE]],Table2[Zip Code],Table2[County])</f>
        <v>Utah</v>
      </c>
      <c r="I862" t="str">
        <f>_xlfn.XLOOKUP(Table1[[#This Row],[ZIPCODE]],Table3[zip],Table3[county])</f>
        <v>Utah County</v>
      </c>
      <c r="J862" t="str">
        <f>IFERROR(Table1[[#This Row],[County (Utah.gov)]], SUBSTITUTE(Table1[[#This Row],[County (WPR)]], " County", ""))</f>
        <v>Utah</v>
      </c>
    </row>
    <row r="863" spans="1:10">
      <c r="A863" t="s">
        <v>191</v>
      </c>
      <c r="B863" t="s">
        <v>297</v>
      </c>
      <c r="C863">
        <v>2025</v>
      </c>
      <c r="D863">
        <v>2</v>
      </c>
      <c r="E863">
        <v>84060</v>
      </c>
      <c r="F863" t="s">
        <v>290</v>
      </c>
      <c r="G863">
        <v>1</v>
      </c>
      <c r="H863" t="str">
        <f>_xlfn.XLOOKUP(Table1[[#This Row],[ZIPCODE]],Table2[Zip Code],Table2[County])</f>
        <v>Summit</v>
      </c>
      <c r="I863" t="str">
        <f>_xlfn.XLOOKUP(Table1[[#This Row],[ZIPCODE]],Table3[zip],Table3[county])</f>
        <v>Summit County</v>
      </c>
      <c r="J863" t="str">
        <f>IFERROR(Table1[[#This Row],[County (Utah.gov)]], SUBSTITUTE(Table1[[#This Row],[County (WPR)]], " County", ""))</f>
        <v>Summit</v>
      </c>
    </row>
    <row r="864" spans="1:10">
      <c r="A864" t="s">
        <v>191</v>
      </c>
      <c r="B864" t="s">
        <v>297</v>
      </c>
      <c r="C864">
        <v>2025</v>
      </c>
      <c r="D864">
        <v>2</v>
      </c>
      <c r="E864">
        <v>84065</v>
      </c>
      <c r="F864" t="s">
        <v>290</v>
      </c>
      <c r="G864">
        <v>4</v>
      </c>
      <c r="H864" t="str">
        <f>_xlfn.XLOOKUP(Table1[[#This Row],[ZIPCODE]],Table2[Zip Code],Table2[County])</f>
        <v>Salt Lake</v>
      </c>
      <c r="I864" t="str">
        <f>_xlfn.XLOOKUP(Table1[[#This Row],[ZIPCODE]],Table3[zip],Table3[county])</f>
        <v>Salt Lake County</v>
      </c>
      <c r="J864" t="str">
        <f>IFERROR(Table1[[#This Row],[County (Utah.gov)]], SUBSTITUTE(Table1[[#This Row],[County (WPR)]], " County", ""))</f>
        <v>Salt Lake</v>
      </c>
    </row>
    <row r="865" spans="1:10">
      <c r="A865" t="s">
        <v>191</v>
      </c>
      <c r="B865" t="s">
        <v>297</v>
      </c>
      <c r="C865">
        <v>2025</v>
      </c>
      <c r="D865">
        <v>2</v>
      </c>
      <c r="E865">
        <v>84065</v>
      </c>
      <c r="F865" t="s">
        <v>291</v>
      </c>
      <c r="G865">
        <v>3</v>
      </c>
      <c r="H865" t="str">
        <f>_xlfn.XLOOKUP(Table1[[#This Row],[ZIPCODE]],Table2[Zip Code],Table2[County])</f>
        <v>Salt Lake</v>
      </c>
      <c r="I865" t="str">
        <f>_xlfn.XLOOKUP(Table1[[#This Row],[ZIPCODE]],Table3[zip],Table3[county])</f>
        <v>Salt Lake County</v>
      </c>
      <c r="J865" t="str">
        <f>IFERROR(Table1[[#This Row],[County (Utah.gov)]], SUBSTITUTE(Table1[[#This Row],[County (WPR)]], " County", ""))</f>
        <v>Salt Lake</v>
      </c>
    </row>
    <row r="866" spans="1:10">
      <c r="A866" t="s">
        <v>191</v>
      </c>
      <c r="B866" t="s">
        <v>297</v>
      </c>
      <c r="C866">
        <v>2025</v>
      </c>
      <c r="D866">
        <v>2</v>
      </c>
      <c r="E866">
        <v>84070</v>
      </c>
      <c r="F866" t="s">
        <v>290</v>
      </c>
      <c r="G866">
        <v>4</v>
      </c>
      <c r="H866" t="str">
        <f>_xlfn.XLOOKUP(Table1[[#This Row],[ZIPCODE]],Table2[Zip Code],Table2[County])</f>
        <v>Salt Lake</v>
      </c>
      <c r="I866" t="str">
        <f>_xlfn.XLOOKUP(Table1[[#This Row],[ZIPCODE]],Table3[zip],Table3[county])</f>
        <v>Salt Lake County</v>
      </c>
      <c r="J866" t="str">
        <f>IFERROR(Table1[[#This Row],[County (Utah.gov)]], SUBSTITUTE(Table1[[#This Row],[County (WPR)]], " County", ""))</f>
        <v>Salt Lake</v>
      </c>
    </row>
    <row r="867" spans="1:10">
      <c r="A867" t="s">
        <v>191</v>
      </c>
      <c r="B867" t="s">
        <v>297</v>
      </c>
      <c r="C867">
        <v>2025</v>
      </c>
      <c r="D867">
        <v>2</v>
      </c>
      <c r="E867">
        <v>84070</v>
      </c>
      <c r="F867" t="s">
        <v>291</v>
      </c>
      <c r="G867">
        <v>10</v>
      </c>
      <c r="H867" t="str">
        <f>_xlfn.XLOOKUP(Table1[[#This Row],[ZIPCODE]],Table2[Zip Code],Table2[County])</f>
        <v>Salt Lake</v>
      </c>
      <c r="I867" t="str">
        <f>_xlfn.XLOOKUP(Table1[[#This Row],[ZIPCODE]],Table3[zip],Table3[county])</f>
        <v>Salt Lake County</v>
      </c>
      <c r="J867" t="str">
        <f>IFERROR(Table1[[#This Row],[County (Utah.gov)]], SUBSTITUTE(Table1[[#This Row],[County (WPR)]], " County", ""))</f>
        <v>Salt Lake</v>
      </c>
    </row>
    <row r="868" spans="1:10">
      <c r="A868" t="s">
        <v>191</v>
      </c>
      <c r="B868" t="s">
        <v>297</v>
      </c>
      <c r="C868">
        <v>2025</v>
      </c>
      <c r="D868">
        <v>2</v>
      </c>
      <c r="E868">
        <v>84074</v>
      </c>
      <c r="F868" t="s">
        <v>290</v>
      </c>
      <c r="G868">
        <v>3</v>
      </c>
      <c r="H868" t="str">
        <f>_xlfn.XLOOKUP(Table1[[#This Row],[ZIPCODE]],Table2[Zip Code],Table2[County])</f>
        <v>Tooele</v>
      </c>
      <c r="I868" t="str">
        <f>_xlfn.XLOOKUP(Table1[[#This Row],[ZIPCODE]],Table3[zip],Table3[county])</f>
        <v>Tooele County</v>
      </c>
      <c r="J868" t="str">
        <f>IFERROR(Table1[[#This Row],[County (Utah.gov)]], SUBSTITUTE(Table1[[#This Row],[County (WPR)]], " County", ""))</f>
        <v>Tooele</v>
      </c>
    </row>
    <row r="869" spans="1:10">
      <c r="A869" t="s">
        <v>191</v>
      </c>
      <c r="B869" t="s">
        <v>297</v>
      </c>
      <c r="C869">
        <v>2025</v>
      </c>
      <c r="D869">
        <v>2</v>
      </c>
      <c r="E869">
        <v>84074</v>
      </c>
      <c r="F869" t="s">
        <v>291</v>
      </c>
      <c r="G869">
        <v>2</v>
      </c>
      <c r="H869" t="str">
        <f>_xlfn.XLOOKUP(Table1[[#This Row],[ZIPCODE]],Table2[Zip Code],Table2[County])</f>
        <v>Tooele</v>
      </c>
      <c r="I869" t="str">
        <f>_xlfn.XLOOKUP(Table1[[#This Row],[ZIPCODE]],Table3[zip],Table3[county])</f>
        <v>Tooele County</v>
      </c>
      <c r="J869" t="str">
        <f>IFERROR(Table1[[#This Row],[County (Utah.gov)]], SUBSTITUTE(Table1[[#This Row],[County (WPR)]], " County", ""))</f>
        <v>Tooele</v>
      </c>
    </row>
    <row r="870" spans="1:10">
      <c r="A870" t="s">
        <v>191</v>
      </c>
      <c r="B870" t="s">
        <v>297</v>
      </c>
      <c r="C870">
        <v>2025</v>
      </c>
      <c r="D870">
        <v>2</v>
      </c>
      <c r="E870">
        <v>84081</v>
      </c>
      <c r="F870" t="s">
        <v>290</v>
      </c>
      <c r="G870">
        <v>9</v>
      </c>
      <c r="H870" t="e">
        <f>_xlfn.XLOOKUP(Table1[[#This Row],[ZIPCODE]],Table2[Zip Code],Table2[County])</f>
        <v>#N/A</v>
      </c>
      <c r="I870" t="str">
        <f>_xlfn.XLOOKUP(Table1[[#This Row],[ZIPCODE]],Table3[zip],Table3[county])</f>
        <v>Salt Lake County</v>
      </c>
      <c r="J870" t="str">
        <f>IFERROR(Table1[[#This Row],[County (Utah.gov)]], SUBSTITUTE(Table1[[#This Row],[County (WPR)]], " County", ""))</f>
        <v>Salt Lake</v>
      </c>
    </row>
    <row r="871" spans="1:10">
      <c r="A871" t="s">
        <v>191</v>
      </c>
      <c r="B871" t="s">
        <v>297</v>
      </c>
      <c r="C871">
        <v>2025</v>
      </c>
      <c r="D871">
        <v>2</v>
      </c>
      <c r="E871">
        <v>84081</v>
      </c>
      <c r="F871" t="s">
        <v>291</v>
      </c>
      <c r="G871">
        <v>5</v>
      </c>
      <c r="H871" t="e">
        <f>_xlfn.XLOOKUP(Table1[[#This Row],[ZIPCODE]],Table2[Zip Code],Table2[County])</f>
        <v>#N/A</v>
      </c>
      <c r="I871" t="str">
        <f>_xlfn.XLOOKUP(Table1[[#This Row],[ZIPCODE]],Table3[zip],Table3[county])</f>
        <v>Salt Lake County</v>
      </c>
      <c r="J871" t="str">
        <f>IFERROR(Table1[[#This Row],[County (Utah.gov)]], SUBSTITUTE(Table1[[#This Row],[County (WPR)]], " County", ""))</f>
        <v>Salt Lake</v>
      </c>
    </row>
    <row r="872" spans="1:10">
      <c r="A872" t="s">
        <v>191</v>
      </c>
      <c r="B872" t="s">
        <v>297</v>
      </c>
      <c r="C872">
        <v>2025</v>
      </c>
      <c r="D872">
        <v>2</v>
      </c>
      <c r="E872">
        <v>84084</v>
      </c>
      <c r="F872" t="s">
        <v>290</v>
      </c>
      <c r="G872">
        <v>7</v>
      </c>
      <c r="H872" t="str">
        <f>_xlfn.XLOOKUP(Table1[[#This Row],[ZIPCODE]],Table2[Zip Code],Table2[County])</f>
        <v>Salt Lake</v>
      </c>
      <c r="I872" t="str">
        <f>_xlfn.XLOOKUP(Table1[[#This Row],[ZIPCODE]],Table3[zip],Table3[county])</f>
        <v>Salt Lake County</v>
      </c>
      <c r="J872" t="str">
        <f>IFERROR(Table1[[#This Row],[County (Utah.gov)]], SUBSTITUTE(Table1[[#This Row],[County (WPR)]], " County", ""))</f>
        <v>Salt Lake</v>
      </c>
    </row>
    <row r="873" spans="1:10">
      <c r="A873" t="s">
        <v>191</v>
      </c>
      <c r="B873" t="s">
        <v>297</v>
      </c>
      <c r="C873">
        <v>2025</v>
      </c>
      <c r="D873">
        <v>2</v>
      </c>
      <c r="E873">
        <v>84084</v>
      </c>
      <c r="F873" t="s">
        <v>291</v>
      </c>
      <c r="G873">
        <v>4</v>
      </c>
      <c r="H873" t="str">
        <f>_xlfn.XLOOKUP(Table1[[#This Row],[ZIPCODE]],Table2[Zip Code],Table2[County])</f>
        <v>Salt Lake</v>
      </c>
      <c r="I873" t="str">
        <f>_xlfn.XLOOKUP(Table1[[#This Row],[ZIPCODE]],Table3[zip],Table3[county])</f>
        <v>Salt Lake County</v>
      </c>
      <c r="J873" t="str">
        <f>IFERROR(Table1[[#This Row],[County (Utah.gov)]], SUBSTITUTE(Table1[[#This Row],[County (WPR)]], " County", ""))</f>
        <v>Salt Lake</v>
      </c>
    </row>
    <row r="874" spans="1:10">
      <c r="A874" t="s">
        <v>191</v>
      </c>
      <c r="B874" t="s">
        <v>297</v>
      </c>
      <c r="C874">
        <v>2025</v>
      </c>
      <c r="D874">
        <v>2</v>
      </c>
      <c r="E874">
        <v>84087</v>
      </c>
      <c r="F874" t="s">
        <v>290</v>
      </c>
      <c r="G874">
        <v>2</v>
      </c>
      <c r="H874" t="str">
        <f>_xlfn.XLOOKUP(Table1[[#This Row],[ZIPCODE]],Table2[Zip Code],Table2[County])</f>
        <v>Davis</v>
      </c>
      <c r="I874" t="str">
        <f>_xlfn.XLOOKUP(Table1[[#This Row],[ZIPCODE]],Table3[zip],Table3[county])</f>
        <v>Davis County</v>
      </c>
      <c r="J874" t="str">
        <f>IFERROR(Table1[[#This Row],[County (Utah.gov)]], SUBSTITUTE(Table1[[#This Row],[County (WPR)]], " County", ""))</f>
        <v>Davis</v>
      </c>
    </row>
    <row r="875" spans="1:10">
      <c r="A875" t="s">
        <v>191</v>
      </c>
      <c r="B875" t="s">
        <v>297</v>
      </c>
      <c r="C875">
        <v>2025</v>
      </c>
      <c r="D875">
        <v>2</v>
      </c>
      <c r="E875">
        <v>84088</v>
      </c>
      <c r="F875" t="s">
        <v>290</v>
      </c>
      <c r="G875">
        <v>6</v>
      </c>
      <c r="H875" t="str">
        <f>_xlfn.XLOOKUP(Table1[[#This Row],[ZIPCODE]],Table2[Zip Code],Table2[County])</f>
        <v>Salt Lake</v>
      </c>
      <c r="I875" t="str">
        <f>_xlfn.XLOOKUP(Table1[[#This Row],[ZIPCODE]],Table3[zip],Table3[county])</f>
        <v>Salt Lake County</v>
      </c>
      <c r="J875" t="str">
        <f>IFERROR(Table1[[#This Row],[County (Utah.gov)]], SUBSTITUTE(Table1[[#This Row],[County (WPR)]], " County", ""))</f>
        <v>Salt Lake</v>
      </c>
    </row>
    <row r="876" spans="1:10">
      <c r="A876" t="s">
        <v>191</v>
      </c>
      <c r="B876" t="s">
        <v>297</v>
      </c>
      <c r="C876">
        <v>2025</v>
      </c>
      <c r="D876">
        <v>2</v>
      </c>
      <c r="E876">
        <v>84088</v>
      </c>
      <c r="F876" t="s">
        <v>291</v>
      </c>
      <c r="G876">
        <v>5</v>
      </c>
      <c r="H876" t="str">
        <f>_xlfn.XLOOKUP(Table1[[#This Row],[ZIPCODE]],Table2[Zip Code],Table2[County])</f>
        <v>Salt Lake</v>
      </c>
      <c r="I876" t="str">
        <f>_xlfn.XLOOKUP(Table1[[#This Row],[ZIPCODE]],Table3[zip],Table3[county])</f>
        <v>Salt Lake County</v>
      </c>
      <c r="J876" t="str">
        <f>IFERROR(Table1[[#This Row],[County (Utah.gov)]], SUBSTITUTE(Table1[[#This Row],[County (WPR)]], " County", ""))</f>
        <v>Salt Lake</v>
      </c>
    </row>
    <row r="877" spans="1:10">
      <c r="A877" t="s">
        <v>191</v>
      </c>
      <c r="B877" t="s">
        <v>297</v>
      </c>
      <c r="C877">
        <v>2025</v>
      </c>
      <c r="D877">
        <v>2</v>
      </c>
      <c r="E877">
        <v>84090</v>
      </c>
      <c r="F877" t="s">
        <v>290</v>
      </c>
      <c r="G877">
        <v>1</v>
      </c>
      <c r="H877" t="str">
        <f>_xlfn.XLOOKUP(Table1[[#This Row],[ZIPCODE]],Table2[Zip Code],Table2[County])</f>
        <v>Salt Lake</v>
      </c>
      <c r="I877" t="e">
        <f>_xlfn.XLOOKUP(Table1[[#This Row],[ZIPCODE]],Table3[zip],Table3[county])</f>
        <v>#N/A</v>
      </c>
      <c r="J877" t="str">
        <f>IFERROR(Table1[[#This Row],[County (Utah.gov)]], SUBSTITUTE(Table1[[#This Row],[County (WPR)]], " County", ""))</f>
        <v>Salt Lake</v>
      </c>
    </row>
    <row r="878" spans="1:10">
      <c r="A878" t="s">
        <v>191</v>
      </c>
      <c r="B878" t="s">
        <v>297</v>
      </c>
      <c r="C878">
        <v>2025</v>
      </c>
      <c r="D878">
        <v>2</v>
      </c>
      <c r="E878">
        <v>84091</v>
      </c>
      <c r="F878" t="s">
        <v>291</v>
      </c>
      <c r="G878">
        <v>1</v>
      </c>
      <c r="H878" t="str">
        <f>_xlfn.XLOOKUP(Table1[[#This Row],[ZIPCODE]],Table2[Zip Code],Table2[County])</f>
        <v>Salt Lake</v>
      </c>
      <c r="I878" t="e">
        <f>_xlfn.XLOOKUP(Table1[[#This Row],[ZIPCODE]],Table3[zip],Table3[county])</f>
        <v>#N/A</v>
      </c>
      <c r="J878" t="str">
        <f>IFERROR(Table1[[#This Row],[County (Utah.gov)]], SUBSTITUTE(Table1[[#This Row],[County (WPR)]], " County", ""))</f>
        <v>Salt Lake</v>
      </c>
    </row>
    <row r="879" spans="1:10">
      <c r="A879" t="s">
        <v>191</v>
      </c>
      <c r="B879" t="s">
        <v>297</v>
      </c>
      <c r="C879">
        <v>2025</v>
      </c>
      <c r="D879">
        <v>2</v>
      </c>
      <c r="E879">
        <v>84092</v>
      </c>
      <c r="F879" t="s">
        <v>290</v>
      </c>
      <c r="G879">
        <v>3</v>
      </c>
      <c r="H879" t="str">
        <f>_xlfn.XLOOKUP(Table1[[#This Row],[ZIPCODE]],Table2[Zip Code],Table2[County])</f>
        <v>Salt Lake</v>
      </c>
      <c r="I879" t="str">
        <f>_xlfn.XLOOKUP(Table1[[#This Row],[ZIPCODE]],Table3[zip],Table3[county])</f>
        <v>Salt Lake County</v>
      </c>
      <c r="J879" t="str">
        <f>IFERROR(Table1[[#This Row],[County (Utah.gov)]], SUBSTITUTE(Table1[[#This Row],[County (WPR)]], " County", ""))</f>
        <v>Salt Lake</v>
      </c>
    </row>
    <row r="880" spans="1:10">
      <c r="A880" t="s">
        <v>191</v>
      </c>
      <c r="B880" t="s">
        <v>297</v>
      </c>
      <c r="C880">
        <v>2025</v>
      </c>
      <c r="D880">
        <v>2</v>
      </c>
      <c r="E880">
        <v>84092</v>
      </c>
      <c r="F880" t="s">
        <v>291</v>
      </c>
      <c r="G880">
        <v>4</v>
      </c>
      <c r="H880" t="str">
        <f>_xlfn.XLOOKUP(Table1[[#This Row],[ZIPCODE]],Table2[Zip Code],Table2[County])</f>
        <v>Salt Lake</v>
      </c>
      <c r="I880" t="str">
        <f>_xlfn.XLOOKUP(Table1[[#This Row],[ZIPCODE]],Table3[zip],Table3[county])</f>
        <v>Salt Lake County</v>
      </c>
      <c r="J880" t="str">
        <f>IFERROR(Table1[[#This Row],[County (Utah.gov)]], SUBSTITUTE(Table1[[#This Row],[County (WPR)]], " County", ""))</f>
        <v>Salt Lake</v>
      </c>
    </row>
    <row r="881" spans="1:10">
      <c r="A881" t="s">
        <v>191</v>
      </c>
      <c r="B881" t="s">
        <v>297</v>
      </c>
      <c r="C881">
        <v>2025</v>
      </c>
      <c r="D881">
        <v>2</v>
      </c>
      <c r="E881">
        <v>84093</v>
      </c>
      <c r="F881" t="s">
        <v>290</v>
      </c>
      <c r="G881">
        <v>1</v>
      </c>
      <c r="H881" t="str">
        <f>_xlfn.XLOOKUP(Table1[[#This Row],[ZIPCODE]],Table2[Zip Code],Table2[County])</f>
        <v>Salt Lake</v>
      </c>
      <c r="I881" t="str">
        <f>_xlfn.XLOOKUP(Table1[[#This Row],[ZIPCODE]],Table3[zip],Table3[county])</f>
        <v>Salt Lake County</v>
      </c>
      <c r="J881" t="str">
        <f>IFERROR(Table1[[#This Row],[County (Utah.gov)]], SUBSTITUTE(Table1[[#This Row],[County (WPR)]], " County", ""))</f>
        <v>Salt Lake</v>
      </c>
    </row>
    <row r="882" spans="1:10">
      <c r="A882" t="s">
        <v>191</v>
      </c>
      <c r="B882" t="s">
        <v>297</v>
      </c>
      <c r="C882">
        <v>2025</v>
      </c>
      <c r="D882">
        <v>2</v>
      </c>
      <c r="E882">
        <v>84093</v>
      </c>
      <c r="F882" t="s">
        <v>291</v>
      </c>
      <c r="G882">
        <v>3</v>
      </c>
      <c r="H882" t="str">
        <f>_xlfn.XLOOKUP(Table1[[#This Row],[ZIPCODE]],Table2[Zip Code],Table2[County])</f>
        <v>Salt Lake</v>
      </c>
      <c r="I882" t="str">
        <f>_xlfn.XLOOKUP(Table1[[#This Row],[ZIPCODE]],Table3[zip],Table3[county])</f>
        <v>Salt Lake County</v>
      </c>
      <c r="J882" t="str">
        <f>IFERROR(Table1[[#This Row],[County (Utah.gov)]], SUBSTITUTE(Table1[[#This Row],[County (WPR)]], " County", ""))</f>
        <v>Salt Lake</v>
      </c>
    </row>
    <row r="883" spans="1:10">
      <c r="A883" t="s">
        <v>191</v>
      </c>
      <c r="B883" t="s">
        <v>297</v>
      </c>
      <c r="C883">
        <v>2025</v>
      </c>
      <c r="D883">
        <v>2</v>
      </c>
      <c r="E883">
        <v>84094</v>
      </c>
      <c r="F883" t="s">
        <v>290</v>
      </c>
      <c r="G883">
        <v>3</v>
      </c>
      <c r="H883" t="str">
        <f>_xlfn.XLOOKUP(Table1[[#This Row],[ZIPCODE]],Table2[Zip Code],Table2[County])</f>
        <v>Salt Lake</v>
      </c>
      <c r="I883" t="str">
        <f>_xlfn.XLOOKUP(Table1[[#This Row],[ZIPCODE]],Table3[zip],Table3[county])</f>
        <v>Salt Lake County</v>
      </c>
      <c r="J883" t="str">
        <f>IFERROR(Table1[[#This Row],[County (Utah.gov)]], SUBSTITUTE(Table1[[#This Row],[County (WPR)]], " County", ""))</f>
        <v>Salt Lake</v>
      </c>
    </row>
    <row r="884" spans="1:10">
      <c r="A884" t="s">
        <v>191</v>
      </c>
      <c r="B884" t="s">
        <v>297</v>
      </c>
      <c r="C884">
        <v>2025</v>
      </c>
      <c r="D884">
        <v>2</v>
      </c>
      <c r="E884">
        <v>84094</v>
      </c>
      <c r="F884" t="s">
        <v>291</v>
      </c>
      <c r="G884">
        <v>10</v>
      </c>
      <c r="H884" t="str">
        <f>_xlfn.XLOOKUP(Table1[[#This Row],[ZIPCODE]],Table2[Zip Code],Table2[County])</f>
        <v>Salt Lake</v>
      </c>
      <c r="I884" t="str">
        <f>_xlfn.XLOOKUP(Table1[[#This Row],[ZIPCODE]],Table3[zip],Table3[county])</f>
        <v>Salt Lake County</v>
      </c>
      <c r="J884" t="str">
        <f>IFERROR(Table1[[#This Row],[County (Utah.gov)]], SUBSTITUTE(Table1[[#This Row],[County (WPR)]], " County", ""))</f>
        <v>Salt Lake</v>
      </c>
    </row>
    <row r="885" spans="1:10">
      <c r="A885" t="s">
        <v>191</v>
      </c>
      <c r="B885" t="s">
        <v>297</v>
      </c>
      <c r="C885">
        <v>2025</v>
      </c>
      <c r="D885">
        <v>2</v>
      </c>
      <c r="E885">
        <v>84095</v>
      </c>
      <c r="F885" t="s">
        <v>290</v>
      </c>
      <c r="G885">
        <v>3</v>
      </c>
      <c r="H885" t="str">
        <f>_xlfn.XLOOKUP(Table1[[#This Row],[ZIPCODE]],Table2[Zip Code],Table2[County])</f>
        <v>Salt Lake</v>
      </c>
      <c r="I885" t="str">
        <f>_xlfn.XLOOKUP(Table1[[#This Row],[ZIPCODE]],Table3[zip],Table3[county])</f>
        <v>Salt Lake County</v>
      </c>
      <c r="J885" t="str">
        <f>IFERROR(Table1[[#This Row],[County (Utah.gov)]], SUBSTITUTE(Table1[[#This Row],[County (WPR)]], " County", ""))</f>
        <v>Salt Lake</v>
      </c>
    </row>
    <row r="886" spans="1:10">
      <c r="A886" t="s">
        <v>191</v>
      </c>
      <c r="B886" t="s">
        <v>297</v>
      </c>
      <c r="C886">
        <v>2025</v>
      </c>
      <c r="D886">
        <v>2</v>
      </c>
      <c r="E886">
        <v>84095</v>
      </c>
      <c r="F886" t="s">
        <v>291</v>
      </c>
      <c r="G886">
        <v>2</v>
      </c>
      <c r="H886" t="str">
        <f>_xlfn.XLOOKUP(Table1[[#This Row],[ZIPCODE]],Table2[Zip Code],Table2[County])</f>
        <v>Salt Lake</v>
      </c>
      <c r="I886" t="str">
        <f>_xlfn.XLOOKUP(Table1[[#This Row],[ZIPCODE]],Table3[zip],Table3[county])</f>
        <v>Salt Lake County</v>
      </c>
      <c r="J886" t="str">
        <f>IFERROR(Table1[[#This Row],[County (Utah.gov)]], SUBSTITUTE(Table1[[#This Row],[County (WPR)]], " County", ""))</f>
        <v>Salt Lake</v>
      </c>
    </row>
    <row r="887" spans="1:10">
      <c r="A887" t="s">
        <v>191</v>
      </c>
      <c r="B887" t="s">
        <v>297</v>
      </c>
      <c r="C887">
        <v>2025</v>
      </c>
      <c r="D887">
        <v>2</v>
      </c>
      <c r="E887">
        <v>84096</v>
      </c>
      <c r="F887" t="s">
        <v>290</v>
      </c>
      <c r="G887">
        <v>11</v>
      </c>
      <c r="H887" t="e">
        <f>_xlfn.XLOOKUP(Table1[[#This Row],[ZIPCODE]],Table2[Zip Code],Table2[County])</f>
        <v>#N/A</v>
      </c>
      <c r="I887" t="str">
        <f>_xlfn.XLOOKUP(Table1[[#This Row],[ZIPCODE]],Table3[zip],Table3[county])</f>
        <v>Salt Lake County</v>
      </c>
      <c r="J887" t="str">
        <f>IFERROR(Table1[[#This Row],[County (Utah.gov)]], SUBSTITUTE(Table1[[#This Row],[County (WPR)]], " County", ""))</f>
        <v>Salt Lake</v>
      </c>
    </row>
    <row r="888" spans="1:10">
      <c r="A888" t="s">
        <v>191</v>
      </c>
      <c r="B888" t="s">
        <v>297</v>
      </c>
      <c r="C888">
        <v>2025</v>
      </c>
      <c r="D888">
        <v>2</v>
      </c>
      <c r="E888">
        <v>84096</v>
      </c>
      <c r="F888" t="s">
        <v>291</v>
      </c>
      <c r="G888">
        <v>7</v>
      </c>
      <c r="H888" t="e">
        <f>_xlfn.XLOOKUP(Table1[[#This Row],[ZIPCODE]],Table2[Zip Code],Table2[County])</f>
        <v>#N/A</v>
      </c>
      <c r="I888" t="str">
        <f>_xlfn.XLOOKUP(Table1[[#This Row],[ZIPCODE]],Table3[zip],Table3[county])</f>
        <v>Salt Lake County</v>
      </c>
      <c r="J888" t="str">
        <f>IFERROR(Table1[[#This Row],[County (Utah.gov)]], SUBSTITUTE(Table1[[#This Row],[County (WPR)]], " County", ""))</f>
        <v>Salt Lake</v>
      </c>
    </row>
    <row r="889" spans="1:10">
      <c r="A889" t="s">
        <v>191</v>
      </c>
      <c r="B889" t="s">
        <v>297</v>
      </c>
      <c r="C889">
        <v>2025</v>
      </c>
      <c r="D889">
        <v>2</v>
      </c>
      <c r="E889">
        <v>84098</v>
      </c>
      <c r="F889" t="s">
        <v>291</v>
      </c>
      <c r="G889">
        <v>1</v>
      </c>
      <c r="H889" t="str">
        <f>_xlfn.XLOOKUP(Table1[[#This Row],[ZIPCODE]],Table2[Zip Code],Table2[County])</f>
        <v>Summit</v>
      </c>
      <c r="I889" t="str">
        <f>_xlfn.XLOOKUP(Table1[[#This Row],[ZIPCODE]],Table3[zip],Table3[county])</f>
        <v>Summit County</v>
      </c>
      <c r="J889" t="str">
        <f>IFERROR(Table1[[#This Row],[County (Utah.gov)]], SUBSTITUTE(Table1[[#This Row],[County (WPR)]], " County", ""))</f>
        <v>Summit</v>
      </c>
    </row>
    <row r="890" spans="1:10">
      <c r="A890" t="s">
        <v>191</v>
      </c>
      <c r="B890" t="s">
        <v>297</v>
      </c>
      <c r="C890">
        <v>2025</v>
      </c>
      <c r="D890">
        <v>2</v>
      </c>
      <c r="E890">
        <v>84101</v>
      </c>
      <c r="F890" t="s">
        <v>291</v>
      </c>
      <c r="G890">
        <v>3</v>
      </c>
      <c r="H890" t="str">
        <f>_xlfn.XLOOKUP(Table1[[#This Row],[ZIPCODE]],Table2[Zip Code],Table2[County])</f>
        <v>Salt Lake</v>
      </c>
      <c r="I890" t="str">
        <f>_xlfn.XLOOKUP(Table1[[#This Row],[ZIPCODE]],Table3[zip],Table3[county])</f>
        <v>Salt Lake County</v>
      </c>
      <c r="J890" t="str">
        <f>IFERROR(Table1[[#This Row],[County (Utah.gov)]], SUBSTITUTE(Table1[[#This Row],[County (WPR)]], " County", ""))</f>
        <v>Salt Lake</v>
      </c>
    </row>
    <row r="891" spans="1:10">
      <c r="A891" t="s">
        <v>191</v>
      </c>
      <c r="B891" t="s">
        <v>297</v>
      </c>
      <c r="C891">
        <v>2025</v>
      </c>
      <c r="D891">
        <v>2</v>
      </c>
      <c r="E891">
        <v>84102</v>
      </c>
      <c r="F891" t="s">
        <v>291</v>
      </c>
      <c r="G891">
        <v>1</v>
      </c>
      <c r="H891" t="str">
        <f>_xlfn.XLOOKUP(Table1[[#This Row],[ZIPCODE]],Table2[Zip Code],Table2[County])</f>
        <v>Salt Lake</v>
      </c>
      <c r="I891" t="str">
        <f>_xlfn.XLOOKUP(Table1[[#This Row],[ZIPCODE]],Table3[zip],Table3[county])</f>
        <v>Salt Lake County</v>
      </c>
      <c r="J891" t="str">
        <f>IFERROR(Table1[[#This Row],[County (Utah.gov)]], SUBSTITUTE(Table1[[#This Row],[County (WPR)]], " County", ""))</f>
        <v>Salt Lake</v>
      </c>
    </row>
    <row r="892" spans="1:10">
      <c r="A892" t="s">
        <v>191</v>
      </c>
      <c r="B892" t="s">
        <v>297</v>
      </c>
      <c r="C892">
        <v>2025</v>
      </c>
      <c r="D892">
        <v>2</v>
      </c>
      <c r="E892">
        <v>84103</v>
      </c>
      <c r="F892" t="s">
        <v>290</v>
      </c>
      <c r="G892">
        <v>1</v>
      </c>
      <c r="H892" t="str">
        <f>_xlfn.XLOOKUP(Table1[[#This Row],[ZIPCODE]],Table2[Zip Code],Table2[County])</f>
        <v>Salt Lake</v>
      </c>
      <c r="I892" t="str">
        <f>_xlfn.XLOOKUP(Table1[[#This Row],[ZIPCODE]],Table3[zip],Table3[county])</f>
        <v>Salt Lake County</v>
      </c>
      <c r="J892" t="str">
        <f>IFERROR(Table1[[#This Row],[County (Utah.gov)]], SUBSTITUTE(Table1[[#This Row],[County (WPR)]], " County", ""))</f>
        <v>Salt Lake</v>
      </c>
    </row>
    <row r="893" spans="1:10">
      <c r="A893" t="s">
        <v>191</v>
      </c>
      <c r="B893" t="s">
        <v>297</v>
      </c>
      <c r="C893">
        <v>2025</v>
      </c>
      <c r="D893">
        <v>2</v>
      </c>
      <c r="E893">
        <v>84103</v>
      </c>
      <c r="F893" t="s">
        <v>291</v>
      </c>
      <c r="G893">
        <v>2</v>
      </c>
      <c r="H893" t="str">
        <f>_xlfn.XLOOKUP(Table1[[#This Row],[ZIPCODE]],Table2[Zip Code],Table2[County])</f>
        <v>Salt Lake</v>
      </c>
      <c r="I893" t="str">
        <f>_xlfn.XLOOKUP(Table1[[#This Row],[ZIPCODE]],Table3[zip],Table3[county])</f>
        <v>Salt Lake County</v>
      </c>
      <c r="J893" t="str">
        <f>IFERROR(Table1[[#This Row],[County (Utah.gov)]], SUBSTITUTE(Table1[[#This Row],[County (WPR)]], " County", ""))</f>
        <v>Salt Lake</v>
      </c>
    </row>
    <row r="894" spans="1:10">
      <c r="A894" t="s">
        <v>191</v>
      </c>
      <c r="B894" t="s">
        <v>297</v>
      </c>
      <c r="C894">
        <v>2025</v>
      </c>
      <c r="D894">
        <v>2</v>
      </c>
      <c r="E894">
        <v>84104</v>
      </c>
      <c r="F894" t="s">
        <v>290</v>
      </c>
      <c r="G894">
        <v>2</v>
      </c>
      <c r="H894" t="str">
        <f>_xlfn.XLOOKUP(Table1[[#This Row],[ZIPCODE]],Table2[Zip Code],Table2[County])</f>
        <v>Salt Lake</v>
      </c>
      <c r="I894" t="str">
        <f>_xlfn.XLOOKUP(Table1[[#This Row],[ZIPCODE]],Table3[zip],Table3[county])</f>
        <v>Salt Lake County</v>
      </c>
      <c r="J894" t="str">
        <f>IFERROR(Table1[[#This Row],[County (Utah.gov)]], SUBSTITUTE(Table1[[#This Row],[County (WPR)]], " County", ""))</f>
        <v>Salt Lake</v>
      </c>
    </row>
    <row r="895" spans="1:10">
      <c r="A895" t="s">
        <v>191</v>
      </c>
      <c r="B895" t="s">
        <v>297</v>
      </c>
      <c r="C895">
        <v>2025</v>
      </c>
      <c r="D895">
        <v>2</v>
      </c>
      <c r="E895">
        <v>84104</v>
      </c>
      <c r="F895" t="s">
        <v>291</v>
      </c>
      <c r="G895">
        <v>2</v>
      </c>
      <c r="H895" t="str">
        <f>_xlfn.XLOOKUP(Table1[[#This Row],[ZIPCODE]],Table2[Zip Code],Table2[County])</f>
        <v>Salt Lake</v>
      </c>
      <c r="I895" t="str">
        <f>_xlfn.XLOOKUP(Table1[[#This Row],[ZIPCODE]],Table3[zip],Table3[county])</f>
        <v>Salt Lake County</v>
      </c>
      <c r="J895" t="str">
        <f>IFERROR(Table1[[#This Row],[County (Utah.gov)]], SUBSTITUTE(Table1[[#This Row],[County (WPR)]], " County", ""))</f>
        <v>Salt Lake</v>
      </c>
    </row>
    <row r="896" spans="1:10">
      <c r="A896" t="s">
        <v>191</v>
      </c>
      <c r="B896" t="s">
        <v>297</v>
      </c>
      <c r="C896">
        <v>2025</v>
      </c>
      <c r="D896">
        <v>2</v>
      </c>
      <c r="E896">
        <v>84105</v>
      </c>
      <c r="F896" t="s">
        <v>291</v>
      </c>
      <c r="G896">
        <v>1</v>
      </c>
      <c r="H896" t="str">
        <f>_xlfn.XLOOKUP(Table1[[#This Row],[ZIPCODE]],Table2[Zip Code],Table2[County])</f>
        <v>Salt Lake</v>
      </c>
      <c r="I896" t="str">
        <f>_xlfn.XLOOKUP(Table1[[#This Row],[ZIPCODE]],Table3[zip],Table3[county])</f>
        <v>Salt Lake County</v>
      </c>
      <c r="J896" t="str">
        <f>IFERROR(Table1[[#This Row],[County (Utah.gov)]], SUBSTITUTE(Table1[[#This Row],[County (WPR)]], " County", ""))</f>
        <v>Salt Lake</v>
      </c>
    </row>
    <row r="897" spans="1:10">
      <c r="A897" t="s">
        <v>191</v>
      </c>
      <c r="B897" t="s">
        <v>297</v>
      </c>
      <c r="C897">
        <v>2025</v>
      </c>
      <c r="D897">
        <v>2</v>
      </c>
      <c r="E897">
        <v>84106</v>
      </c>
      <c r="F897" t="s">
        <v>290</v>
      </c>
      <c r="G897">
        <v>5</v>
      </c>
      <c r="H897" t="str">
        <f>_xlfn.XLOOKUP(Table1[[#This Row],[ZIPCODE]],Table2[Zip Code],Table2[County])</f>
        <v>Salt Lake</v>
      </c>
      <c r="I897" t="str">
        <f>_xlfn.XLOOKUP(Table1[[#This Row],[ZIPCODE]],Table3[zip],Table3[county])</f>
        <v>Salt Lake County</v>
      </c>
      <c r="J897" t="str">
        <f>IFERROR(Table1[[#This Row],[County (Utah.gov)]], SUBSTITUTE(Table1[[#This Row],[County (WPR)]], " County", ""))</f>
        <v>Salt Lake</v>
      </c>
    </row>
    <row r="898" spans="1:10">
      <c r="A898" t="s">
        <v>191</v>
      </c>
      <c r="B898" t="s">
        <v>297</v>
      </c>
      <c r="C898">
        <v>2025</v>
      </c>
      <c r="D898">
        <v>2</v>
      </c>
      <c r="E898">
        <v>84106</v>
      </c>
      <c r="F898" t="s">
        <v>291</v>
      </c>
      <c r="G898">
        <v>5</v>
      </c>
      <c r="H898" t="str">
        <f>_xlfn.XLOOKUP(Table1[[#This Row],[ZIPCODE]],Table2[Zip Code],Table2[County])</f>
        <v>Salt Lake</v>
      </c>
      <c r="I898" t="str">
        <f>_xlfn.XLOOKUP(Table1[[#This Row],[ZIPCODE]],Table3[zip],Table3[county])</f>
        <v>Salt Lake County</v>
      </c>
      <c r="J898" t="str">
        <f>IFERROR(Table1[[#This Row],[County (Utah.gov)]], SUBSTITUTE(Table1[[#This Row],[County (WPR)]], " County", ""))</f>
        <v>Salt Lake</v>
      </c>
    </row>
    <row r="899" spans="1:10">
      <c r="A899" t="s">
        <v>191</v>
      </c>
      <c r="B899" t="s">
        <v>297</v>
      </c>
      <c r="C899">
        <v>2025</v>
      </c>
      <c r="D899">
        <v>2</v>
      </c>
      <c r="E899">
        <v>84107</v>
      </c>
      <c r="F899" t="s">
        <v>290</v>
      </c>
      <c r="G899">
        <v>4</v>
      </c>
      <c r="H899" t="str">
        <f>_xlfn.XLOOKUP(Table1[[#This Row],[ZIPCODE]],Table2[Zip Code],Table2[County])</f>
        <v>Salt Lake</v>
      </c>
      <c r="I899" t="str">
        <f>_xlfn.XLOOKUP(Table1[[#This Row],[ZIPCODE]],Table3[zip],Table3[county])</f>
        <v>Salt Lake County</v>
      </c>
      <c r="J899" t="str">
        <f>IFERROR(Table1[[#This Row],[County (Utah.gov)]], SUBSTITUTE(Table1[[#This Row],[County (WPR)]], " County", ""))</f>
        <v>Salt Lake</v>
      </c>
    </row>
    <row r="900" spans="1:10">
      <c r="A900" t="s">
        <v>191</v>
      </c>
      <c r="B900" t="s">
        <v>297</v>
      </c>
      <c r="C900">
        <v>2025</v>
      </c>
      <c r="D900">
        <v>2</v>
      </c>
      <c r="E900">
        <v>84107</v>
      </c>
      <c r="F900" t="s">
        <v>291</v>
      </c>
      <c r="G900">
        <v>8</v>
      </c>
      <c r="H900" t="str">
        <f>_xlfn.XLOOKUP(Table1[[#This Row],[ZIPCODE]],Table2[Zip Code],Table2[County])</f>
        <v>Salt Lake</v>
      </c>
      <c r="I900" t="str">
        <f>_xlfn.XLOOKUP(Table1[[#This Row],[ZIPCODE]],Table3[zip],Table3[county])</f>
        <v>Salt Lake County</v>
      </c>
      <c r="J900" t="str">
        <f>IFERROR(Table1[[#This Row],[County (Utah.gov)]], SUBSTITUTE(Table1[[#This Row],[County (WPR)]], " County", ""))</f>
        <v>Salt Lake</v>
      </c>
    </row>
    <row r="901" spans="1:10">
      <c r="A901" t="s">
        <v>191</v>
      </c>
      <c r="B901" t="s">
        <v>297</v>
      </c>
      <c r="C901">
        <v>2025</v>
      </c>
      <c r="D901">
        <v>2</v>
      </c>
      <c r="E901">
        <v>84108</v>
      </c>
      <c r="F901" t="s">
        <v>290</v>
      </c>
      <c r="G901">
        <v>3</v>
      </c>
      <c r="H901" t="str">
        <f>_xlfn.XLOOKUP(Table1[[#This Row],[ZIPCODE]],Table2[Zip Code],Table2[County])</f>
        <v>Salt Lake</v>
      </c>
      <c r="I901" t="str">
        <f>_xlfn.XLOOKUP(Table1[[#This Row],[ZIPCODE]],Table3[zip],Table3[county])</f>
        <v>Salt Lake County</v>
      </c>
      <c r="J901" t="str">
        <f>IFERROR(Table1[[#This Row],[County (Utah.gov)]], SUBSTITUTE(Table1[[#This Row],[County (WPR)]], " County", ""))</f>
        <v>Salt Lake</v>
      </c>
    </row>
    <row r="902" spans="1:10">
      <c r="A902" t="s">
        <v>191</v>
      </c>
      <c r="B902" t="s">
        <v>297</v>
      </c>
      <c r="C902">
        <v>2025</v>
      </c>
      <c r="D902">
        <v>2</v>
      </c>
      <c r="E902">
        <v>84109</v>
      </c>
      <c r="F902" t="s">
        <v>290</v>
      </c>
      <c r="G902">
        <v>2</v>
      </c>
      <c r="H902" t="str">
        <f>_xlfn.XLOOKUP(Table1[[#This Row],[ZIPCODE]],Table2[Zip Code],Table2[County])</f>
        <v>Salt Lake</v>
      </c>
      <c r="I902" t="str">
        <f>_xlfn.XLOOKUP(Table1[[#This Row],[ZIPCODE]],Table3[zip],Table3[county])</f>
        <v>Salt Lake County</v>
      </c>
      <c r="J902" t="str">
        <f>IFERROR(Table1[[#This Row],[County (Utah.gov)]], SUBSTITUTE(Table1[[#This Row],[County (WPR)]], " County", ""))</f>
        <v>Salt Lake</v>
      </c>
    </row>
    <row r="903" spans="1:10">
      <c r="A903" t="s">
        <v>191</v>
      </c>
      <c r="B903" t="s">
        <v>297</v>
      </c>
      <c r="C903">
        <v>2025</v>
      </c>
      <c r="D903">
        <v>2</v>
      </c>
      <c r="E903">
        <v>84109</v>
      </c>
      <c r="F903" t="s">
        <v>291</v>
      </c>
      <c r="G903">
        <v>2</v>
      </c>
      <c r="H903" t="str">
        <f>_xlfn.XLOOKUP(Table1[[#This Row],[ZIPCODE]],Table2[Zip Code],Table2[County])</f>
        <v>Salt Lake</v>
      </c>
      <c r="I903" t="str">
        <f>_xlfn.XLOOKUP(Table1[[#This Row],[ZIPCODE]],Table3[zip],Table3[county])</f>
        <v>Salt Lake County</v>
      </c>
      <c r="J903" t="str">
        <f>IFERROR(Table1[[#This Row],[County (Utah.gov)]], SUBSTITUTE(Table1[[#This Row],[County (WPR)]], " County", ""))</f>
        <v>Salt Lake</v>
      </c>
    </row>
    <row r="904" spans="1:10">
      <c r="A904" t="s">
        <v>191</v>
      </c>
      <c r="B904" t="s">
        <v>297</v>
      </c>
      <c r="C904">
        <v>2025</v>
      </c>
      <c r="D904">
        <v>2</v>
      </c>
      <c r="E904">
        <v>84111</v>
      </c>
      <c r="F904" t="s">
        <v>290</v>
      </c>
      <c r="G904">
        <v>1</v>
      </c>
      <c r="H904" t="str">
        <f>_xlfn.XLOOKUP(Table1[[#This Row],[ZIPCODE]],Table2[Zip Code],Table2[County])</f>
        <v>Salt Lake</v>
      </c>
      <c r="I904" t="str">
        <f>_xlfn.XLOOKUP(Table1[[#This Row],[ZIPCODE]],Table3[zip],Table3[county])</f>
        <v>Salt Lake County</v>
      </c>
      <c r="J904" t="str">
        <f>IFERROR(Table1[[#This Row],[County (Utah.gov)]], SUBSTITUTE(Table1[[#This Row],[County (WPR)]], " County", ""))</f>
        <v>Salt Lake</v>
      </c>
    </row>
    <row r="905" spans="1:10">
      <c r="A905" t="s">
        <v>191</v>
      </c>
      <c r="B905" t="s">
        <v>297</v>
      </c>
      <c r="C905">
        <v>2025</v>
      </c>
      <c r="D905">
        <v>2</v>
      </c>
      <c r="E905">
        <v>84111</v>
      </c>
      <c r="F905" t="s">
        <v>291</v>
      </c>
      <c r="G905">
        <v>1</v>
      </c>
      <c r="H905" t="str">
        <f>_xlfn.XLOOKUP(Table1[[#This Row],[ZIPCODE]],Table2[Zip Code],Table2[County])</f>
        <v>Salt Lake</v>
      </c>
      <c r="I905" t="str">
        <f>_xlfn.XLOOKUP(Table1[[#This Row],[ZIPCODE]],Table3[zip],Table3[county])</f>
        <v>Salt Lake County</v>
      </c>
      <c r="J905" t="str">
        <f>IFERROR(Table1[[#This Row],[County (Utah.gov)]], SUBSTITUTE(Table1[[#This Row],[County (WPR)]], " County", ""))</f>
        <v>Salt Lake</v>
      </c>
    </row>
    <row r="906" spans="1:10">
      <c r="A906" t="s">
        <v>191</v>
      </c>
      <c r="B906" t="s">
        <v>297</v>
      </c>
      <c r="C906">
        <v>2025</v>
      </c>
      <c r="D906">
        <v>2</v>
      </c>
      <c r="E906">
        <v>84115</v>
      </c>
      <c r="F906" t="s">
        <v>290</v>
      </c>
      <c r="G906">
        <v>4</v>
      </c>
      <c r="H906" t="str">
        <f>_xlfn.XLOOKUP(Table1[[#This Row],[ZIPCODE]],Table2[Zip Code],Table2[County])</f>
        <v>Salt Lake</v>
      </c>
      <c r="I906" t="str">
        <f>_xlfn.XLOOKUP(Table1[[#This Row],[ZIPCODE]],Table3[zip],Table3[county])</f>
        <v>Salt Lake County</v>
      </c>
      <c r="J906" t="str">
        <f>IFERROR(Table1[[#This Row],[County (Utah.gov)]], SUBSTITUTE(Table1[[#This Row],[County (WPR)]], " County", ""))</f>
        <v>Salt Lake</v>
      </c>
    </row>
    <row r="907" spans="1:10">
      <c r="A907" t="s">
        <v>191</v>
      </c>
      <c r="B907" t="s">
        <v>297</v>
      </c>
      <c r="C907">
        <v>2025</v>
      </c>
      <c r="D907">
        <v>2</v>
      </c>
      <c r="E907">
        <v>84116</v>
      </c>
      <c r="F907" t="s">
        <v>290</v>
      </c>
      <c r="G907">
        <v>6</v>
      </c>
      <c r="H907" t="str">
        <f>_xlfn.XLOOKUP(Table1[[#This Row],[ZIPCODE]],Table2[Zip Code],Table2[County])</f>
        <v>Salt Lake</v>
      </c>
      <c r="I907" t="str">
        <f>_xlfn.XLOOKUP(Table1[[#This Row],[ZIPCODE]],Table3[zip],Table3[county])</f>
        <v>Salt Lake County</v>
      </c>
      <c r="J907" t="str">
        <f>IFERROR(Table1[[#This Row],[County (Utah.gov)]], SUBSTITUTE(Table1[[#This Row],[County (WPR)]], " County", ""))</f>
        <v>Salt Lake</v>
      </c>
    </row>
    <row r="908" spans="1:10">
      <c r="A908" t="s">
        <v>191</v>
      </c>
      <c r="B908" t="s">
        <v>297</v>
      </c>
      <c r="C908">
        <v>2025</v>
      </c>
      <c r="D908">
        <v>2</v>
      </c>
      <c r="E908">
        <v>84116</v>
      </c>
      <c r="F908" t="s">
        <v>291</v>
      </c>
      <c r="G908">
        <v>5</v>
      </c>
      <c r="H908" t="str">
        <f>_xlfn.XLOOKUP(Table1[[#This Row],[ZIPCODE]],Table2[Zip Code],Table2[County])</f>
        <v>Salt Lake</v>
      </c>
      <c r="I908" t="str">
        <f>_xlfn.XLOOKUP(Table1[[#This Row],[ZIPCODE]],Table3[zip],Table3[county])</f>
        <v>Salt Lake County</v>
      </c>
      <c r="J908" t="str">
        <f>IFERROR(Table1[[#This Row],[County (Utah.gov)]], SUBSTITUTE(Table1[[#This Row],[County (WPR)]], " County", ""))</f>
        <v>Salt Lake</v>
      </c>
    </row>
    <row r="909" spans="1:10">
      <c r="A909" t="s">
        <v>191</v>
      </c>
      <c r="B909" t="s">
        <v>297</v>
      </c>
      <c r="C909">
        <v>2025</v>
      </c>
      <c r="D909">
        <v>2</v>
      </c>
      <c r="E909">
        <v>84117</v>
      </c>
      <c r="F909" t="s">
        <v>290</v>
      </c>
      <c r="G909">
        <v>2</v>
      </c>
      <c r="H909" t="str">
        <f>_xlfn.XLOOKUP(Table1[[#This Row],[ZIPCODE]],Table2[Zip Code],Table2[County])</f>
        <v>Salt Lake</v>
      </c>
      <c r="I909" t="str">
        <f>_xlfn.XLOOKUP(Table1[[#This Row],[ZIPCODE]],Table3[zip],Table3[county])</f>
        <v>Salt Lake County</v>
      </c>
      <c r="J909" t="str">
        <f>IFERROR(Table1[[#This Row],[County (Utah.gov)]], SUBSTITUTE(Table1[[#This Row],[County (WPR)]], " County", ""))</f>
        <v>Salt Lake</v>
      </c>
    </row>
    <row r="910" spans="1:10">
      <c r="A910" t="s">
        <v>191</v>
      </c>
      <c r="B910" t="s">
        <v>297</v>
      </c>
      <c r="C910">
        <v>2025</v>
      </c>
      <c r="D910">
        <v>2</v>
      </c>
      <c r="E910">
        <v>84117</v>
      </c>
      <c r="F910" t="s">
        <v>291</v>
      </c>
      <c r="G910">
        <v>4</v>
      </c>
      <c r="H910" t="str">
        <f>_xlfn.XLOOKUP(Table1[[#This Row],[ZIPCODE]],Table2[Zip Code],Table2[County])</f>
        <v>Salt Lake</v>
      </c>
      <c r="I910" t="str">
        <f>_xlfn.XLOOKUP(Table1[[#This Row],[ZIPCODE]],Table3[zip],Table3[county])</f>
        <v>Salt Lake County</v>
      </c>
      <c r="J910" t="str">
        <f>IFERROR(Table1[[#This Row],[County (Utah.gov)]], SUBSTITUTE(Table1[[#This Row],[County (WPR)]], " County", ""))</f>
        <v>Salt Lake</v>
      </c>
    </row>
    <row r="911" spans="1:10">
      <c r="A911" t="s">
        <v>191</v>
      </c>
      <c r="B911" t="s">
        <v>297</v>
      </c>
      <c r="C911">
        <v>2025</v>
      </c>
      <c r="D911">
        <v>2</v>
      </c>
      <c r="E911">
        <v>84118</v>
      </c>
      <c r="F911" t="s">
        <v>290</v>
      </c>
      <c r="G911">
        <v>10</v>
      </c>
      <c r="H911" t="str">
        <f>_xlfn.XLOOKUP(Table1[[#This Row],[ZIPCODE]],Table2[Zip Code],Table2[County])</f>
        <v>Salt Lake</v>
      </c>
      <c r="I911" t="str">
        <f>_xlfn.XLOOKUP(Table1[[#This Row],[ZIPCODE]],Table3[zip],Table3[county])</f>
        <v>Salt Lake County</v>
      </c>
      <c r="J911" t="str">
        <f>IFERROR(Table1[[#This Row],[County (Utah.gov)]], SUBSTITUTE(Table1[[#This Row],[County (WPR)]], " County", ""))</f>
        <v>Salt Lake</v>
      </c>
    </row>
    <row r="912" spans="1:10">
      <c r="A912" t="s">
        <v>191</v>
      </c>
      <c r="B912" t="s">
        <v>297</v>
      </c>
      <c r="C912">
        <v>2025</v>
      </c>
      <c r="D912">
        <v>2</v>
      </c>
      <c r="E912">
        <v>84118</v>
      </c>
      <c r="F912" t="s">
        <v>291</v>
      </c>
      <c r="G912">
        <v>6</v>
      </c>
      <c r="H912" t="str">
        <f>_xlfn.XLOOKUP(Table1[[#This Row],[ZIPCODE]],Table2[Zip Code],Table2[County])</f>
        <v>Salt Lake</v>
      </c>
      <c r="I912" t="str">
        <f>_xlfn.XLOOKUP(Table1[[#This Row],[ZIPCODE]],Table3[zip],Table3[county])</f>
        <v>Salt Lake County</v>
      </c>
      <c r="J912" t="str">
        <f>IFERROR(Table1[[#This Row],[County (Utah.gov)]], SUBSTITUTE(Table1[[#This Row],[County (WPR)]], " County", ""))</f>
        <v>Salt Lake</v>
      </c>
    </row>
    <row r="913" spans="1:10">
      <c r="A913" t="s">
        <v>191</v>
      </c>
      <c r="B913" t="s">
        <v>297</v>
      </c>
      <c r="C913">
        <v>2025</v>
      </c>
      <c r="D913">
        <v>2</v>
      </c>
      <c r="E913">
        <v>84119</v>
      </c>
      <c r="F913" t="s">
        <v>290</v>
      </c>
      <c r="G913">
        <v>5</v>
      </c>
      <c r="H913" t="str">
        <f>_xlfn.XLOOKUP(Table1[[#This Row],[ZIPCODE]],Table2[Zip Code],Table2[County])</f>
        <v>Salt Lake</v>
      </c>
      <c r="I913" t="str">
        <f>_xlfn.XLOOKUP(Table1[[#This Row],[ZIPCODE]],Table3[zip],Table3[county])</f>
        <v>Salt Lake County</v>
      </c>
      <c r="J913" t="str">
        <f>IFERROR(Table1[[#This Row],[County (Utah.gov)]], SUBSTITUTE(Table1[[#This Row],[County (WPR)]], " County", ""))</f>
        <v>Salt Lake</v>
      </c>
    </row>
    <row r="914" spans="1:10">
      <c r="A914" t="s">
        <v>191</v>
      </c>
      <c r="B914" t="s">
        <v>297</v>
      </c>
      <c r="C914">
        <v>2025</v>
      </c>
      <c r="D914">
        <v>2</v>
      </c>
      <c r="E914">
        <v>84119</v>
      </c>
      <c r="F914" t="s">
        <v>291</v>
      </c>
      <c r="G914">
        <v>7</v>
      </c>
      <c r="H914" t="str">
        <f>_xlfn.XLOOKUP(Table1[[#This Row],[ZIPCODE]],Table2[Zip Code],Table2[County])</f>
        <v>Salt Lake</v>
      </c>
      <c r="I914" t="str">
        <f>_xlfn.XLOOKUP(Table1[[#This Row],[ZIPCODE]],Table3[zip],Table3[county])</f>
        <v>Salt Lake County</v>
      </c>
      <c r="J914" t="str">
        <f>IFERROR(Table1[[#This Row],[County (Utah.gov)]], SUBSTITUTE(Table1[[#This Row],[County (WPR)]], " County", ""))</f>
        <v>Salt Lake</v>
      </c>
    </row>
    <row r="915" spans="1:10">
      <c r="A915" t="s">
        <v>191</v>
      </c>
      <c r="B915" t="s">
        <v>297</v>
      </c>
      <c r="C915">
        <v>2025</v>
      </c>
      <c r="D915">
        <v>2</v>
      </c>
      <c r="E915">
        <v>84120</v>
      </c>
      <c r="F915" t="s">
        <v>290</v>
      </c>
      <c r="G915">
        <v>6</v>
      </c>
      <c r="H915" t="str">
        <f>_xlfn.XLOOKUP(Table1[[#This Row],[ZIPCODE]],Table2[Zip Code],Table2[County])</f>
        <v>Salt Lake</v>
      </c>
      <c r="I915" t="str">
        <f>_xlfn.XLOOKUP(Table1[[#This Row],[ZIPCODE]],Table3[zip],Table3[county])</f>
        <v>Salt Lake County</v>
      </c>
      <c r="J915" t="str">
        <f>IFERROR(Table1[[#This Row],[County (Utah.gov)]], SUBSTITUTE(Table1[[#This Row],[County (WPR)]], " County", ""))</f>
        <v>Salt Lake</v>
      </c>
    </row>
    <row r="916" spans="1:10">
      <c r="A916" t="s">
        <v>191</v>
      </c>
      <c r="B916" t="s">
        <v>297</v>
      </c>
      <c r="C916">
        <v>2025</v>
      </c>
      <c r="D916">
        <v>2</v>
      </c>
      <c r="E916">
        <v>84120</v>
      </c>
      <c r="F916" t="s">
        <v>291</v>
      </c>
      <c r="G916">
        <v>9</v>
      </c>
      <c r="H916" t="str">
        <f>_xlfn.XLOOKUP(Table1[[#This Row],[ZIPCODE]],Table2[Zip Code],Table2[County])</f>
        <v>Salt Lake</v>
      </c>
      <c r="I916" t="str">
        <f>_xlfn.XLOOKUP(Table1[[#This Row],[ZIPCODE]],Table3[zip],Table3[county])</f>
        <v>Salt Lake County</v>
      </c>
      <c r="J916" t="str">
        <f>IFERROR(Table1[[#This Row],[County (Utah.gov)]], SUBSTITUTE(Table1[[#This Row],[County (WPR)]], " County", ""))</f>
        <v>Salt Lake</v>
      </c>
    </row>
    <row r="917" spans="1:10">
      <c r="A917" t="s">
        <v>191</v>
      </c>
      <c r="B917" t="s">
        <v>297</v>
      </c>
      <c r="C917">
        <v>2025</v>
      </c>
      <c r="D917">
        <v>2</v>
      </c>
      <c r="E917">
        <v>84121</v>
      </c>
      <c r="F917" t="s">
        <v>290</v>
      </c>
      <c r="G917">
        <v>1</v>
      </c>
      <c r="H917" t="str">
        <f>_xlfn.XLOOKUP(Table1[[#This Row],[ZIPCODE]],Table2[Zip Code],Table2[County])</f>
        <v>Salt Lake</v>
      </c>
      <c r="I917" t="str">
        <f>_xlfn.XLOOKUP(Table1[[#This Row],[ZIPCODE]],Table3[zip],Table3[county])</f>
        <v>Salt Lake County</v>
      </c>
      <c r="J917" t="str">
        <f>IFERROR(Table1[[#This Row],[County (Utah.gov)]], SUBSTITUTE(Table1[[#This Row],[County (WPR)]], " County", ""))</f>
        <v>Salt Lake</v>
      </c>
    </row>
    <row r="918" spans="1:10">
      <c r="A918" t="s">
        <v>191</v>
      </c>
      <c r="B918" t="s">
        <v>297</v>
      </c>
      <c r="C918">
        <v>2025</v>
      </c>
      <c r="D918">
        <v>2</v>
      </c>
      <c r="E918">
        <v>84121</v>
      </c>
      <c r="F918" t="s">
        <v>291</v>
      </c>
      <c r="G918">
        <v>7</v>
      </c>
      <c r="H918" t="str">
        <f>_xlfn.XLOOKUP(Table1[[#This Row],[ZIPCODE]],Table2[Zip Code],Table2[County])</f>
        <v>Salt Lake</v>
      </c>
      <c r="I918" t="str">
        <f>_xlfn.XLOOKUP(Table1[[#This Row],[ZIPCODE]],Table3[zip],Table3[county])</f>
        <v>Salt Lake County</v>
      </c>
      <c r="J918" t="str">
        <f>IFERROR(Table1[[#This Row],[County (Utah.gov)]], SUBSTITUTE(Table1[[#This Row],[County (WPR)]], " County", ""))</f>
        <v>Salt Lake</v>
      </c>
    </row>
    <row r="919" spans="1:10">
      <c r="A919" t="s">
        <v>191</v>
      </c>
      <c r="B919" t="s">
        <v>297</v>
      </c>
      <c r="C919">
        <v>2025</v>
      </c>
      <c r="D919">
        <v>2</v>
      </c>
      <c r="E919">
        <v>84123</v>
      </c>
      <c r="F919" t="s">
        <v>290</v>
      </c>
      <c r="G919">
        <v>4</v>
      </c>
      <c r="H919" t="str">
        <f>_xlfn.XLOOKUP(Table1[[#This Row],[ZIPCODE]],Table2[Zip Code],Table2[County])</f>
        <v>Salt Lake</v>
      </c>
      <c r="I919" t="str">
        <f>_xlfn.XLOOKUP(Table1[[#This Row],[ZIPCODE]],Table3[zip],Table3[county])</f>
        <v>Salt Lake County</v>
      </c>
      <c r="J919" t="str">
        <f>IFERROR(Table1[[#This Row],[County (Utah.gov)]], SUBSTITUTE(Table1[[#This Row],[County (WPR)]], " County", ""))</f>
        <v>Salt Lake</v>
      </c>
    </row>
    <row r="920" spans="1:10">
      <c r="A920" t="s">
        <v>191</v>
      </c>
      <c r="B920" t="s">
        <v>297</v>
      </c>
      <c r="C920">
        <v>2025</v>
      </c>
      <c r="D920">
        <v>2</v>
      </c>
      <c r="E920">
        <v>84123</v>
      </c>
      <c r="F920" t="s">
        <v>291</v>
      </c>
      <c r="G920">
        <v>10</v>
      </c>
      <c r="H920" t="str">
        <f>_xlfn.XLOOKUP(Table1[[#This Row],[ZIPCODE]],Table2[Zip Code],Table2[County])</f>
        <v>Salt Lake</v>
      </c>
      <c r="I920" t="str">
        <f>_xlfn.XLOOKUP(Table1[[#This Row],[ZIPCODE]],Table3[zip],Table3[county])</f>
        <v>Salt Lake County</v>
      </c>
      <c r="J920" t="str">
        <f>IFERROR(Table1[[#This Row],[County (Utah.gov)]], SUBSTITUTE(Table1[[#This Row],[County (WPR)]], " County", ""))</f>
        <v>Salt Lake</v>
      </c>
    </row>
    <row r="921" spans="1:10">
      <c r="A921" t="s">
        <v>191</v>
      </c>
      <c r="B921" t="s">
        <v>297</v>
      </c>
      <c r="C921">
        <v>2025</v>
      </c>
      <c r="D921">
        <v>2</v>
      </c>
      <c r="E921">
        <v>84124</v>
      </c>
      <c r="F921" t="s">
        <v>290</v>
      </c>
      <c r="G921">
        <v>4</v>
      </c>
      <c r="H921" t="str">
        <f>_xlfn.XLOOKUP(Table1[[#This Row],[ZIPCODE]],Table2[Zip Code],Table2[County])</f>
        <v>Salt Lake</v>
      </c>
      <c r="I921" t="str">
        <f>_xlfn.XLOOKUP(Table1[[#This Row],[ZIPCODE]],Table3[zip],Table3[county])</f>
        <v>Salt Lake County</v>
      </c>
      <c r="J921" t="str">
        <f>IFERROR(Table1[[#This Row],[County (Utah.gov)]], SUBSTITUTE(Table1[[#This Row],[County (WPR)]], " County", ""))</f>
        <v>Salt Lake</v>
      </c>
    </row>
    <row r="922" spans="1:10">
      <c r="A922" t="s">
        <v>191</v>
      </c>
      <c r="B922" t="s">
        <v>297</v>
      </c>
      <c r="C922">
        <v>2025</v>
      </c>
      <c r="D922">
        <v>2</v>
      </c>
      <c r="E922">
        <v>84128</v>
      </c>
      <c r="F922" t="s">
        <v>291</v>
      </c>
      <c r="G922">
        <v>6</v>
      </c>
      <c r="H922" t="str">
        <f>_xlfn.XLOOKUP(Table1[[#This Row],[ZIPCODE]],Table2[Zip Code],Table2[County])</f>
        <v>Salt Lake</v>
      </c>
      <c r="I922" t="str">
        <f>_xlfn.XLOOKUP(Table1[[#This Row],[ZIPCODE]],Table3[zip],Table3[county])</f>
        <v>Salt Lake County</v>
      </c>
      <c r="J922" t="str">
        <f>IFERROR(Table1[[#This Row],[County (Utah.gov)]], SUBSTITUTE(Table1[[#This Row],[County (WPR)]], " County", ""))</f>
        <v>Salt Lake</v>
      </c>
    </row>
    <row r="923" spans="1:10">
      <c r="A923" t="s">
        <v>191</v>
      </c>
      <c r="B923" t="s">
        <v>297</v>
      </c>
      <c r="C923">
        <v>2025</v>
      </c>
      <c r="D923">
        <v>2</v>
      </c>
      <c r="E923">
        <v>84129</v>
      </c>
      <c r="F923" t="s">
        <v>290</v>
      </c>
      <c r="G923">
        <v>7</v>
      </c>
      <c r="H923" t="e">
        <f>_xlfn.XLOOKUP(Table1[[#This Row],[ZIPCODE]],Table2[Zip Code],Table2[County])</f>
        <v>#N/A</v>
      </c>
      <c r="I923" t="str">
        <f>_xlfn.XLOOKUP(Table1[[#This Row],[ZIPCODE]],Table3[zip],Table3[county])</f>
        <v>Salt Lake County</v>
      </c>
      <c r="J923" t="str">
        <f>IFERROR(Table1[[#This Row],[County (Utah.gov)]], SUBSTITUTE(Table1[[#This Row],[County (WPR)]], " County", ""))</f>
        <v>Salt Lake</v>
      </c>
    </row>
    <row r="924" spans="1:10">
      <c r="A924" t="s">
        <v>191</v>
      </c>
      <c r="B924" t="s">
        <v>297</v>
      </c>
      <c r="C924">
        <v>2025</v>
      </c>
      <c r="D924">
        <v>2</v>
      </c>
      <c r="E924">
        <v>84129</v>
      </c>
      <c r="F924" t="s">
        <v>291</v>
      </c>
      <c r="G924">
        <v>4</v>
      </c>
      <c r="H924" t="e">
        <f>_xlfn.XLOOKUP(Table1[[#This Row],[ZIPCODE]],Table2[Zip Code],Table2[County])</f>
        <v>#N/A</v>
      </c>
      <c r="I924" t="str">
        <f>_xlfn.XLOOKUP(Table1[[#This Row],[ZIPCODE]],Table3[zip],Table3[county])</f>
        <v>Salt Lake County</v>
      </c>
      <c r="J924" t="str">
        <f>IFERROR(Table1[[#This Row],[County (Utah.gov)]], SUBSTITUTE(Table1[[#This Row],[County (WPR)]], " County", ""))</f>
        <v>Salt Lake</v>
      </c>
    </row>
    <row r="925" spans="1:10">
      <c r="A925" t="s">
        <v>191</v>
      </c>
      <c r="B925" t="s">
        <v>297</v>
      </c>
      <c r="C925">
        <v>2025</v>
      </c>
      <c r="D925">
        <v>2</v>
      </c>
      <c r="E925">
        <v>84401</v>
      </c>
      <c r="F925" t="s">
        <v>291</v>
      </c>
      <c r="G925">
        <v>1</v>
      </c>
      <c r="H925" t="str">
        <f>_xlfn.XLOOKUP(Table1[[#This Row],[ZIPCODE]],Table2[Zip Code],Table2[County])</f>
        <v>Weber</v>
      </c>
      <c r="I925" t="str">
        <f>_xlfn.XLOOKUP(Table1[[#This Row],[ZIPCODE]],Table3[zip],Table3[county])</f>
        <v>Weber County</v>
      </c>
      <c r="J925" t="str">
        <f>IFERROR(Table1[[#This Row],[County (Utah.gov)]], SUBSTITUTE(Table1[[#This Row],[County (WPR)]], " County", ""))</f>
        <v>Weber</v>
      </c>
    </row>
    <row r="926" spans="1:10">
      <c r="A926" t="s">
        <v>191</v>
      </c>
      <c r="B926" t="s">
        <v>297</v>
      </c>
      <c r="C926">
        <v>2025</v>
      </c>
      <c r="D926">
        <v>2</v>
      </c>
      <c r="E926">
        <v>84403</v>
      </c>
      <c r="F926" t="s">
        <v>290</v>
      </c>
      <c r="G926">
        <v>1</v>
      </c>
      <c r="H926" t="str">
        <f>_xlfn.XLOOKUP(Table1[[#This Row],[ZIPCODE]],Table2[Zip Code],Table2[County])</f>
        <v>Weber</v>
      </c>
      <c r="I926" t="str">
        <f>_xlfn.XLOOKUP(Table1[[#This Row],[ZIPCODE]],Table3[zip],Table3[county])</f>
        <v>Weber County</v>
      </c>
      <c r="J926" t="str">
        <f>IFERROR(Table1[[#This Row],[County (Utah.gov)]], SUBSTITUTE(Table1[[#This Row],[County (WPR)]], " County", ""))</f>
        <v>Weber</v>
      </c>
    </row>
    <row r="927" spans="1:10">
      <c r="A927" t="s">
        <v>191</v>
      </c>
      <c r="B927" t="s">
        <v>297</v>
      </c>
      <c r="C927">
        <v>2025</v>
      </c>
      <c r="D927">
        <v>2</v>
      </c>
      <c r="E927">
        <v>84404</v>
      </c>
      <c r="F927" t="s">
        <v>290</v>
      </c>
      <c r="G927">
        <v>1</v>
      </c>
      <c r="H927" t="str">
        <f>_xlfn.XLOOKUP(Table1[[#This Row],[ZIPCODE]],Table2[Zip Code],Table2[County])</f>
        <v>Weber</v>
      </c>
      <c r="I927" t="str">
        <f>_xlfn.XLOOKUP(Table1[[#This Row],[ZIPCODE]],Table3[zip],Table3[county])</f>
        <v>Weber County</v>
      </c>
      <c r="J927" t="str">
        <f>IFERROR(Table1[[#This Row],[County (Utah.gov)]], SUBSTITUTE(Table1[[#This Row],[County (WPR)]], " County", ""))</f>
        <v>Weber</v>
      </c>
    </row>
    <row r="928" spans="1:10">
      <c r="A928" t="s">
        <v>191</v>
      </c>
      <c r="B928" t="s">
        <v>297</v>
      </c>
      <c r="C928">
        <v>2025</v>
      </c>
      <c r="D928">
        <v>2</v>
      </c>
      <c r="E928">
        <v>84414</v>
      </c>
      <c r="F928" t="s">
        <v>291</v>
      </c>
      <c r="G928">
        <v>1</v>
      </c>
      <c r="H928" t="str">
        <f>_xlfn.XLOOKUP(Table1[[#This Row],[ZIPCODE]],Table2[Zip Code],Table2[County])</f>
        <v>Weber</v>
      </c>
      <c r="I928" t="str">
        <f>_xlfn.XLOOKUP(Table1[[#This Row],[ZIPCODE]],Table3[zip],Table3[county])</f>
        <v>Weber County</v>
      </c>
      <c r="J928" t="str">
        <f>IFERROR(Table1[[#This Row],[County (Utah.gov)]], SUBSTITUTE(Table1[[#This Row],[County (WPR)]], " County", ""))</f>
        <v>Weber</v>
      </c>
    </row>
    <row r="929" spans="1:10">
      <c r="A929" t="s">
        <v>191</v>
      </c>
      <c r="B929" t="s">
        <v>297</v>
      </c>
      <c r="C929">
        <v>2025</v>
      </c>
      <c r="D929">
        <v>2</v>
      </c>
      <c r="E929">
        <v>84701</v>
      </c>
      <c r="F929" t="s">
        <v>290</v>
      </c>
      <c r="G929">
        <v>1</v>
      </c>
      <c r="H929" t="str">
        <f>_xlfn.XLOOKUP(Table1[[#This Row],[ZIPCODE]],Table2[Zip Code],Table2[County])</f>
        <v>Sevier</v>
      </c>
      <c r="I929" t="str">
        <f>_xlfn.XLOOKUP(Table1[[#This Row],[ZIPCODE]],Table3[zip],Table3[county])</f>
        <v>Sevier County</v>
      </c>
      <c r="J929" t="str">
        <f>IFERROR(Table1[[#This Row],[County (Utah.gov)]], SUBSTITUTE(Table1[[#This Row],[County (WPR)]], " County", ""))</f>
        <v>Sevier</v>
      </c>
    </row>
    <row r="930" spans="1:10">
      <c r="A930" t="s">
        <v>191</v>
      </c>
      <c r="B930" t="s">
        <v>298</v>
      </c>
      <c r="C930">
        <v>2025</v>
      </c>
      <c r="D930">
        <v>2</v>
      </c>
      <c r="E930">
        <v>84003</v>
      </c>
      <c r="F930" t="s">
        <v>290</v>
      </c>
      <c r="G930">
        <v>4</v>
      </c>
      <c r="H930" t="str">
        <f>_xlfn.XLOOKUP(Table1[[#This Row],[ZIPCODE]],Table2[Zip Code],Table2[County])</f>
        <v>Utah</v>
      </c>
      <c r="I930" t="str">
        <f>_xlfn.XLOOKUP(Table1[[#This Row],[ZIPCODE]],Table3[zip],Table3[county])</f>
        <v>Utah County</v>
      </c>
      <c r="J930" t="str">
        <f>IFERROR(Table1[[#This Row],[County (Utah.gov)]], SUBSTITUTE(Table1[[#This Row],[County (WPR)]], " County", ""))</f>
        <v>Utah</v>
      </c>
    </row>
    <row r="931" spans="1:10">
      <c r="A931" t="s">
        <v>191</v>
      </c>
      <c r="B931" t="s">
        <v>298</v>
      </c>
      <c r="C931">
        <v>2025</v>
      </c>
      <c r="D931">
        <v>2</v>
      </c>
      <c r="E931">
        <v>84003</v>
      </c>
      <c r="F931" t="s">
        <v>291</v>
      </c>
      <c r="G931">
        <v>8</v>
      </c>
      <c r="H931" t="str">
        <f>_xlfn.XLOOKUP(Table1[[#This Row],[ZIPCODE]],Table2[Zip Code],Table2[County])</f>
        <v>Utah</v>
      </c>
      <c r="I931" t="str">
        <f>_xlfn.XLOOKUP(Table1[[#This Row],[ZIPCODE]],Table3[zip],Table3[county])</f>
        <v>Utah County</v>
      </c>
      <c r="J931" t="str">
        <f>IFERROR(Table1[[#This Row],[County (Utah.gov)]], SUBSTITUTE(Table1[[#This Row],[County (WPR)]], " County", ""))</f>
        <v>Utah</v>
      </c>
    </row>
    <row r="932" spans="1:10">
      <c r="A932" t="s">
        <v>191</v>
      </c>
      <c r="B932" t="s">
        <v>298</v>
      </c>
      <c r="C932">
        <v>2025</v>
      </c>
      <c r="D932">
        <v>2</v>
      </c>
      <c r="E932">
        <v>84005</v>
      </c>
      <c r="F932" t="s">
        <v>290</v>
      </c>
      <c r="G932">
        <v>8</v>
      </c>
      <c r="H932" t="e">
        <f>_xlfn.XLOOKUP(Table1[[#This Row],[ZIPCODE]],Table2[Zip Code],Table2[County])</f>
        <v>#N/A</v>
      </c>
      <c r="I932" t="str">
        <f>_xlfn.XLOOKUP(Table1[[#This Row],[ZIPCODE]],Table3[zip],Table3[county])</f>
        <v>Utah County</v>
      </c>
      <c r="J932" t="str">
        <f>IFERROR(Table1[[#This Row],[County (Utah.gov)]], SUBSTITUTE(Table1[[#This Row],[County (WPR)]], " County", ""))</f>
        <v>Utah</v>
      </c>
    </row>
    <row r="933" spans="1:10">
      <c r="A933" t="s">
        <v>191</v>
      </c>
      <c r="B933" t="s">
        <v>298</v>
      </c>
      <c r="C933">
        <v>2025</v>
      </c>
      <c r="D933">
        <v>2</v>
      </c>
      <c r="E933">
        <v>84005</v>
      </c>
      <c r="F933" t="s">
        <v>291</v>
      </c>
      <c r="G933">
        <v>12</v>
      </c>
      <c r="H933" t="e">
        <f>_xlfn.XLOOKUP(Table1[[#This Row],[ZIPCODE]],Table2[Zip Code],Table2[County])</f>
        <v>#N/A</v>
      </c>
      <c r="I933" t="str">
        <f>_xlfn.XLOOKUP(Table1[[#This Row],[ZIPCODE]],Table3[zip],Table3[county])</f>
        <v>Utah County</v>
      </c>
      <c r="J933" t="str">
        <f>IFERROR(Table1[[#This Row],[County (Utah.gov)]], SUBSTITUTE(Table1[[#This Row],[County (WPR)]], " County", ""))</f>
        <v>Utah</v>
      </c>
    </row>
    <row r="934" spans="1:10">
      <c r="A934" t="s">
        <v>191</v>
      </c>
      <c r="B934" t="s">
        <v>298</v>
      </c>
      <c r="C934">
        <v>2025</v>
      </c>
      <c r="D934">
        <v>2</v>
      </c>
      <c r="E934">
        <v>84009</v>
      </c>
      <c r="F934" t="s">
        <v>290</v>
      </c>
      <c r="G934">
        <v>39</v>
      </c>
      <c r="H934" t="e">
        <f>_xlfn.XLOOKUP(Table1[[#This Row],[ZIPCODE]],Table2[Zip Code],Table2[County])</f>
        <v>#N/A</v>
      </c>
      <c r="I934" t="str">
        <f>_xlfn.XLOOKUP(Table1[[#This Row],[ZIPCODE]],Table3[zip],Table3[county])</f>
        <v>Salt Lake County</v>
      </c>
      <c r="J934" t="str">
        <f>IFERROR(Table1[[#This Row],[County (Utah.gov)]], SUBSTITUTE(Table1[[#This Row],[County (WPR)]], " County", ""))</f>
        <v>Salt Lake</v>
      </c>
    </row>
    <row r="935" spans="1:10">
      <c r="A935" t="s">
        <v>191</v>
      </c>
      <c r="B935" t="s">
        <v>298</v>
      </c>
      <c r="C935">
        <v>2025</v>
      </c>
      <c r="D935">
        <v>2</v>
      </c>
      <c r="E935">
        <v>84009</v>
      </c>
      <c r="F935" t="s">
        <v>291</v>
      </c>
      <c r="G935">
        <v>39</v>
      </c>
      <c r="H935" t="e">
        <f>_xlfn.XLOOKUP(Table1[[#This Row],[ZIPCODE]],Table2[Zip Code],Table2[County])</f>
        <v>#N/A</v>
      </c>
      <c r="I935" t="str">
        <f>_xlfn.XLOOKUP(Table1[[#This Row],[ZIPCODE]],Table3[zip],Table3[county])</f>
        <v>Salt Lake County</v>
      </c>
      <c r="J935" t="str">
        <f>IFERROR(Table1[[#This Row],[County (Utah.gov)]], SUBSTITUTE(Table1[[#This Row],[County (WPR)]], " County", ""))</f>
        <v>Salt Lake</v>
      </c>
    </row>
    <row r="936" spans="1:10">
      <c r="A936" t="s">
        <v>191</v>
      </c>
      <c r="B936" t="s">
        <v>298</v>
      </c>
      <c r="C936">
        <v>2025</v>
      </c>
      <c r="D936">
        <v>2</v>
      </c>
      <c r="E936">
        <v>84010</v>
      </c>
      <c r="F936" t="s">
        <v>290</v>
      </c>
      <c r="G936">
        <v>1</v>
      </c>
      <c r="H936" t="str">
        <f>_xlfn.XLOOKUP(Table1[[#This Row],[ZIPCODE]],Table2[Zip Code],Table2[County])</f>
        <v>Davis</v>
      </c>
      <c r="I936" t="str">
        <f>_xlfn.XLOOKUP(Table1[[#This Row],[ZIPCODE]],Table3[zip],Table3[county])</f>
        <v>Davis County</v>
      </c>
      <c r="J936" t="str">
        <f>IFERROR(Table1[[#This Row],[County (Utah.gov)]], SUBSTITUTE(Table1[[#This Row],[County (WPR)]], " County", ""))</f>
        <v>Davis</v>
      </c>
    </row>
    <row r="937" spans="1:10">
      <c r="A937" t="s">
        <v>191</v>
      </c>
      <c r="B937" t="s">
        <v>298</v>
      </c>
      <c r="C937">
        <v>2025</v>
      </c>
      <c r="D937">
        <v>2</v>
      </c>
      <c r="E937">
        <v>84010</v>
      </c>
      <c r="F937" t="s">
        <v>291</v>
      </c>
      <c r="G937">
        <v>2</v>
      </c>
      <c r="H937" t="str">
        <f>_xlfn.XLOOKUP(Table1[[#This Row],[ZIPCODE]],Table2[Zip Code],Table2[County])</f>
        <v>Davis</v>
      </c>
      <c r="I937" t="str">
        <f>_xlfn.XLOOKUP(Table1[[#This Row],[ZIPCODE]],Table3[zip],Table3[county])</f>
        <v>Davis County</v>
      </c>
      <c r="J937" t="str">
        <f>IFERROR(Table1[[#This Row],[County (Utah.gov)]], SUBSTITUTE(Table1[[#This Row],[County (WPR)]], " County", ""))</f>
        <v>Davis</v>
      </c>
    </row>
    <row r="938" spans="1:10">
      <c r="A938" t="s">
        <v>191</v>
      </c>
      <c r="B938" t="s">
        <v>298</v>
      </c>
      <c r="C938">
        <v>2025</v>
      </c>
      <c r="D938">
        <v>2</v>
      </c>
      <c r="E938">
        <v>84015</v>
      </c>
      <c r="F938" t="s">
        <v>290</v>
      </c>
      <c r="G938">
        <v>2</v>
      </c>
      <c r="H938" t="str">
        <f>_xlfn.XLOOKUP(Table1[[#This Row],[ZIPCODE]],Table2[Zip Code],Table2[County])</f>
        <v>Davis</v>
      </c>
      <c r="I938" t="str">
        <f>_xlfn.XLOOKUP(Table1[[#This Row],[ZIPCODE]],Table3[zip],Table3[county])</f>
        <v>Davis County</v>
      </c>
      <c r="J938" t="str">
        <f>IFERROR(Table1[[#This Row],[County (Utah.gov)]], SUBSTITUTE(Table1[[#This Row],[County (WPR)]], " County", ""))</f>
        <v>Davis</v>
      </c>
    </row>
    <row r="939" spans="1:10">
      <c r="A939" t="s">
        <v>191</v>
      </c>
      <c r="B939" t="s">
        <v>298</v>
      </c>
      <c r="C939">
        <v>2025</v>
      </c>
      <c r="D939">
        <v>2</v>
      </c>
      <c r="E939">
        <v>84015</v>
      </c>
      <c r="F939" t="s">
        <v>291</v>
      </c>
      <c r="G939">
        <v>3</v>
      </c>
      <c r="H939" t="str">
        <f>_xlfn.XLOOKUP(Table1[[#This Row],[ZIPCODE]],Table2[Zip Code],Table2[County])</f>
        <v>Davis</v>
      </c>
      <c r="I939" t="str">
        <f>_xlfn.XLOOKUP(Table1[[#This Row],[ZIPCODE]],Table3[zip],Table3[county])</f>
        <v>Davis County</v>
      </c>
      <c r="J939" t="str">
        <f>IFERROR(Table1[[#This Row],[County (Utah.gov)]], SUBSTITUTE(Table1[[#This Row],[County (WPR)]], " County", ""))</f>
        <v>Davis</v>
      </c>
    </row>
    <row r="940" spans="1:10">
      <c r="A940" t="s">
        <v>191</v>
      </c>
      <c r="B940" t="s">
        <v>298</v>
      </c>
      <c r="C940">
        <v>2025</v>
      </c>
      <c r="D940">
        <v>2</v>
      </c>
      <c r="E940">
        <v>84020</v>
      </c>
      <c r="F940" t="s">
        <v>290</v>
      </c>
      <c r="G940">
        <v>15</v>
      </c>
      <c r="H940" t="str">
        <f>_xlfn.XLOOKUP(Table1[[#This Row],[ZIPCODE]],Table2[Zip Code],Table2[County])</f>
        <v>Salt Lake</v>
      </c>
      <c r="I940" t="str">
        <f>_xlfn.XLOOKUP(Table1[[#This Row],[ZIPCODE]],Table3[zip],Table3[county])</f>
        <v>Salt Lake County</v>
      </c>
      <c r="J940" t="str">
        <f>IFERROR(Table1[[#This Row],[County (Utah.gov)]], SUBSTITUTE(Table1[[#This Row],[County (WPR)]], " County", ""))</f>
        <v>Salt Lake</v>
      </c>
    </row>
    <row r="941" spans="1:10">
      <c r="A941" t="s">
        <v>191</v>
      </c>
      <c r="B941" t="s">
        <v>298</v>
      </c>
      <c r="C941">
        <v>2025</v>
      </c>
      <c r="D941">
        <v>2</v>
      </c>
      <c r="E941">
        <v>84020</v>
      </c>
      <c r="F941" t="s">
        <v>291</v>
      </c>
      <c r="G941">
        <v>24</v>
      </c>
      <c r="H941" t="str">
        <f>_xlfn.XLOOKUP(Table1[[#This Row],[ZIPCODE]],Table2[Zip Code],Table2[County])</f>
        <v>Salt Lake</v>
      </c>
      <c r="I941" t="str">
        <f>_xlfn.XLOOKUP(Table1[[#This Row],[ZIPCODE]],Table3[zip],Table3[county])</f>
        <v>Salt Lake County</v>
      </c>
      <c r="J941" t="str">
        <f>IFERROR(Table1[[#This Row],[County (Utah.gov)]], SUBSTITUTE(Table1[[#This Row],[County (WPR)]], " County", ""))</f>
        <v>Salt Lake</v>
      </c>
    </row>
    <row r="942" spans="1:10">
      <c r="A942" t="s">
        <v>191</v>
      </c>
      <c r="B942" t="s">
        <v>298</v>
      </c>
      <c r="C942">
        <v>2025</v>
      </c>
      <c r="D942">
        <v>2</v>
      </c>
      <c r="E942">
        <v>84029</v>
      </c>
      <c r="F942" t="s">
        <v>291</v>
      </c>
      <c r="G942">
        <v>1</v>
      </c>
      <c r="H942" t="str">
        <f>_xlfn.XLOOKUP(Table1[[#This Row],[ZIPCODE]],Table2[Zip Code],Table2[County])</f>
        <v>Tooele</v>
      </c>
      <c r="I942" t="str">
        <f>_xlfn.XLOOKUP(Table1[[#This Row],[ZIPCODE]],Table3[zip],Table3[county])</f>
        <v>Tooele County</v>
      </c>
      <c r="J942" t="str">
        <f>IFERROR(Table1[[#This Row],[County (Utah.gov)]], SUBSTITUTE(Table1[[#This Row],[County (WPR)]], " County", ""))</f>
        <v>Tooele</v>
      </c>
    </row>
    <row r="943" spans="1:10">
      <c r="A943" t="s">
        <v>191</v>
      </c>
      <c r="B943" t="s">
        <v>298</v>
      </c>
      <c r="C943">
        <v>2025</v>
      </c>
      <c r="D943">
        <v>2</v>
      </c>
      <c r="E943">
        <v>84040</v>
      </c>
      <c r="F943" t="s">
        <v>291</v>
      </c>
      <c r="G943">
        <v>1</v>
      </c>
      <c r="H943" t="str">
        <f>_xlfn.XLOOKUP(Table1[[#This Row],[ZIPCODE]],Table2[Zip Code],Table2[County])</f>
        <v>Davis</v>
      </c>
      <c r="I943" t="str">
        <f>_xlfn.XLOOKUP(Table1[[#This Row],[ZIPCODE]],Table3[zip],Table3[county])</f>
        <v>Davis County</v>
      </c>
      <c r="J943" t="str">
        <f>IFERROR(Table1[[#This Row],[County (Utah.gov)]], SUBSTITUTE(Table1[[#This Row],[County (WPR)]], " County", ""))</f>
        <v>Davis</v>
      </c>
    </row>
    <row r="944" spans="1:10">
      <c r="A944" t="s">
        <v>191</v>
      </c>
      <c r="B944" t="s">
        <v>298</v>
      </c>
      <c r="C944">
        <v>2025</v>
      </c>
      <c r="D944">
        <v>2</v>
      </c>
      <c r="E944">
        <v>84041</v>
      </c>
      <c r="F944" t="s">
        <v>290</v>
      </c>
      <c r="G944">
        <v>1</v>
      </c>
      <c r="H944" t="str">
        <f>_xlfn.XLOOKUP(Table1[[#This Row],[ZIPCODE]],Table2[Zip Code],Table2[County])</f>
        <v>Davis</v>
      </c>
      <c r="I944" t="str">
        <f>_xlfn.XLOOKUP(Table1[[#This Row],[ZIPCODE]],Table3[zip],Table3[county])</f>
        <v>Davis County</v>
      </c>
      <c r="J944" t="str">
        <f>IFERROR(Table1[[#This Row],[County (Utah.gov)]], SUBSTITUTE(Table1[[#This Row],[County (WPR)]], " County", ""))</f>
        <v>Davis</v>
      </c>
    </row>
    <row r="945" spans="1:10">
      <c r="A945" t="s">
        <v>191</v>
      </c>
      <c r="B945" t="s">
        <v>298</v>
      </c>
      <c r="C945">
        <v>2025</v>
      </c>
      <c r="D945">
        <v>2</v>
      </c>
      <c r="E945">
        <v>84043</v>
      </c>
      <c r="F945" t="s">
        <v>290</v>
      </c>
      <c r="G945">
        <v>5</v>
      </c>
      <c r="H945" t="str">
        <f>_xlfn.XLOOKUP(Table1[[#This Row],[ZIPCODE]],Table2[Zip Code],Table2[County])</f>
        <v>Utah</v>
      </c>
      <c r="I945" t="str">
        <f>_xlfn.XLOOKUP(Table1[[#This Row],[ZIPCODE]],Table3[zip],Table3[county])</f>
        <v>Utah County</v>
      </c>
      <c r="J945" t="str">
        <f>IFERROR(Table1[[#This Row],[County (Utah.gov)]], SUBSTITUTE(Table1[[#This Row],[County (WPR)]], " County", ""))</f>
        <v>Utah</v>
      </c>
    </row>
    <row r="946" spans="1:10">
      <c r="A946" t="s">
        <v>191</v>
      </c>
      <c r="B946" t="s">
        <v>298</v>
      </c>
      <c r="C946">
        <v>2025</v>
      </c>
      <c r="D946">
        <v>2</v>
      </c>
      <c r="E946">
        <v>84043</v>
      </c>
      <c r="F946" t="s">
        <v>291</v>
      </c>
      <c r="G946">
        <v>19</v>
      </c>
      <c r="H946" t="str">
        <f>_xlfn.XLOOKUP(Table1[[#This Row],[ZIPCODE]],Table2[Zip Code],Table2[County])</f>
        <v>Utah</v>
      </c>
      <c r="I946" t="str">
        <f>_xlfn.XLOOKUP(Table1[[#This Row],[ZIPCODE]],Table3[zip],Table3[county])</f>
        <v>Utah County</v>
      </c>
      <c r="J946" t="str">
        <f>IFERROR(Table1[[#This Row],[County (Utah.gov)]], SUBSTITUTE(Table1[[#This Row],[County (WPR)]], " County", ""))</f>
        <v>Utah</v>
      </c>
    </row>
    <row r="947" spans="1:10">
      <c r="A947" t="s">
        <v>191</v>
      </c>
      <c r="B947" t="s">
        <v>298</v>
      </c>
      <c r="C947">
        <v>2025</v>
      </c>
      <c r="D947">
        <v>2</v>
      </c>
      <c r="E947">
        <v>84044</v>
      </c>
      <c r="F947" t="s">
        <v>290</v>
      </c>
      <c r="G947">
        <v>1</v>
      </c>
      <c r="H947" t="str">
        <f>_xlfn.XLOOKUP(Table1[[#This Row],[ZIPCODE]],Table2[Zip Code],Table2[County])</f>
        <v>Salt Lake</v>
      </c>
      <c r="I947" t="str">
        <f>_xlfn.XLOOKUP(Table1[[#This Row],[ZIPCODE]],Table3[zip],Table3[county])</f>
        <v>Salt Lake County</v>
      </c>
      <c r="J947" t="str">
        <f>IFERROR(Table1[[#This Row],[County (Utah.gov)]], SUBSTITUTE(Table1[[#This Row],[County (WPR)]], " County", ""))</f>
        <v>Salt Lake</v>
      </c>
    </row>
    <row r="948" spans="1:10">
      <c r="A948" t="s">
        <v>191</v>
      </c>
      <c r="B948" t="s">
        <v>298</v>
      </c>
      <c r="C948">
        <v>2025</v>
      </c>
      <c r="D948">
        <v>2</v>
      </c>
      <c r="E948">
        <v>84044</v>
      </c>
      <c r="F948" t="s">
        <v>291</v>
      </c>
      <c r="G948">
        <v>11</v>
      </c>
      <c r="H948" t="str">
        <f>_xlfn.XLOOKUP(Table1[[#This Row],[ZIPCODE]],Table2[Zip Code],Table2[County])</f>
        <v>Salt Lake</v>
      </c>
      <c r="I948" t="str">
        <f>_xlfn.XLOOKUP(Table1[[#This Row],[ZIPCODE]],Table3[zip],Table3[county])</f>
        <v>Salt Lake County</v>
      </c>
      <c r="J948" t="str">
        <f>IFERROR(Table1[[#This Row],[County (Utah.gov)]], SUBSTITUTE(Table1[[#This Row],[County (WPR)]], " County", ""))</f>
        <v>Salt Lake</v>
      </c>
    </row>
    <row r="949" spans="1:10">
      <c r="A949" t="s">
        <v>191</v>
      </c>
      <c r="B949" t="s">
        <v>298</v>
      </c>
      <c r="C949">
        <v>2025</v>
      </c>
      <c r="D949">
        <v>2</v>
      </c>
      <c r="E949">
        <v>84045</v>
      </c>
      <c r="F949" t="s">
        <v>290</v>
      </c>
      <c r="G949">
        <v>10</v>
      </c>
      <c r="H949" t="e">
        <f>_xlfn.XLOOKUP(Table1[[#This Row],[ZIPCODE]],Table2[Zip Code],Table2[County])</f>
        <v>#N/A</v>
      </c>
      <c r="I949" t="str">
        <f>_xlfn.XLOOKUP(Table1[[#This Row],[ZIPCODE]],Table3[zip],Table3[county])</f>
        <v>Utah County</v>
      </c>
      <c r="J949" t="str">
        <f>IFERROR(Table1[[#This Row],[County (Utah.gov)]], SUBSTITUTE(Table1[[#This Row],[County (WPR)]], " County", ""))</f>
        <v>Utah</v>
      </c>
    </row>
    <row r="950" spans="1:10">
      <c r="A950" t="s">
        <v>191</v>
      </c>
      <c r="B950" t="s">
        <v>298</v>
      </c>
      <c r="C950">
        <v>2025</v>
      </c>
      <c r="D950">
        <v>2</v>
      </c>
      <c r="E950">
        <v>84045</v>
      </c>
      <c r="F950" t="s">
        <v>291</v>
      </c>
      <c r="G950">
        <v>14</v>
      </c>
      <c r="H950" t="e">
        <f>_xlfn.XLOOKUP(Table1[[#This Row],[ZIPCODE]],Table2[Zip Code],Table2[County])</f>
        <v>#N/A</v>
      </c>
      <c r="I950" t="str">
        <f>_xlfn.XLOOKUP(Table1[[#This Row],[ZIPCODE]],Table3[zip],Table3[county])</f>
        <v>Utah County</v>
      </c>
      <c r="J950" t="str">
        <f>IFERROR(Table1[[#This Row],[County (Utah.gov)]], SUBSTITUTE(Table1[[#This Row],[County (WPR)]], " County", ""))</f>
        <v>Utah</v>
      </c>
    </row>
    <row r="951" spans="1:10">
      <c r="A951" t="s">
        <v>191</v>
      </c>
      <c r="B951" t="s">
        <v>298</v>
      </c>
      <c r="C951">
        <v>2025</v>
      </c>
      <c r="D951">
        <v>2</v>
      </c>
      <c r="E951">
        <v>84047</v>
      </c>
      <c r="F951" t="s">
        <v>290</v>
      </c>
      <c r="G951">
        <v>1</v>
      </c>
      <c r="H951" t="str">
        <f>_xlfn.XLOOKUP(Table1[[#This Row],[ZIPCODE]],Table2[Zip Code],Table2[County])</f>
        <v>Salt Lake</v>
      </c>
      <c r="I951" t="str">
        <f>_xlfn.XLOOKUP(Table1[[#This Row],[ZIPCODE]],Table3[zip],Table3[county])</f>
        <v>Salt Lake County</v>
      </c>
      <c r="J951" t="str">
        <f>IFERROR(Table1[[#This Row],[County (Utah.gov)]], SUBSTITUTE(Table1[[#This Row],[County (WPR)]], " County", ""))</f>
        <v>Salt Lake</v>
      </c>
    </row>
    <row r="952" spans="1:10">
      <c r="A952" t="s">
        <v>191</v>
      </c>
      <c r="B952" t="s">
        <v>298</v>
      </c>
      <c r="C952">
        <v>2025</v>
      </c>
      <c r="D952">
        <v>2</v>
      </c>
      <c r="E952">
        <v>84047</v>
      </c>
      <c r="F952" t="s">
        <v>291</v>
      </c>
      <c r="G952">
        <v>5</v>
      </c>
      <c r="H952" t="str">
        <f>_xlfn.XLOOKUP(Table1[[#This Row],[ZIPCODE]],Table2[Zip Code],Table2[County])</f>
        <v>Salt Lake</v>
      </c>
      <c r="I952" t="str">
        <f>_xlfn.XLOOKUP(Table1[[#This Row],[ZIPCODE]],Table3[zip],Table3[county])</f>
        <v>Salt Lake County</v>
      </c>
      <c r="J952" t="str">
        <f>IFERROR(Table1[[#This Row],[County (Utah.gov)]], SUBSTITUTE(Table1[[#This Row],[County (WPR)]], " County", ""))</f>
        <v>Salt Lake</v>
      </c>
    </row>
    <row r="953" spans="1:10">
      <c r="A953" t="s">
        <v>191</v>
      </c>
      <c r="B953" t="s">
        <v>298</v>
      </c>
      <c r="C953">
        <v>2025</v>
      </c>
      <c r="D953">
        <v>2</v>
      </c>
      <c r="E953">
        <v>84054</v>
      </c>
      <c r="F953" t="s">
        <v>290</v>
      </c>
      <c r="G953">
        <v>2</v>
      </c>
      <c r="H953" t="str">
        <f>_xlfn.XLOOKUP(Table1[[#This Row],[ZIPCODE]],Table2[Zip Code],Table2[County])</f>
        <v>Davis</v>
      </c>
      <c r="I953" t="str">
        <f>_xlfn.XLOOKUP(Table1[[#This Row],[ZIPCODE]],Table3[zip],Table3[county])</f>
        <v>Davis County</v>
      </c>
      <c r="J953" t="str">
        <f>IFERROR(Table1[[#This Row],[County (Utah.gov)]], SUBSTITUTE(Table1[[#This Row],[County (WPR)]], " County", ""))</f>
        <v>Davis</v>
      </c>
    </row>
    <row r="954" spans="1:10">
      <c r="A954" t="s">
        <v>191</v>
      </c>
      <c r="B954" t="s">
        <v>298</v>
      </c>
      <c r="C954">
        <v>2025</v>
      </c>
      <c r="D954">
        <v>2</v>
      </c>
      <c r="E954">
        <v>84057</v>
      </c>
      <c r="F954" t="s">
        <v>290</v>
      </c>
      <c r="G954">
        <v>1</v>
      </c>
      <c r="H954" t="str">
        <f>_xlfn.XLOOKUP(Table1[[#This Row],[ZIPCODE]],Table2[Zip Code],Table2[County])</f>
        <v>Utah</v>
      </c>
      <c r="I954" t="str">
        <f>_xlfn.XLOOKUP(Table1[[#This Row],[ZIPCODE]],Table3[zip],Table3[county])</f>
        <v>Utah County</v>
      </c>
      <c r="J954" t="str">
        <f>IFERROR(Table1[[#This Row],[County (Utah.gov)]], SUBSTITUTE(Table1[[#This Row],[County (WPR)]], " County", ""))</f>
        <v>Utah</v>
      </c>
    </row>
    <row r="955" spans="1:10">
      <c r="A955" t="s">
        <v>191</v>
      </c>
      <c r="B955" t="s">
        <v>298</v>
      </c>
      <c r="C955">
        <v>2025</v>
      </c>
      <c r="D955">
        <v>2</v>
      </c>
      <c r="E955">
        <v>84057</v>
      </c>
      <c r="F955" t="s">
        <v>291</v>
      </c>
      <c r="G955">
        <v>1</v>
      </c>
      <c r="H955" t="str">
        <f>_xlfn.XLOOKUP(Table1[[#This Row],[ZIPCODE]],Table2[Zip Code],Table2[County])</f>
        <v>Utah</v>
      </c>
      <c r="I955" t="str">
        <f>_xlfn.XLOOKUP(Table1[[#This Row],[ZIPCODE]],Table3[zip],Table3[county])</f>
        <v>Utah County</v>
      </c>
      <c r="J955" t="str">
        <f>IFERROR(Table1[[#This Row],[County (Utah.gov)]], SUBSTITUTE(Table1[[#This Row],[County (WPR)]], " County", ""))</f>
        <v>Utah</v>
      </c>
    </row>
    <row r="956" spans="1:10">
      <c r="A956" t="s">
        <v>191</v>
      </c>
      <c r="B956" t="s">
        <v>298</v>
      </c>
      <c r="C956">
        <v>2025</v>
      </c>
      <c r="D956">
        <v>2</v>
      </c>
      <c r="E956">
        <v>84058</v>
      </c>
      <c r="F956" t="s">
        <v>291</v>
      </c>
      <c r="G956">
        <v>2</v>
      </c>
      <c r="H956" t="str">
        <f>_xlfn.XLOOKUP(Table1[[#This Row],[ZIPCODE]],Table2[Zip Code],Table2[County])</f>
        <v>Utah</v>
      </c>
      <c r="I956" t="str">
        <f>_xlfn.XLOOKUP(Table1[[#This Row],[ZIPCODE]],Table3[zip],Table3[county])</f>
        <v>Utah County</v>
      </c>
      <c r="J956" t="str">
        <f>IFERROR(Table1[[#This Row],[County (Utah.gov)]], SUBSTITUTE(Table1[[#This Row],[County (WPR)]], " County", ""))</f>
        <v>Utah</v>
      </c>
    </row>
    <row r="957" spans="1:10">
      <c r="A957" t="s">
        <v>191</v>
      </c>
      <c r="B957" t="s">
        <v>298</v>
      </c>
      <c r="C957">
        <v>2025</v>
      </c>
      <c r="D957">
        <v>2</v>
      </c>
      <c r="E957">
        <v>84062</v>
      </c>
      <c r="F957" t="s">
        <v>290</v>
      </c>
      <c r="G957">
        <v>1</v>
      </c>
      <c r="H957" t="str">
        <f>_xlfn.XLOOKUP(Table1[[#This Row],[ZIPCODE]],Table2[Zip Code],Table2[County])</f>
        <v>Utah</v>
      </c>
      <c r="I957" t="str">
        <f>_xlfn.XLOOKUP(Table1[[#This Row],[ZIPCODE]],Table3[zip],Table3[county])</f>
        <v>Utah County</v>
      </c>
      <c r="J957" t="str">
        <f>IFERROR(Table1[[#This Row],[County (Utah.gov)]], SUBSTITUTE(Table1[[#This Row],[County (WPR)]], " County", ""))</f>
        <v>Utah</v>
      </c>
    </row>
    <row r="958" spans="1:10">
      <c r="A958" t="s">
        <v>191</v>
      </c>
      <c r="B958" t="s">
        <v>298</v>
      </c>
      <c r="C958">
        <v>2025</v>
      </c>
      <c r="D958">
        <v>2</v>
      </c>
      <c r="E958">
        <v>84062</v>
      </c>
      <c r="F958" t="s">
        <v>291</v>
      </c>
      <c r="G958">
        <v>3</v>
      </c>
      <c r="H958" t="str">
        <f>_xlfn.XLOOKUP(Table1[[#This Row],[ZIPCODE]],Table2[Zip Code],Table2[County])</f>
        <v>Utah</v>
      </c>
      <c r="I958" t="str">
        <f>_xlfn.XLOOKUP(Table1[[#This Row],[ZIPCODE]],Table3[zip],Table3[county])</f>
        <v>Utah County</v>
      </c>
      <c r="J958" t="str">
        <f>IFERROR(Table1[[#This Row],[County (Utah.gov)]], SUBSTITUTE(Table1[[#This Row],[County (WPR)]], " County", ""))</f>
        <v>Utah</v>
      </c>
    </row>
    <row r="959" spans="1:10">
      <c r="A959" t="s">
        <v>191</v>
      </c>
      <c r="B959" t="s">
        <v>298</v>
      </c>
      <c r="C959">
        <v>2025</v>
      </c>
      <c r="D959">
        <v>2</v>
      </c>
      <c r="E959">
        <v>84065</v>
      </c>
      <c r="F959" t="s">
        <v>290</v>
      </c>
      <c r="G959">
        <v>25</v>
      </c>
      <c r="H959" t="str">
        <f>_xlfn.XLOOKUP(Table1[[#This Row],[ZIPCODE]],Table2[Zip Code],Table2[County])</f>
        <v>Salt Lake</v>
      </c>
      <c r="I959" t="str">
        <f>_xlfn.XLOOKUP(Table1[[#This Row],[ZIPCODE]],Table3[zip],Table3[county])</f>
        <v>Salt Lake County</v>
      </c>
      <c r="J959" t="str">
        <f>IFERROR(Table1[[#This Row],[County (Utah.gov)]], SUBSTITUTE(Table1[[#This Row],[County (WPR)]], " County", ""))</f>
        <v>Salt Lake</v>
      </c>
    </row>
    <row r="960" spans="1:10">
      <c r="A960" t="s">
        <v>191</v>
      </c>
      <c r="B960" t="s">
        <v>298</v>
      </c>
      <c r="C960">
        <v>2025</v>
      </c>
      <c r="D960">
        <v>2</v>
      </c>
      <c r="E960">
        <v>84065</v>
      </c>
      <c r="F960" t="s">
        <v>291</v>
      </c>
      <c r="G960">
        <v>40</v>
      </c>
      <c r="H960" t="str">
        <f>_xlfn.XLOOKUP(Table1[[#This Row],[ZIPCODE]],Table2[Zip Code],Table2[County])</f>
        <v>Salt Lake</v>
      </c>
      <c r="I960" t="str">
        <f>_xlfn.XLOOKUP(Table1[[#This Row],[ZIPCODE]],Table3[zip],Table3[county])</f>
        <v>Salt Lake County</v>
      </c>
      <c r="J960" t="str">
        <f>IFERROR(Table1[[#This Row],[County (Utah.gov)]], SUBSTITUTE(Table1[[#This Row],[County (WPR)]], " County", ""))</f>
        <v>Salt Lake</v>
      </c>
    </row>
    <row r="961" spans="1:10">
      <c r="A961" t="s">
        <v>191</v>
      </c>
      <c r="B961" t="s">
        <v>298</v>
      </c>
      <c r="C961">
        <v>2025</v>
      </c>
      <c r="D961">
        <v>2</v>
      </c>
      <c r="E961">
        <v>84070</v>
      </c>
      <c r="F961" t="s">
        <v>290</v>
      </c>
      <c r="G961">
        <v>2</v>
      </c>
      <c r="H961" t="str">
        <f>_xlfn.XLOOKUP(Table1[[#This Row],[ZIPCODE]],Table2[Zip Code],Table2[County])</f>
        <v>Salt Lake</v>
      </c>
      <c r="I961" t="str">
        <f>_xlfn.XLOOKUP(Table1[[#This Row],[ZIPCODE]],Table3[zip],Table3[county])</f>
        <v>Salt Lake County</v>
      </c>
      <c r="J961" t="str">
        <f>IFERROR(Table1[[#This Row],[County (Utah.gov)]], SUBSTITUTE(Table1[[#This Row],[County (WPR)]], " County", ""))</f>
        <v>Salt Lake</v>
      </c>
    </row>
    <row r="962" spans="1:10">
      <c r="A962" t="s">
        <v>191</v>
      </c>
      <c r="B962" t="s">
        <v>298</v>
      </c>
      <c r="C962">
        <v>2025</v>
      </c>
      <c r="D962">
        <v>2</v>
      </c>
      <c r="E962">
        <v>84070</v>
      </c>
      <c r="F962" t="s">
        <v>291</v>
      </c>
      <c r="G962">
        <v>5</v>
      </c>
      <c r="H962" t="str">
        <f>_xlfn.XLOOKUP(Table1[[#This Row],[ZIPCODE]],Table2[Zip Code],Table2[County])</f>
        <v>Salt Lake</v>
      </c>
      <c r="I962" t="str">
        <f>_xlfn.XLOOKUP(Table1[[#This Row],[ZIPCODE]],Table3[zip],Table3[county])</f>
        <v>Salt Lake County</v>
      </c>
      <c r="J962" t="str">
        <f>IFERROR(Table1[[#This Row],[County (Utah.gov)]], SUBSTITUTE(Table1[[#This Row],[County (WPR)]], " County", ""))</f>
        <v>Salt Lake</v>
      </c>
    </row>
    <row r="963" spans="1:10">
      <c r="A963" t="s">
        <v>191</v>
      </c>
      <c r="B963" t="s">
        <v>298</v>
      </c>
      <c r="C963">
        <v>2025</v>
      </c>
      <c r="D963">
        <v>2</v>
      </c>
      <c r="E963">
        <v>84074</v>
      </c>
      <c r="F963" t="s">
        <v>290</v>
      </c>
      <c r="G963">
        <v>7</v>
      </c>
      <c r="H963" t="str">
        <f>_xlfn.XLOOKUP(Table1[[#This Row],[ZIPCODE]],Table2[Zip Code],Table2[County])</f>
        <v>Tooele</v>
      </c>
      <c r="I963" t="str">
        <f>_xlfn.XLOOKUP(Table1[[#This Row],[ZIPCODE]],Table3[zip],Table3[county])</f>
        <v>Tooele County</v>
      </c>
      <c r="J963" t="str">
        <f>IFERROR(Table1[[#This Row],[County (Utah.gov)]], SUBSTITUTE(Table1[[#This Row],[County (WPR)]], " County", ""))</f>
        <v>Tooele</v>
      </c>
    </row>
    <row r="964" spans="1:10">
      <c r="A964" t="s">
        <v>191</v>
      </c>
      <c r="B964" t="s">
        <v>298</v>
      </c>
      <c r="C964">
        <v>2025</v>
      </c>
      <c r="D964">
        <v>2</v>
      </c>
      <c r="E964">
        <v>84074</v>
      </c>
      <c r="F964" t="s">
        <v>291</v>
      </c>
      <c r="G964">
        <v>1</v>
      </c>
      <c r="H964" t="str">
        <f>_xlfn.XLOOKUP(Table1[[#This Row],[ZIPCODE]],Table2[Zip Code],Table2[County])</f>
        <v>Tooele</v>
      </c>
      <c r="I964" t="str">
        <f>_xlfn.XLOOKUP(Table1[[#This Row],[ZIPCODE]],Table3[zip],Table3[county])</f>
        <v>Tooele County</v>
      </c>
      <c r="J964" t="str">
        <f>IFERROR(Table1[[#This Row],[County (Utah.gov)]], SUBSTITUTE(Table1[[#This Row],[County (WPR)]], " County", ""))</f>
        <v>Tooele</v>
      </c>
    </row>
    <row r="965" spans="1:10">
      <c r="A965" t="s">
        <v>191</v>
      </c>
      <c r="B965" t="s">
        <v>298</v>
      </c>
      <c r="C965">
        <v>2025</v>
      </c>
      <c r="D965">
        <v>2</v>
      </c>
      <c r="E965">
        <v>84081</v>
      </c>
      <c r="F965" t="s">
        <v>290</v>
      </c>
      <c r="G965">
        <v>12</v>
      </c>
      <c r="H965" t="e">
        <f>_xlfn.XLOOKUP(Table1[[#This Row],[ZIPCODE]],Table2[Zip Code],Table2[County])</f>
        <v>#N/A</v>
      </c>
      <c r="I965" t="str">
        <f>_xlfn.XLOOKUP(Table1[[#This Row],[ZIPCODE]],Table3[zip],Table3[county])</f>
        <v>Salt Lake County</v>
      </c>
      <c r="J965" t="str">
        <f>IFERROR(Table1[[#This Row],[County (Utah.gov)]], SUBSTITUTE(Table1[[#This Row],[County (WPR)]], " County", ""))</f>
        <v>Salt Lake</v>
      </c>
    </row>
    <row r="966" spans="1:10">
      <c r="A966" t="s">
        <v>191</v>
      </c>
      <c r="B966" t="s">
        <v>298</v>
      </c>
      <c r="C966">
        <v>2025</v>
      </c>
      <c r="D966">
        <v>2</v>
      </c>
      <c r="E966">
        <v>84081</v>
      </c>
      <c r="F966" t="s">
        <v>291</v>
      </c>
      <c r="G966">
        <v>28</v>
      </c>
      <c r="H966" t="e">
        <f>_xlfn.XLOOKUP(Table1[[#This Row],[ZIPCODE]],Table2[Zip Code],Table2[County])</f>
        <v>#N/A</v>
      </c>
      <c r="I966" t="str">
        <f>_xlfn.XLOOKUP(Table1[[#This Row],[ZIPCODE]],Table3[zip],Table3[county])</f>
        <v>Salt Lake County</v>
      </c>
      <c r="J966" t="str">
        <f>IFERROR(Table1[[#This Row],[County (Utah.gov)]], SUBSTITUTE(Table1[[#This Row],[County (WPR)]], " County", ""))</f>
        <v>Salt Lake</v>
      </c>
    </row>
    <row r="967" spans="1:10">
      <c r="A967" t="s">
        <v>191</v>
      </c>
      <c r="B967" t="s">
        <v>298</v>
      </c>
      <c r="C967">
        <v>2025</v>
      </c>
      <c r="D967">
        <v>2</v>
      </c>
      <c r="E967">
        <v>84084</v>
      </c>
      <c r="F967" t="s">
        <v>290</v>
      </c>
      <c r="G967">
        <v>4</v>
      </c>
      <c r="H967" t="str">
        <f>_xlfn.XLOOKUP(Table1[[#This Row],[ZIPCODE]],Table2[Zip Code],Table2[County])</f>
        <v>Salt Lake</v>
      </c>
      <c r="I967" t="str">
        <f>_xlfn.XLOOKUP(Table1[[#This Row],[ZIPCODE]],Table3[zip],Table3[county])</f>
        <v>Salt Lake County</v>
      </c>
      <c r="J967" t="str">
        <f>IFERROR(Table1[[#This Row],[County (Utah.gov)]], SUBSTITUTE(Table1[[#This Row],[County (WPR)]], " County", ""))</f>
        <v>Salt Lake</v>
      </c>
    </row>
    <row r="968" spans="1:10">
      <c r="A968" t="s">
        <v>191</v>
      </c>
      <c r="B968" t="s">
        <v>298</v>
      </c>
      <c r="C968">
        <v>2025</v>
      </c>
      <c r="D968">
        <v>2</v>
      </c>
      <c r="E968">
        <v>84084</v>
      </c>
      <c r="F968" t="s">
        <v>291</v>
      </c>
      <c r="G968">
        <v>11</v>
      </c>
      <c r="H968" t="str">
        <f>_xlfn.XLOOKUP(Table1[[#This Row],[ZIPCODE]],Table2[Zip Code],Table2[County])</f>
        <v>Salt Lake</v>
      </c>
      <c r="I968" t="str">
        <f>_xlfn.XLOOKUP(Table1[[#This Row],[ZIPCODE]],Table3[zip],Table3[county])</f>
        <v>Salt Lake County</v>
      </c>
      <c r="J968" t="str">
        <f>IFERROR(Table1[[#This Row],[County (Utah.gov)]], SUBSTITUTE(Table1[[#This Row],[County (WPR)]], " County", ""))</f>
        <v>Salt Lake</v>
      </c>
    </row>
    <row r="969" spans="1:10">
      <c r="A969" t="s">
        <v>191</v>
      </c>
      <c r="B969" t="s">
        <v>298</v>
      </c>
      <c r="C969">
        <v>2025</v>
      </c>
      <c r="D969">
        <v>2</v>
      </c>
      <c r="E969">
        <v>84087</v>
      </c>
      <c r="F969" t="s">
        <v>291</v>
      </c>
      <c r="G969">
        <v>2</v>
      </c>
      <c r="H969" t="str">
        <f>_xlfn.XLOOKUP(Table1[[#This Row],[ZIPCODE]],Table2[Zip Code],Table2[County])</f>
        <v>Davis</v>
      </c>
      <c r="I969" t="str">
        <f>_xlfn.XLOOKUP(Table1[[#This Row],[ZIPCODE]],Table3[zip],Table3[county])</f>
        <v>Davis County</v>
      </c>
      <c r="J969" t="str">
        <f>IFERROR(Table1[[#This Row],[County (Utah.gov)]], SUBSTITUTE(Table1[[#This Row],[County (WPR)]], " County", ""))</f>
        <v>Davis</v>
      </c>
    </row>
    <row r="970" spans="1:10">
      <c r="A970" t="s">
        <v>191</v>
      </c>
      <c r="B970" t="s">
        <v>298</v>
      </c>
      <c r="C970">
        <v>2025</v>
      </c>
      <c r="D970">
        <v>2</v>
      </c>
      <c r="E970">
        <v>84088</v>
      </c>
      <c r="F970" t="s">
        <v>290</v>
      </c>
      <c r="G970">
        <v>6</v>
      </c>
      <c r="H970" t="str">
        <f>_xlfn.XLOOKUP(Table1[[#This Row],[ZIPCODE]],Table2[Zip Code],Table2[County])</f>
        <v>Salt Lake</v>
      </c>
      <c r="I970" t="str">
        <f>_xlfn.XLOOKUP(Table1[[#This Row],[ZIPCODE]],Table3[zip],Table3[county])</f>
        <v>Salt Lake County</v>
      </c>
      <c r="J970" t="str">
        <f>IFERROR(Table1[[#This Row],[County (Utah.gov)]], SUBSTITUTE(Table1[[#This Row],[County (WPR)]], " County", ""))</f>
        <v>Salt Lake</v>
      </c>
    </row>
    <row r="971" spans="1:10">
      <c r="A971" t="s">
        <v>191</v>
      </c>
      <c r="B971" t="s">
        <v>298</v>
      </c>
      <c r="C971">
        <v>2025</v>
      </c>
      <c r="D971">
        <v>2</v>
      </c>
      <c r="E971">
        <v>84088</v>
      </c>
      <c r="F971" t="s">
        <v>291</v>
      </c>
      <c r="G971">
        <v>10</v>
      </c>
      <c r="H971" t="str">
        <f>_xlfn.XLOOKUP(Table1[[#This Row],[ZIPCODE]],Table2[Zip Code],Table2[County])</f>
        <v>Salt Lake</v>
      </c>
      <c r="I971" t="str">
        <f>_xlfn.XLOOKUP(Table1[[#This Row],[ZIPCODE]],Table3[zip],Table3[county])</f>
        <v>Salt Lake County</v>
      </c>
      <c r="J971" t="str">
        <f>IFERROR(Table1[[#This Row],[County (Utah.gov)]], SUBSTITUTE(Table1[[#This Row],[County (WPR)]], " County", ""))</f>
        <v>Salt Lake</v>
      </c>
    </row>
    <row r="972" spans="1:10">
      <c r="A972" t="s">
        <v>191</v>
      </c>
      <c r="B972" t="s">
        <v>298</v>
      </c>
      <c r="C972">
        <v>2025</v>
      </c>
      <c r="D972">
        <v>2</v>
      </c>
      <c r="E972">
        <v>84092</v>
      </c>
      <c r="F972" t="s">
        <v>290</v>
      </c>
      <c r="G972">
        <v>5</v>
      </c>
      <c r="H972" t="str">
        <f>_xlfn.XLOOKUP(Table1[[#This Row],[ZIPCODE]],Table2[Zip Code],Table2[County])</f>
        <v>Salt Lake</v>
      </c>
      <c r="I972" t="str">
        <f>_xlfn.XLOOKUP(Table1[[#This Row],[ZIPCODE]],Table3[zip],Table3[county])</f>
        <v>Salt Lake County</v>
      </c>
      <c r="J972" t="str">
        <f>IFERROR(Table1[[#This Row],[County (Utah.gov)]], SUBSTITUTE(Table1[[#This Row],[County (WPR)]], " County", ""))</f>
        <v>Salt Lake</v>
      </c>
    </row>
    <row r="973" spans="1:10">
      <c r="A973" t="s">
        <v>191</v>
      </c>
      <c r="B973" t="s">
        <v>298</v>
      </c>
      <c r="C973">
        <v>2025</v>
      </c>
      <c r="D973">
        <v>2</v>
      </c>
      <c r="E973">
        <v>84092</v>
      </c>
      <c r="F973" t="s">
        <v>291</v>
      </c>
      <c r="G973">
        <v>3</v>
      </c>
      <c r="H973" t="str">
        <f>_xlfn.XLOOKUP(Table1[[#This Row],[ZIPCODE]],Table2[Zip Code],Table2[County])</f>
        <v>Salt Lake</v>
      </c>
      <c r="I973" t="str">
        <f>_xlfn.XLOOKUP(Table1[[#This Row],[ZIPCODE]],Table3[zip],Table3[county])</f>
        <v>Salt Lake County</v>
      </c>
      <c r="J973" t="str">
        <f>IFERROR(Table1[[#This Row],[County (Utah.gov)]], SUBSTITUTE(Table1[[#This Row],[County (WPR)]], " County", ""))</f>
        <v>Salt Lake</v>
      </c>
    </row>
    <row r="974" spans="1:10">
      <c r="A974" t="s">
        <v>191</v>
      </c>
      <c r="B974" t="s">
        <v>298</v>
      </c>
      <c r="C974">
        <v>2025</v>
      </c>
      <c r="D974">
        <v>2</v>
      </c>
      <c r="E974">
        <v>84093</v>
      </c>
      <c r="F974" t="s">
        <v>290</v>
      </c>
      <c r="G974">
        <v>2</v>
      </c>
      <c r="H974" t="str">
        <f>_xlfn.XLOOKUP(Table1[[#This Row],[ZIPCODE]],Table2[Zip Code],Table2[County])</f>
        <v>Salt Lake</v>
      </c>
      <c r="I974" t="str">
        <f>_xlfn.XLOOKUP(Table1[[#This Row],[ZIPCODE]],Table3[zip],Table3[county])</f>
        <v>Salt Lake County</v>
      </c>
      <c r="J974" t="str">
        <f>IFERROR(Table1[[#This Row],[County (Utah.gov)]], SUBSTITUTE(Table1[[#This Row],[County (WPR)]], " County", ""))</f>
        <v>Salt Lake</v>
      </c>
    </row>
    <row r="975" spans="1:10">
      <c r="A975" t="s">
        <v>191</v>
      </c>
      <c r="B975" t="s">
        <v>298</v>
      </c>
      <c r="C975">
        <v>2025</v>
      </c>
      <c r="D975">
        <v>2</v>
      </c>
      <c r="E975">
        <v>84093</v>
      </c>
      <c r="F975" t="s">
        <v>291</v>
      </c>
      <c r="G975">
        <v>2</v>
      </c>
      <c r="H975" t="str">
        <f>_xlfn.XLOOKUP(Table1[[#This Row],[ZIPCODE]],Table2[Zip Code],Table2[County])</f>
        <v>Salt Lake</v>
      </c>
      <c r="I975" t="str">
        <f>_xlfn.XLOOKUP(Table1[[#This Row],[ZIPCODE]],Table3[zip],Table3[county])</f>
        <v>Salt Lake County</v>
      </c>
      <c r="J975" t="str">
        <f>IFERROR(Table1[[#This Row],[County (Utah.gov)]], SUBSTITUTE(Table1[[#This Row],[County (WPR)]], " County", ""))</f>
        <v>Salt Lake</v>
      </c>
    </row>
    <row r="976" spans="1:10">
      <c r="A976" t="s">
        <v>191</v>
      </c>
      <c r="B976" t="s">
        <v>298</v>
      </c>
      <c r="C976">
        <v>2025</v>
      </c>
      <c r="D976">
        <v>2</v>
      </c>
      <c r="E976">
        <v>84094</v>
      </c>
      <c r="F976" t="s">
        <v>290</v>
      </c>
      <c r="G976">
        <v>3</v>
      </c>
      <c r="H976" t="str">
        <f>_xlfn.XLOOKUP(Table1[[#This Row],[ZIPCODE]],Table2[Zip Code],Table2[County])</f>
        <v>Salt Lake</v>
      </c>
      <c r="I976" t="str">
        <f>_xlfn.XLOOKUP(Table1[[#This Row],[ZIPCODE]],Table3[zip],Table3[county])</f>
        <v>Salt Lake County</v>
      </c>
      <c r="J976" t="str">
        <f>IFERROR(Table1[[#This Row],[County (Utah.gov)]], SUBSTITUTE(Table1[[#This Row],[County (WPR)]], " County", ""))</f>
        <v>Salt Lake</v>
      </c>
    </row>
    <row r="977" spans="1:10">
      <c r="A977" t="s">
        <v>191</v>
      </c>
      <c r="B977" t="s">
        <v>298</v>
      </c>
      <c r="C977">
        <v>2025</v>
      </c>
      <c r="D977">
        <v>2</v>
      </c>
      <c r="E977">
        <v>84094</v>
      </c>
      <c r="F977" t="s">
        <v>291</v>
      </c>
      <c r="G977">
        <v>5</v>
      </c>
      <c r="H977" t="str">
        <f>_xlfn.XLOOKUP(Table1[[#This Row],[ZIPCODE]],Table2[Zip Code],Table2[County])</f>
        <v>Salt Lake</v>
      </c>
      <c r="I977" t="str">
        <f>_xlfn.XLOOKUP(Table1[[#This Row],[ZIPCODE]],Table3[zip],Table3[county])</f>
        <v>Salt Lake County</v>
      </c>
      <c r="J977" t="str">
        <f>IFERROR(Table1[[#This Row],[County (Utah.gov)]], SUBSTITUTE(Table1[[#This Row],[County (WPR)]], " County", ""))</f>
        <v>Salt Lake</v>
      </c>
    </row>
    <row r="978" spans="1:10">
      <c r="A978" t="s">
        <v>191</v>
      </c>
      <c r="B978" t="s">
        <v>298</v>
      </c>
      <c r="C978">
        <v>2025</v>
      </c>
      <c r="D978">
        <v>2</v>
      </c>
      <c r="E978">
        <v>84095</v>
      </c>
      <c r="F978" t="s">
        <v>290</v>
      </c>
      <c r="G978">
        <v>9</v>
      </c>
      <c r="H978" t="str">
        <f>_xlfn.XLOOKUP(Table1[[#This Row],[ZIPCODE]],Table2[Zip Code],Table2[County])</f>
        <v>Salt Lake</v>
      </c>
      <c r="I978" t="str">
        <f>_xlfn.XLOOKUP(Table1[[#This Row],[ZIPCODE]],Table3[zip],Table3[county])</f>
        <v>Salt Lake County</v>
      </c>
      <c r="J978" t="str">
        <f>IFERROR(Table1[[#This Row],[County (Utah.gov)]], SUBSTITUTE(Table1[[#This Row],[County (WPR)]], " County", ""))</f>
        <v>Salt Lake</v>
      </c>
    </row>
    <row r="979" spans="1:10">
      <c r="A979" t="s">
        <v>191</v>
      </c>
      <c r="B979" t="s">
        <v>298</v>
      </c>
      <c r="C979">
        <v>2025</v>
      </c>
      <c r="D979">
        <v>2</v>
      </c>
      <c r="E979">
        <v>84095</v>
      </c>
      <c r="F979" t="s">
        <v>291</v>
      </c>
      <c r="G979">
        <v>14</v>
      </c>
      <c r="H979" t="str">
        <f>_xlfn.XLOOKUP(Table1[[#This Row],[ZIPCODE]],Table2[Zip Code],Table2[County])</f>
        <v>Salt Lake</v>
      </c>
      <c r="I979" t="str">
        <f>_xlfn.XLOOKUP(Table1[[#This Row],[ZIPCODE]],Table3[zip],Table3[county])</f>
        <v>Salt Lake County</v>
      </c>
      <c r="J979" t="str">
        <f>IFERROR(Table1[[#This Row],[County (Utah.gov)]], SUBSTITUTE(Table1[[#This Row],[County (WPR)]], " County", ""))</f>
        <v>Salt Lake</v>
      </c>
    </row>
    <row r="980" spans="1:10">
      <c r="A980" t="s">
        <v>191</v>
      </c>
      <c r="B980" t="s">
        <v>298</v>
      </c>
      <c r="C980">
        <v>2025</v>
      </c>
      <c r="D980">
        <v>2</v>
      </c>
      <c r="E980">
        <v>84096</v>
      </c>
      <c r="F980" t="s">
        <v>290</v>
      </c>
      <c r="G980">
        <v>119</v>
      </c>
      <c r="H980" t="e">
        <f>_xlfn.XLOOKUP(Table1[[#This Row],[ZIPCODE]],Table2[Zip Code],Table2[County])</f>
        <v>#N/A</v>
      </c>
      <c r="I980" t="str">
        <f>_xlfn.XLOOKUP(Table1[[#This Row],[ZIPCODE]],Table3[zip],Table3[county])</f>
        <v>Salt Lake County</v>
      </c>
      <c r="J980" t="str">
        <f>IFERROR(Table1[[#This Row],[County (Utah.gov)]], SUBSTITUTE(Table1[[#This Row],[County (WPR)]], " County", ""))</f>
        <v>Salt Lake</v>
      </c>
    </row>
    <row r="981" spans="1:10">
      <c r="A981" t="s">
        <v>191</v>
      </c>
      <c r="B981" t="s">
        <v>298</v>
      </c>
      <c r="C981">
        <v>2025</v>
      </c>
      <c r="D981">
        <v>2</v>
      </c>
      <c r="E981">
        <v>84096</v>
      </c>
      <c r="F981" t="s">
        <v>291</v>
      </c>
      <c r="G981">
        <v>178</v>
      </c>
      <c r="H981" t="e">
        <f>_xlfn.XLOOKUP(Table1[[#This Row],[ZIPCODE]],Table2[Zip Code],Table2[County])</f>
        <v>#N/A</v>
      </c>
      <c r="I981" t="str">
        <f>_xlfn.XLOOKUP(Table1[[#This Row],[ZIPCODE]],Table3[zip],Table3[county])</f>
        <v>Salt Lake County</v>
      </c>
      <c r="J981" t="str">
        <f>IFERROR(Table1[[#This Row],[County (Utah.gov)]], SUBSTITUTE(Table1[[#This Row],[County (WPR)]], " County", ""))</f>
        <v>Salt Lake</v>
      </c>
    </row>
    <row r="982" spans="1:10">
      <c r="A982" t="s">
        <v>191</v>
      </c>
      <c r="B982" t="s">
        <v>298</v>
      </c>
      <c r="C982">
        <v>2025</v>
      </c>
      <c r="D982">
        <v>2</v>
      </c>
      <c r="E982">
        <v>84097</v>
      </c>
      <c r="F982" t="s">
        <v>290</v>
      </c>
      <c r="G982">
        <v>1</v>
      </c>
      <c r="H982" t="str">
        <f>_xlfn.XLOOKUP(Table1[[#This Row],[ZIPCODE]],Table2[Zip Code],Table2[County])</f>
        <v>Utah</v>
      </c>
      <c r="I982" t="str">
        <f>_xlfn.XLOOKUP(Table1[[#This Row],[ZIPCODE]],Table3[zip],Table3[county])</f>
        <v>Utah County</v>
      </c>
      <c r="J982" t="str">
        <f>IFERROR(Table1[[#This Row],[County (Utah.gov)]], SUBSTITUTE(Table1[[#This Row],[County (WPR)]], " County", ""))</f>
        <v>Utah</v>
      </c>
    </row>
    <row r="983" spans="1:10">
      <c r="A983" t="s">
        <v>191</v>
      </c>
      <c r="B983" t="s">
        <v>298</v>
      </c>
      <c r="C983">
        <v>2025</v>
      </c>
      <c r="D983">
        <v>2</v>
      </c>
      <c r="E983">
        <v>84098</v>
      </c>
      <c r="F983" t="s">
        <v>290</v>
      </c>
      <c r="G983">
        <v>2</v>
      </c>
      <c r="H983" t="str">
        <f>_xlfn.XLOOKUP(Table1[[#This Row],[ZIPCODE]],Table2[Zip Code],Table2[County])</f>
        <v>Summit</v>
      </c>
      <c r="I983" t="str">
        <f>_xlfn.XLOOKUP(Table1[[#This Row],[ZIPCODE]],Table3[zip],Table3[county])</f>
        <v>Summit County</v>
      </c>
      <c r="J983" t="str">
        <f>IFERROR(Table1[[#This Row],[County (Utah.gov)]], SUBSTITUTE(Table1[[#This Row],[County (WPR)]], " County", ""))</f>
        <v>Summit</v>
      </c>
    </row>
    <row r="984" spans="1:10">
      <c r="A984" t="s">
        <v>191</v>
      </c>
      <c r="B984" t="s">
        <v>298</v>
      </c>
      <c r="C984">
        <v>2025</v>
      </c>
      <c r="D984">
        <v>2</v>
      </c>
      <c r="E984">
        <v>84098</v>
      </c>
      <c r="F984" t="s">
        <v>291</v>
      </c>
      <c r="G984">
        <v>1</v>
      </c>
      <c r="H984" t="str">
        <f>_xlfn.XLOOKUP(Table1[[#This Row],[ZIPCODE]],Table2[Zip Code],Table2[County])</f>
        <v>Summit</v>
      </c>
      <c r="I984" t="str">
        <f>_xlfn.XLOOKUP(Table1[[#This Row],[ZIPCODE]],Table3[zip],Table3[county])</f>
        <v>Summit County</v>
      </c>
      <c r="J984" t="str">
        <f>IFERROR(Table1[[#This Row],[County (Utah.gov)]], SUBSTITUTE(Table1[[#This Row],[County (WPR)]], " County", ""))</f>
        <v>Summit</v>
      </c>
    </row>
    <row r="985" spans="1:10">
      <c r="A985" t="s">
        <v>191</v>
      </c>
      <c r="B985" t="s">
        <v>298</v>
      </c>
      <c r="C985">
        <v>2025</v>
      </c>
      <c r="D985">
        <v>2</v>
      </c>
      <c r="E985">
        <v>84101</v>
      </c>
      <c r="F985" t="s">
        <v>291</v>
      </c>
      <c r="G985">
        <v>1</v>
      </c>
      <c r="H985" t="str">
        <f>_xlfn.XLOOKUP(Table1[[#This Row],[ZIPCODE]],Table2[Zip Code],Table2[County])</f>
        <v>Salt Lake</v>
      </c>
      <c r="I985" t="str">
        <f>_xlfn.XLOOKUP(Table1[[#This Row],[ZIPCODE]],Table3[zip],Table3[county])</f>
        <v>Salt Lake County</v>
      </c>
      <c r="J985" t="str">
        <f>IFERROR(Table1[[#This Row],[County (Utah.gov)]], SUBSTITUTE(Table1[[#This Row],[County (WPR)]], " County", ""))</f>
        <v>Salt Lake</v>
      </c>
    </row>
    <row r="986" spans="1:10">
      <c r="A986" t="s">
        <v>191</v>
      </c>
      <c r="B986" t="s">
        <v>298</v>
      </c>
      <c r="C986">
        <v>2025</v>
      </c>
      <c r="D986">
        <v>2</v>
      </c>
      <c r="E986">
        <v>84102</v>
      </c>
      <c r="F986" t="s">
        <v>290</v>
      </c>
      <c r="G986">
        <v>2</v>
      </c>
      <c r="H986" t="str">
        <f>_xlfn.XLOOKUP(Table1[[#This Row],[ZIPCODE]],Table2[Zip Code],Table2[County])</f>
        <v>Salt Lake</v>
      </c>
      <c r="I986" t="str">
        <f>_xlfn.XLOOKUP(Table1[[#This Row],[ZIPCODE]],Table3[zip],Table3[county])</f>
        <v>Salt Lake County</v>
      </c>
      <c r="J986" t="str">
        <f>IFERROR(Table1[[#This Row],[County (Utah.gov)]], SUBSTITUTE(Table1[[#This Row],[County (WPR)]], " County", ""))</f>
        <v>Salt Lake</v>
      </c>
    </row>
    <row r="987" spans="1:10">
      <c r="A987" t="s">
        <v>191</v>
      </c>
      <c r="B987" t="s">
        <v>298</v>
      </c>
      <c r="C987">
        <v>2025</v>
      </c>
      <c r="D987">
        <v>2</v>
      </c>
      <c r="E987">
        <v>84102</v>
      </c>
      <c r="F987" t="s">
        <v>291</v>
      </c>
      <c r="G987">
        <v>1</v>
      </c>
      <c r="H987" t="str">
        <f>_xlfn.XLOOKUP(Table1[[#This Row],[ZIPCODE]],Table2[Zip Code],Table2[County])</f>
        <v>Salt Lake</v>
      </c>
      <c r="I987" t="str">
        <f>_xlfn.XLOOKUP(Table1[[#This Row],[ZIPCODE]],Table3[zip],Table3[county])</f>
        <v>Salt Lake County</v>
      </c>
      <c r="J987" t="str">
        <f>IFERROR(Table1[[#This Row],[County (Utah.gov)]], SUBSTITUTE(Table1[[#This Row],[County (WPR)]], " County", ""))</f>
        <v>Salt Lake</v>
      </c>
    </row>
    <row r="988" spans="1:10">
      <c r="A988" t="s">
        <v>191</v>
      </c>
      <c r="B988" t="s">
        <v>298</v>
      </c>
      <c r="C988">
        <v>2025</v>
      </c>
      <c r="D988">
        <v>2</v>
      </c>
      <c r="E988">
        <v>84103</v>
      </c>
      <c r="F988" t="s">
        <v>290</v>
      </c>
      <c r="G988">
        <v>4</v>
      </c>
      <c r="H988" t="str">
        <f>_xlfn.XLOOKUP(Table1[[#This Row],[ZIPCODE]],Table2[Zip Code],Table2[County])</f>
        <v>Salt Lake</v>
      </c>
      <c r="I988" t="str">
        <f>_xlfn.XLOOKUP(Table1[[#This Row],[ZIPCODE]],Table3[zip],Table3[county])</f>
        <v>Salt Lake County</v>
      </c>
      <c r="J988" t="str">
        <f>IFERROR(Table1[[#This Row],[County (Utah.gov)]], SUBSTITUTE(Table1[[#This Row],[County (WPR)]], " County", ""))</f>
        <v>Salt Lake</v>
      </c>
    </row>
    <row r="989" spans="1:10">
      <c r="A989" t="s">
        <v>191</v>
      </c>
      <c r="B989" t="s">
        <v>298</v>
      </c>
      <c r="C989">
        <v>2025</v>
      </c>
      <c r="D989">
        <v>2</v>
      </c>
      <c r="E989">
        <v>84104</v>
      </c>
      <c r="F989" t="s">
        <v>291</v>
      </c>
      <c r="G989">
        <v>1</v>
      </c>
      <c r="H989" t="str">
        <f>_xlfn.XLOOKUP(Table1[[#This Row],[ZIPCODE]],Table2[Zip Code],Table2[County])</f>
        <v>Salt Lake</v>
      </c>
      <c r="I989" t="str">
        <f>_xlfn.XLOOKUP(Table1[[#This Row],[ZIPCODE]],Table3[zip],Table3[county])</f>
        <v>Salt Lake County</v>
      </c>
      <c r="J989" t="str">
        <f>IFERROR(Table1[[#This Row],[County (Utah.gov)]], SUBSTITUTE(Table1[[#This Row],[County (WPR)]], " County", ""))</f>
        <v>Salt Lake</v>
      </c>
    </row>
    <row r="990" spans="1:10">
      <c r="A990" t="s">
        <v>191</v>
      </c>
      <c r="B990" t="s">
        <v>298</v>
      </c>
      <c r="C990">
        <v>2025</v>
      </c>
      <c r="D990">
        <v>2</v>
      </c>
      <c r="E990">
        <v>84105</v>
      </c>
      <c r="F990" t="s">
        <v>290</v>
      </c>
      <c r="G990">
        <v>2</v>
      </c>
      <c r="H990" t="str">
        <f>_xlfn.XLOOKUP(Table1[[#This Row],[ZIPCODE]],Table2[Zip Code],Table2[County])</f>
        <v>Salt Lake</v>
      </c>
      <c r="I990" t="str">
        <f>_xlfn.XLOOKUP(Table1[[#This Row],[ZIPCODE]],Table3[zip],Table3[county])</f>
        <v>Salt Lake County</v>
      </c>
      <c r="J990" t="str">
        <f>IFERROR(Table1[[#This Row],[County (Utah.gov)]], SUBSTITUTE(Table1[[#This Row],[County (WPR)]], " County", ""))</f>
        <v>Salt Lake</v>
      </c>
    </row>
    <row r="991" spans="1:10">
      <c r="A991" t="s">
        <v>191</v>
      </c>
      <c r="B991" t="s">
        <v>298</v>
      </c>
      <c r="C991">
        <v>2025</v>
      </c>
      <c r="D991">
        <v>2</v>
      </c>
      <c r="E991">
        <v>84105</v>
      </c>
      <c r="F991" t="s">
        <v>291</v>
      </c>
      <c r="G991">
        <v>1</v>
      </c>
      <c r="H991" t="str">
        <f>_xlfn.XLOOKUP(Table1[[#This Row],[ZIPCODE]],Table2[Zip Code],Table2[County])</f>
        <v>Salt Lake</v>
      </c>
      <c r="I991" t="str">
        <f>_xlfn.XLOOKUP(Table1[[#This Row],[ZIPCODE]],Table3[zip],Table3[county])</f>
        <v>Salt Lake County</v>
      </c>
      <c r="J991" t="str">
        <f>IFERROR(Table1[[#This Row],[County (Utah.gov)]], SUBSTITUTE(Table1[[#This Row],[County (WPR)]], " County", ""))</f>
        <v>Salt Lake</v>
      </c>
    </row>
    <row r="992" spans="1:10">
      <c r="A992" t="s">
        <v>191</v>
      </c>
      <c r="B992" t="s">
        <v>298</v>
      </c>
      <c r="C992">
        <v>2025</v>
      </c>
      <c r="D992">
        <v>2</v>
      </c>
      <c r="E992">
        <v>84106</v>
      </c>
      <c r="F992" t="s">
        <v>290</v>
      </c>
      <c r="G992">
        <v>1</v>
      </c>
      <c r="H992" t="str">
        <f>_xlfn.XLOOKUP(Table1[[#This Row],[ZIPCODE]],Table2[Zip Code],Table2[County])</f>
        <v>Salt Lake</v>
      </c>
      <c r="I992" t="str">
        <f>_xlfn.XLOOKUP(Table1[[#This Row],[ZIPCODE]],Table3[zip],Table3[county])</f>
        <v>Salt Lake County</v>
      </c>
      <c r="J992" t="str">
        <f>IFERROR(Table1[[#This Row],[County (Utah.gov)]], SUBSTITUTE(Table1[[#This Row],[County (WPR)]], " County", ""))</f>
        <v>Salt Lake</v>
      </c>
    </row>
    <row r="993" spans="1:10">
      <c r="A993" t="s">
        <v>191</v>
      </c>
      <c r="B993" t="s">
        <v>298</v>
      </c>
      <c r="C993">
        <v>2025</v>
      </c>
      <c r="D993">
        <v>2</v>
      </c>
      <c r="E993">
        <v>84106</v>
      </c>
      <c r="F993" t="s">
        <v>291</v>
      </c>
      <c r="G993">
        <v>2</v>
      </c>
      <c r="H993" t="str">
        <f>_xlfn.XLOOKUP(Table1[[#This Row],[ZIPCODE]],Table2[Zip Code],Table2[County])</f>
        <v>Salt Lake</v>
      </c>
      <c r="I993" t="str">
        <f>_xlfn.XLOOKUP(Table1[[#This Row],[ZIPCODE]],Table3[zip],Table3[county])</f>
        <v>Salt Lake County</v>
      </c>
      <c r="J993" t="str">
        <f>IFERROR(Table1[[#This Row],[County (Utah.gov)]], SUBSTITUTE(Table1[[#This Row],[County (WPR)]], " County", ""))</f>
        <v>Salt Lake</v>
      </c>
    </row>
    <row r="994" spans="1:10">
      <c r="A994" t="s">
        <v>191</v>
      </c>
      <c r="B994" t="s">
        <v>298</v>
      </c>
      <c r="C994">
        <v>2025</v>
      </c>
      <c r="D994">
        <v>2</v>
      </c>
      <c r="E994">
        <v>84107</v>
      </c>
      <c r="F994" t="s">
        <v>290</v>
      </c>
      <c r="G994">
        <v>2</v>
      </c>
      <c r="H994" t="str">
        <f>_xlfn.XLOOKUP(Table1[[#This Row],[ZIPCODE]],Table2[Zip Code],Table2[County])</f>
        <v>Salt Lake</v>
      </c>
      <c r="I994" t="str">
        <f>_xlfn.XLOOKUP(Table1[[#This Row],[ZIPCODE]],Table3[zip],Table3[county])</f>
        <v>Salt Lake County</v>
      </c>
      <c r="J994" t="str">
        <f>IFERROR(Table1[[#This Row],[County (Utah.gov)]], SUBSTITUTE(Table1[[#This Row],[County (WPR)]], " County", ""))</f>
        <v>Salt Lake</v>
      </c>
    </row>
    <row r="995" spans="1:10">
      <c r="A995" t="s">
        <v>191</v>
      </c>
      <c r="B995" t="s">
        <v>298</v>
      </c>
      <c r="C995">
        <v>2025</v>
      </c>
      <c r="D995">
        <v>2</v>
      </c>
      <c r="E995">
        <v>84107</v>
      </c>
      <c r="F995" t="s">
        <v>291</v>
      </c>
      <c r="G995">
        <v>4</v>
      </c>
      <c r="H995" t="str">
        <f>_xlfn.XLOOKUP(Table1[[#This Row],[ZIPCODE]],Table2[Zip Code],Table2[County])</f>
        <v>Salt Lake</v>
      </c>
      <c r="I995" t="str">
        <f>_xlfn.XLOOKUP(Table1[[#This Row],[ZIPCODE]],Table3[zip],Table3[county])</f>
        <v>Salt Lake County</v>
      </c>
      <c r="J995" t="str">
        <f>IFERROR(Table1[[#This Row],[County (Utah.gov)]], SUBSTITUTE(Table1[[#This Row],[County (WPR)]], " County", ""))</f>
        <v>Salt Lake</v>
      </c>
    </row>
    <row r="996" spans="1:10">
      <c r="A996" t="s">
        <v>191</v>
      </c>
      <c r="B996" t="s">
        <v>298</v>
      </c>
      <c r="C996">
        <v>2025</v>
      </c>
      <c r="D996">
        <v>2</v>
      </c>
      <c r="E996">
        <v>84108</v>
      </c>
      <c r="F996" t="s">
        <v>291</v>
      </c>
      <c r="G996">
        <v>1</v>
      </c>
      <c r="H996" t="str">
        <f>_xlfn.XLOOKUP(Table1[[#This Row],[ZIPCODE]],Table2[Zip Code],Table2[County])</f>
        <v>Salt Lake</v>
      </c>
      <c r="I996" t="str">
        <f>_xlfn.XLOOKUP(Table1[[#This Row],[ZIPCODE]],Table3[zip],Table3[county])</f>
        <v>Salt Lake County</v>
      </c>
      <c r="J996" t="str">
        <f>IFERROR(Table1[[#This Row],[County (Utah.gov)]], SUBSTITUTE(Table1[[#This Row],[County (WPR)]], " County", ""))</f>
        <v>Salt Lake</v>
      </c>
    </row>
    <row r="997" spans="1:10">
      <c r="A997" t="s">
        <v>191</v>
      </c>
      <c r="B997" t="s">
        <v>298</v>
      </c>
      <c r="C997">
        <v>2025</v>
      </c>
      <c r="D997">
        <v>2</v>
      </c>
      <c r="E997">
        <v>84109</v>
      </c>
      <c r="F997" t="s">
        <v>290</v>
      </c>
      <c r="G997">
        <v>1</v>
      </c>
      <c r="H997" t="str">
        <f>_xlfn.XLOOKUP(Table1[[#This Row],[ZIPCODE]],Table2[Zip Code],Table2[County])</f>
        <v>Salt Lake</v>
      </c>
      <c r="I997" t="str">
        <f>_xlfn.XLOOKUP(Table1[[#This Row],[ZIPCODE]],Table3[zip],Table3[county])</f>
        <v>Salt Lake County</v>
      </c>
      <c r="J997" t="str">
        <f>IFERROR(Table1[[#This Row],[County (Utah.gov)]], SUBSTITUTE(Table1[[#This Row],[County (WPR)]], " County", ""))</f>
        <v>Salt Lake</v>
      </c>
    </row>
    <row r="998" spans="1:10">
      <c r="A998" t="s">
        <v>191</v>
      </c>
      <c r="B998" t="s">
        <v>298</v>
      </c>
      <c r="C998">
        <v>2025</v>
      </c>
      <c r="D998">
        <v>2</v>
      </c>
      <c r="E998">
        <v>84109</v>
      </c>
      <c r="F998" t="s">
        <v>291</v>
      </c>
      <c r="G998">
        <v>1</v>
      </c>
      <c r="H998" t="str">
        <f>_xlfn.XLOOKUP(Table1[[#This Row],[ZIPCODE]],Table2[Zip Code],Table2[County])</f>
        <v>Salt Lake</v>
      </c>
      <c r="I998" t="str">
        <f>_xlfn.XLOOKUP(Table1[[#This Row],[ZIPCODE]],Table3[zip],Table3[county])</f>
        <v>Salt Lake County</v>
      </c>
      <c r="J998" t="str">
        <f>IFERROR(Table1[[#This Row],[County (Utah.gov)]], SUBSTITUTE(Table1[[#This Row],[County (WPR)]], " County", ""))</f>
        <v>Salt Lake</v>
      </c>
    </row>
    <row r="999" spans="1:10">
      <c r="A999" t="s">
        <v>191</v>
      </c>
      <c r="B999" t="s">
        <v>298</v>
      </c>
      <c r="C999">
        <v>2025</v>
      </c>
      <c r="D999">
        <v>2</v>
      </c>
      <c r="E999">
        <v>84111</v>
      </c>
      <c r="F999" t="s">
        <v>291</v>
      </c>
      <c r="G999">
        <v>3</v>
      </c>
      <c r="H999" t="str">
        <f>_xlfn.XLOOKUP(Table1[[#This Row],[ZIPCODE]],Table2[Zip Code],Table2[County])</f>
        <v>Salt Lake</v>
      </c>
      <c r="I999" t="str">
        <f>_xlfn.XLOOKUP(Table1[[#This Row],[ZIPCODE]],Table3[zip],Table3[county])</f>
        <v>Salt Lake County</v>
      </c>
      <c r="J999" t="str">
        <f>IFERROR(Table1[[#This Row],[County (Utah.gov)]], SUBSTITUTE(Table1[[#This Row],[County (WPR)]], " County", ""))</f>
        <v>Salt Lake</v>
      </c>
    </row>
    <row r="1000" spans="1:10">
      <c r="A1000" t="s">
        <v>191</v>
      </c>
      <c r="B1000" t="s">
        <v>298</v>
      </c>
      <c r="C1000">
        <v>2025</v>
      </c>
      <c r="D1000">
        <v>2</v>
      </c>
      <c r="E1000">
        <v>84115</v>
      </c>
      <c r="F1000" t="s">
        <v>291</v>
      </c>
      <c r="G1000">
        <v>5</v>
      </c>
      <c r="H1000" t="str">
        <f>_xlfn.XLOOKUP(Table1[[#This Row],[ZIPCODE]],Table2[Zip Code],Table2[County])</f>
        <v>Salt Lake</v>
      </c>
      <c r="I1000" t="str">
        <f>_xlfn.XLOOKUP(Table1[[#This Row],[ZIPCODE]],Table3[zip],Table3[county])</f>
        <v>Salt Lake County</v>
      </c>
      <c r="J1000" t="str">
        <f>IFERROR(Table1[[#This Row],[County (Utah.gov)]], SUBSTITUTE(Table1[[#This Row],[County (WPR)]], " County", ""))</f>
        <v>Salt Lake</v>
      </c>
    </row>
    <row r="1001" spans="1:10">
      <c r="A1001" t="s">
        <v>191</v>
      </c>
      <c r="B1001" t="s">
        <v>298</v>
      </c>
      <c r="C1001">
        <v>2025</v>
      </c>
      <c r="D1001">
        <v>2</v>
      </c>
      <c r="E1001">
        <v>84116</v>
      </c>
      <c r="F1001" t="s">
        <v>290</v>
      </c>
      <c r="G1001">
        <v>3</v>
      </c>
      <c r="H1001" t="str">
        <f>_xlfn.XLOOKUP(Table1[[#This Row],[ZIPCODE]],Table2[Zip Code],Table2[County])</f>
        <v>Salt Lake</v>
      </c>
      <c r="I1001" t="str">
        <f>_xlfn.XLOOKUP(Table1[[#This Row],[ZIPCODE]],Table3[zip],Table3[county])</f>
        <v>Salt Lake County</v>
      </c>
      <c r="J1001" t="str">
        <f>IFERROR(Table1[[#This Row],[County (Utah.gov)]], SUBSTITUTE(Table1[[#This Row],[County (WPR)]], " County", ""))</f>
        <v>Salt Lake</v>
      </c>
    </row>
    <row r="1002" spans="1:10">
      <c r="A1002" t="s">
        <v>191</v>
      </c>
      <c r="B1002" t="s">
        <v>298</v>
      </c>
      <c r="C1002">
        <v>2025</v>
      </c>
      <c r="D1002">
        <v>2</v>
      </c>
      <c r="E1002">
        <v>84116</v>
      </c>
      <c r="F1002" t="s">
        <v>291</v>
      </c>
      <c r="G1002">
        <v>2</v>
      </c>
      <c r="H1002" t="str">
        <f>_xlfn.XLOOKUP(Table1[[#This Row],[ZIPCODE]],Table2[Zip Code],Table2[County])</f>
        <v>Salt Lake</v>
      </c>
      <c r="I1002" t="str">
        <f>_xlfn.XLOOKUP(Table1[[#This Row],[ZIPCODE]],Table3[zip],Table3[county])</f>
        <v>Salt Lake County</v>
      </c>
      <c r="J1002" t="str">
        <f>IFERROR(Table1[[#This Row],[County (Utah.gov)]], SUBSTITUTE(Table1[[#This Row],[County (WPR)]], " County", ""))</f>
        <v>Salt Lake</v>
      </c>
    </row>
    <row r="1003" spans="1:10">
      <c r="A1003" t="s">
        <v>191</v>
      </c>
      <c r="B1003" t="s">
        <v>298</v>
      </c>
      <c r="C1003">
        <v>2025</v>
      </c>
      <c r="D1003">
        <v>2</v>
      </c>
      <c r="E1003">
        <v>84117</v>
      </c>
      <c r="F1003" t="s">
        <v>290</v>
      </c>
      <c r="G1003">
        <v>2</v>
      </c>
      <c r="H1003" t="str">
        <f>_xlfn.XLOOKUP(Table1[[#This Row],[ZIPCODE]],Table2[Zip Code],Table2[County])</f>
        <v>Salt Lake</v>
      </c>
      <c r="I1003" t="str">
        <f>_xlfn.XLOOKUP(Table1[[#This Row],[ZIPCODE]],Table3[zip],Table3[county])</f>
        <v>Salt Lake County</v>
      </c>
      <c r="J1003" t="str">
        <f>IFERROR(Table1[[#This Row],[County (Utah.gov)]], SUBSTITUTE(Table1[[#This Row],[County (WPR)]], " County", ""))</f>
        <v>Salt Lake</v>
      </c>
    </row>
    <row r="1004" spans="1:10">
      <c r="A1004" t="s">
        <v>191</v>
      </c>
      <c r="B1004" t="s">
        <v>298</v>
      </c>
      <c r="C1004">
        <v>2025</v>
      </c>
      <c r="D1004">
        <v>2</v>
      </c>
      <c r="E1004">
        <v>84118</v>
      </c>
      <c r="F1004" t="s">
        <v>290</v>
      </c>
      <c r="G1004">
        <v>4</v>
      </c>
      <c r="H1004" t="str">
        <f>_xlfn.XLOOKUP(Table1[[#This Row],[ZIPCODE]],Table2[Zip Code],Table2[County])</f>
        <v>Salt Lake</v>
      </c>
      <c r="I1004" t="str">
        <f>_xlfn.XLOOKUP(Table1[[#This Row],[ZIPCODE]],Table3[zip],Table3[county])</f>
        <v>Salt Lake County</v>
      </c>
      <c r="J1004" t="str">
        <f>IFERROR(Table1[[#This Row],[County (Utah.gov)]], SUBSTITUTE(Table1[[#This Row],[County (WPR)]], " County", ""))</f>
        <v>Salt Lake</v>
      </c>
    </row>
    <row r="1005" spans="1:10">
      <c r="A1005" t="s">
        <v>191</v>
      </c>
      <c r="B1005" t="s">
        <v>298</v>
      </c>
      <c r="C1005">
        <v>2025</v>
      </c>
      <c r="D1005">
        <v>2</v>
      </c>
      <c r="E1005">
        <v>84118</v>
      </c>
      <c r="F1005" t="s">
        <v>291</v>
      </c>
      <c r="G1005">
        <v>9</v>
      </c>
      <c r="H1005" t="str">
        <f>_xlfn.XLOOKUP(Table1[[#This Row],[ZIPCODE]],Table2[Zip Code],Table2[County])</f>
        <v>Salt Lake</v>
      </c>
      <c r="I1005" t="str">
        <f>_xlfn.XLOOKUP(Table1[[#This Row],[ZIPCODE]],Table3[zip],Table3[county])</f>
        <v>Salt Lake County</v>
      </c>
      <c r="J1005" t="str">
        <f>IFERROR(Table1[[#This Row],[County (Utah.gov)]], SUBSTITUTE(Table1[[#This Row],[County (WPR)]], " County", ""))</f>
        <v>Salt Lake</v>
      </c>
    </row>
    <row r="1006" spans="1:10">
      <c r="A1006" t="s">
        <v>191</v>
      </c>
      <c r="B1006" t="s">
        <v>298</v>
      </c>
      <c r="C1006">
        <v>2025</v>
      </c>
      <c r="D1006">
        <v>2</v>
      </c>
      <c r="E1006">
        <v>84119</v>
      </c>
      <c r="F1006" t="s">
        <v>290</v>
      </c>
      <c r="G1006">
        <v>3</v>
      </c>
      <c r="H1006" t="str">
        <f>_xlfn.XLOOKUP(Table1[[#This Row],[ZIPCODE]],Table2[Zip Code],Table2[County])</f>
        <v>Salt Lake</v>
      </c>
      <c r="I1006" t="str">
        <f>_xlfn.XLOOKUP(Table1[[#This Row],[ZIPCODE]],Table3[zip],Table3[county])</f>
        <v>Salt Lake County</v>
      </c>
      <c r="J1006" t="str">
        <f>IFERROR(Table1[[#This Row],[County (Utah.gov)]], SUBSTITUTE(Table1[[#This Row],[County (WPR)]], " County", ""))</f>
        <v>Salt Lake</v>
      </c>
    </row>
    <row r="1007" spans="1:10">
      <c r="A1007" t="s">
        <v>191</v>
      </c>
      <c r="B1007" t="s">
        <v>298</v>
      </c>
      <c r="C1007">
        <v>2025</v>
      </c>
      <c r="D1007">
        <v>2</v>
      </c>
      <c r="E1007">
        <v>84119</v>
      </c>
      <c r="F1007" t="s">
        <v>291</v>
      </c>
      <c r="G1007">
        <v>2</v>
      </c>
      <c r="H1007" t="str">
        <f>_xlfn.XLOOKUP(Table1[[#This Row],[ZIPCODE]],Table2[Zip Code],Table2[County])</f>
        <v>Salt Lake</v>
      </c>
      <c r="I1007" t="str">
        <f>_xlfn.XLOOKUP(Table1[[#This Row],[ZIPCODE]],Table3[zip],Table3[county])</f>
        <v>Salt Lake County</v>
      </c>
      <c r="J1007" t="str">
        <f>IFERROR(Table1[[#This Row],[County (Utah.gov)]], SUBSTITUTE(Table1[[#This Row],[County (WPR)]], " County", ""))</f>
        <v>Salt Lake</v>
      </c>
    </row>
    <row r="1008" spans="1:10">
      <c r="A1008" t="s">
        <v>191</v>
      </c>
      <c r="B1008" t="s">
        <v>298</v>
      </c>
      <c r="C1008">
        <v>2025</v>
      </c>
      <c r="D1008">
        <v>2</v>
      </c>
      <c r="E1008">
        <v>84120</v>
      </c>
      <c r="F1008" t="s">
        <v>290</v>
      </c>
      <c r="G1008">
        <v>10</v>
      </c>
      <c r="H1008" t="str">
        <f>_xlfn.XLOOKUP(Table1[[#This Row],[ZIPCODE]],Table2[Zip Code],Table2[County])</f>
        <v>Salt Lake</v>
      </c>
      <c r="I1008" t="str">
        <f>_xlfn.XLOOKUP(Table1[[#This Row],[ZIPCODE]],Table3[zip],Table3[county])</f>
        <v>Salt Lake County</v>
      </c>
      <c r="J1008" t="str">
        <f>IFERROR(Table1[[#This Row],[County (Utah.gov)]], SUBSTITUTE(Table1[[#This Row],[County (WPR)]], " County", ""))</f>
        <v>Salt Lake</v>
      </c>
    </row>
    <row r="1009" spans="1:10">
      <c r="A1009" t="s">
        <v>191</v>
      </c>
      <c r="B1009" t="s">
        <v>298</v>
      </c>
      <c r="C1009">
        <v>2025</v>
      </c>
      <c r="D1009">
        <v>2</v>
      </c>
      <c r="E1009">
        <v>84120</v>
      </c>
      <c r="F1009" t="s">
        <v>291</v>
      </c>
      <c r="G1009">
        <v>5</v>
      </c>
      <c r="H1009" t="str">
        <f>_xlfn.XLOOKUP(Table1[[#This Row],[ZIPCODE]],Table2[Zip Code],Table2[County])</f>
        <v>Salt Lake</v>
      </c>
      <c r="I1009" t="str">
        <f>_xlfn.XLOOKUP(Table1[[#This Row],[ZIPCODE]],Table3[zip],Table3[county])</f>
        <v>Salt Lake County</v>
      </c>
      <c r="J1009" t="str">
        <f>IFERROR(Table1[[#This Row],[County (Utah.gov)]], SUBSTITUTE(Table1[[#This Row],[County (WPR)]], " County", ""))</f>
        <v>Salt Lake</v>
      </c>
    </row>
    <row r="1010" spans="1:10">
      <c r="A1010" t="s">
        <v>191</v>
      </c>
      <c r="B1010" t="s">
        <v>298</v>
      </c>
      <c r="C1010">
        <v>2025</v>
      </c>
      <c r="D1010">
        <v>2</v>
      </c>
      <c r="E1010">
        <v>84121</v>
      </c>
      <c r="F1010" t="s">
        <v>290</v>
      </c>
      <c r="G1010">
        <v>5</v>
      </c>
      <c r="H1010" t="str">
        <f>_xlfn.XLOOKUP(Table1[[#This Row],[ZIPCODE]],Table2[Zip Code],Table2[County])</f>
        <v>Salt Lake</v>
      </c>
      <c r="I1010" t="str">
        <f>_xlfn.XLOOKUP(Table1[[#This Row],[ZIPCODE]],Table3[zip],Table3[county])</f>
        <v>Salt Lake County</v>
      </c>
      <c r="J1010" t="str">
        <f>IFERROR(Table1[[#This Row],[County (Utah.gov)]], SUBSTITUTE(Table1[[#This Row],[County (WPR)]], " County", ""))</f>
        <v>Salt Lake</v>
      </c>
    </row>
    <row r="1011" spans="1:10">
      <c r="A1011" t="s">
        <v>191</v>
      </c>
      <c r="B1011" t="s">
        <v>298</v>
      </c>
      <c r="C1011">
        <v>2025</v>
      </c>
      <c r="D1011">
        <v>2</v>
      </c>
      <c r="E1011">
        <v>84121</v>
      </c>
      <c r="F1011" t="s">
        <v>291</v>
      </c>
      <c r="G1011">
        <v>6</v>
      </c>
      <c r="H1011" t="str">
        <f>_xlfn.XLOOKUP(Table1[[#This Row],[ZIPCODE]],Table2[Zip Code],Table2[County])</f>
        <v>Salt Lake</v>
      </c>
      <c r="I1011" t="str">
        <f>_xlfn.XLOOKUP(Table1[[#This Row],[ZIPCODE]],Table3[zip],Table3[county])</f>
        <v>Salt Lake County</v>
      </c>
      <c r="J1011" t="str">
        <f>IFERROR(Table1[[#This Row],[County (Utah.gov)]], SUBSTITUTE(Table1[[#This Row],[County (WPR)]], " County", ""))</f>
        <v>Salt Lake</v>
      </c>
    </row>
    <row r="1012" spans="1:10">
      <c r="A1012" t="s">
        <v>191</v>
      </c>
      <c r="B1012" t="s">
        <v>298</v>
      </c>
      <c r="C1012">
        <v>2025</v>
      </c>
      <c r="D1012">
        <v>2</v>
      </c>
      <c r="E1012">
        <v>84123</v>
      </c>
      <c r="F1012" t="s">
        <v>290</v>
      </c>
      <c r="G1012">
        <v>2</v>
      </c>
      <c r="H1012" t="str">
        <f>_xlfn.XLOOKUP(Table1[[#This Row],[ZIPCODE]],Table2[Zip Code],Table2[County])</f>
        <v>Salt Lake</v>
      </c>
      <c r="I1012" t="str">
        <f>_xlfn.XLOOKUP(Table1[[#This Row],[ZIPCODE]],Table3[zip],Table3[county])</f>
        <v>Salt Lake County</v>
      </c>
      <c r="J1012" t="str">
        <f>IFERROR(Table1[[#This Row],[County (Utah.gov)]], SUBSTITUTE(Table1[[#This Row],[County (WPR)]], " County", ""))</f>
        <v>Salt Lake</v>
      </c>
    </row>
    <row r="1013" spans="1:10">
      <c r="A1013" t="s">
        <v>191</v>
      </c>
      <c r="B1013" t="s">
        <v>298</v>
      </c>
      <c r="C1013">
        <v>2025</v>
      </c>
      <c r="D1013">
        <v>2</v>
      </c>
      <c r="E1013">
        <v>84123</v>
      </c>
      <c r="F1013" t="s">
        <v>291</v>
      </c>
      <c r="G1013">
        <v>7</v>
      </c>
      <c r="H1013" t="str">
        <f>_xlfn.XLOOKUP(Table1[[#This Row],[ZIPCODE]],Table2[Zip Code],Table2[County])</f>
        <v>Salt Lake</v>
      </c>
      <c r="I1013" t="str">
        <f>_xlfn.XLOOKUP(Table1[[#This Row],[ZIPCODE]],Table3[zip],Table3[county])</f>
        <v>Salt Lake County</v>
      </c>
      <c r="J1013" t="str">
        <f>IFERROR(Table1[[#This Row],[County (Utah.gov)]], SUBSTITUTE(Table1[[#This Row],[County (WPR)]], " County", ""))</f>
        <v>Salt Lake</v>
      </c>
    </row>
    <row r="1014" spans="1:10">
      <c r="A1014" t="s">
        <v>191</v>
      </c>
      <c r="B1014" t="s">
        <v>298</v>
      </c>
      <c r="C1014">
        <v>2025</v>
      </c>
      <c r="D1014">
        <v>2</v>
      </c>
      <c r="E1014">
        <v>84124</v>
      </c>
      <c r="F1014" t="s">
        <v>290</v>
      </c>
      <c r="G1014">
        <v>1</v>
      </c>
      <c r="H1014" t="str">
        <f>_xlfn.XLOOKUP(Table1[[#This Row],[ZIPCODE]],Table2[Zip Code],Table2[County])</f>
        <v>Salt Lake</v>
      </c>
      <c r="I1014" t="str">
        <f>_xlfn.XLOOKUP(Table1[[#This Row],[ZIPCODE]],Table3[zip],Table3[county])</f>
        <v>Salt Lake County</v>
      </c>
      <c r="J1014" t="str">
        <f>IFERROR(Table1[[#This Row],[County (Utah.gov)]], SUBSTITUTE(Table1[[#This Row],[County (WPR)]], " County", ""))</f>
        <v>Salt Lake</v>
      </c>
    </row>
    <row r="1015" spans="1:10">
      <c r="A1015" t="s">
        <v>191</v>
      </c>
      <c r="B1015" t="s">
        <v>298</v>
      </c>
      <c r="C1015">
        <v>2025</v>
      </c>
      <c r="D1015">
        <v>2</v>
      </c>
      <c r="E1015">
        <v>84124</v>
      </c>
      <c r="F1015" t="s">
        <v>291</v>
      </c>
      <c r="G1015">
        <v>1</v>
      </c>
      <c r="H1015" t="str">
        <f>_xlfn.XLOOKUP(Table1[[#This Row],[ZIPCODE]],Table2[Zip Code],Table2[County])</f>
        <v>Salt Lake</v>
      </c>
      <c r="I1015" t="str">
        <f>_xlfn.XLOOKUP(Table1[[#This Row],[ZIPCODE]],Table3[zip],Table3[county])</f>
        <v>Salt Lake County</v>
      </c>
      <c r="J1015" t="str">
        <f>IFERROR(Table1[[#This Row],[County (Utah.gov)]], SUBSTITUTE(Table1[[#This Row],[County (WPR)]], " County", ""))</f>
        <v>Salt Lake</v>
      </c>
    </row>
    <row r="1016" spans="1:10">
      <c r="A1016" t="s">
        <v>191</v>
      </c>
      <c r="B1016" t="s">
        <v>298</v>
      </c>
      <c r="C1016">
        <v>2025</v>
      </c>
      <c r="D1016">
        <v>2</v>
      </c>
      <c r="E1016">
        <v>84128</v>
      </c>
      <c r="F1016" t="s">
        <v>290</v>
      </c>
      <c r="G1016">
        <v>4</v>
      </c>
      <c r="H1016" t="str">
        <f>_xlfn.XLOOKUP(Table1[[#This Row],[ZIPCODE]],Table2[Zip Code],Table2[County])</f>
        <v>Salt Lake</v>
      </c>
      <c r="I1016" t="str">
        <f>_xlfn.XLOOKUP(Table1[[#This Row],[ZIPCODE]],Table3[zip],Table3[county])</f>
        <v>Salt Lake County</v>
      </c>
      <c r="J1016" t="str">
        <f>IFERROR(Table1[[#This Row],[County (Utah.gov)]], SUBSTITUTE(Table1[[#This Row],[County (WPR)]], " County", ""))</f>
        <v>Salt Lake</v>
      </c>
    </row>
    <row r="1017" spans="1:10">
      <c r="A1017" t="s">
        <v>191</v>
      </c>
      <c r="B1017" t="s">
        <v>298</v>
      </c>
      <c r="C1017">
        <v>2025</v>
      </c>
      <c r="D1017">
        <v>2</v>
      </c>
      <c r="E1017">
        <v>84128</v>
      </c>
      <c r="F1017" t="s">
        <v>291</v>
      </c>
      <c r="G1017">
        <v>5</v>
      </c>
      <c r="H1017" t="str">
        <f>_xlfn.XLOOKUP(Table1[[#This Row],[ZIPCODE]],Table2[Zip Code],Table2[County])</f>
        <v>Salt Lake</v>
      </c>
      <c r="I1017" t="str">
        <f>_xlfn.XLOOKUP(Table1[[#This Row],[ZIPCODE]],Table3[zip],Table3[county])</f>
        <v>Salt Lake County</v>
      </c>
      <c r="J1017" t="str">
        <f>IFERROR(Table1[[#This Row],[County (Utah.gov)]], SUBSTITUTE(Table1[[#This Row],[County (WPR)]], " County", ""))</f>
        <v>Salt Lake</v>
      </c>
    </row>
    <row r="1018" spans="1:10">
      <c r="A1018" t="s">
        <v>191</v>
      </c>
      <c r="B1018" t="s">
        <v>298</v>
      </c>
      <c r="C1018">
        <v>2025</v>
      </c>
      <c r="D1018">
        <v>2</v>
      </c>
      <c r="E1018">
        <v>84129</v>
      </c>
      <c r="F1018" t="s">
        <v>290</v>
      </c>
      <c r="G1018">
        <v>5</v>
      </c>
      <c r="H1018" t="e">
        <f>_xlfn.XLOOKUP(Table1[[#This Row],[ZIPCODE]],Table2[Zip Code],Table2[County])</f>
        <v>#N/A</v>
      </c>
      <c r="I1018" t="str">
        <f>_xlfn.XLOOKUP(Table1[[#This Row],[ZIPCODE]],Table3[zip],Table3[county])</f>
        <v>Salt Lake County</v>
      </c>
      <c r="J1018" t="str">
        <f>IFERROR(Table1[[#This Row],[County (Utah.gov)]], SUBSTITUTE(Table1[[#This Row],[County (WPR)]], " County", ""))</f>
        <v>Salt Lake</v>
      </c>
    </row>
    <row r="1019" spans="1:10">
      <c r="A1019" t="s">
        <v>191</v>
      </c>
      <c r="B1019" t="s">
        <v>298</v>
      </c>
      <c r="C1019">
        <v>2025</v>
      </c>
      <c r="D1019">
        <v>2</v>
      </c>
      <c r="E1019">
        <v>84129</v>
      </c>
      <c r="F1019" t="s">
        <v>291</v>
      </c>
      <c r="G1019">
        <v>4</v>
      </c>
      <c r="H1019" t="e">
        <f>_xlfn.XLOOKUP(Table1[[#This Row],[ZIPCODE]],Table2[Zip Code],Table2[County])</f>
        <v>#N/A</v>
      </c>
      <c r="I1019" t="str">
        <f>_xlfn.XLOOKUP(Table1[[#This Row],[ZIPCODE]],Table3[zip],Table3[county])</f>
        <v>Salt Lake County</v>
      </c>
      <c r="J1019" t="str">
        <f>IFERROR(Table1[[#This Row],[County (Utah.gov)]], SUBSTITUTE(Table1[[#This Row],[County (WPR)]], " County", ""))</f>
        <v>Salt Lake</v>
      </c>
    </row>
    <row r="1020" spans="1:10">
      <c r="A1020" t="s">
        <v>191</v>
      </c>
      <c r="B1020" t="s">
        <v>298</v>
      </c>
      <c r="C1020">
        <v>2025</v>
      </c>
      <c r="D1020">
        <v>2</v>
      </c>
      <c r="E1020">
        <v>84315</v>
      </c>
      <c r="F1020" t="s">
        <v>291</v>
      </c>
      <c r="G1020">
        <v>1</v>
      </c>
      <c r="H1020" t="str">
        <f>_xlfn.XLOOKUP(Table1[[#This Row],[ZIPCODE]],Table2[Zip Code],Table2[County])</f>
        <v>Weber</v>
      </c>
      <c r="I1020" t="str">
        <f>_xlfn.XLOOKUP(Table1[[#This Row],[ZIPCODE]],Table3[zip],Table3[county])</f>
        <v>Weber County</v>
      </c>
      <c r="J1020" t="str">
        <f>IFERROR(Table1[[#This Row],[County (Utah.gov)]], SUBSTITUTE(Table1[[#This Row],[County (WPR)]], " County", ""))</f>
        <v>Weber</v>
      </c>
    </row>
    <row r="1021" spans="1:10">
      <c r="A1021" t="s">
        <v>191</v>
      </c>
      <c r="B1021" t="s">
        <v>298</v>
      </c>
      <c r="C1021">
        <v>2025</v>
      </c>
      <c r="D1021">
        <v>2</v>
      </c>
      <c r="E1021">
        <v>84319</v>
      </c>
      <c r="F1021" t="s">
        <v>291</v>
      </c>
      <c r="G1021">
        <v>1</v>
      </c>
      <c r="H1021" t="str">
        <f>_xlfn.XLOOKUP(Table1[[#This Row],[ZIPCODE]],Table2[Zip Code],Table2[County])</f>
        <v>Cache</v>
      </c>
      <c r="I1021" t="str">
        <f>_xlfn.XLOOKUP(Table1[[#This Row],[ZIPCODE]],Table3[zip],Table3[county])</f>
        <v>Cache County</v>
      </c>
      <c r="J1021" t="str">
        <f>IFERROR(Table1[[#This Row],[County (Utah.gov)]], SUBSTITUTE(Table1[[#This Row],[County (WPR)]], " County", ""))</f>
        <v>Cache</v>
      </c>
    </row>
    <row r="1022" spans="1:10">
      <c r="A1022" t="s">
        <v>191</v>
      </c>
      <c r="B1022" t="s">
        <v>298</v>
      </c>
      <c r="C1022">
        <v>2025</v>
      </c>
      <c r="D1022">
        <v>2</v>
      </c>
      <c r="E1022">
        <v>84341</v>
      </c>
      <c r="F1022" t="s">
        <v>290</v>
      </c>
      <c r="G1022">
        <v>2</v>
      </c>
      <c r="H1022" t="str">
        <f>_xlfn.XLOOKUP(Table1[[#This Row],[ZIPCODE]],Table2[Zip Code],Table2[County])</f>
        <v>Cache</v>
      </c>
      <c r="I1022" t="str">
        <f>_xlfn.XLOOKUP(Table1[[#This Row],[ZIPCODE]],Table3[zip],Table3[county])</f>
        <v>Cache County</v>
      </c>
      <c r="J1022" t="str">
        <f>IFERROR(Table1[[#This Row],[County (Utah.gov)]], SUBSTITUTE(Table1[[#This Row],[County (WPR)]], " County", ""))</f>
        <v>Cache</v>
      </c>
    </row>
    <row r="1023" spans="1:10">
      <c r="A1023" t="s">
        <v>191</v>
      </c>
      <c r="B1023" t="s">
        <v>298</v>
      </c>
      <c r="C1023">
        <v>2025</v>
      </c>
      <c r="D1023">
        <v>2</v>
      </c>
      <c r="E1023">
        <v>84401</v>
      </c>
      <c r="F1023" t="s">
        <v>291</v>
      </c>
      <c r="G1023">
        <v>1</v>
      </c>
      <c r="H1023" t="str">
        <f>_xlfn.XLOOKUP(Table1[[#This Row],[ZIPCODE]],Table2[Zip Code],Table2[County])</f>
        <v>Weber</v>
      </c>
      <c r="I1023" t="str">
        <f>_xlfn.XLOOKUP(Table1[[#This Row],[ZIPCODE]],Table3[zip],Table3[county])</f>
        <v>Weber County</v>
      </c>
      <c r="J1023" t="str">
        <f>IFERROR(Table1[[#This Row],[County (Utah.gov)]], SUBSTITUTE(Table1[[#This Row],[County (WPR)]], " County", ""))</f>
        <v>Weber</v>
      </c>
    </row>
    <row r="1024" spans="1:10">
      <c r="A1024" t="s">
        <v>191</v>
      </c>
      <c r="B1024" t="s">
        <v>298</v>
      </c>
      <c r="C1024">
        <v>2025</v>
      </c>
      <c r="D1024">
        <v>2</v>
      </c>
      <c r="E1024">
        <v>84404</v>
      </c>
      <c r="F1024" t="s">
        <v>291</v>
      </c>
      <c r="G1024">
        <v>1</v>
      </c>
      <c r="H1024" t="str">
        <f>_xlfn.XLOOKUP(Table1[[#This Row],[ZIPCODE]],Table2[Zip Code],Table2[County])</f>
        <v>Weber</v>
      </c>
      <c r="I1024" t="str">
        <f>_xlfn.XLOOKUP(Table1[[#This Row],[ZIPCODE]],Table3[zip],Table3[county])</f>
        <v>Weber County</v>
      </c>
      <c r="J1024" t="str">
        <f>IFERROR(Table1[[#This Row],[County (Utah.gov)]], SUBSTITUTE(Table1[[#This Row],[County (WPR)]], " County", ""))</f>
        <v>Weber</v>
      </c>
    </row>
    <row r="1025" spans="1:10">
      <c r="A1025" t="s">
        <v>191</v>
      </c>
      <c r="B1025" t="s">
        <v>298</v>
      </c>
      <c r="C1025">
        <v>2025</v>
      </c>
      <c r="D1025">
        <v>2</v>
      </c>
      <c r="E1025">
        <v>84601</v>
      </c>
      <c r="F1025" t="s">
        <v>290</v>
      </c>
      <c r="G1025">
        <v>1</v>
      </c>
      <c r="H1025" t="str">
        <f>_xlfn.XLOOKUP(Table1[[#This Row],[ZIPCODE]],Table2[Zip Code],Table2[County])</f>
        <v>Utah</v>
      </c>
      <c r="I1025" t="str">
        <f>_xlfn.XLOOKUP(Table1[[#This Row],[ZIPCODE]],Table3[zip],Table3[county])</f>
        <v>Utah County</v>
      </c>
      <c r="J1025" t="str">
        <f>IFERROR(Table1[[#This Row],[County (Utah.gov)]], SUBSTITUTE(Table1[[#This Row],[County (WPR)]], " County", ""))</f>
        <v>Utah</v>
      </c>
    </row>
    <row r="1026" spans="1:10">
      <c r="A1026" t="s">
        <v>191</v>
      </c>
      <c r="B1026" t="s">
        <v>298</v>
      </c>
      <c r="C1026">
        <v>2025</v>
      </c>
      <c r="D1026">
        <v>2</v>
      </c>
      <c r="E1026">
        <v>84601</v>
      </c>
      <c r="F1026" t="s">
        <v>291</v>
      </c>
      <c r="G1026">
        <v>1</v>
      </c>
      <c r="H1026" t="str">
        <f>_xlfn.XLOOKUP(Table1[[#This Row],[ZIPCODE]],Table2[Zip Code],Table2[County])</f>
        <v>Utah</v>
      </c>
      <c r="I1026" t="str">
        <f>_xlfn.XLOOKUP(Table1[[#This Row],[ZIPCODE]],Table3[zip],Table3[county])</f>
        <v>Utah County</v>
      </c>
      <c r="J1026" t="str">
        <f>IFERROR(Table1[[#This Row],[County (Utah.gov)]], SUBSTITUTE(Table1[[#This Row],[County (WPR)]], " County", ""))</f>
        <v>Utah</v>
      </c>
    </row>
    <row r="1027" spans="1:10">
      <c r="A1027" t="s">
        <v>191</v>
      </c>
      <c r="B1027" t="s">
        <v>298</v>
      </c>
      <c r="C1027">
        <v>2025</v>
      </c>
      <c r="D1027">
        <v>2</v>
      </c>
      <c r="E1027">
        <v>84642</v>
      </c>
      <c r="F1027" t="s">
        <v>291</v>
      </c>
      <c r="G1027">
        <v>1</v>
      </c>
      <c r="H1027" t="str">
        <f>_xlfn.XLOOKUP(Table1[[#This Row],[ZIPCODE]],Table2[Zip Code],Table2[County])</f>
        <v>Sanpete</v>
      </c>
      <c r="I1027" t="str">
        <f>_xlfn.XLOOKUP(Table1[[#This Row],[ZIPCODE]],Table3[zip],Table3[county])</f>
        <v>Sanpete County</v>
      </c>
      <c r="J1027" t="str">
        <f>IFERROR(Table1[[#This Row],[County (Utah.gov)]], SUBSTITUTE(Table1[[#This Row],[County (WPR)]], " County", ""))</f>
        <v>Sanpete</v>
      </c>
    </row>
    <row r="1028" spans="1:10">
      <c r="A1028" t="s">
        <v>191</v>
      </c>
      <c r="B1028" t="s">
        <v>298</v>
      </c>
      <c r="C1028">
        <v>2025</v>
      </c>
      <c r="D1028">
        <v>2</v>
      </c>
      <c r="E1028">
        <v>84651</v>
      </c>
      <c r="F1028" t="s">
        <v>290</v>
      </c>
      <c r="G1028">
        <v>1</v>
      </c>
      <c r="H1028" t="str">
        <f>_xlfn.XLOOKUP(Table1[[#This Row],[ZIPCODE]],Table2[Zip Code],Table2[County])</f>
        <v>Utah</v>
      </c>
      <c r="I1028" t="str">
        <f>_xlfn.XLOOKUP(Table1[[#This Row],[ZIPCODE]],Table3[zip],Table3[county])</f>
        <v>Utah County</v>
      </c>
      <c r="J1028" t="str">
        <f>IFERROR(Table1[[#This Row],[County (Utah.gov)]], SUBSTITUTE(Table1[[#This Row],[County (WPR)]], " County", ""))</f>
        <v>Utah</v>
      </c>
    </row>
    <row r="1029" spans="1:10">
      <c r="A1029" t="s">
        <v>191</v>
      </c>
      <c r="B1029" t="s">
        <v>298</v>
      </c>
      <c r="C1029">
        <v>2025</v>
      </c>
      <c r="D1029">
        <v>2</v>
      </c>
      <c r="E1029">
        <v>84651</v>
      </c>
      <c r="F1029" t="s">
        <v>291</v>
      </c>
      <c r="G1029">
        <v>1</v>
      </c>
      <c r="H1029" t="str">
        <f>_xlfn.XLOOKUP(Table1[[#This Row],[ZIPCODE]],Table2[Zip Code],Table2[County])</f>
        <v>Utah</v>
      </c>
      <c r="I1029" t="str">
        <f>_xlfn.XLOOKUP(Table1[[#This Row],[ZIPCODE]],Table3[zip],Table3[county])</f>
        <v>Utah County</v>
      </c>
      <c r="J1029" t="str">
        <f>IFERROR(Table1[[#This Row],[County (Utah.gov)]], SUBSTITUTE(Table1[[#This Row],[County (WPR)]], " County", ""))</f>
        <v>Utah</v>
      </c>
    </row>
    <row r="1030" spans="1:10">
      <c r="A1030" t="s">
        <v>191</v>
      </c>
      <c r="B1030" t="s">
        <v>298</v>
      </c>
      <c r="C1030">
        <v>2025</v>
      </c>
      <c r="D1030">
        <v>2</v>
      </c>
      <c r="E1030">
        <v>84660</v>
      </c>
      <c r="F1030" t="s">
        <v>291</v>
      </c>
      <c r="G1030">
        <v>2</v>
      </c>
      <c r="H1030" t="str">
        <f>_xlfn.XLOOKUP(Table1[[#This Row],[ZIPCODE]],Table2[Zip Code],Table2[County])</f>
        <v>Utah</v>
      </c>
      <c r="I1030" t="str">
        <f>_xlfn.XLOOKUP(Table1[[#This Row],[ZIPCODE]],Table3[zip],Table3[county])</f>
        <v>Utah County</v>
      </c>
      <c r="J1030" t="str">
        <f>IFERROR(Table1[[#This Row],[County (Utah.gov)]], SUBSTITUTE(Table1[[#This Row],[County (WPR)]], " County", ""))</f>
        <v>Utah</v>
      </c>
    </row>
    <row r="1031" spans="1:10">
      <c r="A1031" t="s">
        <v>191</v>
      </c>
      <c r="B1031" t="s">
        <v>298</v>
      </c>
      <c r="C1031">
        <v>2025</v>
      </c>
      <c r="D1031">
        <v>2</v>
      </c>
      <c r="E1031">
        <v>84663</v>
      </c>
      <c r="F1031" t="s">
        <v>291</v>
      </c>
      <c r="G1031">
        <v>2</v>
      </c>
      <c r="H1031" t="str">
        <f>_xlfn.XLOOKUP(Table1[[#This Row],[ZIPCODE]],Table2[Zip Code],Table2[County])</f>
        <v>Utah</v>
      </c>
      <c r="I1031" t="str">
        <f>_xlfn.XLOOKUP(Table1[[#This Row],[ZIPCODE]],Table3[zip],Table3[county])</f>
        <v>Utah County</v>
      </c>
      <c r="J1031" t="str">
        <f>IFERROR(Table1[[#This Row],[County (Utah.gov)]], SUBSTITUTE(Table1[[#This Row],[County (WPR)]], " County", ""))</f>
        <v>Utah</v>
      </c>
    </row>
    <row r="1032" spans="1:10">
      <c r="A1032" t="s">
        <v>191</v>
      </c>
      <c r="B1032" t="s">
        <v>298</v>
      </c>
      <c r="C1032">
        <v>2025</v>
      </c>
      <c r="D1032">
        <v>2</v>
      </c>
      <c r="E1032">
        <v>84720</v>
      </c>
      <c r="F1032" t="s">
        <v>290</v>
      </c>
      <c r="G1032">
        <v>1</v>
      </c>
      <c r="H1032" t="str">
        <f>_xlfn.XLOOKUP(Table1[[#This Row],[ZIPCODE]],Table2[Zip Code],Table2[County])</f>
        <v>Iron</v>
      </c>
      <c r="I1032" t="str">
        <f>_xlfn.XLOOKUP(Table1[[#This Row],[ZIPCODE]],Table3[zip],Table3[county])</f>
        <v>Iron County</v>
      </c>
      <c r="J1032" t="str">
        <f>IFERROR(Table1[[#This Row],[County (Utah.gov)]], SUBSTITUTE(Table1[[#This Row],[County (WPR)]], " County", ""))</f>
        <v>Iron</v>
      </c>
    </row>
    <row r="1033" spans="1:10">
      <c r="A1033" t="s">
        <v>191</v>
      </c>
      <c r="B1033" t="s">
        <v>299</v>
      </c>
      <c r="C1033">
        <v>2025</v>
      </c>
      <c r="D1033">
        <v>2</v>
      </c>
      <c r="E1033">
        <v>84116</v>
      </c>
      <c r="F1033" t="s">
        <v>290</v>
      </c>
      <c r="G1033">
        <v>21</v>
      </c>
      <c r="H1033" t="str">
        <f>_xlfn.XLOOKUP(Table1[[#This Row],[ZIPCODE]],Table2[Zip Code],Table2[County])</f>
        <v>Salt Lake</v>
      </c>
      <c r="I1033" t="str">
        <f>_xlfn.XLOOKUP(Table1[[#This Row],[ZIPCODE]],Table3[zip],Table3[county])</f>
        <v>Salt Lake County</v>
      </c>
      <c r="J1033" t="str">
        <f>IFERROR(Table1[[#This Row],[County (Utah.gov)]], SUBSTITUTE(Table1[[#This Row],[County (WPR)]], " County", ""))</f>
        <v>Salt Lake</v>
      </c>
    </row>
    <row r="1034" spans="1:10">
      <c r="A1034" t="s">
        <v>191</v>
      </c>
      <c r="B1034" t="s">
        <v>299</v>
      </c>
      <c r="C1034">
        <v>2025</v>
      </c>
      <c r="D1034">
        <v>2</v>
      </c>
      <c r="E1034">
        <v>84116</v>
      </c>
      <c r="F1034" t="s">
        <v>291</v>
      </c>
      <c r="G1034">
        <v>177</v>
      </c>
      <c r="H1034" t="str">
        <f>_xlfn.XLOOKUP(Table1[[#This Row],[ZIPCODE]],Table2[Zip Code],Table2[County])</f>
        <v>Salt Lake</v>
      </c>
      <c r="I1034" t="str">
        <f>_xlfn.XLOOKUP(Table1[[#This Row],[ZIPCODE]],Table3[zip],Table3[county])</f>
        <v>Salt Lake County</v>
      </c>
      <c r="J1034" t="str">
        <f>IFERROR(Table1[[#This Row],[County (Utah.gov)]], SUBSTITUTE(Table1[[#This Row],[County (WPR)]], " County", ""))</f>
        <v>Salt Lake</v>
      </c>
    </row>
    <row r="1035" spans="1:10">
      <c r="A1035" t="s">
        <v>191</v>
      </c>
      <c r="B1035" t="s">
        <v>299</v>
      </c>
      <c r="C1035">
        <v>2025</v>
      </c>
      <c r="D1035">
        <v>2</v>
      </c>
      <c r="E1035">
        <v>84121</v>
      </c>
      <c r="F1035" t="s">
        <v>291</v>
      </c>
      <c r="G1035">
        <v>1</v>
      </c>
      <c r="H1035" t="str">
        <f>_xlfn.XLOOKUP(Table1[[#This Row],[ZIPCODE]],Table2[Zip Code],Table2[County])</f>
        <v>Salt Lake</v>
      </c>
      <c r="I1035" t="str">
        <f>_xlfn.XLOOKUP(Table1[[#This Row],[ZIPCODE]],Table3[zip],Table3[county])</f>
        <v>Salt Lake County</v>
      </c>
      <c r="J1035" t="str">
        <f>IFERROR(Table1[[#This Row],[County (Utah.gov)]], SUBSTITUTE(Table1[[#This Row],[County (WPR)]], " County", ""))</f>
        <v>Salt Lake</v>
      </c>
    </row>
    <row r="1036" spans="1:10">
      <c r="A1036" t="s">
        <v>191</v>
      </c>
      <c r="B1036" t="s">
        <v>299</v>
      </c>
      <c r="C1036">
        <v>2025</v>
      </c>
      <c r="D1036">
        <v>2</v>
      </c>
      <c r="E1036">
        <v>84130</v>
      </c>
      <c r="F1036" t="s">
        <v>291</v>
      </c>
      <c r="G1036">
        <v>1</v>
      </c>
      <c r="H1036" t="str">
        <f>_xlfn.XLOOKUP(Table1[[#This Row],[ZIPCODE]],Table2[Zip Code],Table2[County])</f>
        <v>Salt Lake</v>
      </c>
      <c r="I1036" t="e">
        <f>_xlfn.XLOOKUP(Table1[[#This Row],[ZIPCODE]],Table3[zip],Table3[county])</f>
        <v>#N/A</v>
      </c>
      <c r="J1036" t="str">
        <f>IFERROR(Table1[[#This Row],[County (Utah.gov)]], SUBSTITUTE(Table1[[#This Row],[County (WPR)]], " County", ""))</f>
        <v>Salt Lake</v>
      </c>
    </row>
    <row r="1037" spans="1:10">
      <c r="A1037" t="s">
        <v>191</v>
      </c>
      <c r="B1037" t="s">
        <v>299</v>
      </c>
      <c r="C1037">
        <v>2025</v>
      </c>
      <c r="D1037">
        <v>2</v>
      </c>
      <c r="E1037">
        <v>84634</v>
      </c>
      <c r="F1037" t="s">
        <v>290</v>
      </c>
      <c r="G1037">
        <v>1</v>
      </c>
      <c r="H1037" t="str">
        <f>_xlfn.XLOOKUP(Table1[[#This Row],[ZIPCODE]],Table2[Zip Code],Table2[County])</f>
        <v>Sanpete</v>
      </c>
      <c r="I1037" t="str">
        <f>_xlfn.XLOOKUP(Table1[[#This Row],[ZIPCODE]],Table3[zip],Table3[county])</f>
        <v>Sanpete County</v>
      </c>
      <c r="J1037" t="str">
        <f>IFERROR(Table1[[#This Row],[County (Utah.gov)]], SUBSTITUTE(Table1[[#This Row],[County (WPR)]], " County", ""))</f>
        <v>Sanpete</v>
      </c>
    </row>
    <row r="1038" spans="1:10">
      <c r="A1038" t="s">
        <v>191</v>
      </c>
      <c r="B1038" t="s">
        <v>299</v>
      </c>
      <c r="C1038">
        <v>2025</v>
      </c>
      <c r="D1038">
        <v>2</v>
      </c>
      <c r="E1038">
        <v>84634</v>
      </c>
      <c r="F1038" t="s">
        <v>291</v>
      </c>
      <c r="G1038">
        <v>38</v>
      </c>
      <c r="H1038" t="str">
        <f>_xlfn.XLOOKUP(Table1[[#This Row],[ZIPCODE]],Table2[Zip Code],Table2[County])</f>
        <v>Sanpete</v>
      </c>
      <c r="I1038" t="str">
        <f>_xlfn.XLOOKUP(Table1[[#This Row],[ZIPCODE]],Table3[zip],Table3[county])</f>
        <v>Sanpete County</v>
      </c>
      <c r="J1038" t="str">
        <f>IFERROR(Table1[[#This Row],[County (Utah.gov)]], SUBSTITUTE(Table1[[#This Row],[County (WPR)]], " County", ""))</f>
        <v>Sanpete</v>
      </c>
    </row>
    <row r="1039" spans="1:10">
      <c r="A1039" t="s">
        <v>191</v>
      </c>
      <c r="B1039" t="s">
        <v>300</v>
      </c>
      <c r="C1039">
        <v>2025</v>
      </c>
      <c r="D1039">
        <v>2</v>
      </c>
      <c r="E1039">
        <v>84003</v>
      </c>
      <c r="F1039" t="s">
        <v>290</v>
      </c>
      <c r="G1039">
        <v>3</v>
      </c>
      <c r="H1039" t="str">
        <f>_xlfn.XLOOKUP(Table1[[#This Row],[ZIPCODE]],Table2[Zip Code],Table2[County])</f>
        <v>Utah</v>
      </c>
      <c r="I1039" t="str">
        <f>_xlfn.XLOOKUP(Table1[[#This Row],[ZIPCODE]],Table3[zip],Table3[county])</f>
        <v>Utah County</v>
      </c>
      <c r="J1039" t="str">
        <f>IFERROR(Table1[[#This Row],[County (Utah.gov)]], SUBSTITUTE(Table1[[#This Row],[County (WPR)]], " County", ""))</f>
        <v>Utah</v>
      </c>
    </row>
    <row r="1040" spans="1:10">
      <c r="A1040" t="s">
        <v>191</v>
      </c>
      <c r="B1040" t="s">
        <v>300</v>
      </c>
      <c r="C1040">
        <v>2025</v>
      </c>
      <c r="D1040">
        <v>2</v>
      </c>
      <c r="E1040">
        <v>84005</v>
      </c>
      <c r="F1040" t="s">
        <v>290</v>
      </c>
      <c r="G1040">
        <v>2</v>
      </c>
      <c r="H1040" t="e">
        <f>_xlfn.XLOOKUP(Table1[[#This Row],[ZIPCODE]],Table2[Zip Code],Table2[County])</f>
        <v>#N/A</v>
      </c>
      <c r="I1040" t="str">
        <f>_xlfn.XLOOKUP(Table1[[#This Row],[ZIPCODE]],Table3[zip],Table3[county])</f>
        <v>Utah County</v>
      </c>
      <c r="J1040" t="str">
        <f>IFERROR(Table1[[#This Row],[County (Utah.gov)]], SUBSTITUTE(Table1[[#This Row],[County (WPR)]], " County", ""))</f>
        <v>Utah</v>
      </c>
    </row>
    <row r="1041" spans="1:10">
      <c r="A1041" t="s">
        <v>191</v>
      </c>
      <c r="B1041" t="s">
        <v>300</v>
      </c>
      <c r="C1041">
        <v>2025</v>
      </c>
      <c r="D1041">
        <v>2</v>
      </c>
      <c r="E1041">
        <v>84005</v>
      </c>
      <c r="F1041" t="s">
        <v>291</v>
      </c>
      <c r="G1041">
        <v>11</v>
      </c>
      <c r="H1041" t="e">
        <f>_xlfn.XLOOKUP(Table1[[#This Row],[ZIPCODE]],Table2[Zip Code],Table2[County])</f>
        <v>#N/A</v>
      </c>
      <c r="I1041" t="str">
        <f>_xlfn.XLOOKUP(Table1[[#This Row],[ZIPCODE]],Table3[zip],Table3[county])</f>
        <v>Utah County</v>
      </c>
      <c r="J1041" t="str">
        <f>IFERROR(Table1[[#This Row],[County (Utah.gov)]], SUBSTITUTE(Table1[[#This Row],[County (WPR)]], " County", ""))</f>
        <v>Utah</v>
      </c>
    </row>
    <row r="1042" spans="1:10">
      <c r="A1042" t="s">
        <v>191</v>
      </c>
      <c r="B1042" t="s">
        <v>300</v>
      </c>
      <c r="C1042">
        <v>2025</v>
      </c>
      <c r="D1042">
        <v>2</v>
      </c>
      <c r="E1042">
        <v>84006</v>
      </c>
      <c r="F1042" t="s">
        <v>291</v>
      </c>
      <c r="G1042">
        <v>1</v>
      </c>
      <c r="H1042" t="str">
        <f>_xlfn.XLOOKUP(Table1[[#This Row],[ZIPCODE]],Table2[Zip Code],Table2[County])</f>
        <v>Salt Lake</v>
      </c>
      <c r="I1042" t="str">
        <f>_xlfn.XLOOKUP(Table1[[#This Row],[ZIPCODE]],Table3[zip],Table3[county])</f>
        <v>Salt Lake County</v>
      </c>
      <c r="J1042" t="str">
        <f>IFERROR(Table1[[#This Row],[County (Utah.gov)]], SUBSTITUTE(Table1[[#This Row],[County (WPR)]], " County", ""))</f>
        <v>Salt Lake</v>
      </c>
    </row>
    <row r="1043" spans="1:10">
      <c r="A1043" t="s">
        <v>191</v>
      </c>
      <c r="B1043" t="s">
        <v>300</v>
      </c>
      <c r="C1043">
        <v>2025</v>
      </c>
      <c r="D1043">
        <v>2</v>
      </c>
      <c r="E1043">
        <v>84009</v>
      </c>
      <c r="F1043" t="s">
        <v>290</v>
      </c>
      <c r="G1043">
        <v>6</v>
      </c>
      <c r="H1043" t="e">
        <f>_xlfn.XLOOKUP(Table1[[#This Row],[ZIPCODE]],Table2[Zip Code],Table2[County])</f>
        <v>#N/A</v>
      </c>
      <c r="I1043" t="str">
        <f>_xlfn.XLOOKUP(Table1[[#This Row],[ZIPCODE]],Table3[zip],Table3[county])</f>
        <v>Salt Lake County</v>
      </c>
      <c r="J1043" t="str">
        <f>IFERROR(Table1[[#This Row],[County (Utah.gov)]], SUBSTITUTE(Table1[[#This Row],[County (WPR)]], " County", ""))</f>
        <v>Salt Lake</v>
      </c>
    </row>
    <row r="1044" spans="1:10">
      <c r="A1044" t="s">
        <v>191</v>
      </c>
      <c r="B1044" t="s">
        <v>300</v>
      </c>
      <c r="C1044">
        <v>2025</v>
      </c>
      <c r="D1044">
        <v>2</v>
      </c>
      <c r="E1044">
        <v>84009</v>
      </c>
      <c r="F1044" t="s">
        <v>291</v>
      </c>
      <c r="G1044">
        <v>9</v>
      </c>
      <c r="H1044" t="e">
        <f>_xlfn.XLOOKUP(Table1[[#This Row],[ZIPCODE]],Table2[Zip Code],Table2[County])</f>
        <v>#N/A</v>
      </c>
      <c r="I1044" t="str">
        <f>_xlfn.XLOOKUP(Table1[[#This Row],[ZIPCODE]],Table3[zip],Table3[county])</f>
        <v>Salt Lake County</v>
      </c>
      <c r="J1044" t="str">
        <f>IFERROR(Table1[[#This Row],[County (Utah.gov)]], SUBSTITUTE(Table1[[#This Row],[County (WPR)]], " County", ""))</f>
        <v>Salt Lake</v>
      </c>
    </row>
    <row r="1045" spans="1:10">
      <c r="A1045" t="s">
        <v>191</v>
      </c>
      <c r="B1045" t="s">
        <v>300</v>
      </c>
      <c r="C1045">
        <v>2025</v>
      </c>
      <c r="D1045">
        <v>2</v>
      </c>
      <c r="E1045">
        <v>84010</v>
      </c>
      <c r="F1045" t="s">
        <v>290</v>
      </c>
      <c r="G1045">
        <v>3</v>
      </c>
      <c r="H1045" t="str">
        <f>_xlfn.XLOOKUP(Table1[[#This Row],[ZIPCODE]],Table2[Zip Code],Table2[County])</f>
        <v>Davis</v>
      </c>
      <c r="I1045" t="str">
        <f>_xlfn.XLOOKUP(Table1[[#This Row],[ZIPCODE]],Table3[zip],Table3[county])</f>
        <v>Davis County</v>
      </c>
      <c r="J1045" t="str">
        <f>IFERROR(Table1[[#This Row],[County (Utah.gov)]], SUBSTITUTE(Table1[[#This Row],[County (WPR)]], " County", ""))</f>
        <v>Davis</v>
      </c>
    </row>
    <row r="1046" spans="1:10">
      <c r="A1046" t="s">
        <v>191</v>
      </c>
      <c r="B1046" t="s">
        <v>300</v>
      </c>
      <c r="C1046">
        <v>2025</v>
      </c>
      <c r="D1046">
        <v>2</v>
      </c>
      <c r="E1046">
        <v>84010</v>
      </c>
      <c r="F1046" t="s">
        <v>291</v>
      </c>
      <c r="G1046">
        <v>13</v>
      </c>
      <c r="H1046" t="str">
        <f>_xlfn.XLOOKUP(Table1[[#This Row],[ZIPCODE]],Table2[Zip Code],Table2[County])</f>
        <v>Davis</v>
      </c>
      <c r="I1046" t="str">
        <f>_xlfn.XLOOKUP(Table1[[#This Row],[ZIPCODE]],Table3[zip],Table3[county])</f>
        <v>Davis County</v>
      </c>
      <c r="J1046" t="str">
        <f>IFERROR(Table1[[#This Row],[County (Utah.gov)]], SUBSTITUTE(Table1[[#This Row],[County (WPR)]], " County", ""))</f>
        <v>Davis</v>
      </c>
    </row>
    <row r="1047" spans="1:10">
      <c r="A1047" t="s">
        <v>191</v>
      </c>
      <c r="B1047" t="s">
        <v>300</v>
      </c>
      <c r="C1047">
        <v>2025</v>
      </c>
      <c r="D1047">
        <v>2</v>
      </c>
      <c r="E1047">
        <v>84011</v>
      </c>
      <c r="F1047" t="s">
        <v>291</v>
      </c>
      <c r="G1047">
        <v>1</v>
      </c>
      <c r="H1047" t="str">
        <f>_xlfn.XLOOKUP(Table1[[#This Row],[ZIPCODE]],Table2[Zip Code],Table2[County])</f>
        <v>Davis</v>
      </c>
      <c r="I1047" t="e">
        <f>_xlfn.XLOOKUP(Table1[[#This Row],[ZIPCODE]],Table3[zip],Table3[county])</f>
        <v>#N/A</v>
      </c>
      <c r="J1047" t="str">
        <f>IFERROR(Table1[[#This Row],[County (Utah.gov)]], SUBSTITUTE(Table1[[#This Row],[County (WPR)]], " County", ""))</f>
        <v>Davis</v>
      </c>
    </row>
    <row r="1048" spans="1:10">
      <c r="A1048" t="s">
        <v>191</v>
      </c>
      <c r="B1048" t="s">
        <v>300</v>
      </c>
      <c r="C1048">
        <v>2025</v>
      </c>
      <c r="D1048">
        <v>2</v>
      </c>
      <c r="E1048">
        <v>84013</v>
      </c>
      <c r="F1048" t="s">
        <v>290</v>
      </c>
      <c r="G1048">
        <v>1</v>
      </c>
      <c r="H1048" t="str">
        <f>_xlfn.XLOOKUP(Table1[[#This Row],[ZIPCODE]],Table2[Zip Code],Table2[County])</f>
        <v>Utah</v>
      </c>
      <c r="I1048" t="str">
        <f>_xlfn.XLOOKUP(Table1[[#This Row],[ZIPCODE]],Table3[zip],Table3[county])</f>
        <v>Utah County</v>
      </c>
      <c r="J1048" t="str">
        <f>IFERROR(Table1[[#This Row],[County (Utah.gov)]], SUBSTITUTE(Table1[[#This Row],[County (WPR)]], " County", ""))</f>
        <v>Utah</v>
      </c>
    </row>
    <row r="1049" spans="1:10">
      <c r="A1049" t="s">
        <v>191</v>
      </c>
      <c r="B1049" t="s">
        <v>300</v>
      </c>
      <c r="C1049">
        <v>2025</v>
      </c>
      <c r="D1049">
        <v>2</v>
      </c>
      <c r="E1049">
        <v>84014</v>
      </c>
      <c r="F1049" t="s">
        <v>290</v>
      </c>
      <c r="G1049">
        <v>1</v>
      </c>
      <c r="H1049" t="str">
        <f>_xlfn.XLOOKUP(Table1[[#This Row],[ZIPCODE]],Table2[Zip Code],Table2[County])</f>
        <v>Davis</v>
      </c>
      <c r="I1049" t="str">
        <f>_xlfn.XLOOKUP(Table1[[#This Row],[ZIPCODE]],Table3[zip],Table3[county])</f>
        <v>Davis County</v>
      </c>
      <c r="J1049" t="str">
        <f>IFERROR(Table1[[#This Row],[County (Utah.gov)]], SUBSTITUTE(Table1[[#This Row],[County (WPR)]], " County", ""))</f>
        <v>Davis</v>
      </c>
    </row>
    <row r="1050" spans="1:10">
      <c r="A1050" t="s">
        <v>191</v>
      </c>
      <c r="B1050" t="s">
        <v>300</v>
      </c>
      <c r="C1050">
        <v>2025</v>
      </c>
      <c r="D1050">
        <v>2</v>
      </c>
      <c r="E1050">
        <v>84014</v>
      </c>
      <c r="F1050" t="s">
        <v>291</v>
      </c>
      <c r="G1050">
        <v>4</v>
      </c>
      <c r="H1050" t="str">
        <f>_xlfn.XLOOKUP(Table1[[#This Row],[ZIPCODE]],Table2[Zip Code],Table2[County])</f>
        <v>Davis</v>
      </c>
      <c r="I1050" t="str">
        <f>_xlfn.XLOOKUP(Table1[[#This Row],[ZIPCODE]],Table3[zip],Table3[county])</f>
        <v>Davis County</v>
      </c>
      <c r="J1050" t="str">
        <f>IFERROR(Table1[[#This Row],[County (Utah.gov)]], SUBSTITUTE(Table1[[#This Row],[County (WPR)]], " County", ""))</f>
        <v>Davis</v>
      </c>
    </row>
    <row r="1051" spans="1:10">
      <c r="A1051" t="s">
        <v>191</v>
      </c>
      <c r="B1051" t="s">
        <v>300</v>
      </c>
      <c r="C1051">
        <v>2025</v>
      </c>
      <c r="D1051">
        <v>2</v>
      </c>
      <c r="E1051">
        <v>84015</v>
      </c>
      <c r="F1051" t="s">
        <v>290</v>
      </c>
      <c r="G1051">
        <v>2</v>
      </c>
      <c r="H1051" t="str">
        <f>_xlfn.XLOOKUP(Table1[[#This Row],[ZIPCODE]],Table2[Zip Code],Table2[County])</f>
        <v>Davis</v>
      </c>
      <c r="I1051" t="str">
        <f>_xlfn.XLOOKUP(Table1[[#This Row],[ZIPCODE]],Table3[zip],Table3[county])</f>
        <v>Davis County</v>
      </c>
      <c r="J1051" t="str">
        <f>IFERROR(Table1[[#This Row],[County (Utah.gov)]], SUBSTITUTE(Table1[[#This Row],[County (WPR)]], " County", ""))</f>
        <v>Davis</v>
      </c>
    </row>
    <row r="1052" spans="1:10">
      <c r="A1052" t="s">
        <v>191</v>
      </c>
      <c r="B1052" t="s">
        <v>300</v>
      </c>
      <c r="C1052">
        <v>2025</v>
      </c>
      <c r="D1052">
        <v>2</v>
      </c>
      <c r="E1052">
        <v>84015</v>
      </c>
      <c r="F1052" t="s">
        <v>291</v>
      </c>
      <c r="G1052">
        <v>5</v>
      </c>
      <c r="H1052" t="str">
        <f>_xlfn.XLOOKUP(Table1[[#This Row],[ZIPCODE]],Table2[Zip Code],Table2[County])</f>
        <v>Davis</v>
      </c>
      <c r="I1052" t="str">
        <f>_xlfn.XLOOKUP(Table1[[#This Row],[ZIPCODE]],Table3[zip],Table3[county])</f>
        <v>Davis County</v>
      </c>
      <c r="J1052" t="str">
        <f>IFERROR(Table1[[#This Row],[County (Utah.gov)]], SUBSTITUTE(Table1[[#This Row],[County (WPR)]], " County", ""))</f>
        <v>Davis</v>
      </c>
    </row>
    <row r="1053" spans="1:10">
      <c r="A1053" t="s">
        <v>191</v>
      </c>
      <c r="B1053" t="s">
        <v>300</v>
      </c>
      <c r="C1053">
        <v>2025</v>
      </c>
      <c r="D1053">
        <v>2</v>
      </c>
      <c r="E1053">
        <v>84017</v>
      </c>
      <c r="F1053" t="s">
        <v>291</v>
      </c>
      <c r="G1053">
        <v>2</v>
      </c>
      <c r="H1053" t="str">
        <f>_xlfn.XLOOKUP(Table1[[#This Row],[ZIPCODE]],Table2[Zip Code],Table2[County])</f>
        <v>Summit</v>
      </c>
      <c r="I1053" t="str">
        <f>_xlfn.XLOOKUP(Table1[[#This Row],[ZIPCODE]],Table3[zip],Table3[county])</f>
        <v>Summit County</v>
      </c>
      <c r="J1053" t="str">
        <f>IFERROR(Table1[[#This Row],[County (Utah.gov)]], SUBSTITUTE(Table1[[#This Row],[County (WPR)]], " County", ""))</f>
        <v>Summit</v>
      </c>
    </row>
    <row r="1054" spans="1:10">
      <c r="A1054" t="s">
        <v>191</v>
      </c>
      <c r="B1054" t="s">
        <v>300</v>
      </c>
      <c r="C1054">
        <v>2025</v>
      </c>
      <c r="D1054">
        <v>2</v>
      </c>
      <c r="E1054">
        <v>84020</v>
      </c>
      <c r="F1054" t="s">
        <v>290</v>
      </c>
      <c r="G1054">
        <v>4</v>
      </c>
      <c r="H1054" t="str">
        <f>_xlfn.XLOOKUP(Table1[[#This Row],[ZIPCODE]],Table2[Zip Code],Table2[County])</f>
        <v>Salt Lake</v>
      </c>
      <c r="I1054" t="str">
        <f>_xlfn.XLOOKUP(Table1[[#This Row],[ZIPCODE]],Table3[zip],Table3[county])</f>
        <v>Salt Lake County</v>
      </c>
      <c r="J1054" t="str">
        <f>IFERROR(Table1[[#This Row],[County (Utah.gov)]], SUBSTITUTE(Table1[[#This Row],[County (WPR)]], " County", ""))</f>
        <v>Salt Lake</v>
      </c>
    </row>
    <row r="1055" spans="1:10">
      <c r="A1055" t="s">
        <v>191</v>
      </c>
      <c r="B1055" t="s">
        <v>300</v>
      </c>
      <c r="C1055">
        <v>2025</v>
      </c>
      <c r="D1055">
        <v>2</v>
      </c>
      <c r="E1055">
        <v>84020</v>
      </c>
      <c r="F1055" t="s">
        <v>291</v>
      </c>
      <c r="G1055">
        <v>8</v>
      </c>
      <c r="H1055" t="str">
        <f>_xlfn.XLOOKUP(Table1[[#This Row],[ZIPCODE]],Table2[Zip Code],Table2[County])</f>
        <v>Salt Lake</v>
      </c>
      <c r="I1055" t="str">
        <f>_xlfn.XLOOKUP(Table1[[#This Row],[ZIPCODE]],Table3[zip],Table3[county])</f>
        <v>Salt Lake County</v>
      </c>
      <c r="J1055" t="str">
        <f>IFERROR(Table1[[#This Row],[County (Utah.gov)]], SUBSTITUTE(Table1[[#This Row],[County (WPR)]], " County", ""))</f>
        <v>Salt Lake</v>
      </c>
    </row>
    <row r="1056" spans="1:10">
      <c r="A1056" t="s">
        <v>191</v>
      </c>
      <c r="B1056" t="s">
        <v>300</v>
      </c>
      <c r="C1056">
        <v>2025</v>
      </c>
      <c r="D1056">
        <v>2</v>
      </c>
      <c r="E1056">
        <v>84025</v>
      </c>
      <c r="F1056" t="s">
        <v>290</v>
      </c>
      <c r="G1056">
        <v>2</v>
      </c>
      <c r="H1056" t="str">
        <f>_xlfn.XLOOKUP(Table1[[#This Row],[ZIPCODE]],Table2[Zip Code],Table2[County])</f>
        <v>Davis</v>
      </c>
      <c r="I1056" t="str">
        <f>_xlfn.XLOOKUP(Table1[[#This Row],[ZIPCODE]],Table3[zip],Table3[county])</f>
        <v>Davis County</v>
      </c>
      <c r="J1056" t="str">
        <f>IFERROR(Table1[[#This Row],[County (Utah.gov)]], SUBSTITUTE(Table1[[#This Row],[County (WPR)]], " County", ""))</f>
        <v>Davis</v>
      </c>
    </row>
    <row r="1057" spans="1:10">
      <c r="A1057" t="s">
        <v>191</v>
      </c>
      <c r="B1057" t="s">
        <v>300</v>
      </c>
      <c r="C1057">
        <v>2025</v>
      </c>
      <c r="D1057">
        <v>2</v>
      </c>
      <c r="E1057">
        <v>84025</v>
      </c>
      <c r="F1057" t="s">
        <v>291</v>
      </c>
      <c r="G1057">
        <v>5</v>
      </c>
      <c r="H1057" t="str">
        <f>_xlfn.XLOOKUP(Table1[[#This Row],[ZIPCODE]],Table2[Zip Code],Table2[County])</f>
        <v>Davis</v>
      </c>
      <c r="I1057" t="str">
        <f>_xlfn.XLOOKUP(Table1[[#This Row],[ZIPCODE]],Table3[zip],Table3[county])</f>
        <v>Davis County</v>
      </c>
      <c r="J1057" t="str">
        <f>IFERROR(Table1[[#This Row],[County (Utah.gov)]], SUBSTITUTE(Table1[[#This Row],[County (WPR)]], " County", ""))</f>
        <v>Davis</v>
      </c>
    </row>
    <row r="1058" spans="1:10">
      <c r="A1058" t="s">
        <v>191</v>
      </c>
      <c r="B1058" t="s">
        <v>300</v>
      </c>
      <c r="C1058">
        <v>2025</v>
      </c>
      <c r="D1058">
        <v>2</v>
      </c>
      <c r="E1058">
        <v>84029</v>
      </c>
      <c r="F1058" t="s">
        <v>291</v>
      </c>
      <c r="G1058">
        <v>5</v>
      </c>
      <c r="H1058" t="str">
        <f>_xlfn.XLOOKUP(Table1[[#This Row],[ZIPCODE]],Table2[Zip Code],Table2[County])</f>
        <v>Tooele</v>
      </c>
      <c r="I1058" t="str">
        <f>_xlfn.XLOOKUP(Table1[[#This Row],[ZIPCODE]],Table3[zip],Table3[county])</f>
        <v>Tooele County</v>
      </c>
      <c r="J1058" t="str">
        <f>IFERROR(Table1[[#This Row],[County (Utah.gov)]], SUBSTITUTE(Table1[[#This Row],[County (WPR)]], " County", ""))</f>
        <v>Tooele</v>
      </c>
    </row>
    <row r="1059" spans="1:10">
      <c r="A1059" t="s">
        <v>191</v>
      </c>
      <c r="B1059" t="s">
        <v>300</v>
      </c>
      <c r="C1059">
        <v>2025</v>
      </c>
      <c r="D1059">
        <v>2</v>
      </c>
      <c r="E1059">
        <v>84032</v>
      </c>
      <c r="F1059" t="s">
        <v>290</v>
      </c>
      <c r="G1059">
        <v>1</v>
      </c>
      <c r="H1059" t="str">
        <f>_xlfn.XLOOKUP(Table1[[#This Row],[ZIPCODE]],Table2[Zip Code],Table2[County])</f>
        <v>Wasatch</v>
      </c>
      <c r="I1059" t="str">
        <f>_xlfn.XLOOKUP(Table1[[#This Row],[ZIPCODE]],Table3[zip],Table3[county])</f>
        <v>Wasatch County</v>
      </c>
      <c r="J1059" t="str">
        <f>IFERROR(Table1[[#This Row],[County (Utah.gov)]], SUBSTITUTE(Table1[[#This Row],[County (WPR)]], " County", ""))</f>
        <v>Wasatch</v>
      </c>
    </row>
    <row r="1060" spans="1:10">
      <c r="A1060" t="s">
        <v>191</v>
      </c>
      <c r="B1060" t="s">
        <v>300</v>
      </c>
      <c r="C1060">
        <v>2025</v>
      </c>
      <c r="D1060">
        <v>2</v>
      </c>
      <c r="E1060">
        <v>84032</v>
      </c>
      <c r="F1060" t="s">
        <v>291</v>
      </c>
      <c r="G1060">
        <v>2</v>
      </c>
      <c r="H1060" t="str">
        <f>_xlfn.XLOOKUP(Table1[[#This Row],[ZIPCODE]],Table2[Zip Code],Table2[County])</f>
        <v>Wasatch</v>
      </c>
      <c r="I1060" t="str">
        <f>_xlfn.XLOOKUP(Table1[[#This Row],[ZIPCODE]],Table3[zip],Table3[county])</f>
        <v>Wasatch County</v>
      </c>
      <c r="J1060" t="str">
        <f>IFERROR(Table1[[#This Row],[County (Utah.gov)]], SUBSTITUTE(Table1[[#This Row],[County (WPR)]], " County", ""))</f>
        <v>Wasatch</v>
      </c>
    </row>
    <row r="1061" spans="1:10">
      <c r="A1061" t="s">
        <v>191</v>
      </c>
      <c r="B1061" t="s">
        <v>300</v>
      </c>
      <c r="C1061">
        <v>2025</v>
      </c>
      <c r="D1061">
        <v>2</v>
      </c>
      <c r="E1061">
        <v>84037</v>
      </c>
      <c r="F1061" t="s">
        <v>291</v>
      </c>
      <c r="G1061">
        <v>6</v>
      </c>
      <c r="H1061" t="str">
        <f>_xlfn.XLOOKUP(Table1[[#This Row],[ZIPCODE]],Table2[Zip Code],Table2[County])</f>
        <v>Davis</v>
      </c>
      <c r="I1061" t="str">
        <f>_xlfn.XLOOKUP(Table1[[#This Row],[ZIPCODE]],Table3[zip],Table3[county])</f>
        <v>Davis County</v>
      </c>
      <c r="J1061" t="str">
        <f>IFERROR(Table1[[#This Row],[County (Utah.gov)]], SUBSTITUTE(Table1[[#This Row],[County (WPR)]], " County", ""))</f>
        <v>Davis</v>
      </c>
    </row>
    <row r="1062" spans="1:10">
      <c r="A1062" t="s">
        <v>191</v>
      </c>
      <c r="B1062" t="s">
        <v>300</v>
      </c>
      <c r="C1062">
        <v>2025</v>
      </c>
      <c r="D1062">
        <v>2</v>
      </c>
      <c r="E1062">
        <v>84040</v>
      </c>
      <c r="F1062" t="s">
        <v>290</v>
      </c>
      <c r="G1062">
        <v>2</v>
      </c>
      <c r="H1062" t="str">
        <f>_xlfn.XLOOKUP(Table1[[#This Row],[ZIPCODE]],Table2[Zip Code],Table2[County])</f>
        <v>Davis</v>
      </c>
      <c r="I1062" t="str">
        <f>_xlfn.XLOOKUP(Table1[[#This Row],[ZIPCODE]],Table3[zip],Table3[county])</f>
        <v>Davis County</v>
      </c>
      <c r="J1062" t="str">
        <f>IFERROR(Table1[[#This Row],[County (Utah.gov)]], SUBSTITUTE(Table1[[#This Row],[County (WPR)]], " County", ""))</f>
        <v>Davis</v>
      </c>
    </row>
    <row r="1063" spans="1:10">
      <c r="A1063" t="s">
        <v>191</v>
      </c>
      <c r="B1063" t="s">
        <v>300</v>
      </c>
      <c r="C1063">
        <v>2025</v>
      </c>
      <c r="D1063">
        <v>2</v>
      </c>
      <c r="E1063">
        <v>84041</v>
      </c>
      <c r="F1063" t="s">
        <v>290</v>
      </c>
      <c r="G1063">
        <v>1</v>
      </c>
      <c r="H1063" t="str">
        <f>_xlfn.XLOOKUP(Table1[[#This Row],[ZIPCODE]],Table2[Zip Code],Table2[County])</f>
        <v>Davis</v>
      </c>
      <c r="I1063" t="str">
        <f>_xlfn.XLOOKUP(Table1[[#This Row],[ZIPCODE]],Table3[zip],Table3[county])</f>
        <v>Davis County</v>
      </c>
      <c r="J1063" t="str">
        <f>IFERROR(Table1[[#This Row],[County (Utah.gov)]], SUBSTITUTE(Table1[[#This Row],[County (WPR)]], " County", ""))</f>
        <v>Davis</v>
      </c>
    </row>
    <row r="1064" spans="1:10">
      <c r="A1064" t="s">
        <v>191</v>
      </c>
      <c r="B1064" t="s">
        <v>300</v>
      </c>
      <c r="C1064">
        <v>2025</v>
      </c>
      <c r="D1064">
        <v>2</v>
      </c>
      <c r="E1064">
        <v>84041</v>
      </c>
      <c r="F1064" t="s">
        <v>291</v>
      </c>
      <c r="G1064">
        <v>7</v>
      </c>
      <c r="H1064" t="str">
        <f>_xlfn.XLOOKUP(Table1[[#This Row],[ZIPCODE]],Table2[Zip Code],Table2[County])</f>
        <v>Davis</v>
      </c>
      <c r="I1064" t="str">
        <f>_xlfn.XLOOKUP(Table1[[#This Row],[ZIPCODE]],Table3[zip],Table3[county])</f>
        <v>Davis County</v>
      </c>
      <c r="J1064" t="str">
        <f>IFERROR(Table1[[#This Row],[County (Utah.gov)]], SUBSTITUTE(Table1[[#This Row],[County (WPR)]], " County", ""))</f>
        <v>Davis</v>
      </c>
    </row>
    <row r="1065" spans="1:10">
      <c r="A1065" t="s">
        <v>191</v>
      </c>
      <c r="B1065" t="s">
        <v>300</v>
      </c>
      <c r="C1065">
        <v>2025</v>
      </c>
      <c r="D1065">
        <v>2</v>
      </c>
      <c r="E1065">
        <v>84043</v>
      </c>
      <c r="F1065" t="s">
        <v>290</v>
      </c>
      <c r="G1065">
        <v>1</v>
      </c>
      <c r="H1065" t="str">
        <f>_xlfn.XLOOKUP(Table1[[#This Row],[ZIPCODE]],Table2[Zip Code],Table2[County])</f>
        <v>Utah</v>
      </c>
      <c r="I1065" t="str">
        <f>_xlfn.XLOOKUP(Table1[[#This Row],[ZIPCODE]],Table3[zip],Table3[county])</f>
        <v>Utah County</v>
      </c>
      <c r="J1065" t="str">
        <f>IFERROR(Table1[[#This Row],[County (Utah.gov)]], SUBSTITUTE(Table1[[#This Row],[County (WPR)]], " County", ""))</f>
        <v>Utah</v>
      </c>
    </row>
    <row r="1066" spans="1:10">
      <c r="A1066" t="s">
        <v>191</v>
      </c>
      <c r="B1066" t="s">
        <v>300</v>
      </c>
      <c r="C1066">
        <v>2025</v>
      </c>
      <c r="D1066">
        <v>2</v>
      </c>
      <c r="E1066">
        <v>84043</v>
      </c>
      <c r="F1066" t="s">
        <v>291</v>
      </c>
      <c r="G1066">
        <v>15</v>
      </c>
      <c r="H1066" t="str">
        <f>_xlfn.XLOOKUP(Table1[[#This Row],[ZIPCODE]],Table2[Zip Code],Table2[County])</f>
        <v>Utah</v>
      </c>
      <c r="I1066" t="str">
        <f>_xlfn.XLOOKUP(Table1[[#This Row],[ZIPCODE]],Table3[zip],Table3[county])</f>
        <v>Utah County</v>
      </c>
      <c r="J1066" t="str">
        <f>IFERROR(Table1[[#This Row],[County (Utah.gov)]], SUBSTITUTE(Table1[[#This Row],[County (WPR)]], " County", ""))</f>
        <v>Utah</v>
      </c>
    </row>
    <row r="1067" spans="1:10">
      <c r="A1067" t="s">
        <v>191</v>
      </c>
      <c r="B1067" t="s">
        <v>300</v>
      </c>
      <c r="C1067">
        <v>2025</v>
      </c>
      <c r="D1067">
        <v>2</v>
      </c>
      <c r="E1067">
        <v>84044</v>
      </c>
      <c r="F1067" t="s">
        <v>290</v>
      </c>
      <c r="G1067">
        <v>5</v>
      </c>
      <c r="H1067" t="str">
        <f>_xlfn.XLOOKUP(Table1[[#This Row],[ZIPCODE]],Table2[Zip Code],Table2[County])</f>
        <v>Salt Lake</v>
      </c>
      <c r="I1067" t="str">
        <f>_xlfn.XLOOKUP(Table1[[#This Row],[ZIPCODE]],Table3[zip],Table3[county])</f>
        <v>Salt Lake County</v>
      </c>
      <c r="J1067" t="str">
        <f>IFERROR(Table1[[#This Row],[County (Utah.gov)]], SUBSTITUTE(Table1[[#This Row],[County (WPR)]], " County", ""))</f>
        <v>Salt Lake</v>
      </c>
    </row>
    <row r="1068" spans="1:10">
      <c r="A1068" t="s">
        <v>191</v>
      </c>
      <c r="B1068" t="s">
        <v>300</v>
      </c>
      <c r="C1068">
        <v>2025</v>
      </c>
      <c r="D1068">
        <v>2</v>
      </c>
      <c r="E1068">
        <v>84044</v>
      </c>
      <c r="F1068" t="s">
        <v>291</v>
      </c>
      <c r="G1068">
        <v>20</v>
      </c>
      <c r="H1068" t="str">
        <f>_xlfn.XLOOKUP(Table1[[#This Row],[ZIPCODE]],Table2[Zip Code],Table2[County])</f>
        <v>Salt Lake</v>
      </c>
      <c r="I1068" t="str">
        <f>_xlfn.XLOOKUP(Table1[[#This Row],[ZIPCODE]],Table3[zip],Table3[county])</f>
        <v>Salt Lake County</v>
      </c>
      <c r="J1068" t="str">
        <f>IFERROR(Table1[[#This Row],[County (Utah.gov)]], SUBSTITUTE(Table1[[#This Row],[County (WPR)]], " County", ""))</f>
        <v>Salt Lake</v>
      </c>
    </row>
    <row r="1069" spans="1:10">
      <c r="A1069" t="s">
        <v>191</v>
      </c>
      <c r="B1069" t="s">
        <v>300</v>
      </c>
      <c r="C1069">
        <v>2025</v>
      </c>
      <c r="D1069">
        <v>2</v>
      </c>
      <c r="E1069">
        <v>84045</v>
      </c>
      <c r="F1069" t="s">
        <v>290</v>
      </c>
      <c r="G1069">
        <v>2</v>
      </c>
      <c r="H1069" t="e">
        <f>_xlfn.XLOOKUP(Table1[[#This Row],[ZIPCODE]],Table2[Zip Code],Table2[County])</f>
        <v>#N/A</v>
      </c>
      <c r="I1069" t="str">
        <f>_xlfn.XLOOKUP(Table1[[#This Row],[ZIPCODE]],Table3[zip],Table3[county])</f>
        <v>Utah County</v>
      </c>
      <c r="J1069" t="str">
        <f>IFERROR(Table1[[#This Row],[County (Utah.gov)]], SUBSTITUTE(Table1[[#This Row],[County (WPR)]], " County", ""))</f>
        <v>Utah</v>
      </c>
    </row>
    <row r="1070" spans="1:10">
      <c r="A1070" t="s">
        <v>191</v>
      </c>
      <c r="B1070" t="s">
        <v>300</v>
      </c>
      <c r="C1070">
        <v>2025</v>
      </c>
      <c r="D1070">
        <v>2</v>
      </c>
      <c r="E1070">
        <v>84045</v>
      </c>
      <c r="F1070" t="s">
        <v>291</v>
      </c>
      <c r="G1070">
        <v>3</v>
      </c>
      <c r="H1070" t="e">
        <f>_xlfn.XLOOKUP(Table1[[#This Row],[ZIPCODE]],Table2[Zip Code],Table2[County])</f>
        <v>#N/A</v>
      </c>
      <c r="I1070" t="str">
        <f>_xlfn.XLOOKUP(Table1[[#This Row],[ZIPCODE]],Table3[zip],Table3[county])</f>
        <v>Utah County</v>
      </c>
      <c r="J1070" t="str">
        <f>IFERROR(Table1[[#This Row],[County (Utah.gov)]], SUBSTITUTE(Table1[[#This Row],[County (WPR)]], " County", ""))</f>
        <v>Utah</v>
      </c>
    </row>
    <row r="1071" spans="1:10">
      <c r="A1071" t="s">
        <v>191</v>
      </c>
      <c r="B1071" t="s">
        <v>300</v>
      </c>
      <c r="C1071">
        <v>2025</v>
      </c>
      <c r="D1071">
        <v>2</v>
      </c>
      <c r="E1071">
        <v>84047</v>
      </c>
      <c r="F1071" t="s">
        <v>290</v>
      </c>
      <c r="G1071">
        <v>7</v>
      </c>
      <c r="H1071" t="str">
        <f>_xlfn.XLOOKUP(Table1[[#This Row],[ZIPCODE]],Table2[Zip Code],Table2[County])</f>
        <v>Salt Lake</v>
      </c>
      <c r="I1071" t="str">
        <f>_xlfn.XLOOKUP(Table1[[#This Row],[ZIPCODE]],Table3[zip],Table3[county])</f>
        <v>Salt Lake County</v>
      </c>
      <c r="J1071" t="str">
        <f>IFERROR(Table1[[#This Row],[County (Utah.gov)]], SUBSTITUTE(Table1[[#This Row],[County (WPR)]], " County", ""))</f>
        <v>Salt Lake</v>
      </c>
    </row>
    <row r="1072" spans="1:10">
      <c r="A1072" t="s">
        <v>191</v>
      </c>
      <c r="B1072" t="s">
        <v>300</v>
      </c>
      <c r="C1072">
        <v>2025</v>
      </c>
      <c r="D1072">
        <v>2</v>
      </c>
      <c r="E1072">
        <v>84047</v>
      </c>
      <c r="F1072" t="s">
        <v>291</v>
      </c>
      <c r="G1072">
        <v>21</v>
      </c>
      <c r="H1072" t="str">
        <f>_xlfn.XLOOKUP(Table1[[#This Row],[ZIPCODE]],Table2[Zip Code],Table2[County])</f>
        <v>Salt Lake</v>
      </c>
      <c r="I1072" t="str">
        <f>_xlfn.XLOOKUP(Table1[[#This Row],[ZIPCODE]],Table3[zip],Table3[county])</f>
        <v>Salt Lake County</v>
      </c>
      <c r="J1072" t="str">
        <f>IFERROR(Table1[[#This Row],[County (Utah.gov)]], SUBSTITUTE(Table1[[#This Row],[County (WPR)]], " County", ""))</f>
        <v>Salt Lake</v>
      </c>
    </row>
    <row r="1073" spans="1:10">
      <c r="A1073" t="s">
        <v>191</v>
      </c>
      <c r="B1073" t="s">
        <v>300</v>
      </c>
      <c r="C1073">
        <v>2025</v>
      </c>
      <c r="D1073">
        <v>2</v>
      </c>
      <c r="E1073">
        <v>84050</v>
      </c>
      <c r="F1073" t="s">
        <v>290</v>
      </c>
      <c r="G1073">
        <v>1</v>
      </c>
      <c r="H1073" t="str">
        <f>_xlfn.XLOOKUP(Table1[[#This Row],[ZIPCODE]],Table2[Zip Code],Table2[County])</f>
        <v>Morgan</v>
      </c>
      <c r="I1073" t="str">
        <f>_xlfn.XLOOKUP(Table1[[#This Row],[ZIPCODE]],Table3[zip],Table3[county])</f>
        <v>Morgan County</v>
      </c>
      <c r="J1073" t="str">
        <f>IFERROR(Table1[[#This Row],[County (Utah.gov)]], SUBSTITUTE(Table1[[#This Row],[County (WPR)]], " County", ""))</f>
        <v>Morgan</v>
      </c>
    </row>
    <row r="1074" spans="1:10">
      <c r="A1074" t="s">
        <v>191</v>
      </c>
      <c r="B1074" t="s">
        <v>300</v>
      </c>
      <c r="C1074">
        <v>2025</v>
      </c>
      <c r="D1074">
        <v>2</v>
      </c>
      <c r="E1074">
        <v>84050</v>
      </c>
      <c r="F1074" t="s">
        <v>291</v>
      </c>
      <c r="G1074">
        <v>1</v>
      </c>
      <c r="H1074" t="str">
        <f>_xlfn.XLOOKUP(Table1[[#This Row],[ZIPCODE]],Table2[Zip Code],Table2[County])</f>
        <v>Morgan</v>
      </c>
      <c r="I1074" t="str">
        <f>_xlfn.XLOOKUP(Table1[[#This Row],[ZIPCODE]],Table3[zip],Table3[county])</f>
        <v>Morgan County</v>
      </c>
      <c r="J1074" t="str">
        <f>IFERROR(Table1[[#This Row],[County (Utah.gov)]], SUBSTITUTE(Table1[[#This Row],[County (WPR)]], " County", ""))</f>
        <v>Morgan</v>
      </c>
    </row>
    <row r="1075" spans="1:10">
      <c r="A1075" t="s">
        <v>191</v>
      </c>
      <c r="B1075" t="s">
        <v>300</v>
      </c>
      <c r="C1075">
        <v>2025</v>
      </c>
      <c r="D1075">
        <v>2</v>
      </c>
      <c r="E1075">
        <v>84054</v>
      </c>
      <c r="F1075" t="s">
        <v>290</v>
      </c>
      <c r="G1075">
        <v>4</v>
      </c>
      <c r="H1075" t="str">
        <f>_xlfn.XLOOKUP(Table1[[#This Row],[ZIPCODE]],Table2[Zip Code],Table2[County])</f>
        <v>Davis</v>
      </c>
      <c r="I1075" t="str">
        <f>_xlfn.XLOOKUP(Table1[[#This Row],[ZIPCODE]],Table3[zip],Table3[county])</f>
        <v>Davis County</v>
      </c>
      <c r="J1075" t="str">
        <f>IFERROR(Table1[[#This Row],[County (Utah.gov)]], SUBSTITUTE(Table1[[#This Row],[County (WPR)]], " County", ""))</f>
        <v>Davis</v>
      </c>
    </row>
    <row r="1076" spans="1:10">
      <c r="A1076" t="s">
        <v>191</v>
      </c>
      <c r="B1076" t="s">
        <v>300</v>
      </c>
      <c r="C1076">
        <v>2025</v>
      </c>
      <c r="D1076">
        <v>2</v>
      </c>
      <c r="E1076">
        <v>84054</v>
      </c>
      <c r="F1076" t="s">
        <v>291</v>
      </c>
      <c r="G1076">
        <v>4</v>
      </c>
      <c r="H1076" t="str">
        <f>_xlfn.XLOOKUP(Table1[[#This Row],[ZIPCODE]],Table2[Zip Code],Table2[County])</f>
        <v>Davis</v>
      </c>
      <c r="I1076" t="str">
        <f>_xlfn.XLOOKUP(Table1[[#This Row],[ZIPCODE]],Table3[zip],Table3[county])</f>
        <v>Davis County</v>
      </c>
      <c r="J1076" t="str">
        <f>IFERROR(Table1[[#This Row],[County (Utah.gov)]], SUBSTITUTE(Table1[[#This Row],[County (WPR)]], " County", ""))</f>
        <v>Davis</v>
      </c>
    </row>
    <row r="1077" spans="1:10">
      <c r="A1077" t="s">
        <v>191</v>
      </c>
      <c r="B1077" t="s">
        <v>300</v>
      </c>
      <c r="C1077">
        <v>2025</v>
      </c>
      <c r="D1077">
        <v>2</v>
      </c>
      <c r="E1077">
        <v>84057</v>
      </c>
      <c r="F1077" t="s">
        <v>290</v>
      </c>
      <c r="G1077">
        <v>1</v>
      </c>
      <c r="H1077" t="str">
        <f>_xlfn.XLOOKUP(Table1[[#This Row],[ZIPCODE]],Table2[Zip Code],Table2[County])</f>
        <v>Utah</v>
      </c>
      <c r="I1077" t="str">
        <f>_xlfn.XLOOKUP(Table1[[#This Row],[ZIPCODE]],Table3[zip],Table3[county])</f>
        <v>Utah County</v>
      </c>
      <c r="J1077" t="str">
        <f>IFERROR(Table1[[#This Row],[County (Utah.gov)]], SUBSTITUTE(Table1[[#This Row],[County (WPR)]], " County", ""))</f>
        <v>Utah</v>
      </c>
    </row>
    <row r="1078" spans="1:10">
      <c r="A1078" t="s">
        <v>191</v>
      </c>
      <c r="B1078" t="s">
        <v>300</v>
      </c>
      <c r="C1078">
        <v>2025</v>
      </c>
      <c r="D1078">
        <v>2</v>
      </c>
      <c r="E1078">
        <v>84057</v>
      </c>
      <c r="F1078" t="s">
        <v>291</v>
      </c>
      <c r="G1078">
        <v>3</v>
      </c>
      <c r="H1078" t="str">
        <f>_xlfn.XLOOKUP(Table1[[#This Row],[ZIPCODE]],Table2[Zip Code],Table2[County])</f>
        <v>Utah</v>
      </c>
      <c r="I1078" t="str">
        <f>_xlfn.XLOOKUP(Table1[[#This Row],[ZIPCODE]],Table3[zip],Table3[county])</f>
        <v>Utah County</v>
      </c>
      <c r="J1078" t="str">
        <f>IFERROR(Table1[[#This Row],[County (Utah.gov)]], SUBSTITUTE(Table1[[#This Row],[County (WPR)]], " County", ""))</f>
        <v>Utah</v>
      </c>
    </row>
    <row r="1079" spans="1:10">
      <c r="A1079" t="s">
        <v>191</v>
      </c>
      <c r="B1079" t="s">
        <v>300</v>
      </c>
      <c r="C1079">
        <v>2025</v>
      </c>
      <c r="D1079">
        <v>2</v>
      </c>
      <c r="E1079">
        <v>84058</v>
      </c>
      <c r="F1079" t="s">
        <v>290</v>
      </c>
      <c r="G1079">
        <v>1</v>
      </c>
      <c r="H1079" t="str">
        <f>_xlfn.XLOOKUP(Table1[[#This Row],[ZIPCODE]],Table2[Zip Code],Table2[County])</f>
        <v>Utah</v>
      </c>
      <c r="I1079" t="str">
        <f>_xlfn.XLOOKUP(Table1[[#This Row],[ZIPCODE]],Table3[zip],Table3[county])</f>
        <v>Utah County</v>
      </c>
      <c r="J1079" t="str">
        <f>IFERROR(Table1[[#This Row],[County (Utah.gov)]], SUBSTITUTE(Table1[[#This Row],[County (WPR)]], " County", ""))</f>
        <v>Utah</v>
      </c>
    </row>
    <row r="1080" spans="1:10">
      <c r="A1080" t="s">
        <v>191</v>
      </c>
      <c r="B1080" t="s">
        <v>300</v>
      </c>
      <c r="C1080">
        <v>2025</v>
      </c>
      <c r="D1080">
        <v>2</v>
      </c>
      <c r="E1080">
        <v>84058</v>
      </c>
      <c r="F1080" t="s">
        <v>291</v>
      </c>
      <c r="G1080">
        <v>4</v>
      </c>
      <c r="H1080" t="str">
        <f>_xlfn.XLOOKUP(Table1[[#This Row],[ZIPCODE]],Table2[Zip Code],Table2[County])</f>
        <v>Utah</v>
      </c>
      <c r="I1080" t="str">
        <f>_xlfn.XLOOKUP(Table1[[#This Row],[ZIPCODE]],Table3[zip],Table3[county])</f>
        <v>Utah County</v>
      </c>
      <c r="J1080" t="str">
        <f>IFERROR(Table1[[#This Row],[County (Utah.gov)]], SUBSTITUTE(Table1[[#This Row],[County (WPR)]], " County", ""))</f>
        <v>Utah</v>
      </c>
    </row>
    <row r="1081" spans="1:10">
      <c r="A1081" t="s">
        <v>191</v>
      </c>
      <c r="B1081" t="s">
        <v>300</v>
      </c>
      <c r="C1081">
        <v>2025</v>
      </c>
      <c r="D1081">
        <v>2</v>
      </c>
      <c r="E1081">
        <v>84059</v>
      </c>
      <c r="F1081" t="s">
        <v>291</v>
      </c>
      <c r="G1081">
        <v>3</v>
      </c>
      <c r="H1081" t="str">
        <f>_xlfn.XLOOKUP(Table1[[#This Row],[ZIPCODE]],Table2[Zip Code],Table2[County])</f>
        <v>Utah</v>
      </c>
      <c r="I1081" t="str">
        <f>_xlfn.XLOOKUP(Table1[[#This Row],[ZIPCODE]],Table3[zip],Table3[county])</f>
        <v>Utah County</v>
      </c>
      <c r="J1081" t="str">
        <f>IFERROR(Table1[[#This Row],[County (Utah.gov)]], SUBSTITUTE(Table1[[#This Row],[County (WPR)]], " County", ""))</f>
        <v>Utah</v>
      </c>
    </row>
    <row r="1082" spans="1:10">
      <c r="A1082" t="s">
        <v>191</v>
      </c>
      <c r="B1082" t="s">
        <v>300</v>
      </c>
      <c r="C1082">
        <v>2025</v>
      </c>
      <c r="D1082">
        <v>2</v>
      </c>
      <c r="E1082">
        <v>84060</v>
      </c>
      <c r="F1082" t="s">
        <v>291</v>
      </c>
      <c r="G1082">
        <v>2</v>
      </c>
      <c r="H1082" t="str">
        <f>_xlfn.XLOOKUP(Table1[[#This Row],[ZIPCODE]],Table2[Zip Code],Table2[County])</f>
        <v>Summit</v>
      </c>
      <c r="I1082" t="str">
        <f>_xlfn.XLOOKUP(Table1[[#This Row],[ZIPCODE]],Table3[zip],Table3[county])</f>
        <v>Summit County</v>
      </c>
      <c r="J1082" t="str">
        <f>IFERROR(Table1[[#This Row],[County (Utah.gov)]], SUBSTITUTE(Table1[[#This Row],[County (WPR)]], " County", ""))</f>
        <v>Summit</v>
      </c>
    </row>
    <row r="1083" spans="1:10">
      <c r="A1083" t="s">
        <v>191</v>
      </c>
      <c r="B1083" t="s">
        <v>300</v>
      </c>
      <c r="C1083">
        <v>2025</v>
      </c>
      <c r="D1083">
        <v>2</v>
      </c>
      <c r="E1083">
        <v>84062</v>
      </c>
      <c r="F1083" t="s">
        <v>290</v>
      </c>
      <c r="G1083">
        <v>2</v>
      </c>
      <c r="H1083" t="str">
        <f>_xlfn.XLOOKUP(Table1[[#This Row],[ZIPCODE]],Table2[Zip Code],Table2[County])</f>
        <v>Utah</v>
      </c>
      <c r="I1083" t="str">
        <f>_xlfn.XLOOKUP(Table1[[#This Row],[ZIPCODE]],Table3[zip],Table3[county])</f>
        <v>Utah County</v>
      </c>
      <c r="J1083" t="str">
        <f>IFERROR(Table1[[#This Row],[County (Utah.gov)]], SUBSTITUTE(Table1[[#This Row],[County (WPR)]], " County", ""))</f>
        <v>Utah</v>
      </c>
    </row>
    <row r="1084" spans="1:10">
      <c r="A1084" t="s">
        <v>191</v>
      </c>
      <c r="B1084" t="s">
        <v>300</v>
      </c>
      <c r="C1084">
        <v>2025</v>
      </c>
      <c r="D1084">
        <v>2</v>
      </c>
      <c r="E1084">
        <v>84062</v>
      </c>
      <c r="F1084" t="s">
        <v>291</v>
      </c>
      <c r="G1084">
        <v>3</v>
      </c>
      <c r="H1084" t="str">
        <f>_xlfn.XLOOKUP(Table1[[#This Row],[ZIPCODE]],Table2[Zip Code],Table2[County])</f>
        <v>Utah</v>
      </c>
      <c r="I1084" t="str">
        <f>_xlfn.XLOOKUP(Table1[[#This Row],[ZIPCODE]],Table3[zip],Table3[county])</f>
        <v>Utah County</v>
      </c>
      <c r="J1084" t="str">
        <f>IFERROR(Table1[[#This Row],[County (Utah.gov)]], SUBSTITUTE(Table1[[#This Row],[County (WPR)]], " County", ""))</f>
        <v>Utah</v>
      </c>
    </row>
    <row r="1085" spans="1:10">
      <c r="A1085" t="s">
        <v>191</v>
      </c>
      <c r="B1085" t="s">
        <v>300</v>
      </c>
      <c r="C1085">
        <v>2025</v>
      </c>
      <c r="D1085">
        <v>2</v>
      </c>
      <c r="E1085">
        <v>84065</v>
      </c>
      <c r="F1085" t="s">
        <v>290</v>
      </c>
      <c r="G1085">
        <v>6</v>
      </c>
      <c r="H1085" t="str">
        <f>_xlfn.XLOOKUP(Table1[[#This Row],[ZIPCODE]],Table2[Zip Code],Table2[County])</f>
        <v>Salt Lake</v>
      </c>
      <c r="I1085" t="str">
        <f>_xlfn.XLOOKUP(Table1[[#This Row],[ZIPCODE]],Table3[zip],Table3[county])</f>
        <v>Salt Lake County</v>
      </c>
      <c r="J1085" t="str">
        <f>IFERROR(Table1[[#This Row],[County (Utah.gov)]], SUBSTITUTE(Table1[[#This Row],[County (WPR)]], " County", ""))</f>
        <v>Salt Lake</v>
      </c>
    </row>
    <row r="1086" spans="1:10">
      <c r="A1086" t="s">
        <v>191</v>
      </c>
      <c r="B1086" t="s">
        <v>300</v>
      </c>
      <c r="C1086">
        <v>2025</v>
      </c>
      <c r="D1086">
        <v>2</v>
      </c>
      <c r="E1086">
        <v>84065</v>
      </c>
      <c r="F1086" t="s">
        <v>291</v>
      </c>
      <c r="G1086">
        <v>20</v>
      </c>
      <c r="H1086" t="str">
        <f>_xlfn.XLOOKUP(Table1[[#This Row],[ZIPCODE]],Table2[Zip Code],Table2[County])</f>
        <v>Salt Lake</v>
      </c>
      <c r="I1086" t="str">
        <f>_xlfn.XLOOKUP(Table1[[#This Row],[ZIPCODE]],Table3[zip],Table3[county])</f>
        <v>Salt Lake County</v>
      </c>
      <c r="J1086" t="str">
        <f>IFERROR(Table1[[#This Row],[County (Utah.gov)]], SUBSTITUTE(Table1[[#This Row],[County (WPR)]], " County", ""))</f>
        <v>Salt Lake</v>
      </c>
    </row>
    <row r="1087" spans="1:10">
      <c r="A1087" t="s">
        <v>191</v>
      </c>
      <c r="B1087" t="s">
        <v>300</v>
      </c>
      <c r="C1087">
        <v>2025</v>
      </c>
      <c r="D1087">
        <v>2</v>
      </c>
      <c r="E1087">
        <v>84066</v>
      </c>
      <c r="F1087" t="s">
        <v>291</v>
      </c>
      <c r="G1087">
        <v>1</v>
      </c>
      <c r="H1087" t="str">
        <f>_xlfn.XLOOKUP(Table1[[#This Row],[ZIPCODE]],Table2[Zip Code],Table2[County])</f>
        <v>Duchesne</v>
      </c>
      <c r="I1087" t="str">
        <f>_xlfn.XLOOKUP(Table1[[#This Row],[ZIPCODE]],Table3[zip],Table3[county])</f>
        <v>Duchesne County</v>
      </c>
      <c r="J1087" t="str">
        <f>IFERROR(Table1[[#This Row],[County (Utah.gov)]], SUBSTITUTE(Table1[[#This Row],[County (WPR)]], " County", ""))</f>
        <v>Duchesne</v>
      </c>
    </row>
    <row r="1088" spans="1:10">
      <c r="A1088" t="s">
        <v>191</v>
      </c>
      <c r="B1088" t="s">
        <v>300</v>
      </c>
      <c r="C1088">
        <v>2025</v>
      </c>
      <c r="D1088">
        <v>2</v>
      </c>
      <c r="E1088">
        <v>84067</v>
      </c>
      <c r="F1088" t="s">
        <v>290</v>
      </c>
      <c r="G1088">
        <v>1</v>
      </c>
      <c r="H1088" t="str">
        <f>_xlfn.XLOOKUP(Table1[[#This Row],[ZIPCODE]],Table2[Zip Code],Table2[County])</f>
        <v>Weber</v>
      </c>
      <c r="I1088" t="str">
        <f>_xlfn.XLOOKUP(Table1[[#This Row],[ZIPCODE]],Table3[zip],Table3[county])</f>
        <v>Weber County</v>
      </c>
      <c r="J1088" t="str">
        <f>IFERROR(Table1[[#This Row],[County (Utah.gov)]], SUBSTITUTE(Table1[[#This Row],[County (WPR)]], " County", ""))</f>
        <v>Weber</v>
      </c>
    </row>
    <row r="1089" spans="1:10">
      <c r="A1089" t="s">
        <v>191</v>
      </c>
      <c r="B1089" t="s">
        <v>300</v>
      </c>
      <c r="C1089">
        <v>2025</v>
      </c>
      <c r="D1089">
        <v>2</v>
      </c>
      <c r="E1089">
        <v>84067</v>
      </c>
      <c r="F1089" t="s">
        <v>291</v>
      </c>
      <c r="G1089">
        <v>4</v>
      </c>
      <c r="H1089" t="str">
        <f>_xlfn.XLOOKUP(Table1[[#This Row],[ZIPCODE]],Table2[Zip Code],Table2[County])</f>
        <v>Weber</v>
      </c>
      <c r="I1089" t="str">
        <f>_xlfn.XLOOKUP(Table1[[#This Row],[ZIPCODE]],Table3[zip],Table3[county])</f>
        <v>Weber County</v>
      </c>
      <c r="J1089" t="str">
        <f>IFERROR(Table1[[#This Row],[County (Utah.gov)]], SUBSTITUTE(Table1[[#This Row],[County (WPR)]], " County", ""))</f>
        <v>Weber</v>
      </c>
    </row>
    <row r="1090" spans="1:10">
      <c r="A1090" t="s">
        <v>191</v>
      </c>
      <c r="B1090" t="s">
        <v>300</v>
      </c>
      <c r="C1090">
        <v>2025</v>
      </c>
      <c r="D1090">
        <v>2</v>
      </c>
      <c r="E1090">
        <v>84070</v>
      </c>
      <c r="F1090" t="s">
        <v>290</v>
      </c>
      <c r="G1090">
        <v>1</v>
      </c>
      <c r="H1090" t="str">
        <f>_xlfn.XLOOKUP(Table1[[#This Row],[ZIPCODE]],Table2[Zip Code],Table2[County])</f>
        <v>Salt Lake</v>
      </c>
      <c r="I1090" t="str">
        <f>_xlfn.XLOOKUP(Table1[[#This Row],[ZIPCODE]],Table3[zip],Table3[county])</f>
        <v>Salt Lake County</v>
      </c>
      <c r="J1090" t="str">
        <f>IFERROR(Table1[[#This Row],[County (Utah.gov)]], SUBSTITUTE(Table1[[#This Row],[County (WPR)]], " County", ""))</f>
        <v>Salt Lake</v>
      </c>
    </row>
    <row r="1091" spans="1:10">
      <c r="A1091" t="s">
        <v>191</v>
      </c>
      <c r="B1091" t="s">
        <v>300</v>
      </c>
      <c r="C1091">
        <v>2025</v>
      </c>
      <c r="D1091">
        <v>2</v>
      </c>
      <c r="E1091">
        <v>84070</v>
      </c>
      <c r="F1091" t="s">
        <v>291</v>
      </c>
      <c r="G1091">
        <v>5</v>
      </c>
      <c r="H1091" t="str">
        <f>_xlfn.XLOOKUP(Table1[[#This Row],[ZIPCODE]],Table2[Zip Code],Table2[County])</f>
        <v>Salt Lake</v>
      </c>
      <c r="I1091" t="str">
        <f>_xlfn.XLOOKUP(Table1[[#This Row],[ZIPCODE]],Table3[zip],Table3[county])</f>
        <v>Salt Lake County</v>
      </c>
      <c r="J1091" t="str">
        <f>IFERROR(Table1[[#This Row],[County (Utah.gov)]], SUBSTITUTE(Table1[[#This Row],[County (WPR)]], " County", ""))</f>
        <v>Salt Lake</v>
      </c>
    </row>
    <row r="1092" spans="1:10">
      <c r="A1092" t="s">
        <v>191</v>
      </c>
      <c r="B1092" t="s">
        <v>300</v>
      </c>
      <c r="C1092">
        <v>2025</v>
      </c>
      <c r="D1092">
        <v>2</v>
      </c>
      <c r="E1092">
        <v>84074</v>
      </c>
      <c r="F1092" t="s">
        <v>290</v>
      </c>
      <c r="G1092">
        <v>5</v>
      </c>
      <c r="H1092" t="str">
        <f>_xlfn.XLOOKUP(Table1[[#This Row],[ZIPCODE]],Table2[Zip Code],Table2[County])</f>
        <v>Tooele</v>
      </c>
      <c r="I1092" t="str">
        <f>_xlfn.XLOOKUP(Table1[[#This Row],[ZIPCODE]],Table3[zip],Table3[county])</f>
        <v>Tooele County</v>
      </c>
      <c r="J1092" t="str">
        <f>IFERROR(Table1[[#This Row],[County (Utah.gov)]], SUBSTITUTE(Table1[[#This Row],[County (WPR)]], " County", ""))</f>
        <v>Tooele</v>
      </c>
    </row>
    <row r="1093" spans="1:10">
      <c r="A1093" t="s">
        <v>191</v>
      </c>
      <c r="B1093" t="s">
        <v>300</v>
      </c>
      <c r="C1093">
        <v>2025</v>
      </c>
      <c r="D1093">
        <v>2</v>
      </c>
      <c r="E1093">
        <v>84074</v>
      </c>
      <c r="F1093" t="s">
        <v>291</v>
      </c>
      <c r="G1093">
        <v>19</v>
      </c>
      <c r="H1093" t="str">
        <f>_xlfn.XLOOKUP(Table1[[#This Row],[ZIPCODE]],Table2[Zip Code],Table2[County])</f>
        <v>Tooele</v>
      </c>
      <c r="I1093" t="str">
        <f>_xlfn.XLOOKUP(Table1[[#This Row],[ZIPCODE]],Table3[zip],Table3[county])</f>
        <v>Tooele County</v>
      </c>
      <c r="J1093" t="str">
        <f>IFERROR(Table1[[#This Row],[County (Utah.gov)]], SUBSTITUTE(Table1[[#This Row],[County (WPR)]], " County", ""))</f>
        <v>Tooele</v>
      </c>
    </row>
    <row r="1094" spans="1:10">
      <c r="A1094" t="s">
        <v>191</v>
      </c>
      <c r="B1094" t="s">
        <v>300</v>
      </c>
      <c r="C1094">
        <v>2025</v>
      </c>
      <c r="D1094">
        <v>2</v>
      </c>
      <c r="E1094">
        <v>84078</v>
      </c>
      <c r="F1094" t="s">
        <v>291</v>
      </c>
      <c r="G1094">
        <v>3</v>
      </c>
      <c r="H1094" t="str">
        <f>_xlfn.XLOOKUP(Table1[[#This Row],[ZIPCODE]],Table2[Zip Code],Table2[County])</f>
        <v>Uintah</v>
      </c>
      <c r="I1094" t="str">
        <f>_xlfn.XLOOKUP(Table1[[#This Row],[ZIPCODE]],Table3[zip],Table3[county])</f>
        <v>Uintah County</v>
      </c>
      <c r="J1094" t="str">
        <f>IFERROR(Table1[[#This Row],[County (Utah.gov)]], SUBSTITUTE(Table1[[#This Row],[County (WPR)]], " County", ""))</f>
        <v>Uintah</v>
      </c>
    </row>
    <row r="1095" spans="1:10">
      <c r="A1095" t="s">
        <v>191</v>
      </c>
      <c r="B1095" t="s">
        <v>300</v>
      </c>
      <c r="C1095">
        <v>2025</v>
      </c>
      <c r="D1095">
        <v>2</v>
      </c>
      <c r="E1095">
        <v>84081</v>
      </c>
      <c r="F1095" t="s">
        <v>290</v>
      </c>
      <c r="G1095">
        <v>7</v>
      </c>
      <c r="H1095" t="e">
        <f>_xlfn.XLOOKUP(Table1[[#This Row],[ZIPCODE]],Table2[Zip Code],Table2[County])</f>
        <v>#N/A</v>
      </c>
      <c r="I1095" t="str">
        <f>_xlfn.XLOOKUP(Table1[[#This Row],[ZIPCODE]],Table3[zip],Table3[county])</f>
        <v>Salt Lake County</v>
      </c>
      <c r="J1095" t="str">
        <f>IFERROR(Table1[[#This Row],[County (Utah.gov)]], SUBSTITUTE(Table1[[#This Row],[County (WPR)]], " County", ""))</f>
        <v>Salt Lake</v>
      </c>
    </row>
    <row r="1096" spans="1:10">
      <c r="A1096" t="s">
        <v>191</v>
      </c>
      <c r="B1096" t="s">
        <v>300</v>
      </c>
      <c r="C1096">
        <v>2025</v>
      </c>
      <c r="D1096">
        <v>2</v>
      </c>
      <c r="E1096">
        <v>84081</v>
      </c>
      <c r="F1096" t="s">
        <v>291</v>
      </c>
      <c r="G1096">
        <v>19</v>
      </c>
      <c r="H1096" t="e">
        <f>_xlfn.XLOOKUP(Table1[[#This Row],[ZIPCODE]],Table2[Zip Code],Table2[County])</f>
        <v>#N/A</v>
      </c>
      <c r="I1096" t="str">
        <f>_xlfn.XLOOKUP(Table1[[#This Row],[ZIPCODE]],Table3[zip],Table3[county])</f>
        <v>Salt Lake County</v>
      </c>
      <c r="J1096" t="str">
        <f>IFERROR(Table1[[#This Row],[County (Utah.gov)]], SUBSTITUTE(Table1[[#This Row],[County (WPR)]], " County", ""))</f>
        <v>Salt Lake</v>
      </c>
    </row>
    <row r="1097" spans="1:10">
      <c r="A1097" t="s">
        <v>191</v>
      </c>
      <c r="B1097" t="s">
        <v>300</v>
      </c>
      <c r="C1097">
        <v>2025</v>
      </c>
      <c r="D1097">
        <v>2</v>
      </c>
      <c r="E1097">
        <v>84084</v>
      </c>
      <c r="F1097" t="s">
        <v>290</v>
      </c>
      <c r="G1097">
        <v>7</v>
      </c>
      <c r="H1097" t="str">
        <f>_xlfn.XLOOKUP(Table1[[#This Row],[ZIPCODE]],Table2[Zip Code],Table2[County])</f>
        <v>Salt Lake</v>
      </c>
      <c r="I1097" t="str">
        <f>_xlfn.XLOOKUP(Table1[[#This Row],[ZIPCODE]],Table3[zip],Table3[county])</f>
        <v>Salt Lake County</v>
      </c>
      <c r="J1097" t="str">
        <f>IFERROR(Table1[[#This Row],[County (Utah.gov)]], SUBSTITUTE(Table1[[#This Row],[County (WPR)]], " County", ""))</f>
        <v>Salt Lake</v>
      </c>
    </row>
    <row r="1098" spans="1:10">
      <c r="A1098" t="s">
        <v>191</v>
      </c>
      <c r="B1098" t="s">
        <v>300</v>
      </c>
      <c r="C1098">
        <v>2025</v>
      </c>
      <c r="D1098">
        <v>2</v>
      </c>
      <c r="E1098">
        <v>84084</v>
      </c>
      <c r="F1098" t="s">
        <v>291</v>
      </c>
      <c r="G1098">
        <v>16</v>
      </c>
      <c r="H1098" t="str">
        <f>_xlfn.XLOOKUP(Table1[[#This Row],[ZIPCODE]],Table2[Zip Code],Table2[County])</f>
        <v>Salt Lake</v>
      </c>
      <c r="I1098" t="str">
        <f>_xlfn.XLOOKUP(Table1[[#This Row],[ZIPCODE]],Table3[zip],Table3[county])</f>
        <v>Salt Lake County</v>
      </c>
      <c r="J1098" t="str">
        <f>IFERROR(Table1[[#This Row],[County (Utah.gov)]], SUBSTITUTE(Table1[[#This Row],[County (WPR)]], " County", ""))</f>
        <v>Salt Lake</v>
      </c>
    </row>
    <row r="1099" spans="1:10">
      <c r="A1099" t="s">
        <v>191</v>
      </c>
      <c r="B1099" t="s">
        <v>300</v>
      </c>
      <c r="C1099">
        <v>2025</v>
      </c>
      <c r="D1099">
        <v>2</v>
      </c>
      <c r="E1099">
        <v>84087</v>
      </c>
      <c r="F1099" t="s">
        <v>291</v>
      </c>
      <c r="G1099">
        <v>5</v>
      </c>
      <c r="H1099" t="str">
        <f>_xlfn.XLOOKUP(Table1[[#This Row],[ZIPCODE]],Table2[Zip Code],Table2[County])</f>
        <v>Davis</v>
      </c>
      <c r="I1099" t="str">
        <f>_xlfn.XLOOKUP(Table1[[#This Row],[ZIPCODE]],Table3[zip],Table3[county])</f>
        <v>Davis County</v>
      </c>
      <c r="J1099" t="str">
        <f>IFERROR(Table1[[#This Row],[County (Utah.gov)]], SUBSTITUTE(Table1[[#This Row],[County (WPR)]], " County", ""))</f>
        <v>Davis</v>
      </c>
    </row>
    <row r="1100" spans="1:10">
      <c r="A1100" t="s">
        <v>191</v>
      </c>
      <c r="B1100" t="s">
        <v>300</v>
      </c>
      <c r="C1100">
        <v>2025</v>
      </c>
      <c r="D1100">
        <v>2</v>
      </c>
      <c r="E1100">
        <v>84088</v>
      </c>
      <c r="F1100" t="s">
        <v>290</v>
      </c>
      <c r="G1100">
        <v>6</v>
      </c>
      <c r="H1100" t="str">
        <f>_xlfn.XLOOKUP(Table1[[#This Row],[ZIPCODE]],Table2[Zip Code],Table2[County])</f>
        <v>Salt Lake</v>
      </c>
      <c r="I1100" t="str">
        <f>_xlfn.XLOOKUP(Table1[[#This Row],[ZIPCODE]],Table3[zip],Table3[county])</f>
        <v>Salt Lake County</v>
      </c>
      <c r="J1100" t="str">
        <f>IFERROR(Table1[[#This Row],[County (Utah.gov)]], SUBSTITUTE(Table1[[#This Row],[County (WPR)]], " County", ""))</f>
        <v>Salt Lake</v>
      </c>
    </row>
    <row r="1101" spans="1:10">
      <c r="A1101" t="s">
        <v>191</v>
      </c>
      <c r="B1101" t="s">
        <v>300</v>
      </c>
      <c r="C1101">
        <v>2025</v>
      </c>
      <c r="D1101">
        <v>2</v>
      </c>
      <c r="E1101">
        <v>84088</v>
      </c>
      <c r="F1101" t="s">
        <v>291</v>
      </c>
      <c r="G1101">
        <v>15</v>
      </c>
      <c r="H1101" t="str">
        <f>_xlfn.XLOOKUP(Table1[[#This Row],[ZIPCODE]],Table2[Zip Code],Table2[County])</f>
        <v>Salt Lake</v>
      </c>
      <c r="I1101" t="str">
        <f>_xlfn.XLOOKUP(Table1[[#This Row],[ZIPCODE]],Table3[zip],Table3[county])</f>
        <v>Salt Lake County</v>
      </c>
      <c r="J1101" t="str">
        <f>IFERROR(Table1[[#This Row],[County (Utah.gov)]], SUBSTITUTE(Table1[[#This Row],[County (WPR)]], " County", ""))</f>
        <v>Salt Lake</v>
      </c>
    </row>
    <row r="1102" spans="1:10">
      <c r="A1102" t="s">
        <v>191</v>
      </c>
      <c r="B1102" t="s">
        <v>300</v>
      </c>
      <c r="C1102">
        <v>2025</v>
      </c>
      <c r="D1102">
        <v>2</v>
      </c>
      <c r="E1102">
        <v>84092</v>
      </c>
      <c r="F1102" t="s">
        <v>290</v>
      </c>
      <c r="G1102">
        <v>3</v>
      </c>
      <c r="H1102" t="str">
        <f>_xlfn.XLOOKUP(Table1[[#This Row],[ZIPCODE]],Table2[Zip Code],Table2[County])</f>
        <v>Salt Lake</v>
      </c>
      <c r="I1102" t="str">
        <f>_xlfn.XLOOKUP(Table1[[#This Row],[ZIPCODE]],Table3[zip],Table3[county])</f>
        <v>Salt Lake County</v>
      </c>
      <c r="J1102" t="str">
        <f>IFERROR(Table1[[#This Row],[County (Utah.gov)]], SUBSTITUTE(Table1[[#This Row],[County (WPR)]], " County", ""))</f>
        <v>Salt Lake</v>
      </c>
    </row>
    <row r="1103" spans="1:10">
      <c r="A1103" t="s">
        <v>191</v>
      </c>
      <c r="B1103" t="s">
        <v>300</v>
      </c>
      <c r="C1103">
        <v>2025</v>
      </c>
      <c r="D1103">
        <v>2</v>
      </c>
      <c r="E1103">
        <v>84092</v>
      </c>
      <c r="F1103" t="s">
        <v>291</v>
      </c>
      <c r="G1103">
        <v>6</v>
      </c>
      <c r="H1103" t="str">
        <f>_xlfn.XLOOKUP(Table1[[#This Row],[ZIPCODE]],Table2[Zip Code],Table2[County])</f>
        <v>Salt Lake</v>
      </c>
      <c r="I1103" t="str">
        <f>_xlfn.XLOOKUP(Table1[[#This Row],[ZIPCODE]],Table3[zip],Table3[county])</f>
        <v>Salt Lake County</v>
      </c>
      <c r="J1103" t="str">
        <f>IFERROR(Table1[[#This Row],[County (Utah.gov)]], SUBSTITUTE(Table1[[#This Row],[County (WPR)]], " County", ""))</f>
        <v>Salt Lake</v>
      </c>
    </row>
    <row r="1104" spans="1:10">
      <c r="A1104" t="s">
        <v>191</v>
      </c>
      <c r="B1104" t="s">
        <v>300</v>
      </c>
      <c r="C1104">
        <v>2025</v>
      </c>
      <c r="D1104">
        <v>2</v>
      </c>
      <c r="E1104">
        <v>84093</v>
      </c>
      <c r="F1104" t="s">
        <v>290</v>
      </c>
      <c r="G1104">
        <v>3</v>
      </c>
      <c r="H1104" t="str">
        <f>_xlfn.XLOOKUP(Table1[[#This Row],[ZIPCODE]],Table2[Zip Code],Table2[County])</f>
        <v>Salt Lake</v>
      </c>
      <c r="I1104" t="str">
        <f>_xlfn.XLOOKUP(Table1[[#This Row],[ZIPCODE]],Table3[zip],Table3[county])</f>
        <v>Salt Lake County</v>
      </c>
      <c r="J1104" t="str">
        <f>IFERROR(Table1[[#This Row],[County (Utah.gov)]], SUBSTITUTE(Table1[[#This Row],[County (WPR)]], " County", ""))</f>
        <v>Salt Lake</v>
      </c>
    </row>
    <row r="1105" spans="1:10">
      <c r="A1105" t="s">
        <v>191</v>
      </c>
      <c r="B1105" t="s">
        <v>300</v>
      </c>
      <c r="C1105">
        <v>2025</v>
      </c>
      <c r="D1105">
        <v>2</v>
      </c>
      <c r="E1105">
        <v>84093</v>
      </c>
      <c r="F1105" t="s">
        <v>291</v>
      </c>
      <c r="G1105">
        <v>7</v>
      </c>
      <c r="H1105" t="str">
        <f>_xlfn.XLOOKUP(Table1[[#This Row],[ZIPCODE]],Table2[Zip Code],Table2[County])</f>
        <v>Salt Lake</v>
      </c>
      <c r="I1105" t="str">
        <f>_xlfn.XLOOKUP(Table1[[#This Row],[ZIPCODE]],Table3[zip],Table3[county])</f>
        <v>Salt Lake County</v>
      </c>
      <c r="J1105" t="str">
        <f>IFERROR(Table1[[#This Row],[County (Utah.gov)]], SUBSTITUTE(Table1[[#This Row],[County (WPR)]], " County", ""))</f>
        <v>Salt Lake</v>
      </c>
    </row>
    <row r="1106" spans="1:10">
      <c r="A1106" t="s">
        <v>191</v>
      </c>
      <c r="B1106" t="s">
        <v>300</v>
      </c>
      <c r="C1106">
        <v>2025</v>
      </c>
      <c r="D1106">
        <v>2</v>
      </c>
      <c r="E1106">
        <v>84094</v>
      </c>
      <c r="F1106" t="s">
        <v>290</v>
      </c>
      <c r="G1106">
        <v>3</v>
      </c>
      <c r="H1106" t="str">
        <f>_xlfn.XLOOKUP(Table1[[#This Row],[ZIPCODE]],Table2[Zip Code],Table2[County])</f>
        <v>Salt Lake</v>
      </c>
      <c r="I1106" t="str">
        <f>_xlfn.XLOOKUP(Table1[[#This Row],[ZIPCODE]],Table3[zip],Table3[county])</f>
        <v>Salt Lake County</v>
      </c>
      <c r="J1106" t="str">
        <f>IFERROR(Table1[[#This Row],[County (Utah.gov)]], SUBSTITUTE(Table1[[#This Row],[County (WPR)]], " County", ""))</f>
        <v>Salt Lake</v>
      </c>
    </row>
    <row r="1107" spans="1:10">
      <c r="A1107" t="s">
        <v>191</v>
      </c>
      <c r="B1107" t="s">
        <v>300</v>
      </c>
      <c r="C1107">
        <v>2025</v>
      </c>
      <c r="D1107">
        <v>2</v>
      </c>
      <c r="E1107">
        <v>84094</v>
      </c>
      <c r="F1107" t="s">
        <v>291</v>
      </c>
      <c r="G1107">
        <v>18</v>
      </c>
      <c r="H1107" t="str">
        <f>_xlfn.XLOOKUP(Table1[[#This Row],[ZIPCODE]],Table2[Zip Code],Table2[County])</f>
        <v>Salt Lake</v>
      </c>
      <c r="I1107" t="str">
        <f>_xlfn.XLOOKUP(Table1[[#This Row],[ZIPCODE]],Table3[zip],Table3[county])</f>
        <v>Salt Lake County</v>
      </c>
      <c r="J1107" t="str">
        <f>IFERROR(Table1[[#This Row],[County (Utah.gov)]], SUBSTITUTE(Table1[[#This Row],[County (WPR)]], " County", ""))</f>
        <v>Salt Lake</v>
      </c>
    </row>
    <row r="1108" spans="1:10">
      <c r="A1108" t="s">
        <v>191</v>
      </c>
      <c r="B1108" t="s">
        <v>300</v>
      </c>
      <c r="C1108">
        <v>2025</v>
      </c>
      <c r="D1108">
        <v>2</v>
      </c>
      <c r="E1108">
        <v>84095</v>
      </c>
      <c r="F1108" t="s">
        <v>290</v>
      </c>
      <c r="G1108">
        <v>2</v>
      </c>
      <c r="H1108" t="str">
        <f>_xlfn.XLOOKUP(Table1[[#This Row],[ZIPCODE]],Table2[Zip Code],Table2[County])</f>
        <v>Salt Lake</v>
      </c>
      <c r="I1108" t="str">
        <f>_xlfn.XLOOKUP(Table1[[#This Row],[ZIPCODE]],Table3[zip],Table3[county])</f>
        <v>Salt Lake County</v>
      </c>
      <c r="J1108" t="str">
        <f>IFERROR(Table1[[#This Row],[County (Utah.gov)]], SUBSTITUTE(Table1[[#This Row],[County (WPR)]], " County", ""))</f>
        <v>Salt Lake</v>
      </c>
    </row>
    <row r="1109" spans="1:10">
      <c r="A1109" t="s">
        <v>191</v>
      </c>
      <c r="B1109" t="s">
        <v>300</v>
      </c>
      <c r="C1109">
        <v>2025</v>
      </c>
      <c r="D1109">
        <v>2</v>
      </c>
      <c r="E1109">
        <v>84095</v>
      </c>
      <c r="F1109" t="s">
        <v>291</v>
      </c>
      <c r="G1109">
        <v>17</v>
      </c>
      <c r="H1109" t="str">
        <f>_xlfn.XLOOKUP(Table1[[#This Row],[ZIPCODE]],Table2[Zip Code],Table2[County])</f>
        <v>Salt Lake</v>
      </c>
      <c r="I1109" t="str">
        <f>_xlfn.XLOOKUP(Table1[[#This Row],[ZIPCODE]],Table3[zip],Table3[county])</f>
        <v>Salt Lake County</v>
      </c>
      <c r="J1109" t="str">
        <f>IFERROR(Table1[[#This Row],[County (Utah.gov)]], SUBSTITUTE(Table1[[#This Row],[County (WPR)]], " County", ""))</f>
        <v>Salt Lake</v>
      </c>
    </row>
    <row r="1110" spans="1:10">
      <c r="A1110" t="s">
        <v>191</v>
      </c>
      <c r="B1110" t="s">
        <v>300</v>
      </c>
      <c r="C1110">
        <v>2025</v>
      </c>
      <c r="D1110">
        <v>2</v>
      </c>
      <c r="E1110">
        <v>84096</v>
      </c>
      <c r="F1110" t="s">
        <v>290</v>
      </c>
      <c r="G1110">
        <v>9</v>
      </c>
      <c r="H1110" t="e">
        <f>_xlfn.XLOOKUP(Table1[[#This Row],[ZIPCODE]],Table2[Zip Code],Table2[County])</f>
        <v>#N/A</v>
      </c>
      <c r="I1110" t="str">
        <f>_xlfn.XLOOKUP(Table1[[#This Row],[ZIPCODE]],Table3[zip],Table3[county])</f>
        <v>Salt Lake County</v>
      </c>
      <c r="J1110" t="str">
        <f>IFERROR(Table1[[#This Row],[County (Utah.gov)]], SUBSTITUTE(Table1[[#This Row],[County (WPR)]], " County", ""))</f>
        <v>Salt Lake</v>
      </c>
    </row>
    <row r="1111" spans="1:10">
      <c r="A1111" t="s">
        <v>191</v>
      </c>
      <c r="B1111" t="s">
        <v>300</v>
      </c>
      <c r="C1111">
        <v>2025</v>
      </c>
      <c r="D1111">
        <v>2</v>
      </c>
      <c r="E1111">
        <v>84096</v>
      </c>
      <c r="F1111" t="s">
        <v>291</v>
      </c>
      <c r="G1111">
        <v>24</v>
      </c>
      <c r="H1111" t="e">
        <f>_xlfn.XLOOKUP(Table1[[#This Row],[ZIPCODE]],Table2[Zip Code],Table2[County])</f>
        <v>#N/A</v>
      </c>
      <c r="I1111" t="str">
        <f>_xlfn.XLOOKUP(Table1[[#This Row],[ZIPCODE]],Table3[zip],Table3[county])</f>
        <v>Salt Lake County</v>
      </c>
      <c r="J1111" t="str">
        <f>IFERROR(Table1[[#This Row],[County (Utah.gov)]], SUBSTITUTE(Table1[[#This Row],[County (WPR)]], " County", ""))</f>
        <v>Salt Lake</v>
      </c>
    </row>
    <row r="1112" spans="1:10">
      <c r="A1112" t="s">
        <v>191</v>
      </c>
      <c r="B1112" t="s">
        <v>300</v>
      </c>
      <c r="C1112">
        <v>2025</v>
      </c>
      <c r="D1112">
        <v>2</v>
      </c>
      <c r="E1112">
        <v>84097</v>
      </c>
      <c r="F1112" t="s">
        <v>290</v>
      </c>
      <c r="G1112">
        <v>1</v>
      </c>
      <c r="H1112" t="str">
        <f>_xlfn.XLOOKUP(Table1[[#This Row],[ZIPCODE]],Table2[Zip Code],Table2[County])</f>
        <v>Utah</v>
      </c>
      <c r="I1112" t="str">
        <f>_xlfn.XLOOKUP(Table1[[#This Row],[ZIPCODE]],Table3[zip],Table3[county])</f>
        <v>Utah County</v>
      </c>
      <c r="J1112" t="str">
        <f>IFERROR(Table1[[#This Row],[County (Utah.gov)]], SUBSTITUTE(Table1[[#This Row],[County (WPR)]], " County", ""))</f>
        <v>Utah</v>
      </c>
    </row>
    <row r="1113" spans="1:10">
      <c r="A1113" t="s">
        <v>191</v>
      </c>
      <c r="B1113" t="s">
        <v>300</v>
      </c>
      <c r="C1113">
        <v>2025</v>
      </c>
      <c r="D1113">
        <v>2</v>
      </c>
      <c r="E1113">
        <v>84097</v>
      </c>
      <c r="F1113" t="s">
        <v>291</v>
      </c>
      <c r="G1113">
        <v>2</v>
      </c>
      <c r="H1113" t="str">
        <f>_xlfn.XLOOKUP(Table1[[#This Row],[ZIPCODE]],Table2[Zip Code],Table2[County])</f>
        <v>Utah</v>
      </c>
      <c r="I1113" t="str">
        <f>_xlfn.XLOOKUP(Table1[[#This Row],[ZIPCODE]],Table3[zip],Table3[county])</f>
        <v>Utah County</v>
      </c>
      <c r="J1113" t="str">
        <f>IFERROR(Table1[[#This Row],[County (Utah.gov)]], SUBSTITUTE(Table1[[#This Row],[County (WPR)]], " County", ""))</f>
        <v>Utah</v>
      </c>
    </row>
    <row r="1114" spans="1:10">
      <c r="A1114" t="s">
        <v>191</v>
      </c>
      <c r="B1114" t="s">
        <v>300</v>
      </c>
      <c r="C1114">
        <v>2025</v>
      </c>
      <c r="D1114">
        <v>2</v>
      </c>
      <c r="E1114">
        <v>84098</v>
      </c>
      <c r="F1114" t="s">
        <v>290</v>
      </c>
      <c r="G1114">
        <v>1</v>
      </c>
      <c r="H1114" t="str">
        <f>_xlfn.XLOOKUP(Table1[[#This Row],[ZIPCODE]],Table2[Zip Code],Table2[County])</f>
        <v>Summit</v>
      </c>
      <c r="I1114" t="str">
        <f>_xlfn.XLOOKUP(Table1[[#This Row],[ZIPCODE]],Table3[zip],Table3[county])</f>
        <v>Summit County</v>
      </c>
      <c r="J1114" t="str">
        <f>IFERROR(Table1[[#This Row],[County (Utah.gov)]], SUBSTITUTE(Table1[[#This Row],[County (WPR)]], " County", ""))</f>
        <v>Summit</v>
      </c>
    </row>
    <row r="1115" spans="1:10">
      <c r="A1115" t="s">
        <v>191</v>
      </c>
      <c r="B1115" t="s">
        <v>300</v>
      </c>
      <c r="C1115">
        <v>2025</v>
      </c>
      <c r="D1115">
        <v>2</v>
      </c>
      <c r="E1115">
        <v>84098</v>
      </c>
      <c r="F1115" t="s">
        <v>291</v>
      </c>
      <c r="G1115">
        <v>3</v>
      </c>
      <c r="H1115" t="str">
        <f>_xlfn.XLOOKUP(Table1[[#This Row],[ZIPCODE]],Table2[Zip Code],Table2[County])</f>
        <v>Summit</v>
      </c>
      <c r="I1115" t="str">
        <f>_xlfn.XLOOKUP(Table1[[#This Row],[ZIPCODE]],Table3[zip],Table3[county])</f>
        <v>Summit County</v>
      </c>
      <c r="J1115" t="str">
        <f>IFERROR(Table1[[#This Row],[County (Utah.gov)]], SUBSTITUTE(Table1[[#This Row],[County (WPR)]], " County", ""))</f>
        <v>Summit</v>
      </c>
    </row>
    <row r="1116" spans="1:10">
      <c r="A1116" t="s">
        <v>191</v>
      </c>
      <c r="B1116" t="s">
        <v>300</v>
      </c>
      <c r="C1116">
        <v>2025</v>
      </c>
      <c r="D1116">
        <v>2</v>
      </c>
      <c r="E1116">
        <v>84101</v>
      </c>
      <c r="F1116" t="s">
        <v>291</v>
      </c>
      <c r="G1116">
        <v>4</v>
      </c>
      <c r="H1116" t="str">
        <f>_xlfn.XLOOKUP(Table1[[#This Row],[ZIPCODE]],Table2[Zip Code],Table2[County])</f>
        <v>Salt Lake</v>
      </c>
      <c r="I1116" t="str">
        <f>_xlfn.XLOOKUP(Table1[[#This Row],[ZIPCODE]],Table3[zip],Table3[county])</f>
        <v>Salt Lake County</v>
      </c>
      <c r="J1116" t="str">
        <f>IFERROR(Table1[[#This Row],[County (Utah.gov)]], SUBSTITUTE(Table1[[#This Row],[County (WPR)]], " County", ""))</f>
        <v>Salt Lake</v>
      </c>
    </row>
    <row r="1117" spans="1:10">
      <c r="A1117" t="s">
        <v>191</v>
      </c>
      <c r="B1117" t="s">
        <v>300</v>
      </c>
      <c r="C1117">
        <v>2025</v>
      </c>
      <c r="D1117">
        <v>2</v>
      </c>
      <c r="E1117">
        <v>84102</v>
      </c>
      <c r="F1117" t="s">
        <v>290</v>
      </c>
      <c r="G1117">
        <v>1</v>
      </c>
      <c r="H1117" t="str">
        <f>_xlfn.XLOOKUP(Table1[[#This Row],[ZIPCODE]],Table2[Zip Code],Table2[County])</f>
        <v>Salt Lake</v>
      </c>
      <c r="I1117" t="str">
        <f>_xlfn.XLOOKUP(Table1[[#This Row],[ZIPCODE]],Table3[zip],Table3[county])</f>
        <v>Salt Lake County</v>
      </c>
      <c r="J1117" t="str">
        <f>IFERROR(Table1[[#This Row],[County (Utah.gov)]], SUBSTITUTE(Table1[[#This Row],[County (WPR)]], " County", ""))</f>
        <v>Salt Lake</v>
      </c>
    </row>
    <row r="1118" spans="1:10">
      <c r="A1118" t="s">
        <v>191</v>
      </c>
      <c r="B1118" t="s">
        <v>300</v>
      </c>
      <c r="C1118">
        <v>2025</v>
      </c>
      <c r="D1118">
        <v>2</v>
      </c>
      <c r="E1118">
        <v>84102</v>
      </c>
      <c r="F1118" t="s">
        <v>291</v>
      </c>
      <c r="G1118">
        <v>3</v>
      </c>
      <c r="H1118" t="str">
        <f>_xlfn.XLOOKUP(Table1[[#This Row],[ZIPCODE]],Table2[Zip Code],Table2[County])</f>
        <v>Salt Lake</v>
      </c>
      <c r="I1118" t="str">
        <f>_xlfn.XLOOKUP(Table1[[#This Row],[ZIPCODE]],Table3[zip],Table3[county])</f>
        <v>Salt Lake County</v>
      </c>
      <c r="J1118" t="str">
        <f>IFERROR(Table1[[#This Row],[County (Utah.gov)]], SUBSTITUTE(Table1[[#This Row],[County (WPR)]], " County", ""))</f>
        <v>Salt Lake</v>
      </c>
    </row>
    <row r="1119" spans="1:10">
      <c r="A1119" t="s">
        <v>191</v>
      </c>
      <c r="B1119" t="s">
        <v>300</v>
      </c>
      <c r="C1119">
        <v>2025</v>
      </c>
      <c r="D1119">
        <v>2</v>
      </c>
      <c r="E1119">
        <v>84103</v>
      </c>
      <c r="F1119" t="s">
        <v>291</v>
      </c>
      <c r="G1119">
        <v>3</v>
      </c>
      <c r="H1119" t="str">
        <f>_xlfn.XLOOKUP(Table1[[#This Row],[ZIPCODE]],Table2[Zip Code],Table2[County])</f>
        <v>Salt Lake</v>
      </c>
      <c r="I1119" t="str">
        <f>_xlfn.XLOOKUP(Table1[[#This Row],[ZIPCODE]],Table3[zip],Table3[county])</f>
        <v>Salt Lake County</v>
      </c>
      <c r="J1119" t="str">
        <f>IFERROR(Table1[[#This Row],[County (Utah.gov)]], SUBSTITUTE(Table1[[#This Row],[County (WPR)]], " County", ""))</f>
        <v>Salt Lake</v>
      </c>
    </row>
    <row r="1120" spans="1:10">
      <c r="A1120" t="s">
        <v>191</v>
      </c>
      <c r="B1120" t="s">
        <v>300</v>
      </c>
      <c r="C1120">
        <v>2025</v>
      </c>
      <c r="D1120">
        <v>2</v>
      </c>
      <c r="E1120">
        <v>84104</v>
      </c>
      <c r="F1120" t="s">
        <v>291</v>
      </c>
      <c r="G1120">
        <v>7</v>
      </c>
      <c r="H1120" t="str">
        <f>_xlfn.XLOOKUP(Table1[[#This Row],[ZIPCODE]],Table2[Zip Code],Table2[County])</f>
        <v>Salt Lake</v>
      </c>
      <c r="I1120" t="str">
        <f>_xlfn.XLOOKUP(Table1[[#This Row],[ZIPCODE]],Table3[zip],Table3[county])</f>
        <v>Salt Lake County</v>
      </c>
      <c r="J1120" t="str">
        <f>IFERROR(Table1[[#This Row],[County (Utah.gov)]], SUBSTITUTE(Table1[[#This Row],[County (WPR)]], " County", ""))</f>
        <v>Salt Lake</v>
      </c>
    </row>
    <row r="1121" spans="1:10">
      <c r="A1121" t="s">
        <v>191</v>
      </c>
      <c r="B1121" t="s">
        <v>300</v>
      </c>
      <c r="C1121">
        <v>2025</v>
      </c>
      <c r="D1121">
        <v>2</v>
      </c>
      <c r="E1121">
        <v>84105</v>
      </c>
      <c r="F1121" t="s">
        <v>290</v>
      </c>
      <c r="G1121">
        <v>1</v>
      </c>
      <c r="H1121" t="str">
        <f>_xlfn.XLOOKUP(Table1[[#This Row],[ZIPCODE]],Table2[Zip Code],Table2[County])</f>
        <v>Salt Lake</v>
      </c>
      <c r="I1121" t="str">
        <f>_xlfn.XLOOKUP(Table1[[#This Row],[ZIPCODE]],Table3[zip],Table3[county])</f>
        <v>Salt Lake County</v>
      </c>
      <c r="J1121" t="str">
        <f>IFERROR(Table1[[#This Row],[County (Utah.gov)]], SUBSTITUTE(Table1[[#This Row],[County (WPR)]], " County", ""))</f>
        <v>Salt Lake</v>
      </c>
    </row>
    <row r="1122" spans="1:10">
      <c r="A1122" t="s">
        <v>191</v>
      </c>
      <c r="B1122" t="s">
        <v>300</v>
      </c>
      <c r="C1122">
        <v>2025</v>
      </c>
      <c r="D1122">
        <v>2</v>
      </c>
      <c r="E1122">
        <v>84105</v>
      </c>
      <c r="F1122" t="s">
        <v>291</v>
      </c>
      <c r="G1122">
        <v>3</v>
      </c>
      <c r="H1122" t="str">
        <f>_xlfn.XLOOKUP(Table1[[#This Row],[ZIPCODE]],Table2[Zip Code],Table2[County])</f>
        <v>Salt Lake</v>
      </c>
      <c r="I1122" t="str">
        <f>_xlfn.XLOOKUP(Table1[[#This Row],[ZIPCODE]],Table3[zip],Table3[county])</f>
        <v>Salt Lake County</v>
      </c>
      <c r="J1122" t="str">
        <f>IFERROR(Table1[[#This Row],[County (Utah.gov)]], SUBSTITUTE(Table1[[#This Row],[County (WPR)]], " County", ""))</f>
        <v>Salt Lake</v>
      </c>
    </row>
    <row r="1123" spans="1:10">
      <c r="A1123" t="s">
        <v>191</v>
      </c>
      <c r="B1123" t="s">
        <v>300</v>
      </c>
      <c r="C1123">
        <v>2025</v>
      </c>
      <c r="D1123">
        <v>2</v>
      </c>
      <c r="E1123">
        <v>84106</v>
      </c>
      <c r="F1123" t="s">
        <v>290</v>
      </c>
      <c r="G1123">
        <v>3</v>
      </c>
      <c r="H1123" t="str">
        <f>_xlfn.XLOOKUP(Table1[[#This Row],[ZIPCODE]],Table2[Zip Code],Table2[County])</f>
        <v>Salt Lake</v>
      </c>
      <c r="I1123" t="str">
        <f>_xlfn.XLOOKUP(Table1[[#This Row],[ZIPCODE]],Table3[zip],Table3[county])</f>
        <v>Salt Lake County</v>
      </c>
      <c r="J1123" t="str">
        <f>IFERROR(Table1[[#This Row],[County (Utah.gov)]], SUBSTITUTE(Table1[[#This Row],[County (WPR)]], " County", ""))</f>
        <v>Salt Lake</v>
      </c>
    </row>
    <row r="1124" spans="1:10">
      <c r="A1124" t="s">
        <v>191</v>
      </c>
      <c r="B1124" t="s">
        <v>300</v>
      </c>
      <c r="C1124">
        <v>2025</v>
      </c>
      <c r="D1124">
        <v>2</v>
      </c>
      <c r="E1124">
        <v>84106</v>
      </c>
      <c r="F1124" t="s">
        <v>291</v>
      </c>
      <c r="G1124">
        <v>13</v>
      </c>
      <c r="H1124" t="str">
        <f>_xlfn.XLOOKUP(Table1[[#This Row],[ZIPCODE]],Table2[Zip Code],Table2[County])</f>
        <v>Salt Lake</v>
      </c>
      <c r="I1124" t="str">
        <f>_xlfn.XLOOKUP(Table1[[#This Row],[ZIPCODE]],Table3[zip],Table3[county])</f>
        <v>Salt Lake County</v>
      </c>
      <c r="J1124" t="str">
        <f>IFERROR(Table1[[#This Row],[County (Utah.gov)]], SUBSTITUTE(Table1[[#This Row],[County (WPR)]], " County", ""))</f>
        <v>Salt Lake</v>
      </c>
    </row>
    <row r="1125" spans="1:10">
      <c r="A1125" t="s">
        <v>191</v>
      </c>
      <c r="B1125" t="s">
        <v>300</v>
      </c>
      <c r="C1125">
        <v>2025</v>
      </c>
      <c r="D1125">
        <v>2</v>
      </c>
      <c r="E1125">
        <v>84107</v>
      </c>
      <c r="F1125" t="s">
        <v>290</v>
      </c>
      <c r="G1125">
        <v>6</v>
      </c>
      <c r="H1125" t="str">
        <f>_xlfn.XLOOKUP(Table1[[#This Row],[ZIPCODE]],Table2[Zip Code],Table2[County])</f>
        <v>Salt Lake</v>
      </c>
      <c r="I1125" t="str">
        <f>_xlfn.XLOOKUP(Table1[[#This Row],[ZIPCODE]],Table3[zip],Table3[county])</f>
        <v>Salt Lake County</v>
      </c>
      <c r="J1125" t="str">
        <f>IFERROR(Table1[[#This Row],[County (Utah.gov)]], SUBSTITUTE(Table1[[#This Row],[County (WPR)]], " County", ""))</f>
        <v>Salt Lake</v>
      </c>
    </row>
    <row r="1126" spans="1:10">
      <c r="A1126" t="s">
        <v>191</v>
      </c>
      <c r="B1126" t="s">
        <v>300</v>
      </c>
      <c r="C1126">
        <v>2025</v>
      </c>
      <c r="D1126">
        <v>2</v>
      </c>
      <c r="E1126">
        <v>84107</v>
      </c>
      <c r="F1126" t="s">
        <v>291</v>
      </c>
      <c r="G1126">
        <v>11</v>
      </c>
      <c r="H1126" t="str">
        <f>_xlfn.XLOOKUP(Table1[[#This Row],[ZIPCODE]],Table2[Zip Code],Table2[County])</f>
        <v>Salt Lake</v>
      </c>
      <c r="I1126" t="str">
        <f>_xlfn.XLOOKUP(Table1[[#This Row],[ZIPCODE]],Table3[zip],Table3[county])</f>
        <v>Salt Lake County</v>
      </c>
      <c r="J1126" t="str">
        <f>IFERROR(Table1[[#This Row],[County (Utah.gov)]], SUBSTITUTE(Table1[[#This Row],[County (WPR)]], " County", ""))</f>
        <v>Salt Lake</v>
      </c>
    </row>
    <row r="1127" spans="1:10">
      <c r="A1127" t="s">
        <v>191</v>
      </c>
      <c r="B1127" t="s">
        <v>300</v>
      </c>
      <c r="C1127">
        <v>2025</v>
      </c>
      <c r="D1127">
        <v>2</v>
      </c>
      <c r="E1127">
        <v>84108</v>
      </c>
      <c r="F1127" t="s">
        <v>291</v>
      </c>
      <c r="G1127">
        <v>3</v>
      </c>
      <c r="H1127" t="str">
        <f>_xlfn.XLOOKUP(Table1[[#This Row],[ZIPCODE]],Table2[Zip Code],Table2[County])</f>
        <v>Salt Lake</v>
      </c>
      <c r="I1127" t="str">
        <f>_xlfn.XLOOKUP(Table1[[#This Row],[ZIPCODE]],Table3[zip],Table3[county])</f>
        <v>Salt Lake County</v>
      </c>
      <c r="J1127" t="str">
        <f>IFERROR(Table1[[#This Row],[County (Utah.gov)]], SUBSTITUTE(Table1[[#This Row],[County (WPR)]], " County", ""))</f>
        <v>Salt Lake</v>
      </c>
    </row>
    <row r="1128" spans="1:10">
      <c r="A1128" t="s">
        <v>191</v>
      </c>
      <c r="B1128" t="s">
        <v>300</v>
      </c>
      <c r="C1128">
        <v>2025</v>
      </c>
      <c r="D1128">
        <v>2</v>
      </c>
      <c r="E1128">
        <v>84109</v>
      </c>
      <c r="F1128" t="s">
        <v>290</v>
      </c>
      <c r="G1128">
        <v>5</v>
      </c>
      <c r="H1128" t="str">
        <f>_xlfn.XLOOKUP(Table1[[#This Row],[ZIPCODE]],Table2[Zip Code],Table2[County])</f>
        <v>Salt Lake</v>
      </c>
      <c r="I1128" t="str">
        <f>_xlfn.XLOOKUP(Table1[[#This Row],[ZIPCODE]],Table3[zip],Table3[county])</f>
        <v>Salt Lake County</v>
      </c>
      <c r="J1128" t="str">
        <f>IFERROR(Table1[[#This Row],[County (Utah.gov)]], SUBSTITUTE(Table1[[#This Row],[County (WPR)]], " County", ""))</f>
        <v>Salt Lake</v>
      </c>
    </row>
    <row r="1129" spans="1:10">
      <c r="A1129" t="s">
        <v>191</v>
      </c>
      <c r="B1129" t="s">
        <v>300</v>
      </c>
      <c r="C1129">
        <v>2025</v>
      </c>
      <c r="D1129">
        <v>2</v>
      </c>
      <c r="E1129">
        <v>84109</v>
      </c>
      <c r="F1129" t="s">
        <v>291</v>
      </c>
      <c r="G1129">
        <v>6</v>
      </c>
      <c r="H1129" t="str">
        <f>_xlfn.XLOOKUP(Table1[[#This Row],[ZIPCODE]],Table2[Zip Code],Table2[County])</f>
        <v>Salt Lake</v>
      </c>
      <c r="I1129" t="str">
        <f>_xlfn.XLOOKUP(Table1[[#This Row],[ZIPCODE]],Table3[zip],Table3[county])</f>
        <v>Salt Lake County</v>
      </c>
      <c r="J1129" t="str">
        <f>IFERROR(Table1[[#This Row],[County (Utah.gov)]], SUBSTITUTE(Table1[[#This Row],[County (WPR)]], " County", ""))</f>
        <v>Salt Lake</v>
      </c>
    </row>
    <row r="1130" spans="1:10">
      <c r="A1130" t="s">
        <v>191</v>
      </c>
      <c r="B1130" t="s">
        <v>300</v>
      </c>
      <c r="C1130">
        <v>2025</v>
      </c>
      <c r="D1130">
        <v>2</v>
      </c>
      <c r="E1130">
        <v>84111</v>
      </c>
      <c r="F1130" t="s">
        <v>291</v>
      </c>
      <c r="G1130">
        <v>6</v>
      </c>
      <c r="H1130" t="str">
        <f>_xlfn.XLOOKUP(Table1[[#This Row],[ZIPCODE]],Table2[Zip Code],Table2[County])</f>
        <v>Salt Lake</v>
      </c>
      <c r="I1130" t="str">
        <f>_xlfn.XLOOKUP(Table1[[#This Row],[ZIPCODE]],Table3[zip],Table3[county])</f>
        <v>Salt Lake County</v>
      </c>
      <c r="J1130" t="str">
        <f>IFERROR(Table1[[#This Row],[County (Utah.gov)]], SUBSTITUTE(Table1[[#This Row],[County (WPR)]], " County", ""))</f>
        <v>Salt Lake</v>
      </c>
    </row>
    <row r="1131" spans="1:10">
      <c r="A1131" t="s">
        <v>191</v>
      </c>
      <c r="B1131" t="s">
        <v>300</v>
      </c>
      <c r="C1131">
        <v>2025</v>
      </c>
      <c r="D1131">
        <v>2</v>
      </c>
      <c r="E1131">
        <v>84115</v>
      </c>
      <c r="F1131" t="s">
        <v>290</v>
      </c>
      <c r="G1131">
        <v>4</v>
      </c>
      <c r="H1131" t="str">
        <f>_xlfn.XLOOKUP(Table1[[#This Row],[ZIPCODE]],Table2[Zip Code],Table2[County])</f>
        <v>Salt Lake</v>
      </c>
      <c r="I1131" t="str">
        <f>_xlfn.XLOOKUP(Table1[[#This Row],[ZIPCODE]],Table3[zip],Table3[county])</f>
        <v>Salt Lake County</v>
      </c>
      <c r="J1131" t="str">
        <f>IFERROR(Table1[[#This Row],[County (Utah.gov)]], SUBSTITUTE(Table1[[#This Row],[County (WPR)]], " County", ""))</f>
        <v>Salt Lake</v>
      </c>
    </row>
    <row r="1132" spans="1:10">
      <c r="A1132" t="s">
        <v>191</v>
      </c>
      <c r="B1132" t="s">
        <v>300</v>
      </c>
      <c r="C1132">
        <v>2025</v>
      </c>
      <c r="D1132">
        <v>2</v>
      </c>
      <c r="E1132">
        <v>84115</v>
      </c>
      <c r="F1132" t="s">
        <v>291</v>
      </c>
      <c r="G1132">
        <v>15</v>
      </c>
      <c r="H1132" t="str">
        <f>_xlfn.XLOOKUP(Table1[[#This Row],[ZIPCODE]],Table2[Zip Code],Table2[County])</f>
        <v>Salt Lake</v>
      </c>
      <c r="I1132" t="str">
        <f>_xlfn.XLOOKUP(Table1[[#This Row],[ZIPCODE]],Table3[zip],Table3[county])</f>
        <v>Salt Lake County</v>
      </c>
      <c r="J1132" t="str">
        <f>IFERROR(Table1[[#This Row],[County (Utah.gov)]], SUBSTITUTE(Table1[[#This Row],[County (WPR)]], " County", ""))</f>
        <v>Salt Lake</v>
      </c>
    </row>
    <row r="1133" spans="1:10">
      <c r="A1133" t="s">
        <v>191</v>
      </c>
      <c r="B1133" t="s">
        <v>300</v>
      </c>
      <c r="C1133">
        <v>2025</v>
      </c>
      <c r="D1133">
        <v>2</v>
      </c>
      <c r="E1133">
        <v>84116</v>
      </c>
      <c r="F1133" t="s">
        <v>290</v>
      </c>
      <c r="G1133">
        <v>2</v>
      </c>
      <c r="H1133" t="str">
        <f>_xlfn.XLOOKUP(Table1[[#This Row],[ZIPCODE]],Table2[Zip Code],Table2[County])</f>
        <v>Salt Lake</v>
      </c>
      <c r="I1133" t="str">
        <f>_xlfn.XLOOKUP(Table1[[#This Row],[ZIPCODE]],Table3[zip],Table3[county])</f>
        <v>Salt Lake County</v>
      </c>
      <c r="J1133" t="str">
        <f>IFERROR(Table1[[#This Row],[County (Utah.gov)]], SUBSTITUTE(Table1[[#This Row],[County (WPR)]], " County", ""))</f>
        <v>Salt Lake</v>
      </c>
    </row>
    <row r="1134" spans="1:10">
      <c r="A1134" t="s">
        <v>191</v>
      </c>
      <c r="B1134" t="s">
        <v>300</v>
      </c>
      <c r="C1134">
        <v>2025</v>
      </c>
      <c r="D1134">
        <v>2</v>
      </c>
      <c r="E1134">
        <v>84116</v>
      </c>
      <c r="F1134" t="s">
        <v>291</v>
      </c>
      <c r="G1134">
        <v>10</v>
      </c>
      <c r="H1134" t="str">
        <f>_xlfn.XLOOKUP(Table1[[#This Row],[ZIPCODE]],Table2[Zip Code],Table2[County])</f>
        <v>Salt Lake</v>
      </c>
      <c r="I1134" t="str">
        <f>_xlfn.XLOOKUP(Table1[[#This Row],[ZIPCODE]],Table3[zip],Table3[county])</f>
        <v>Salt Lake County</v>
      </c>
      <c r="J1134" t="str">
        <f>IFERROR(Table1[[#This Row],[County (Utah.gov)]], SUBSTITUTE(Table1[[#This Row],[County (WPR)]], " County", ""))</f>
        <v>Salt Lake</v>
      </c>
    </row>
    <row r="1135" spans="1:10">
      <c r="A1135" t="s">
        <v>191</v>
      </c>
      <c r="B1135" t="s">
        <v>300</v>
      </c>
      <c r="C1135">
        <v>2025</v>
      </c>
      <c r="D1135">
        <v>2</v>
      </c>
      <c r="E1135">
        <v>84117</v>
      </c>
      <c r="F1135" t="s">
        <v>290</v>
      </c>
      <c r="G1135">
        <v>2</v>
      </c>
      <c r="H1135" t="str">
        <f>_xlfn.XLOOKUP(Table1[[#This Row],[ZIPCODE]],Table2[Zip Code],Table2[County])</f>
        <v>Salt Lake</v>
      </c>
      <c r="I1135" t="str">
        <f>_xlfn.XLOOKUP(Table1[[#This Row],[ZIPCODE]],Table3[zip],Table3[county])</f>
        <v>Salt Lake County</v>
      </c>
      <c r="J1135" t="str">
        <f>IFERROR(Table1[[#This Row],[County (Utah.gov)]], SUBSTITUTE(Table1[[#This Row],[County (WPR)]], " County", ""))</f>
        <v>Salt Lake</v>
      </c>
    </row>
    <row r="1136" spans="1:10">
      <c r="A1136" t="s">
        <v>191</v>
      </c>
      <c r="B1136" t="s">
        <v>300</v>
      </c>
      <c r="C1136">
        <v>2025</v>
      </c>
      <c r="D1136">
        <v>2</v>
      </c>
      <c r="E1136">
        <v>84117</v>
      </c>
      <c r="F1136" t="s">
        <v>291</v>
      </c>
      <c r="G1136">
        <v>4</v>
      </c>
      <c r="H1136" t="str">
        <f>_xlfn.XLOOKUP(Table1[[#This Row],[ZIPCODE]],Table2[Zip Code],Table2[County])</f>
        <v>Salt Lake</v>
      </c>
      <c r="I1136" t="str">
        <f>_xlfn.XLOOKUP(Table1[[#This Row],[ZIPCODE]],Table3[zip],Table3[county])</f>
        <v>Salt Lake County</v>
      </c>
      <c r="J1136" t="str">
        <f>IFERROR(Table1[[#This Row],[County (Utah.gov)]], SUBSTITUTE(Table1[[#This Row],[County (WPR)]], " County", ""))</f>
        <v>Salt Lake</v>
      </c>
    </row>
    <row r="1137" spans="1:10">
      <c r="A1137" t="s">
        <v>191</v>
      </c>
      <c r="B1137" t="s">
        <v>300</v>
      </c>
      <c r="C1137">
        <v>2025</v>
      </c>
      <c r="D1137">
        <v>2</v>
      </c>
      <c r="E1137">
        <v>84118</v>
      </c>
      <c r="F1137" t="s">
        <v>290</v>
      </c>
      <c r="G1137">
        <v>6</v>
      </c>
      <c r="H1137" t="str">
        <f>_xlfn.XLOOKUP(Table1[[#This Row],[ZIPCODE]],Table2[Zip Code],Table2[County])</f>
        <v>Salt Lake</v>
      </c>
      <c r="I1137" t="str">
        <f>_xlfn.XLOOKUP(Table1[[#This Row],[ZIPCODE]],Table3[zip],Table3[county])</f>
        <v>Salt Lake County</v>
      </c>
      <c r="J1137" t="str">
        <f>IFERROR(Table1[[#This Row],[County (Utah.gov)]], SUBSTITUTE(Table1[[#This Row],[County (WPR)]], " County", ""))</f>
        <v>Salt Lake</v>
      </c>
    </row>
    <row r="1138" spans="1:10">
      <c r="A1138" t="s">
        <v>191</v>
      </c>
      <c r="B1138" t="s">
        <v>300</v>
      </c>
      <c r="C1138">
        <v>2025</v>
      </c>
      <c r="D1138">
        <v>2</v>
      </c>
      <c r="E1138">
        <v>84118</v>
      </c>
      <c r="F1138" t="s">
        <v>291</v>
      </c>
      <c r="G1138">
        <v>12</v>
      </c>
      <c r="H1138" t="str">
        <f>_xlfn.XLOOKUP(Table1[[#This Row],[ZIPCODE]],Table2[Zip Code],Table2[County])</f>
        <v>Salt Lake</v>
      </c>
      <c r="I1138" t="str">
        <f>_xlfn.XLOOKUP(Table1[[#This Row],[ZIPCODE]],Table3[zip],Table3[county])</f>
        <v>Salt Lake County</v>
      </c>
      <c r="J1138" t="str">
        <f>IFERROR(Table1[[#This Row],[County (Utah.gov)]], SUBSTITUTE(Table1[[#This Row],[County (WPR)]], " County", ""))</f>
        <v>Salt Lake</v>
      </c>
    </row>
    <row r="1139" spans="1:10">
      <c r="A1139" t="s">
        <v>191</v>
      </c>
      <c r="B1139" t="s">
        <v>300</v>
      </c>
      <c r="C1139">
        <v>2025</v>
      </c>
      <c r="D1139">
        <v>2</v>
      </c>
      <c r="E1139">
        <v>84119</v>
      </c>
      <c r="F1139" t="s">
        <v>290</v>
      </c>
      <c r="G1139">
        <v>4</v>
      </c>
      <c r="H1139" t="str">
        <f>_xlfn.XLOOKUP(Table1[[#This Row],[ZIPCODE]],Table2[Zip Code],Table2[County])</f>
        <v>Salt Lake</v>
      </c>
      <c r="I1139" t="str">
        <f>_xlfn.XLOOKUP(Table1[[#This Row],[ZIPCODE]],Table3[zip],Table3[county])</f>
        <v>Salt Lake County</v>
      </c>
      <c r="J1139" t="str">
        <f>IFERROR(Table1[[#This Row],[County (Utah.gov)]], SUBSTITUTE(Table1[[#This Row],[County (WPR)]], " County", ""))</f>
        <v>Salt Lake</v>
      </c>
    </row>
    <row r="1140" spans="1:10">
      <c r="A1140" t="s">
        <v>191</v>
      </c>
      <c r="B1140" t="s">
        <v>300</v>
      </c>
      <c r="C1140">
        <v>2025</v>
      </c>
      <c r="D1140">
        <v>2</v>
      </c>
      <c r="E1140">
        <v>84119</v>
      </c>
      <c r="F1140" t="s">
        <v>291</v>
      </c>
      <c r="G1140">
        <v>20</v>
      </c>
      <c r="H1140" t="str">
        <f>_xlfn.XLOOKUP(Table1[[#This Row],[ZIPCODE]],Table2[Zip Code],Table2[County])</f>
        <v>Salt Lake</v>
      </c>
      <c r="I1140" t="str">
        <f>_xlfn.XLOOKUP(Table1[[#This Row],[ZIPCODE]],Table3[zip],Table3[county])</f>
        <v>Salt Lake County</v>
      </c>
      <c r="J1140" t="str">
        <f>IFERROR(Table1[[#This Row],[County (Utah.gov)]], SUBSTITUTE(Table1[[#This Row],[County (WPR)]], " County", ""))</f>
        <v>Salt Lake</v>
      </c>
    </row>
    <row r="1141" spans="1:10">
      <c r="A1141" t="s">
        <v>191</v>
      </c>
      <c r="B1141" t="s">
        <v>300</v>
      </c>
      <c r="C1141">
        <v>2025</v>
      </c>
      <c r="D1141">
        <v>2</v>
      </c>
      <c r="E1141">
        <v>84120</v>
      </c>
      <c r="F1141" t="s">
        <v>290</v>
      </c>
      <c r="G1141">
        <v>3</v>
      </c>
      <c r="H1141" t="str">
        <f>_xlfn.XLOOKUP(Table1[[#This Row],[ZIPCODE]],Table2[Zip Code],Table2[County])</f>
        <v>Salt Lake</v>
      </c>
      <c r="I1141" t="str">
        <f>_xlfn.XLOOKUP(Table1[[#This Row],[ZIPCODE]],Table3[zip],Table3[county])</f>
        <v>Salt Lake County</v>
      </c>
      <c r="J1141" t="str">
        <f>IFERROR(Table1[[#This Row],[County (Utah.gov)]], SUBSTITUTE(Table1[[#This Row],[County (WPR)]], " County", ""))</f>
        <v>Salt Lake</v>
      </c>
    </row>
    <row r="1142" spans="1:10">
      <c r="A1142" t="s">
        <v>191</v>
      </c>
      <c r="B1142" t="s">
        <v>300</v>
      </c>
      <c r="C1142">
        <v>2025</v>
      </c>
      <c r="D1142">
        <v>2</v>
      </c>
      <c r="E1142">
        <v>84120</v>
      </c>
      <c r="F1142" t="s">
        <v>291</v>
      </c>
      <c r="G1142">
        <v>17</v>
      </c>
      <c r="H1142" t="str">
        <f>_xlfn.XLOOKUP(Table1[[#This Row],[ZIPCODE]],Table2[Zip Code],Table2[County])</f>
        <v>Salt Lake</v>
      </c>
      <c r="I1142" t="str">
        <f>_xlfn.XLOOKUP(Table1[[#This Row],[ZIPCODE]],Table3[zip],Table3[county])</f>
        <v>Salt Lake County</v>
      </c>
      <c r="J1142" t="str">
        <f>IFERROR(Table1[[#This Row],[County (Utah.gov)]], SUBSTITUTE(Table1[[#This Row],[County (WPR)]], " County", ""))</f>
        <v>Salt Lake</v>
      </c>
    </row>
    <row r="1143" spans="1:10">
      <c r="A1143" t="s">
        <v>191</v>
      </c>
      <c r="B1143" t="s">
        <v>300</v>
      </c>
      <c r="C1143">
        <v>2025</v>
      </c>
      <c r="D1143">
        <v>2</v>
      </c>
      <c r="E1143">
        <v>84121</v>
      </c>
      <c r="F1143" t="s">
        <v>290</v>
      </c>
      <c r="G1143">
        <v>3</v>
      </c>
      <c r="H1143" t="str">
        <f>_xlfn.XLOOKUP(Table1[[#This Row],[ZIPCODE]],Table2[Zip Code],Table2[County])</f>
        <v>Salt Lake</v>
      </c>
      <c r="I1143" t="str">
        <f>_xlfn.XLOOKUP(Table1[[#This Row],[ZIPCODE]],Table3[zip],Table3[county])</f>
        <v>Salt Lake County</v>
      </c>
      <c r="J1143" t="str">
        <f>IFERROR(Table1[[#This Row],[County (Utah.gov)]], SUBSTITUTE(Table1[[#This Row],[County (WPR)]], " County", ""))</f>
        <v>Salt Lake</v>
      </c>
    </row>
    <row r="1144" spans="1:10">
      <c r="A1144" t="s">
        <v>191</v>
      </c>
      <c r="B1144" t="s">
        <v>300</v>
      </c>
      <c r="C1144">
        <v>2025</v>
      </c>
      <c r="D1144">
        <v>2</v>
      </c>
      <c r="E1144">
        <v>84121</v>
      </c>
      <c r="F1144" t="s">
        <v>291</v>
      </c>
      <c r="G1144">
        <v>16</v>
      </c>
      <c r="H1144" t="str">
        <f>_xlfn.XLOOKUP(Table1[[#This Row],[ZIPCODE]],Table2[Zip Code],Table2[County])</f>
        <v>Salt Lake</v>
      </c>
      <c r="I1144" t="str">
        <f>_xlfn.XLOOKUP(Table1[[#This Row],[ZIPCODE]],Table3[zip],Table3[county])</f>
        <v>Salt Lake County</v>
      </c>
      <c r="J1144" t="str">
        <f>IFERROR(Table1[[#This Row],[County (Utah.gov)]], SUBSTITUTE(Table1[[#This Row],[County (WPR)]], " County", ""))</f>
        <v>Salt Lake</v>
      </c>
    </row>
    <row r="1145" spans="1:10">
      <c r="A1145" t="s">
        <v>191</v>
      </c>
      <c r="B1145" t="s">
        <v>300</v>
      </c>
      <c r="C1145">
        <v>2025</v>
      </c>
      <c r="D1145">
        <v>2</v>
      </c>
      <c r="E1145">
        <v>84123</v>
      </c>
      <c r="F1145" t="s">
        <v>290</v>
      </c>
      <c r="G1145">
        <v>3</v>
      </c>
      <c r="H1145" t="str">
        <f>_xlfn.XLOOKUP(Table1[[#This Row],[ZIPCODE]],Table2[Zip Code],Table2[County])</f>
        <v>Salt Lake</v>
      </c>
      <c r="I1145" t="str">
        <f>_xlfn.XLOOKUP(Table1[[#This Row],[ZIPCODE]],Table3[zip],Table3[county])</f>
        <v>Salt Lake County</v>
      </c>
      <c r="J1145" t="str">
        <f>IFERROR(Table1[[#This Row],[County (Utah.gov)]], SUBSTITUTE(Table1[[#This Row],[County (WPR)]], " County", ""))</f>
        <v>Salt Lake</v>
      </c>
    </row>
    <row r="1146" spans="1:10">
      <c r="A1146" t="s">
        <v>191</v>
      </c>
      <c r="B1146" t="s">
        <v>300</v>
      </c>
      <c r="C1146">
        <v>2025</v>
      </c>
      <c r="D1146">
        <v>2</v>
      </c>
      <c r="E1146">
        <v>84123</v>
      </c>
      <c r="F1146" t="s">
        <v>291</v>
      </c>
      <c r="G1146">
        <v>15</v>
      </c>
      <c r="H1146" t="str">
        <f>_xlfn.XLOOKUP(Table1[[#This Row],[ZIPCODE]],Table2[Zip Code],Table2[County])</f>
        <v>Salt Lake</v>
      </c>
      <c r="I1146" t="str">
        <f>_xlfn.XLOOKUP(Table1[[#This Row],[ZIPCODE]],Table3[zip],Table3[county])</f>
        <v>Salt Lake County</v>
      </c>
      <c r="J1146" t="str">
        <f>IFERROR(Table1[[#This Row],[County (Utah.gov)]], SUBSTITUTE(Table1[[#This Row],[County (WPR)]], " County", ""))</f>
        <v>Salt Lake</v>
      </c>
    </row>
    <row r="1147" spans="1:10">
      <c r="A1147" t="s">
        <v>191</v>
      </c>
      <c r="B1147" t="s">
        <v>300</v>
      </c>
      <c r="C1147">
        <v>2025</v>
      </c>
      <c r="D1147">
        <v>2</v>
      </c>
      <c r="E1147">
        <v>84124</v>
      </c>
      <c r="F1147" t="s">
        <v>290</v>
      </c>
      <c r="G1147">
        <v>5</v>
      </c>
      <c r="H1147" t="str">
        <f>_xlfn.XLOOKUP(Table1[[#This Row],[ZIPCODE]],Table2[Zip Code],Table2[County])</f>
        <v>Salt Lake</v>
      </c>
      <c r="I1147" t="str">
        <f>_xlfn.XLOOKUP(Table1[[#This Row],[ZIPCODE]],Table3[zip],Table3[county])</f>
        <v>Salt Lake County</v>
      </c>
      <c r="J1147" t="str">
        <f>IFERROR(Table1[[#This Row],[County (Utah.gov)]], SUBSTITUTE(Table1[[#This Row],[County (WPR)]], " County", ""))</f>
        <v>Salt Lake</v>
      </c>
    </row>
    <row r="1148" spans="1:10">
      <c r="A1148" t="s">
        <v>191</v>
      </c>
      <c r="B1148" t="s">
        <v>300</v>
      </c>
      <c r="C1148">
        <v>2025</v>
      </c>
      <c r="D1148">
        <v>2</v>
      </c>
      <c r="E1148">
        <v>84124</v>
      </c>
      <c r="F1148" t="s">
        <v>291</v>
      </c>
      <c r="G1148">
        <v>6</v>
      </c>
      <c r="H1148" t="str">
        <f>_xlfn.XLOOKUP(Table1[[#This Row],[ZIPCODE]],Table2[Zip Code],Table2[County])</f>
        <v>Salt Lake</v>
      </c>
      <c r="I1148" t="str">
        <f>_xlfn.XLOOKUP(Table1[[#This Row],[ZIPCODE]],Table3[zip],Table3[county])</f>
        <v>Salt Lake County</v>
      </c>
      <c r="J1148" t="str">
        <f>IFERROR(Table1[[#This Row],[County (Utah.gov)]], SUBSTITUTE(Table1[[#This Row],[County (WPR)]], " County", ""))</f>
        <v>Salt Lake</v>
      </c>
    </row>
    <row r="1149" spans="1:10">
      <c r="A1149" t="s">
        <v>191</v>
      </c>
      <c r="B1149" t="s">
        <v>300</v>
      </c>
      <c r="C1149">
        <v>2025</v>
      </c>
      <c r="D1149">
        <v>2</v>
      </c>
      <c r="E1149">
        <v>84128</v>
      </c>
      <c r="F1149" t="s">
        <v>290</v>
      </c>
      <c r="G1149">
        <v>2</v>
      </c>
      <c r="H1149" t="str">
        <f>_xlfn.XLOOKUP(Table1[[#This Row],[ZIPCODE]],Table2[Zip Code],Table2[County])</f>
        <v>Salt Lake</v>
      </c>
      <c r="I1149" t="str">
        <f>_xlfn.XLOOKUP(Table1[[#This Row],[ZIPCODE]],Table3[zip],Table3[county])</f>
        <v>Salt Lake County</v>
      </c>
      <c r="J1149" t="str">
        <f>IFERROR(Table1[[#This Row],[County (Utah.gov)]], SUBSTITUTE(Table1[[#This Row],[County (WPR)]], " County", ""))</f>
        <v>Salt Lake</v>
      </c>
    </row>
    <row r="1150" spans="1:10">
      <c r="A1150" t="s">
        <v>191</v>
      </c>
      <c r="B1150" t="s">
        <v>300</v>
      </c>
      <c r="C1150">
        <v>2025</v>
      </c>
      <c r="D1150">
        <v>2</v>
      </c>
      <c r="E1150">
        <v>84128</v>
      </c>
      <c r="F1150" t="s">
        <v>291</v>
      </c>
      <c r="G1150">
        <v>16</v>
      </c>
      <c r="H1150" t="str">
        <f>_xlfn.XLOOKUP(Table1[[#This Row],[ZIPCODE]],Table2[Zip Code],Table2[County])</f>
        <v>Salt Lake</v>
      </c>
      <c r="I1150" t="str">
        <f>_xlfn.XLOOKUP(Table1[[#This Row],[ZIPCODE]],Table3[zip],Table3[county])</f>
        <v>Salt Lake County</v>
      </c>
      <c r="J1150" t="str">
        <f>IFERROR(Table1[[#This Row],[County (Utah.gov)]], SUBSTITUTE(Table1[[#This Row],[County (WPR)]], " County", ""))</f>
        <v>Salt Lake</v>
      </c>
    </row>
    <row r="1151" spans="1:10">
      <c r="A1151" t="s">
        <v>191</v>
      </c>
      <c r="B1151" t="s">
        <v>300</v>
      </c>
      <c r="C1151">
        <v>2025</v>
      </c>
      <c r="D1151">
        <v>2</v>
      </c>
      <c r="E1151">
        <v>84129</v>
      </c>
      <c r="F1151" t="s">
        <v>290</v>
      </c>
      <c r="G1151">
        <v>6</v>
      </c>
      <c r="H1151" t="e">
        <f>_xlfn.XLOOKUP(Table1[[#This Row],[ZIPCODE]],Table2[Zip Code],Table2[County])</f>
        <v>#N/A</v>
      </c>
      <c r="I1151" t="str">
        <f>_xlfn.XLOOKUP(Table1[[#This Row],[ZIPCODE]],Table3[zip],Table3[county])</f>
        <v>Salt Lake County</v>
      </c>
      <c r="J1151" t="str">
        <f>IFERROR(Table1[[#This Row],[County (Utah.gov)]], SUBSTITUTE(Table1[[#This Row],[County (WPR)]], " County", ""))</f>
        <v>Salt Lake</v>
      </c>
    </row>
    <row r="1152" spans="1:10">
      <c r="A1152" t="s">
        <v>191</v>
      </c>
      <c r="B1152" t="s">
        <v>300</v>
      </c>
      <c r="C1152">
        <v>2025</v>
      </c>
      <c r="D1152">
        <v>2</v>
      </c>
      <c r="E1152">
        <v>84129</v>
      </c>
      <c r="F1152" t="s">
        <v>291</v>
      </c>
      <c r="G1152">
        <v>18</v>
      </c>
      <c r="H1152" t="e">
        <f>_xlfn.XLOOKUP(Table1[[#This Row],[ZIPCODE]],Table2[Zip Code],Table2[County])</f>
        <v>#N/A</v>
      </c>
      <c r="I1152" t="str">
        <f>_xlfn.XLOOKUP(Table1[[#This Row],[ZIPCODE]],Table3[zip],Table3[county])</f>
        <v>Salt Lake County</v>
      </c>
      <c r="J1152" t="str">
        <f>IFERROR(Table1[[#This Row],[County (Utah.gov)]], SUBSTITUTE(Table1[[#This Row],[County (WPR)]], " County", ""))</f>
        <v>Salt Lake</v>
      </c>
    </row>
    <row r="1153" spans="1:10">
      <c r="A1153" t="s">
        <v>191</v>
      </c>
      <c r="B1153" t="s">
        <v>300</v>
      </c>
      <c r="C1153">
        <v>2025</v>
      </c>
      <c r="D1153">
        <v>2</v>
      </c>
      <c r="E1153">
        <v>84302</v>
      </c>
      <c r="F1153" t="s">
        <v>290</v>
      </c>
      <c r="G1153">
        <v>1</v>
      </c>
      <c r="H1153" t="str">
        <f>_xlfn.XLOOKUP(Table1[[#This Row],[ZIPCODE]],Table2[Zip Code],Table2[County])</f>
        <v>Box Elder</v>
      </c>
      <c r="I1153" t="str">
        <f>_xlfn.XLOOKUP(Table1[[#This Row],[ZIPCODE]],Table3[zip],Table3[county])</f>
        <v>Box Elder County</v>
      </c>
      <c r="J1153" t="str">
        <f>IFERROR(Table1[[#This Row],[County (Utah.gov)]], SUBSTITUTE(Table1[[#This Row],[County (WPR)]], " County", ""))</f>
        <v>Box Elder</v>
      </c>
    </row>
    <row r="1154" spans="1:10">
      <c r="A1154" t="s">
        <v>191</v>
      </c>
      <c r="B1154" t="s">
        <v>300</v>
      </c>
      <c r="C1154">
        <v>2025</v>
      </c>
      <c r="D1154">
        <v>2</v>
      </c>
      <c r="E1154">
        <v>84302</v>
      </c>
      <c r="F1154" t="s">
        <v>291</v>
      </c>
      <c r="G1154">
        <v>3</v>
      </c>
      <c r="H1154" t="str">
        <f>_xlfn.XLOOKUP(Table1[[#This Row],[ZIPCODE]],Table2[Zip Code],Table2[County])</f>
        <v>Box Elder</v>
      </c>
      <c r="I1154" t="str">
        <f>_xlfn.XLOOKUP(Table1[[#This Row],[ZIPCODE]],Table3[zip],Table3[county])</f>
        <v>Box Elder County</v>
      </c>
      <c r="J1154" t="str">
        <f>IFERROR(Table1[[#This Row],[County (Utah.gov)]], SUBSTITUTE(Table1[[#This Row],[County (WPR)]], " County", ""))</f>
        <v>Box Elder</v>
      </c>
    </row>
    <row r="1155" spans="1:10">
      <c r="A1155" t="s">
        <v>191</v>
      </c>
      <c r="B1155" t="s">
        <v>300</v>
      </c>
      <c r="C1155">
        <v>2025</v>
      </c>
      <c r="D1155">
        <v>2</v>
      </c>
      <c r="E1155">
        <v>84308</v>
      </c>
      <c r="F1155" t="s">
        <v>291</v>
      </c>
      <c r="G1155">
        <v>1</v>
      </c>
      <c r="H1155" t="str">
        <f>_xlfn.XLOOKUP(Table1[[#This Row],[ZIPCODE]],Table2[Zip Code],Table2[County])</f>
        <v>Cache</v>
      </c>
      <c r="I1155" t="str">
        <f>_xlfn.XLOOKUP(Table1[[#This Row],[ZIPCODE]],Table3[zip],Table3[county])</f>
        <v>Cache County</v>
      </c>
      <c r="J1155" t="str">
        <f>IFERROR(Table1[[#This Row],[County (Utah.gov)]], SUBSTITUTE(Table1[[#This Row],[County (WPR)]], " County", ""))</f>
        <v>Cache</v>
      </c>
    </row>
    <row r="1156" spans="1:10">
      <c r="A1156" t="s">
        <v>191</v>
      </c>
      <c r="B1156" t="s">
        <v>300</v>
      </c>
      <c r="C1156">
        <v>2025</v>
      </c>
      <c r="D1156">
        <v>2</v>
      </c>
      <c r="E1156">
        <v>84315</v>
      </c>
      <c r="F1156" t="s">
        <v>291</v>
      </c>
      <c r="G1156">
        <v>2</v>
      </c>
      <c r="H1156" t="str">
        <f>_xlfn.XLOOKUP(Table1[[#This Row],[ZIPCODE]],Table2[Zip Code],Table2[County])</f>
        <v>Weber</v>
      </c>
      <c r="I1156" t="str">
        <f>_xlfn.XLOOKUP(Table1[[#This Row],[ZIPCODE]],Table3[zip],Table3[county])</f>
        <v>Weber County</v>
      </c>
      <c r="J1156" t="str">
        <f>IFERROR(Table1[[#This Row],[County (Utah.gov)]], SUBSTITUTE(Table1[[#This Row],[County (WPR)]], " County", ""))</f>
        <v>Weber</v>
      </c>
    </row>
    <row r="1157" spans="1:10">
      <c r="A1157" t="s">
        <v>191</v>
      </c>
      <c r="B1157" t="s">
        <v>300</v>
      </c>
      <c r="C1157">
        <v>2025</v>
      </c>
      <c r="D1157">
        <v>2</v>
      </c>
      <c r="E1157">
        <v>84317</v>
      </c>
      <c r="F1157" t="s">
        <v>291</v>
      </c>
      <c r="G1157">
        <v>1</v>
      </c>
      <c r="H1157" t="str">
        <f>_xlfn.XLOOKUP(Table1[[#This Row],[ZIPCODE]],Table2[Zip Code],Table2[County])</f>
        <v>Weber</v>
      </c>
      <c r="I1157" t="str">
        <f>_xlfn.XLOOKUP(Table1[[#This Row],[ZIPCODE]],Table3[zip],Table3[county])</f>
        <v>Weber County</v>
      </c>
      <c r="J1157" t="str">
        <f>IFERROR(Table1[[#This Row],[County (Utah.gov)]], SUBSTITUTE(Table1[[#This Row],[County (WPR)]], " County", ""))</f>
        <v>Weber</v>
      </c>
    </row>
    <row r="1158" spans="1:10">
      <c r="A1158" t="s">
        <v>191</v>
      </c>
      <c r="B1158" t="s">
        <v>300</v>
      </c>
      <c r="C1158">
        <v>2025</v>
      </c>
      <c r="D1158">
        <v>2</v>
      </c>
      <c r="E1158">
        <v>84321</v>
      </c>
      <c r="F1158" t="s">
        <v>291</v>
      </c>
      <c r="G1158">
        <v>4</v>
      </c>
      <c r="H1158" t="str">
        <f>_xlfn.XLOOKUP(Table1[[#This Row],[ZIPCODE]],Table2[Zip Code],Table2[County])</f>
        <v>Cache</v>
      </c>
      <c r="I1158" t="str">
        <f>_xlfn.XLOOKUP(Table1[[#This Row],[ZIPCODE]],Table3[zip],Table3[county])</f>
        <v>Cache County</v>
      </c>
      <c r="J1158" t="str">
        <f>IFERROR(Table1[[#This Row],[County (Utah.gov)]], SUBSTITUTE(Table1[[#This Row],[County (WPR)]], " County", ""))</f>
        <v>Cache</v>
      </c>
    </row>
    <row r="1159" spans="1:10">
      <c r="A1159" t="s">
        <v>191</v>
      </c>
      <c r="B1159" t="s">
        <v>300</v>
      </c>
      <c r="C1159">
        <v>2025</v>
      </c>
      <c r="D1159">
        <v>2</v>
      </c>
      <c r="E1159">
        <v>84332</v>
      </c>
      <c r="F1159" t="s">
        <v>291</v>
      </c>
      <c r="G1159">
        <v>2</v>
      </c>
      <c r="H1159" t="str">
        <f>_xlfn.XLOOKUP(Table1[[#This Row],[ZIPCODE]],Table2[Zip Code],Table2[County])</f>
        <v>Cache</v>
      </c>
      <c r="I1159" t="str">
        <f>_xlfn.XLOOKUP(Table1[[#This Row],[ZIPCODE]],Table3[zip],Table3[county])</f>
        <v>Cache County</v>
      </c>
      <c r="J1159" t="str">
        <f>IFERROR(Table1[[#This Row],[County (Utah.gov)]], SUBSTITUTE(Table1[[#This Row],[County (WPR)]], " County", ""))</f>
        <v>Cache</v>
      </c>
    </row>
    <row r="1160" spans="1:10">
      <c r="A1160" t="s">
        <v>191</v>
      </c>
      <c r="B1160" t="s">
        <v>300</v>
      </c>
      <c r="C1160">
        <v>2025</v>
      </c>
      <c r="D1160">
        <v>2</v>
      </c>
      <c r="E1160">
        <v>84335</v>
      </c>
      <c r="F1160" t="s">
        <v>291</v>
      </c>
      <c r="G1160">
        <v>1</v>
      </c>
      <c r="H1160" t="str">
        <f>_xlfn.XLOOKUP(Table1[[#This Row],[ZIPCODE]],Table2[Zip Code],Table2[County])</f>
        <v>Cache</v>
      </c>
      <c r="I1160" t="str">
        <f>_xlfn.XLOOKUP(Table1[[#This Row],[ZIPCODE]],Table3[zip],Table3[county])</f>
        <v>Cache County</v>
      </c>
      <c r="J1160" t="str">
        <f>IFERROR(Table1[[#This Row],[County (Utah.gov)]], SUBSTITUTE(Table1[[#This Row],[County (WPR)]], " County", ""))</f>
        <v>Cache</v>
      </c>
    </row>
    <row r="1161" spans="1:10">
      <c r="A1161" t="s">
        <v>191</v>
      </c>
      <c r="B1161" t="s">
        <v>300</v>
      </c>
      <c r="C1161">
        <v>2025</v>
      </c>
      <c r="D1161">
        <v>2</v>
      </c>
      <c r="E1161">
        <v>84401</v>
      </c>
      <c r="F1161" t="s">
        <v>290</v>
      </c>
      <c r="G1161">
        <v>1</v>
      </c>
      <c r="H1161" t="str">
        <f>_xlfn.XLOOKUP(Table1[[#This Row],[ZIPCODE]],Table2[Zip Code],Table2[County])</f>
        <v>Weber</v>
      </c>
      <c r="I1161" t="str">
        <f>_xlfn.XLOOKUP(Table1[[#This Row],[ZIPCODE]],Table3[zip],Table3[county])</f>
        <v>Weber County</v>
      </c>
      <c r="J1161" t="str">
        <f>IFERROR(Table1[[#This Row],[County (Utah.gov)]], SUBSTITUTE(Table1[[#This Row],[County (WPR)]], " County", ""))</f>
        <v>Weber</v>
      </c>
    </row>
    <row r="1162" spans="1:10">
      <c r="A1162" t="s">
        <v>191</v>
      </c>
      <c r="B1162" t="s">
        <v>300</v>
      </c>
      <c r="C1162">
        <v>2025</v>
      </c>
      <c r="D1162">
        <v>2</v>
      </c>
      <c r="E1162">
        <v>84401</v>
      </c>
      <c r="F1162" t="s">
        <v>291</v>
      </c>
      <c r="G1162">
        <v>3</v>
      </c>
      <c r="H1162" t="str">
        <f>_xlfn.XLOOKUP(Table1[[#This Row],[ZIPCODE]],Table2[Zip Code],Table2[County])</f>
        <v>Weber</v>
      </c>
      <c r="I1162" t="str">
        <f>_xlfn.XLOOKUP(Table1[[#This Row],[ZIPCODE]],Table3[zip],Table3[county])</f>
        <v>Weber County</v>
      </c>
      <c r="J1162" t="str">
        <f>IFERROR(Table1[[#This Row],[County (Utah.gov)]], SUBSTITUTE(Table1[[#This Row],[County (WPR)]], " County", ""))</f>
        <v>Weber</v>
      </c>
    </row>
    <row r="1163" spans="1:10">
      <c r="A1163" t="s">
        <v>191</v>
      </c>
      <c r="B1163" t="s">
        <v>300</v>
      </c>
      <c r="C1163">
        <v>2025</v>
      </c>
      <c r="D1163">
        <v>2</v>
      </c>
      <c r="E1163">
        <v>84403</v>
      </c>
      <c r="F1163" t="s">
        <v>291</v>
      </c>
      <c r="G1163">
        <v>6</v>
      </c>
      <c r="H1163" t="str">
        <f>_xlfn.XLOOKUP(Table1[[#This Row],[ZIPCODE]],Table2[Zip Code],Table2[County])</f>
        <v>Weber</v>
      </c>
      <c r="I1163" t="str">
        <f>_xlfn.XLOOKUP(Table1[[#This Row],[ZIPCODE]],Table3[zip],Table3[county])</f>
        <v>Weber County</v>
      </c>
      <c r="J1163" t="str">
        <f>IFERROR(Table1[[#This Row],[County (Utah.gov)]], SUBSTITUTE(Table1[[#This Row],[County (WPR)]], " County", ""))</f>
        <v>Weber</v>
      </c>
    </row>
    <row r="1164" spans="1:10">
      <c r="A1164" t="s">
        <v>191</v>
      </c>
      <c r="B1164" t="s">
        <v>300</v>
      </c>
      <c r="C1164">
        <v>2025</v>
      </c>
      <c r="D1164">
        <v>2</v>
      </c>
      <c r="E1164">
        <v>84404</v>
      </c>
      <c r="F1164" t="s">
        <v>290</v>
      </c>
      <c r="G1164">
        <v>5</v>
      </c>
      <c r="H1164" t="str">
        <f>_xlfn.XLOOKUP(Table1[[#This Row],[ZIPCODE]],Table2[Zip Code],Table2[County])</f>
        <v>Weber</v>
      </c>
      <c r="I1164" t="str">
        <f>_xlfn.XLOOKUP(Table1[[#This Row],[ZIPCODE]],Table3[zip],Table3[county])</f>
        <v>Weber County</v>
      </c>
      <c r="J1164" t="str">
        <f>IFERROR(Table1[[#This Row],[County (Utah.gov)]], SUBSTITUTE(Table1[[#This Row],[County (WPR)]], " County", ""))</f>
        <v>Weber</v>
      </c>
    </row>
    <row r="1165" spans="1:10">
      <c r="A1165" t="s">
        <v>191</v>
      </c>
      <c r="B1165" t="s">
        <v>300</v>
      </c>
      <c r="C1165">
        <v>2025</v>
      </c>
      <c r="D1165">
        <v>2</v>
      </c>
      <c r="E1165">
        <v>84404</v>
      </c>
      <c r="F1165" t="s">
        <v>291</v>
      </c>
      <c r="G1165">
        <v>6</v>
      </c>
      <c r="H1165" t="str">
        <f>_xlfn.XLOOKUP(Table1[[#This Row],[ZIPCODE]],Table2[Zip Code],Table2[County])</f>
        <v>Weber</v>
      </c>
      <c r="I1165" t="str">
        <f>_xlfn.XLOOKUP(Table1[[#This Row],[ZIPCODE]],Table3[zip],Table3[county])</f>
        <v>Weber County</v>
      </c>
      <c r="J1165" t="str">
        <f>IFERROR(Table1[[#This Row],[County (Utah.gov)]], SUBSTITUTE(Table1[[#This Row],[County (WPR)]], " County", ""))</f>
        <v>Weber</v>
      </c>
    </row>
    <row r="1166" spans="1:10">
      <c r="A1166" t="s">
        <v>191</v>
      </c>
      <c r="B1166" t="s">
        <v>300</v>
      </c>
      <c r="C1166">
        <v>2025</v>
      </c>
      <c r="D1166">
        <v>2</v>
      </c>
      <c r="E1166">
        <v>84405</v>
      </c>
      <c r="F1166" t="s">
        <v>291</v>
      </c>
      <c r="G1166">
        <v>3</v>
      </c>
      <c r="H1166" t="str">
        <f>_xlfn.XLOOKUP(Table1[[#This Row],[ZIPCODE]],Table2[Zip Code],Table2[County])</f>
        <v>Weber</v>
      </c>
      <c r="I1166" t="str">
        <f>_xlfn.XLOOKUP(Table1[[#This Row],[ZIPCODE]],Table3[zip],Table3[county])</f>
        <v>Weber County</v>
      </c>
      <c r="J1166" t="str">
        <f>IFERROR(Table1[[#This Row],[County (Utah.gov)]], SUBSTITUTE(Table1[[#This Row],[County (WPR)]], " County", ""))</f>
        <v>Weber</v>
      </c>
    </row>
    <row r="1167" spans="1:10">
      <c r="A1167" t="s">
        <v>191</v>
      </c>
      <c r="B1167" t="s">
        <v>300</v>
      </c>
      <c r="C1167">
        <v>2025</v>
      </c>
      <c r="D1167">
        <v>2</v>
      </c>
      <c r="E1167">
        <v>84414</v>
      </c>
      <c r="F1167" t="s">
        <v>291</v>
      </c>
      <c r="G1167">
        <v>3</v>
      </c>
      <c r="H1167" t="str">
        <f>_xlfn.XLOOKUP(Table1[[#This Row],[ZIPCODE]],Table2[Zip Code],Table2[County])</f>
        <v>Weber</v>
      </c>
      <c r="I1167" t="str">
        <f>_xlfn.XLOOKUP(Table1[[#This Row],[ZIPCODE]],Table3[zip],Table3[county])</f>
        <v>Weber County</v>
      </c>
      <c r="J1167" t="str">
        <f>IFERROR(Table1[[#This Row],[County (Utah.gov)]], SUBSTITUTE(Table1[[#This Row],[County (WPR)]], " County", ""))</f>
        <v>Weber</v>
      </c>
    </row>
    <row r="1168" spans="1:10">
      <c r="A1168" t="s">
        <v>191</v>
      </c>
      <c r="B1168" t="s">
        <v>300</v>
      </c>
      <c r="C1168">
        <v>2025</v>
      </c>
      <c r="D1168">
        <v>2</v>
      </c>
      <c r="E1168">
        <v>84501</v>
      </c>
      <c r="F1168" t="s">
        <v>290</v>
      </c>
      <c r="G1168">
        <v>1</v>
      </c>
      <c r="H1168" t="str">
        <f>_xlfn.XLOOKUP(Table1[[#This Row],[ZIPCODE]],Table2[Zip Code],Table2[County])</f>
        <v>Carbon</v>
      </c>
      <c r="I1168" t="str">
        <f>_xlfn.XLOOKUP(Table1[[#This Row],[ZIPCODE]],Table3[zip],Table3[county])</f>
        <v>Carbon County</v>
      </c>
      <c r="J1168" t="str">
        <f>IFERROR(Table1[[#This Row],[County (Utah.gov)]], SUBSTITUTE(Table1[[#This Row],[County (WPR)]], " County", ""))</f>
        <v>Carbon</v>
      </c>
    </row>
    <row r="1169" spans="1:10">
      <c r="A1169" t="s">
        <v>191</v>
      </c>
      <c r="B1169" t="s">
        <v>300</v>
      </c>
      <c r="C1169">
        <v>2025</v>
      </c>
      <c r="D1169">
        <v>2</v>
      </c>
      <c r="E1169">
        <v>84511</v>
      </c>
      <c r="F1169" t="s">
        <v>291</v>
      </c>
      <c r="G1169">
        <v>1</v>
      </c>
      <c r="H1169" t="str">
        <f>_xlfn.XLOOKUP(Table1[[#This Row],[ZIPCODE]],Table2[Zip Code],Table2[County])</f>
        <v>San Juan</v>
      </c>
      <c r="I1169" t="str">
        <f>_xlfn.XLOOKUP(Table1[[#This Row],[ZIPCODE]],Table3[zip],Table3[county])</f>
        <v>San Juan County</v>
      </c>
      <c r="J1169" t="str">
        <f>IFERROR(Table1[[#This Row],[County (Utah.gov)]], SUBSTITUTE(Table1[[#This Row],[County (WPR)]], " County", ""))</f>
        <v>San Juan</v>
      </c>
    </row>
    <row r="1170" spans="1:10">
      <c r="A1170" t="s">
        <v>191</v>
      </c>
      <c r="B1170" t="s">
        <v>300</v>
      </c>
      <c r="C1170">
        <v>2025</v>
      </c>
      <c r="D1170">
        <v>2</v>
      </c>
      <c r="E1170">
        <v>84532</v>
      </c>
      <c r="F1170" t="s">
        <v>291</v>
      </c>
      <c r="G1170">
        <v>1</v>
      </c>
      <c r="H1170" t="str">
        <f>_xlfn.XLOOKUP(Table1[[#This Row],[ZIPCODE]],Table2[Zip Code],Table2[County])</f>
        <v>Grand</v>
      </c>
      <c r="I1170" t="str">
        <f>_xlfn.XLOOKUP(Table1[[#This Row],[ZIPCODE]],Table3[zip],Table3[county])</f>
        <v>Grand County</v>
      </c>
      <c r="J1170" t="str">
        <f>IFERROR(Table1[[#This Row],[County (Utah.gov)]], SUBSTITUTE(Table1[[#This Row],[County (WPR)]], " County", ""))</f>
        <v>Grand</v>
      </c>
    </row>
    <row r="1171" spans="1:10">
      <c r="A1171" t="s">
        <v>191</v>
      </c>
      <c r="B1171" t="s">
        <v>300</v>
      </c>
      <c r="C1171">
        <v>2025</v>
      </c>
      <c r="D1171">
        <v>2</v>
      </c>
      <c r="E1171">
        <v>84601</v>
      </c>
      <c r="F1171" t="s">
        <v>290</v>
      </c>
      <c r="G1171">
        <v>1</v>
      </c>
      <c r="H1171" t="str">
        <f>_xlfn.XLOOKUP(Table1[[#This Row],[ZIPCODE]],Table2[Zip Code],Table2[County])</f>
        <v>Utah</v>
      </c>
      <c r="I1171" t="str">
        <f>_xlfn.XLOOKUP(Table1[[#This Row],[ZIPCODE]],Table3[zip],Table3[county])</f>
        <v>Utah County</v>
      </c>
      <c r="J1171" t="str">
        <f>IFERROR(Table1[[#This Row],[County (Utah.gov)]], SUBSTITUTE(Table1[[#This Row],[County (WPR)]], " County", ""))</f>
        <v>Utah</v>
      </c>
    </row>
    <row r="1172" spans="1:10">
      <c r="A1172" t="s">
        <v>191</v>
      </c>
      <c r="B1172" t="s">
        <v>300</v>
      </c>
      <c r="C1172">
        <v>2025</v>
      </c>
      <c r="D1172">
        <v>2</v>
      </c>
      <c r="E1172">
        <v>84601</v>
      </c>
      <c r="F1172" t="s">
        <v>291</v>
      </c>
      <c r="G1172">
        <v>1</v>
      </c>
      <c r="H1172" t="str">
        <f>_xlfn.XLOOKUP(Table1[[#This Row],[ZIPCODE]],Table2[Zip Code],Table2[County])</f>
        <v>Utah</v>
      </c>
      <c r="I1172" t="str">
        <f>_xlfn.XLOOKUP(Table1[[#This Row],[ZIPCODE]],Table3[zip],Table3[county])</f>
        <v>Utah County</v>
      </c>
      <c r="J1172" t="str">
        <f>IFERROR(Table1[[#This Row],[County (Utah.gov)]], SUBSTITUTE(Table1[[#This Row],[County (WPR)]], " County", ""))</f>
        <v>Utah</v>
      </c>
    </row>
    <row r="1173" spans="1:10">
      <c r="A1173" t="s">
        <v>191</v>
      </c>
      <c r="B1173" t="s">
        <v>300</v>
      </c>
      <c r="C1173">
        <v>2025</v>
      </c>
      <c r="D1173">
        <v>2</v>
      </c>
      <c r="E1173">
        <v>84604</v>
      </c>
      <c r="F1173" t="s">
        <v>290</v>
      </c>
      <c r="G1173">
        <v>1</v>
      </c>
      <c r="H1173" t="str">
        <f>_xlfn.XLOOKUP(Table1[[#This Row],[ZIPCODE]],Table2[Zip Code],Table2[County])</f>
        <v>Utah</v>
      </c>
      <c r="I1173" t="str">
        <f>_xlfn.XLOOKUP(Table1[[#This Row],[ZIPCODE]],Table3[zip],Table3[county])</f>
        <v>Utah County</v>
      </c>
      <c r="J1173" t="str">
        <f>IFERROR(Table1[[#This Row],[County (Utah.gov)]], SUBSTITUTE(Table1[[#This Row],[County (WPR)]], " County", ""))</f>
        <v>Utah</v>
      </c>
    </row>
    <row r="1174" spans="1:10">
      <c r="A1174" t="s">
        <v>191</v>
      </c>
      <c r="B1174" t="s">
        <v>300</v>
      </c>
      <c r="C1174">
        <v>2025</v>
      </c>
      <c r="D1174">
        <v>2</v>
      </c>
      <c r="E1174">
        <v>84604</v>
      </c>
      <c r="F1174" t="s">
        <v>291</v>
      </c>
      <c r="G1174">
        <v>1</v>
      </c>
      <c r="H1174" t="str">
        <f>_xlfn.XLOOKUP(Table1[[#This Row],[ZIPCODE]],Table2[Zip Code],Table2[County])</f>
        <v>Utah</v>
      </c>
      <c r="I1174" t="str">
        <f>_xlfn.XLOOKUP(Table1[[#This Row],[ZIPCODE]],Table3[zip],Table3[county])</f>
        <v>Utah County</v>
      </c>
      <c r="J1174" t="str">
        <f>IFERROR(Table1[[#This Row],[County (Utah.gov)]], SUBSTITUTE(Table1[[#This Row],[County (WPR)]], " County", ""))</f>
        <v>Utah</v>
      </c>
    </row>
    <row r="1175" spans="1:10">
      <c r="A1175" t="s">
        <v>191</v>
      </c>
      <c r="B1175" t="s">
        <v>300</v>
      </c>
      <c r="C1175">
        <v>2025</v>
      </c>
      <c r="D1175">
        <v>2</v>
      </c>
      <c r="E1175">
        <v>84606</v>
      </c>
      <c r="F1175" t="s">
        <v>290</v>
      </c>
      <c r="G1175">
        <v>1</v>
      </c>
      <c r="H1175" t="str">
        <f>_xlfn.XLOOKUP(Table1[[#This Row],[ZIPCODE]],Table2[Zip Code],Table2[County])</f>
        <v>Utah</v>
      </c>
      <c r="I1175" t="str">
        <f>_xlfn.XLOOKUP(Table1[[#This Row],[ZIPCODE]],Table3[zip],Table3[county])</f>
        <v>Utah County</v>
      </c>
      <c r="J1175" t="str">
        <f>IFERROR(Table1[[#This Row],[County (Utah.gov)]], SUBSTITUTE(Table1[[#This Row],[County (WPR)]], " County", ""))</f>
        <v>Utah</v>
      </c>
    </row>
    <row r="1176" spans="1:10">
      <c r="A1176" t="s">
        <v>191</v>
      </c>
      <c r="B1176" t="s">
        <v>300</v>
      </c>
      <c r="C1176">
        <v>2025</v>
      </c>
      <c r="D1176">
        <v>2</v>
      </c>
      <c r="E1176">
        <v>84622</v>
      </c>
      <c r="F1176" t="s">
        <v>291</v>
      </c>
      <c r="G1176">
        <v>1</v>
      </c>
      <c r="H1176" t="str">
        <f>_xlfn.XLOOKUP(Table1[[#This Row],[ZIPCODE]],Table2[Zip Code],Table2[County])</f>
        <v>Sanpete</v>
      </c>
      <c r="I1176" t="str">
        <f>_xlfn.XLOOKUP(Table1[[#This Row],[ZIPCODE]],Table3[zip],Table3[county])</f>
        <v>Sanpete County</v>
      </c>
      <c r="J1176" t="str">
        <f>IFERROR(Table1[[#This Row],[County (Utah.gov)]], SUBSTITUTE(Table1[[#This Row],[County (WPR)]], " County", ""))</f>
        <v>Sanpete</v>
      </c>
    </row>
    <row r="1177" spans="1:10">
      <c r="A1177" t="s">
        <v>191</v>
      </c>
      <c r="B1177" t="s">
        <v>300</v>
      </c>
      <c r="C1177">
        <v>2025</v>
      </c>
      <c r="D1177">
        <v>2</v>
      </c>
      <c r="E1177">
        <v>84627</v>
      </c>
      <c r="F1177" t="s">
        <v>291</v>
      </c>
      <c r="G1177">
        <v>1</v>
      </c>
      <c r="H1177" t="str">
        <f>_xlfn.XLOOKUP(Table1[[#This Row],[ZIPCODE]],Table2[Zip Code],Table2[County])</f>
        <v>Sanpete</v>
      </c>
      <c r="I1177" t="str">
        <f>_xlfn.XLOOKUP(Table1[[#This Row],[ZIPCODE]],Table3[zip],Table3[county])</f>
        <v>Sanpete County</v>
      </c>
      <c r="J1177" t="str">
        <f>IFERROR(Table1[[#This Row],[County (Utah.gov)]], SUBSTITUTE(Table1[[#This Row],[County (WPR)]], " County", ""))</f>
        <v>Sanpete</v>
      </c>
    </row>
    <row r="1178" spans="1:10">
      <c r="A1178" t="s">
        <v>191</v>
      </c>
      <c r="B1178" t="s">
        <v>300</v>
      </c>
      <c r="C1178">
        <v>2025</v>
      </c>
      <c r="D1178">
        <v>2</v>
      </c>
      <c r="E1178">
        <v>84631</v>
      </c>
      <c r="F1178" t="s">
        <v>291</v>
      </c>
      <c r="G1178">
        <v>1</v>
      </c>
      <c r="H1178" t="str">
        <f>_xlfn.XLOOKUP(Table1[[#This Row],[ZIPCODE]],Table2[Zip Code],Table2[County])</f>
        <v>Millard</v>
      </c>
      <c r="I1178" t="str">
        <f>_xlfn.XLOOKUP(Table1[[#This Row],[ZIPCODE]],Table3[zip],Table3[county])</f>
        <v>Millard County</v>
      </c>
      <c r="J1178" t="str">
        <f>IFERROR(Table1[[#This Row],[County (Utah.gov)]], SUBSTITUTE(Table1[[#This Row],[County (WPR)]], " County", ""))</f>
        <v>Millard</v>
      </c>
    </row>
    <row r="1179" spans="1:10">
      <c r="A1179" t="s">
        <v>191</v>
      </c>
      <c r="B1179" t="s">
        <v>300</v>
      </c>
      <c r="C1179">
        <v>2025</v>
      </c>
      <c r="D1179">
        <v>2</v>
      </c>
      <c r="E1179">
        <v>84642</v>
      </c>
      <c r="F1179" t="s">
        <v>291</v>
      </c>
      <c r="G1179">
        <v>1</v>
      </c>
      <c r="H1179" t="str">
        <f>_xlfn.XLOOKUP(Table1[[#This Row],[ZIPCODE]],Table2[Zip Code],Table2[County])</f>
        <v>Sanpete</v>
      </c>
      <c r="I1179" t="str">
        <f>_xlfn.XLOOKUP(Table1[[#This Row],[ZIPCODE]],Table3[zip],Table3[county])</f>
        <v>Sanpete County</v>
      </c>
      <c r="J1179" t="str">
        <f>IFERROR(Table1[[#This Row],[County (Utah.gov)]], SUBSTITUTE(Table1[[#This Row],[County (WPR)]], " County", ""))</f>
        <v>Sanpete</v>
      </c>
    </row>
    <row r="1180" spans="1:10">
      <c r="A1180" t="s">
        <v>191</v>
      </c>
      <c r="B1180" t="s">
        <v>300</v>
      </c>
      <c r="C1180">
        <v>2025</v>
      </c>
      <c r="D1180">
        <v>2</v>
      </c>
      <c r="E1180">
        <v>84648</v>
      </c>
      <c r="F1180" t="s">
        <v>291</v>
      </c>
      <c r="G1180">
        <v>2</v>
      </c>
      <c r="H1180" t="str">
        <f>_xlfn.XLOOKUP(Table1[[#This Row],[ZIPCODE]],Table2[Zip Code],Table2[County])</f>
        <v>Juab</v>
      </c>
      <c r="I1180" t="str">
        <f>_xlfn.XLOOKUP(Table1[[#This Row],[ZIPCODE]],Table3[zip],Table3[county])</f>
        <v>Juab County</v>
      </c>
      <c r="J1180" t="str">
        <f>IFERROR(Table1[[#This Row],[County (Utah.gov)]], SUBSTITUTE(Table1[[#This Row],[County (WPR)]], " County", ""))</f>
        <v>Juab</v>
      </c>
    </row>
    <row r="1181" spans="1:10">
      <c r="A1181" t="s">
        <v>191</v>
      </c>
      <c r="B1181" t="s">
        <v>300</v>
      </c>
      <c r="C1181">
        <v>2025</v>
      </c>
      <c r="D1181">
        <v>2</v>
      </c>
      <c r="E1181">
        <v>84651</v>
      </c>
      <c r="F1181" t="s">
        <v>291</v>
      </c>
      <c r="G1181">
        <v>2</v>
      </c>
      <c r="H1181" t="str">
        <f>_xlfn.XLOOKUP(Table1[[#This Row],[ZIPCODE]],Table2[Zip Code],Table2[County])</f>
        <v>Utah</v>
      </c>
      <c r="I1181" t="str">
        <f>_xlfn.XLOOKUP(Table1[[#This Row],[ZIPCODE]],Table3[zip],Table3[county])</f>
        <v>Utah County</v>
      </c>
      <c r="J1181" t="str">
        <f>IFERROR(Table1[[#This Row],[County (Utah.gov)]], SUBSTITUTE(Table1[[#This Row],[County (WPR)]], " County", ""))</f>
        <v>Utah</v>
      </c>
    </row>
    <row r="1182" spans="1:10">
      <c r="A1182" t="s">
        <v>191</v>
      </c>
      <c r="B1182" t="s">
        <v>300</v>
      </c>
      <c r="C1182">
        <v>2025</v>
      </c>
      <c r="D1182">
        <v>2</v>
      </c>
      <c r="E1182">
        <v>84652</v>
      </c>
      <c r="F1182" t="s">
        <v>291</v>
      </c>
      <c r="G1182">
        <v>1</v>
      </c>
      <c r="H1182" t="str">
        <f>_xlfn.XLOOKUP(Table1[[#This Row],[ZIPCODE]],Table2[Zip Code],Table2[County])</f>
        <v>Sevier</v>
      </c>
      <c r="I1182" t="str">
        <f>_xlfn.XLOOKUP(Table1[[#This Row],[ZIPCODE]],Table3[zip],Table3[county])</f>
        <v>Sevier County</v>
      </c>
      <c r="J1182" t="str">
        <f>IFERROR(Table1[[#This Row],[County (Utah.gov)]], SUBSTITUTE(Table1[[#This Row],[County (WPR)]], " County", ""))</f>
        <v>Sevier</v>
      </c>
    </row>
    <row r="1183" spans="1:10">
      <c r="A1183" t="s">
        <v>191</v>
      </c>
      <c r="B1183" t="s">
        <v>300</v>
      </c>
      <c r="C1183">
        <v>2025</v>
      </c>
      <c r="D1183">
        <v>2</v>
      </c>
      <c r="E1183">
        <v>84654</v>
      </c>
      <c r="F1183" t="s">
        <v>291</v>
      </c>
      <c r="G1183">
        <v>1</v>
      </c>
      <c r="H1183" t="str">
        <f>_xlfn.XLOOKUP(Table1[[#This Row],[ZIPCODE]],Table2[Zip Code],Table2[County])</f>
        <v>Sevier</v>
      </c>
      <c r="I1183" t="str">
        <f>_xlfn.XLOOKUP(Table1[[#This Row],[ZIPCODE]],Table3[zip],Table3[county])</f>
        <v>Sevier County</v>
      </c>
      <c r="J1183" t="str">
        <f>IFERROR(Table1[[#This Row],[County (Utah.gov)]], SUBSTITUTE(Table1[[#This Row],[County (WPR)]], " County", ""))</f>
        <v>Sevier</v>
      </c>
    </row>
    <row r="1184" spans="1:10">
      <c r="A1184" t="s">
        <v>191</v>
      </c>
      <c r="B1184" t="s">
        <v>300</v>
      </c>
      <c r="C1184">
        <v>2025</v>
      </c>
      <c r="D1184">
        <v>2</v>
      </c>
      <c r="E1184">
        <v>84660</v>
      </c>
      <c r="F1184" t="s">
        <v>291</v>
      </c>
      <c r="G1184">
        <v>7</v>
      </c>
      <c r="H1184" t="str">
        <f>_xlfn.XLOOKUP(Table1[[#This Row],[ZIPCODE]],Table2[Zip Code],Table2[County])</f>
        <v>Utah</v>
      </c>
      <c r="I1184" t="str">
        <f>_xlfn.XLOOKUP(Table1[[#This Row],[ZIPCODE]],Table3[zip],Table3[county])</f>
        <v>Utah County</v>
      </c>
      <c r="J1184" t="str">
        <f>IFERROR(Table1[[#This Row],[County (Utah.gov)]], SUBSTITUTE(Table1[[#This Row],[County (WPR)]], " County", ""))</f>
        <v>Utah</v>
      </c>
    </row>
    <row r="1185" spans="1:10">
      <c r="A1185" t="s">
        <v>191</v>
      </c>
      <c r="B1185" t="s">
        <v>300</v>
      </c>
      <c r="C1185">
        <v>2025</v>
      </c>
      <c r="D1185">
        <v>2</v>
      </c>
      <c r="E1185">
        <v>84663</v>
      </c>
      <c r="F1185" t="s">
        <v>291</v>
      </c>
      <c r="G1185">
        <v>2</v>
      </c>
      <c r="H1185" t="str">
        <f>_xlfn.XLOOKUP(Table1[[#This Row],[ZIPCODE]],Table2[Zip Code],Table2[County])</f>
        <v>Utah</v>
      </c>
      <c r="I1185" t="str">
        <f>_xlfn.XLOOKUP(Table1[[#This Row],[ZIPCODE]],Table3[zip],Table3[county])</f>
        <v>Utah County</v>
      </c>
      <c r="J1185" t="str">
        <f>IFERROR(Table1[[#This Row],[County (Utah.gov)]], SUBSTITUTE(Table1[[#This Row],[County (WPR)]], " County", ""))</f>
        <v>Utah</v>
      </c>
    </row>
    <row r="1186" spans="1:10">
      <c r="A1186" t="s">
        <v>191</v>
      </c>
      <c r="B1186" t="s">
        <v>300</v>
      </c>
      <c r="C1186">
        <v>2025</v>
      </c>
      <c r="D1186">
        <v>2</v>
      </c>
      <c r="E1186">
        <v>84701</v>
      </c>
      <c r="F1186" t="s">
        <v>291</v>
      </c>
      <c r="G1186">
        <v>1</v>
      </c>
      <c r="H1186" t="str">
        <f>_xlfn.XLOOKUP(Table1[[#This Row],[ZIPCODE]],Table2[Zip Code],Table2[County])</f>
        <v>Sevier</v>
      </c>
      <c r="I1186" t="str">
        <f>_xlfn.XLOOKUP(Table1[[#This Row],[ZIPCODE]],Table3[zip],Table3[county])</f>
        <v>Sevier County</v>
      </c>
      <c r="J1186" t="str">
        <f>IFERROR(Table1[[#This Row],[County (Utah.gov)]], SUBSTITUTE(Table1[[#This Row],[County (WPR)]], " County", ""))</f>
        <v>Sevier</v>
      </c>
    </row>
    <row r="1187" spans="1:10">
      <c r="A1187" t="s">
        <v>301</v>
      </c>
      <c r="B1187" t="s">
        <v>20</v>
      </c>
      <c r="C1187">
        <v>2025</v>
      </c>
      <c r="D1187">
        <v>2</v>
      </c>
      <c r="E1187">
        <v>84003</v>
      </c>
      <c r="F1187" t="s">
        <v>290</v>
      </c>
      <c r="G1187">
        <v>243</v>
      </c>
      <c r="H1187" t="str">
        <f>_xlfn.XLOOKUP(Table1[[#This Row],[ZIPCODE]],Table2[Zip Code],Table2[County])</f>
        <v>Utah</v>
      </c>
      <c r="I1187" t="str">
        <f>_xlfn.XLOOKUP(Table1[[#This Row],[ZIPCODE]],Table3[zip],Table3[county])</f>
        <v>Utah County</v>
      </c>
      <c r="J1187" t="str">
        <f>IFERROR(Table1[[#This Row],[County (Utah.gov)]], SUBSTITUTE(Table1[[#This Row],[County (WPR)]], " County", ""))</f>
        <v>Utah</v>
      </c>
    </row>
    <row r="1188" spans="1:10">
      <c r="A1188" t="s">
        <v>301</v>
      </c>
      <c r="B1188" t="s">
        <v>20</v>
      </c>
      <c r="C1188">
        <v>2025</v>
      </c>
      <c r="D1188">
        <v>2</v>
      </c>
      <c r="E1188">
        <v>84003</v>
      </c>
      <c r="F1188" t="s">
        <v>291</v>
      </c>
      <c r="G1188">
        <v>33</v>
      </c>
      <c r="H1188" t="str">
        <f>_xlfn.XLOOKUP(Table1[[#This Row],[ZIPCODE]],Table2[Zip Code],Table2[County])</f>
        <v>Utah</v>
      </c>
      <c r="I1188" t="str">
        <f>_xlfn.XLOOKUP(Table1[[#This Row],[ZIPCODE]],Table3[zip],Table3[county])</f>
        <v>Utah County</v>
      </c>
      <c r="J1188" t="str">
        <f>IFERROR(Table1[[#This Row],[County (Utah.gov)]], SUBSTITUTE(Table1[[#This Row],[County (WPR)]], " County", ""))</f>
        <v>Utah</v>
      </c>
    </row>
    <row r="1189" spans="1:10">
      <c r="A1189" t="s">
        <v>301</v>
      </c>
      <c r="B1189" t="s">
        <v>20</v>
      </c>
      <c r="C1189">
        <v>2025</v>
      </c>
      <c r="D1189">
        <v>2</v>
      </c>
      <c r="E1189">
        <v>84004</v>
      </c>
      <c r="F1189" t="s">
        <v>290</v>
      </c>
      <c r="G1189">
        <v>58</v>
      </c>
      <c r="H1189" t="str">
        <f>_xlfn.XLOOKUP(Table1[[#This Row],[ZIPCODE]],Table2[Zip Code],Table2[County])</f>
        <v>Utah</v>
      </c>
      <c r="I1189" t="str">
        <f>_xlfn.XLOOKUP(Table1[[#This Row],[ZIPCODE]],Table3[zip],Table3[county])</f>
        <v>Utah County</v>
      </c>
      <c r="J1189" t="str">
        <f>IFERROR(Table1[[#This Row],[County (Utah.gov)]], SUBSTITUTE(Table1[[#This Row],[County (WPR)]], " County", ""))</f>
        <v>Utah</v>
      </c>
    </row>
    <row r="1190" spans="1:10">
      <c r="A1190" t="s">
        <v>301</v>
      </c>
      <c r="B1190" t="s">
        <v>20</v>
      </c>
      <c r="C1190">
        <v>2025</v>
      </c>
      <c r="D1190">
        <v>2</v>
      </c>
      <c r="E1190">
        <v>84004</v>
      </c>
      <c r="F1190" t="s">
        <v>291</v>
      </c>
      <c r="G1190">
        <v>12</v>
      </c>
      <c r="H1190" t="str">
        <f>_xlfn.XLOOKUP(Table1[[#This Row],[ZIPCODE]],Table2[Zip Code],Table2[County])</f>
        <v>Utah</v>
      </c>
      <c r="I1190" t="str">
        <f>_xlfn.XLOOKUP(Table1[[#This Row],[ZIPCODE]],Table3[zip],Table3[county])</f>
        <v>Utah County</v>
      </c>
      <c r="J1190" t="str">
        <f>IFERROR(Table1[[#This Row],[County (Utah.gov)]], SUBSTITUTE(Table1[[#This Row],[County (WPR)]], " County", ""))</f>
        <v>Utah</v>
      </c>
    </row>
    <row r="1191" spans="1:10">
      <c r="A1191" t="s">
        <v>301</v>
      </c>
      <c r="B1191" t="s">
        <v>20</v>
      </c>
      <c r="C1191">
        <v>2025</v>
      </c>
      <c r="D1191">
        <v>2</v>
      </c>
      <c r="E1191">
        <v>84005</v>
      </c>
      <c r="F1191" t="s">
        <v>290</v>
      </c>
      <c r="G1191">
        <v>108</v>
      </c>
      <c r="H1191" t="e">
        <f>_xlfn.XLOOKUP(Table1[[#This Row],[ZIPCODE]],Table2[Zip Code],Table2[County])</f>
        <v>#N/A</v>
      </c>
      <c r="I1191" t="str">
        <f>_xlfn.XLOOKUP(Table1[[#This Row],[ZIPCODE]],Table3[zip],Table3[county])</f>
        <v>Utah County</v>
      </c>
      <c r="J1191" t="str">
        <f>IFERROR(Table1[[#This Row],[County (Utah.gov)]], SUBSTITUTE(Table1[[#This Row],[County (WPR)]], " County", ""))</f>
        <v>Utah</v>
      </c>
    </row>
    <row r="1192" spans="1:10">
      <c r="A1192" t="s">
        <v>301</v>
      </c>
      <c r="B1192" t="s">
        <v>20</v>
      </c>
      <c r="C1192">
        <v>2025</v>
      </c>
      <c r="D1192">
        <v>2</v>
      </c>
      <c r="E1192">
        <v>84005</v>
      </c>
      <c r="F1192" t="s">
        <v>291</v>
      </c>
      <c r="G1192">
        <v>20</v>
      </c>
      <c r="H1192" t="e">
        <f>_xlfn.XLOOKUP(Table1[[#This Row],[ZIPCODE]],Table2[Zip Code],Table2[County])</f>
        <v>#N/A</v>
      </c>
      <c r="I1192" t="str">
        <f>_xlfn.XLOOKUP(Table1[[#This Row],[ZIPCODE]],Table3[zip],Table3[county])</f>
        <v>Utah County</v>
      </c>
      <c r="J1192" t="str">
        <f>IFERROR(Table1[[#This Row],[County (Utah.gov)]], SUBSTITUTE(Table1[[#This Row],[County (WPR)]], " County", ""))</f>
        <v>Utah</v>
      </c>
    </row>
    <row r="1193" spans="1:10">
      <c r="A1193" t="s">
        <v>301</v>
      </c>
      <c r="B1193" t="s">
        <v>20</v>
      </c>
      <c r="C1193">
        <v>2025</v>
      </c>
      <c r="D1193">
        <v>2</v>
      </c>
      <c r="E1193">
        <v>84006</v>
      </c>
      <c r="F1193" t="s">
        <v>290</v>
      </c>
      <c r="G1193">
        <v>1</v>
      </c>
      <c r="H1193" t="str">
        <f>_xlfn.XLOOKUP(Table1[[#This Row],[ZIPCODE]],Table2[Zip Code],Table2[County])</f>
        <v>Salt Lake</v>
      </c>
      <c r="I1193" t="str">
        <f>_xlfn.XLOOKUP(Table1[[#This Row],[ZIPCODE]],Table3[zip],Table3[county])</f>
        <v>Salt Lake County</v>
      </c>
      <c r="J1193" t="str">
        <f>IFERROR(Table1[[#This Row],[County (Utah.gov)]], SUBSTITUTE(Table1[[#This Row],[County (WPR)]], " County", ""))</f>
        <v>Salt Lake</v>
      </c>
    </row>
    <row r="1194" spans="1:10">
      <c r="A1194" t="s">
        <v>301</v>
      </c>
      <c r="B1194" t="s">
        <v>20</v>
      </c>
      <c r="C1194">
        <v>2025</v>
      </c>
      <c r="D1194">
        <v>2</v>
      </c>
      <c r="E1194">
        <v>84009</v>
      </c>
      <c r="F1194" t="s">
        <v>290</v>
      </c>
      <c r="G1194">
        <v>322</v>
      </c>
      <c r="H1194" t="e">
        <f>_xlfn.XLOOKUP(Table1[[#This Row],[ZIPCODE]],Table2[Zip Code],Table2[County])</f>
        <v>#N/A</v>
      </c>
      <c r="I1194" t="str">
        <f>_xlfn.XLOOKUP(Table1[[#This Row],[ZIPCODE]],Table3[zip],Table3[county])</f>
        <v>Salt Lake County</v>
      </c>
      <c r="J1194" t="str">
        <f>IFERROR(Table1[[#This Row],[County (Utah.gov)]], SUBSTITUTE(Table1[[#This Row],[County (WPR)]], " County", ""))</f>
        <v>Salt Lake</v>
      </c>
    </row>
    <row r="1195" spans="1:10">
      <c r="A1195" t="s">
        <v>301</v>
      </c>
      <c r="B1195" t="s">
        <v>20</v>
      </c>
      <c r="C1195">
        <v>2025</v>
      </c>
      <c r="D1195">
        <v>2</v>
      </c>
      <c r="E1195">
        <v>84009</v>
      </c>
      <c r="F1195" t="s">
        <v>291</v>
      </c>
      <c r="G1195">
        <v>86</v>
      </c>
      <c r="H1195" t="e">
        <f>_xlfn.XLOOKUP(Table1[[#This Row],[ZIPCODE]],Table2[Zip Code],Table2[County])</f>
        <v>#N/A</v>
      </c>
      <c r="I1195" t="str">
        <f>_xlfn.XLOOKUP(Table1[[#This Row],[ZIPCODE]],Table3[zip],Table3[county])</f>
        <v>Salt Lake County</v>
      </c>
      <c r="J1195" t="str">
        <f>IFERROR(Table1[[#This Row],[County (Utah.gov)]], SUBSTITUTE(Table1[[#This Row],[County (WPR)]], " County", ""))</f>
        <v>Salt Lake</v>
      </c>
    </row>
    <row r="1196" spans="1:10">
      <c r="A1196" t="s">
        <v>301</v>
      </c>
      <c r="B1196" t="s">
        <v>20</v>
      </c>
      <c r="C1196">
        <v>2025</v>
      </c>
      <c r="D1196">
        <v>2</v>
      </c>
      <c r="E1196">
        <v>84010</v>
      </c>
      <c r="F1196" t="s">
        <v>290</v>
      </c>
      <c r="G1196">
        <v>367</v>
      </c>
      <c r="H1196" t="str">
        <f>_xlfn.XLOOKUP(Table1[[#This Row],[ZIPCODE]],Table2[Zip Code],Table2[County])</f>
        <v>Davis</v>
      </c>
      <c r="I1196" t="str">
        <f>_xlfn.XLOOKUP(Table1[[#This Row],[ZIPCODE]],Table3[zip],Table3[county])</f>
        <v>Davis County</v>
      </c>
      <c r="J1196" t="str">
        <f>IFERROR(Table1[[#This Row],[County (Utah.gov)]], SUBSTITUTE(Table1[[#This Row],[County (WPR)]], " County", ""))</f>
        <v>Davis</v>
      </c>
    </row>
    <row r="1197" spans="1:10">
      <c r="A1197" t="s">
        <v>301</v>
      </c>
      <c r="B1197" t="s">
        <v>20</v>
      </c>
      <c r="C1197">
        <v>2025</v>
      </c>
      <c r="D1197">
        <v>2</v>
      </c>
      <c r="E1197">
        <v>84010</v>
      </c>
      <c r="F1197" t="s">
        <v>291</v>
      </c>
      <c r="G1197">
        <v>104</v>
      </c>
      <c r="H1197" t="str">
        <f>_xlfn.XLOOKUP(Table1[[#This Row],[ZIPCODE]],Table2[Zip Code],Table2[County])</f>
        <v>Davis</v>
      </c>
      <c r="I1197" t="str">
        <f>_xlfn.XLOOKUP(Table1[[#This Row],[ZIPCODE]],Table3[zip],Table3[county])</f>
        <v>Davis County</v>
      </c>
      <c r="J1197" t="str">
        <f>IFERROR(Table1[[#This Row],[County (Utah.gov)]], SUBSTITUTE(Table1[[#This Row],[County (WPR)]], " County", ""))</f>
        <v>Davis</v>
      </c>
    </row>
    <row r="1198" spans="1:10">
      <c r="A1198" t="s">
        <v>301</v>
      </c>
      <c r="B1198" t="s">
        <v>20</v>
      </c>
      <c r="C1198">
        <v>2025</v>
      </c>
      <c r="D1198">
        <v>2</v>
      </c>
      <c r="E1198">
        <v>84012</v>
      </c>
      <c r="F1198" t="s">
        <v>290</v>
      </c>
      <c r="G1198">
        <v>6</v>
      </c>
      <c r="H1198" t="e">
        <f>_xlfn.XLOOKUP(Table1[[#This Row],[ZIPCODE]],Table2[Zip Code],Table2[County])</f>
        <v>#N/A</v>
      </c>
      <c r="I1198" t="e">
        <f>_xlfn.XLOOKUP(Table1[[#This Row],[ZIPCODE]],Table3[zip],Table3[county])</f>
        <v>#N/A</v>
      </c>
      <c r="J1198" t="e">
        <f>IFERROR(Table1[[#This Row],[County (Utah.gov)]], SUBSTITUTE(Table1[[#This Row],[County (WPR)]], " County", ""))</f>
        <v>#N/A</v>
      </c>
    </row>
    <row r="1199" spans="1:10">
      <c r="A1199" t="s">
        <v>301</v>
      </c>
      <c r="B1199" t="s">
        <v>20</v>
      </c>
      <c r="C1199">
        <v>2025</v>
      </c>
      <c r="D1199">
        <v>2</v>
      </c>
      <c r="E1199">
        <v>84012</v>
      </c>
      <c r="F1199" t="s">
        <v>291</v>
      </c>
      <c r="G1199">
        <v>1</v>
      </c>
      <c r="H1199" t="e">
        <f>_xlfn.XLOOKUP(Table1[[#This Row],[ZIPCODE]],Table2[Zip Code],Table2[County])</f>
        <v>#N/A</v>
      </c>
      <c r="I1199" t="e">
        <f>_xlfn.XLOOKUP(Table1[[#This Row],[ZIPCODE]],Table3[zip],Table3[county])</f>
        <v>#N/A</v>
      </c>
      <c r="J1199" t="e">
        <f>IFERROR(Table1[[#This Row],[County (Utah.gov)]], SUBSTITUTE(Table1[[#This Row],[County (WPR)]], " County", ""))</f>
        <v>#N/A</v>
      </c>
    </row>
    <row r="1200" spans="1:10">
      <c r="A1200" t="s">
        <v>301</v>
      </c>
      <c r="B1200" t="s">
        <v>20</v>
      </c>
      <c r="C1200">
        <v>2025</v>
      </c>
      <c r="D1200">
        <v>2</v>
      </c>
      <c r="E1200">
        <v>84013</v>
      </c>
      <c r="F1200" t="s">
        <v>290</v>
      </c>
      <c r="G1200">
        <v>2</v>
      </c>
      <c r="H1200" t="str">
        <f>_xlfn.XLOOKUP(Table1[[#This Row],[ZIPCODE]],Table2[Zip Code],Table2[County])</f>
        <v>Utah</v>
      </c>
      <c r="I1200" t="str">
        <f>_xlfn.XLOOKUP(Table1[[#This Row],[ZIPCODE]],Table3[zip],Table3[county])</f>
        <v>Utah County</v>
      </c>
      <c r="J1200" t="str">
        <f>IFERROR(Table1[[#This Row],[County (Utah.gov)]], SUBSTITUTE(Table1[[#This Row],[County (WPR)]], " County", ""))</f>
        <v>Utah</v>
      </c>
    </row>
    <row r="1201" spans="1:10">
      <c r="A1201" t="s">
        <v>301</v>
      </c>
      <c r="B1201" t="s">
        <v>20</v>
      </c>
      <c r="C1201">
        <v>2025</v>
      </c>
      <c r="D1201">
        <v>2</v>
      </c>
      <c r="E1201">
        <v>84014</v>
      </c>
      <c r="F1201" t="s">
        <v>290</v>
      </c>
      <c r="G1201">
        <v>110</v>
      </c>
      <c r="H1201" t="str">
        <f>_xlfn.XLOOKUP(Table1[[#This Row],[ZIPCODE]],Table2[Zip Code],Table2[County])</f>
        <v>Davis</v>
      </c>
      <c r="I1201" t="str">
        <f>_xlfn.XLOOKUP(Table1[[#This Row],[ZIPCODE]],Table3[zip],Table3[county])</f>
        <v>Davis County</v>
      </c>
      <c r="J1201" t="str">
        <f>IFERROR(Table1[[#This Row],[County (Utah.gov)]], SUBSTITUTE(Table1[[#This Row],[County (WPR)]], " County", ""))</f>
        <v>Davis</v>
      </c>
    </row>
    <row r="1202" spans="1:10">
      <c r="A1202" t="s">
        <v>301</v>
      </c>
      <c r="B1202" t="s">
        <v>20</v>
      </c>
      <c r="C1202">
        <v>2025</v>
      </c>
      <c r="D1202">
        <v>2</v>
      </c>
      <c r="E1202">
        <v>84014</v>
      </c>
      <c r="F1202" t="s">
        <v>291</v>
      </c>
      <c r="G1202">
        <v>27</v>
      </c>
      <c r="H1202" t="str">
        <f>_xlfn.XLOOKUP(Table1[[#This Row],[ZIPCODE]],Table2[Zip Code],Table2[County])</f>
        <v>Davis</v>
      </c>
      <c r="I1202" t="str">
        <f>_xlfn.XLOOKUP(Table1[[#This Row],[ZIPCODE]],Table3[zip],Table3[county])</f>
        <v>Davis County</v>
      </c>
      <c r="J1202" t="str">
        <f>IFERROR(Table1[[#This Row],[County (Utah.gov)]], SUBSTITUTE(Table1[[#This Row],[County (WPR)]], " County", ""))</f>
        <v>Davis</v>
      </c>
    </row>
    <row r="1203" spans="1:10">
      <c r="A1203" t="s">
        <v>301</v>
      </c>
      <c r="B1203" t="s">
        <v>20</v>
      </c>
      <c r="C1203">
        <v>2025</v>
      </c>
      <c r="D1203">
        <v>2</v>
      </c>
      <c r="E1203">
        <v>84015</v>
      </c>
      <c r="F1203" t="s">
        <v>290</v>
      </c>
      <c r="G1203">
        <v>114</v>
      </c>
      <c r="H1203" t="str">
        <f>_xlfn.XLOOKUP(Table1[[#This Row],[ZIPCODE]],Table2[Zip Code],Table2[County])</f>
        <v>Davis</v>
      </c>
      <c r="I1203" t="str">
        <f>_xlfn.XLOOKUP(Table1[[#This Row],[ZIPCODE]],Table3[zip],Table3[county])</f>
        <v>Davis County</v>
      </c>
      <c r="J1203" t="str">
        <f>IFERROR(Table1[[#This Row],[County (Utah.gov)]], SUBSTITUTE(Table1[[#This Row],[County (WPR)]], " County", ""))</f>
        <v>Davis</v>
      </c>
    </row>
    <row r="1204" spans="1:10">
      <c r="A1204" t="s">
        <v>301</v>
      </c>
      <c r="B1204" t="s">
        <v>20</v>
      </c>
      <c r="C1204">
        <v>2025</v>
      </c>
      <c r="D1204">
        <v>2</v>
      </c>
      <c r="E1204">
        <v>84015</v>
      </c>
      <c r="F1204" t="s">
        <v>291</v>
      </c>
      <c r="G1204">
        <v>30</v>
      </c>
      <c r="H1204" t="str">
        <f>_xlfn.XLOOKUP(Table1[[#This Row],[ZIPCODE]],Table2[Zip Code],Table2[County])</f>
        <v>Davis</v>
      </c>
      <c r="I1204" t="str">
        <f>_xlfn.XLOOKUP(Table1[[#This Row],[ZIPCODE]],Table3[zip],Table3[county])</f>
        <v>Davis County</v>
      </c>
      <c r="J1204" t="str">
        <f>IFERROR(Table1[[#This Row],[County (Utah.gov)]], SUBSTITUTE(Table1[[#This Row],[County (WPR)]], " County", ""))</f>
        <v>Davis</v>
      </c>
    </row>
    <row r="1205" spans="1:10">
      <c r="A1205" t="s">
        <v>301</v>
      </c>
      <c r="B1205" t="s">
        <v>20</v>
      </c>
      <c r="C1205">
        <v>2025</v>
      </c>
      <c r="D1205">
        <v>2</v>
      </c>
      <c r="E1205">
        <v>84016</v>
      </c>
      <c r="F1205" t="s">
        <v>290</v>
      </c>
      <c r="G1205">
        <v>1</v>
      </c>
      <c r="H1205" t="str">
        <f>_xlfn.XLOOKUP(Table1[[#This Row],[ZIPCODE]],Table2[Zip Code],Table2[County])</f>
        <v>Davis</v>
      </c>
      <c r="I1205" t="e">
        <f>_xlfn.XLOOKUP(Table1[[#This Row],[ZIPCODE]],Table3[zip],Table3[county])</f>
        <v>#N/A</v>
      </c>
      <c r="J1205" t="str">
        <f>IFERROR(Table1[[#This Row],[County (Utah.gov)]], SUBSTITUTE(Table1[[#This Row],[County (WPR)]], " County", ""))</f>
        <v>Davis</v>
      </c>
    </row>
    <row r="1206" spans="1:10">
      <c r="A1206" t="s">
        <v>301</v>
      </c>
      <c r="B1206" t="s">
        <v>20</v>
      </c>
      <c r="C1206">
        <v>2025</v>
      </c>
      <c r="D1206">
        <v>2</v>
      </c>
      <c r="E1206">
        <v>84017</v>
      </c>
      <c r="F1206" t="s">
        <v>290</v>
      </c>
      <c r="G1206">
        <v>16</v>
      </c>
      <c r="H1206" t="str">
        <f>_xlfn.XLOOKUP(Table1[[#This Row],[ZIPCODE]],Table2[Zip Code],Table2[County])</f>
        <v>Summit</v>
      </c>
      <c r="I1206" t="str">
        <f>_xlfn.XLOOKUP(Table1[[#This Row],[ZIPCODE]],Table3[zip],Table3[county])</f>
        <v>Summit County</v>
      </c>
      <c r="J1206" t="str">
        <f>IFERROR(Table1[[#This Row],[County (Utah.gov)]], SUBSTITUTE(Table1[[#This Row],[County (WPR)]], " County", ""))</f>
        <v>Summit</v>
      </c>
    </row>
    <row r="1207" spans="1:10">
      <c r="A1207" t="s">
        <v>301</v>
      </c>
      <c r="B1207" t="s">
        <v>20</v>
      </c>
      <c r="C1207">
        <v>2025</v>
      </c>
      <c r="D1207">
        <v>2</v>
      </c>
      <c r="E1207">
        <v>84017</v>
      </c>
      <c r="F1207" t="s">
        <v>291</v>
      </c>
      <c r="G1207">
        <v>2</v>
      </c>
      <c r="H1207" t="str">
        <f>_xlfn.XLOOKUP(Table1[[#This Row],[ZIPCODE]],Table2[Zip Code],Table2[County])</f>
        <v>Summit</v>
      </c>
      <c r="I1207" t="str">
        <f>_xlfn.XLOOKUP(Table1[[#This Row],[ZIPCODE]],Table3[zip],Table3[county])</f>
        <v>Summit County</v>
      </c>
      <c r="J1207" t="str">
        <f>IFERROR(Table1[[#This Row],[County (Utah.gov)]], SUBSTITUTE(Table1[[#This Row],[County (WPR)]], " County", ""))</f>
        <v>Summit</v>
      </c>
    </row>
    <row r="1208" spans="1:10">
      <c r="A1208" t="s">
        <v>301</v>
      </c>
      <c r="B1208" t="s">
        <v>20</v>
      </c>
      <c r="C1208">
        <v>2025</v>
      </c>
      <c r="D1208">
        <v>2</v>
      </c>
      <c r="E1208">
        <v>84018</v>
      </c>
      <c r="F1208" t="s">
        <v>290</v>
      </c>
      <c r="G1208">
        <v>3</v>
      </c>
      <c r="H1208" t="str">
        <f>_xlfn.XLOOKUP(Table1[[#This Row],[ZIPCODE]],Table2[Zip Code],Table2[County])</f>
        <v>Morgan</v>
      </c>
      <c r="I1208" t="str">
        <f>_xlfn.XLOOKUP(Table1[[#This Row],[ZIPCODE]],Table3[zip],Table3[county])</f>
        <v>Morgan County</v>
      </c>
      <c r="J1208" t="str">
        <f>IFERROR(Table1[[#This Row],[County (Utah.gov)]], SUBSTITUTE(Table1[[#This Row],[County (WPR)]], " County", ""))</f>
        <v>Morgan</v>
      </c>
    </row>
    <row r="1209" spans="1:10">
      <c r="A1209" t="s">
        <v>301</v>
      </c>
      <c r="B1209" t="s">
        <v>20</v>
      </c>
      <c r="C1209">
        <v>2025</v>
      </c>
      <c r="D1209">
        <v>2</v>
      </c>
      <c r="E1209">
        <v>84018</v>
      </c>
      <c r="F1209" t="s">
        <v>291</v>
      </c>
      <c r="G1209">
        <v>1</v>
      </c>
      <c r="H1209" t="str">
        <f>_xlfn.XLOOKUP(Table1[[#This Row],[ZIPCODE]],Table2[Zip Code],Table2[County])</f>
        <v>Morgan</v>
      </c>
      <c r="I1209" t="str">
        <f>_xlfn.XLOOKUP(Table1[[#This Row],[ZIPCODE]],Table3[zip],Table3[county])</f>
        <v>Morgan County</v>
      </c>
      <c r="J1209" t="str">
        <f>IFERROR(Table1[[#This Row],[County (Utah.gov)]], SUBSTITUTE(Table1[[#This Row],[County (WPR)]], " County", ""))</f>
        <v>Morgan</v>
      </c>
    </row>
    <row r="1210" spans="1:10">
      <c r="A1210" t="s">
        <v>301</v>
      </c>
      <c r="B1210" t="s">
        <v>20</v>
      </c>
      <c r="C1210">
        <v>2025</v>
      </c>
      <c r="D1210">
        <v>2</v>
      </c>
      <c r="E1210">
        <v>84020</v>
      </c>
      <c r="F1210" t="s">
        <v>290</v>
      </c>
      <c r="G1210">
        <v>537</v>
      </c>
      <c r="H1210" t="str">
        <f>_xlfn.XLOOKUP(Table1[[#This Row],[ZIPCODE]],Table2[Zip Code],Table2[County])</f>
        <v>Salt Lake</v>
      </c>
      <c r="I1210" t="str">
        <f>_xlfn.XLOOKUP(Table1[[#This Row],[ZIPCODE]],Table3[zip],Table3[county])</f>
        <v>Salt Lake County</v>
      </c>
      <c r="J1210" t="str">
        <f>IFERROR(Table1[[#This Row],[County (Utah.gov)]], SUBSTITUTE(Table1[[#This Row],[County (WPR)]], " County", ""))</f>
        <v>Salt Lake</v>
      </c>
    </row>
    <row r="1211" spans="1:10">
      <c r="A1211" t="s">
        <v>301</v>
      </c>
      <c r="B1211" t="s">
        <v>20</v>
      </c>
      <c r="C1211">
        <v>2025</v>
      </c>
      <c r="D1211">
        <v>2</v>
      </c>
      <c r="E1211">
        <v>84020</v>
      </c>
      <c r="F1211" t="s">
        <v>291</v>
      </c>
      <c r="G1211">
        <v>113</v>
      </c>
      <c r="H1211" t="str">
        <f>_xlfn.XLOOKUP(Table1[[#This Row],[ZIPCODE]],Table2[Zip Code],Table2[County])</f>
        <v>Salt Lake</v>
      </c>
      <c r="I1211" t="str">
        <f>_xlfn.XLOOKUP(Table1[[#This Row],[ZIPCODE]],Table3[zip],Table3[county])</f>
        <v>Salt Lake County</v>
      </c>
      <c r="J1211" t="str">
        <f>IFERROR(Table1[[#This Row],[County (Utah.gov)]], SUBSTITUTE(Table1[[#This Row],[County (WPR)]], " County", ""))</f>
        <v>Salt Lake</v>
      </c>
    </row>
    <row r="1212" spans="1:10">
      <c r="A1212" t="s">
        <v>301</v>
      </c>
      <c r="B1212" t="s">
        <v>20</v>
      </c>
      <c r="C1212">
        <v>2025</v>
      </c>
      <c r="D1212">
        <v>2</v>
      </c>
      <c r="E1212">
        <v>84025</v>
      </c>
      <c r="F1212" t="s">
        <v>290</v>
      </c>
      <c r="G1212">
        <v>177</v>
      </c>
      <c r="H1212" t="str">
        <f>_xlfn.XLOOKUP(Table1[[#This Row],[ZIPCODE]],Table2[Zip Code],Table2[County])</f>
        <v>Davis</v>
      </c>
      <c r="I1212" t="str">
        <f>_xlfn.XLOOKUP(Table1[[#This Row],[ZIPCODE]],Table3[zip],Table3[county])</f>
        <v>Davis County</v>
      </c>
      <c r="J1212" t="str">
        <f>IFERROR(Table1[[#This Row],[County (Utah.gov)]], SUBSTITUTE(Table1[[#This Row],[County (WPR)]], " County", ""))</f>
        <v>Davis</v>
      </c>
    </row>
    <row r="1213" spans="1:10">
      <c r="A1213" t="s">
        <v>301</v>
      </c>
      <c r="B1213" t="s">
        <v>20</v>
      </c>
      <c r="C1213">
        <v>2025</v>
      </c>
      <c r="D1213">
        <v>2</v>
      </c>
      <c r="E1213">
        <v>84025</v>
      </c>
      <c r="F1213" t="s">
        <v>291</v>
      </c>
      <c r="G1213">
        <v>37</v>
      </c>
      <c r="H1213" t="str">
        <f>_xlfn.XLOOKUP(Table1[[#This Row],[ZIPCODE]],Table2[Zip Code],Table2[County])</f>
        <v>Davis</v>
      </c>
      <c r="I1213" t="str">
        <f>_xlfn.XLOOKUP(Table1[[#This Row],[ZIPCODE]],Table3[zip],Table3[county])</f>
        <v>Davis County</v>
      </c>
      <c r="J1213" t="str">
        <f>IFERROR(Table1[[#This Row],[County (Utah.gov)]], SUBSTITUTE(Table1[[#This Row],[County (WPR)]], " County", ""))</f>
        <v>Davis</v>
      </c>
    </row>
    <row r="1214" spans="1:10">
      <c r="A1214" t="s">
        <v>301</v>
      </c>
      <c r="B1214" t="s">
        <v>20</v>
      </c>
      <c r="C1214">
        <v>2025</v>
      </c>
      <c r="D1214">
        <v>2</v>
      </c>
      <c r="E1214">
        <v>84026</v>
      </c>
      <c r="F1214" t="s">
        <v>290</v>
      </c>
      <c r="G1214">
        <v>2</v>
      </c>
      <c r="H1214" t="str">
        <f>_xlfn.XLOOKUP(Table1[[#This Row],[ZIPCODE]],Table2[Zip Code],Table2[County])</f>
        <v>Uintah</v>
      </c>
      <c r="I1214" t="str">
        <f>_xlfn.XLOOKUP(Table1[[#This Row],[ZIPCODE]],Table3[zip],Table3[county])</f>
        <v>Uintah County</v>
      </c>
      <c r="J1214" t="str">
        <f>IFERROR(Table1[[#This Row],[County (Utah.gov)]], SUBSTITUTE(Table1[[#This Row],[County (WPR)]], " County", ""))</f>
        <v>Uintah</v>
      </c>
    </row>
    <row r="1215" spans="1:10">
      <c r="A1215" t="s">
        <v>301</v>
      </c>
      <c r="B1215" t="s">
        <v>20</v>
      </c>
      <c r="C1215">
        <v>2025</v>
      </c>
      <c r="D1215">
        <v>2</v>
      </c>
      <c r="E1215">
        <v>84028</v>
      </c>
      <c r="F1215" t="s">
        <v>290</v>
      </c>
      <c r="G1215">
        <v>3</v>
      </c>
      <c r="H1215" t="str">
        <f>_xlfn.XLOOKUP(Table1[[#This Row],[ZIPCODE]],Table2[Zip Code],Table2[County])</f>
        <v>Rich</v>
      </c>
      <c r="I1215" t="str">
        <f>_xlfn.XLOOKUP(Table1[[#This Row],[ZIPCODE]],Table3[zip],Table3[county])</f>
        <v>Rich County</v>
      </c>
      <c r="J1215" t="str">
        <f>IFERROR(Table1[[#This Row],[County (Utah.gov)]], SUBSTITUTE(Table1[[#This Row],[County (WPR)]], " County", ""))</f>
        <v>Rich</v>
      </c>
    </row>
    <row r="1216" spans="1:10">
      <c r="A1216" t="s">
        <v>301</v>
      </c>
      <c r="B1216" t="s">
        <v>20</v>
      </c>
      <c r="C1216">
        <v>2025</v>
      </c>
      <c r="D1216">
        <v>2</v>
      </c>
      <c r="E1216">
        <v>84029</v>
      </c>
      <c r="F1216" t="s">
        <v>290</v>
      </c>
      <c r="G1216">
        <v>37</v>
      </c>
      <c r="H1216" t="str">
        <f>_xlfn.XLOOKUP(Table1[[#This Row],[ZIPCODE]],Table2[Zip Code],Table2[County])</f>
        <v>Tooele</v>
      </c>
      <c r="I1216" t="str">
        <f>_xlfn.XLOOKUP(Table1[[#This Row],[ZIPCODE]],Table3[zip],Table3[county])</f>
        <v>Tooele County</v>
      </c>
      <c r="J1216" t="str">
        <f>IFERROR(Table1[[#This Row],[County (Utah.gov)]], SUBSTITUTE(Table1[[#This Row],[County (WPR)]], " County", ""))</f>
        <v>Tooele</v>
      </c>
    </row>
    <row r="1217" spans="1:10">
      <c r="A1217" t="s">
        <v>301</v>
      </c>
      <c r="B1217" t="s">
        <v>20</v>
      </c>
      <c r="C1217">
        <v>2025</v>
      </c>
      <c r="D1217">
        <v>2</v>
      </c>
      <c r="E1217">
        <v>84029</v>
      </c>
      <c r="F1217" t="s">
        <v>291</v>
      </c>
      <c r="G1217">
        <v>9</v>
      </c>
      <c r="H1217" t="str">
        <f>_xlfn.XLOOKUP(Table1[[#This Row],[ZIPCODE]],Table2[Zip Code],Table2[County])</f>
        <v>Tooele</v>
      </c>
      <c r="I1217" t="str">
        <f>_xlfn.XLOOKUP(Table1[[#This Row],[ZIPCODE]],Table3[zip],Table3[county])</f>
        <v>Tooele County</v>
      </c>
      <c r="J1217" t="str">
        <f>IFERROR(Table1[[#This Row],[County (Utah.gov)]], SUBSTITUTE(Table1[[#This Row],[County (WPR)]], " County", ""))</f>
        <v>Tooele</v>
      </c>
    </row>
    <row r="1218" spans="1:10">
      <c r="A1218" t="s">
        <v>301</v>
      </c>
      <c r="B1218" t="s">
        <v>20</v>
      </c>
      <c r="C1218">
        <v>2025</v>
      </c>
      <c r="D1218">
        <v>2</v>
      </c>
      <c r="E1218">
        <v>84032</v>
      </c>
      <c r="F1218" t="s">
        <v>290</v>
      </c>
      <c r="G1218">
        <v>112</v>
      </c>
      <c r="H1218" t="str">
        <f>_xlfn.XLOOKUP(Table1[[#This Row],[ZIPCODE]],Table2[Zip Code],Table2[County])</f>
        <v>Wasatch</v>
      </c>
      <c r="I1218" t="str">
        <f>_xlfn.XLOOKUP(Table1[[#This Row],[ZIPCODE]],Table3[zip],Table3[county])</f>
        <v>Wasatch County</v>
      </c>
      <c r="J1218" t="str">
        <f>IFERROR(Table1[[#This Row],[County (Utah.gov)]], SUBSTITUTE(Table1[[#This Row],[County (WPR)]], " County", ""))</f>
        <v>Wasatch</v>
      </c>
    </row>
    <row r="1219" spans="1:10">
      <c r="A1219" t="s">
        <v>301</v>
      </c>
      <c r="B1219" t="s">
        <v>20</v>
      </c>
      <c r="C1219">
        <v>2025</v>
      </c>
      <c r="D1219">
        <v>2</v>
      </c>
      <c r="E1219">
        <v>84032</v>
      </c>
      <c r="F1219" t="s">
        <v>291</v>
      </c>
      <c r="G1219">
        <v>13</v>
      </c>
      <c r="H1219" t="str">
        <f>_xlfn.XLOOKUP(Table1[[#This Row],[ZIPCODE]],Table2[Zip Code],Table2[County])</f>
        <v>Wasatch</v>
      </c>
      <c r="I1219" t="str">
        <f>_xlfn.XLOOKUP(Table1[[#This Row],[ZIPCODE]],Table3[zip],Table3[county])</f>
        <v>Wasatch County</v>
      </c>
      <c r="J1219" t="str">
        <f>IFERROR(Table1[[#This Row],[County (Utah.gov)]], SUBSTITUTE(Table1[[#This Row],[County (WPR)]], " County", ""))</f>
        <v>Wasatch</v>
      </c>
    </row>
    <row r="1220" spans="1:10">
      <c r="A1220" t="s">
        <v>301</v>
      </c>
      <c r="B1220" t="s">
        <v>20</v>
      </c>
      <c r="C1220">
        <v>2025</v>
      </c>
      <c r="D1220">
        <v>2</v>
      </c>
      <c r="E1220">
        <v>84033</v>
      </c>
      <c r="F1220" t="s">
        <v>290</v>
      </c>
      <c r="G1220">
        <v>6</v>
      </c>
      <c r="H1220" t="str">
        <f>_xlfn.XLOOKUP(Table1[[#This Row],[ZIPCODE]],Table2[Zip Code],Table2[County])</f>
        <v>Summit</v>
      </c>
      <c r="I1220" t="str">
        <f>_xlfn.XLOOKUP(Table1[[#This Row],[ZIPCODE]],Table3[zip],Table3[county])</f>
        <v>Summit County</v>
      </c>
      <c r="J1220" t="str">
        <f>IFERROR(Table1[[#This Row],[County (Utah.gov)]], SUBSTITUTE(Table1[[#This Row],[County (WPR)]], " County", ""))</f>
        <v>Summit</v>
      </c>
    </row>
    <row r="1221" spans="1:10">
      <c r="A1221" t="s">
        <v>301</v>
      </c>
      <c r="B1221" t="s">
        <v>20</v>
      </c>
      <c r="C1221">
        <v>2025</v>
      </c>
      <c r="D1221">
        <v>2</v>
      </c>
      <c r="E1221">
        <v>84034</v>
      </c>
      <c r="F1221" t="s">
        <v>290</v>
      </c>
      <c r="G1221">
        <v>1</v>
      </c>
      <c r="H1221" t="str">
        <f>_xlfn.XLOOKUP(Table1[[#This Row],[ZIPCODE]],Table2[Zip Code],Table2[County])</f>
        <v>Tooele</v>
      </c>
      <c r="I1221" t="str">
        <f>_xlfn.XLOOKUP(Table1[[#This Row],[ZIPCODE]],Table3[zip],Table3[county])</f>
        <v>Tooele County</v>
      </c>
      <c r="J1221" t="str">
        <f>IFERROR(Table1[[#This Row],[County (Utah.gov)]], SUBSTITUTE(Table1[[#This Row],[County (WPR)]], " County", ""))</f>
        <v>Tooele</v>
      </c>
    </row>
    <row r="1222" spans="1:10">
      <c r="A1222" t="s">
        <v>301</v>
      </c>
      <c r="B1222" t="s">
        <v>20</v>
      </c>
      <c r="C1222">
        <v>2025</v>
      </c>
      <c r="D1222">
        <v>2</v>
      </c>
      <c r="E1222">
        <v>84036</v>
      </c>
      <c r="F1222" t="s">
        <v>290</v>
      </c>
      <c r="G1222">
        <v>68</v>
      </c>
      <c r="H1222" t="str">
        <f>_xlfn.XLOOKUP(Table1[[#This Row],[ZIPCODE]],Table2[Zip Code],Table2[County])</f>
        <v>Summit</v>
      </c>
      <c r="I1222" t="str">
        <f>_xlfn.XLOOKUP(Table1[[#This Row],[ZIPCODE]],Table3[zip],Table3[county])</f>
        <v>Summit County</v>
      </c>
      <c r="J1222" t="str">
        <f>IFERROR(Table1[[#This Row],[County (Utah.gov)]], SUBSTITUTE(Table1[[#This Row],[County (WPR)]], " County", ""))</f>
        <v>Summit</v>
      </c>
    </row>
    <row r="1223" spans="1:10">
      <c r="A1223" t="s">
        <v>301</v>
      </c>
      <c r="B1223" t="s">
        <v>20</v>
      </c>
      <c r="C1223">
        <v>2025</v>
      </c>
      <c r="D1223">
        <v>2</v>
      </c>
      <c r="E1223">
        <v>84036</v>
      </c>
      <c r="F1223" t="s">
        <v>291</v>
      </c>
      <c r="G1223">
        <v>10</v>
      </c>
      <c r="H1223" t="str">
        <f>_xlfn.XLOOKUP(Table1[[#This Row],[ZIPCODE]],Table2[Zip Code],Table2[County])</f>
        <v>Summit</v>
      </c>
      <c r="I1223" t="str">
        <f>_xlfn.XLOOKUP(Table1[[#This Row],[ZIPCODE]],Table3[zip],Table3[county])</f>
        <v>Summit County</v>
      </c>
      <c r="J1223" t="str">
        <f>IFERROR(Table1[[#This Row],[County (Utah.gov)]], SUBSTITUTE(Table1[[#This Row],[County (WPR)]], " County", ""))</f>
        <v>Summit</v>
      </c>
    </row>
    <row r="1224" spans="1:10">
      <c r="A1224" t="s">
        <v>301</v>
      </c>
      <c r="B1224" t="s">
        <v>20</v>
      </c>
      <c r="C1224">
        <v>2025</v>
      </c>
      <c r="D1224">
        <v>2</v>
      </c>
      <c r="E1224">
        <v>84037</v>
      </c>
      <c r="F1224" t="s">
        <v>290</v>
      </c>
      <c r="G1224">
        <v>259</v>
      </c>
      <c r="H1224" t="str">
        <f>_xlfn.XLOOKUP(Table1[[#This Row],[ZIPCODE]],Table2[Zip Code],Table2[County])</f>
        <v>Davis</v>
      </c>
      <c r="I1224" t="str">
        <f>_xlfn.XLOOKUP(Table1[[#This Row],[ZIPCODE]],Table3[zip],Table3[county])</f>
        <v>Davis County</v>
      </c>
      <c r="J1224" t="str">
        <f>IFERROR(Table1[[#This Row],[County (Utah.gov)]], SUBSTITUTE(Table1[[#This Row],[County (WPR)]], " County", ""))</f>
        <v>Davis</v>
      </c>
    </row>
    <row r="1225" spans="1:10">
      <c r="A1225" t="s">
        <v>301</v>
      </c>
      <c r="B1225" t="s">
        <v>20</v>
      </c>
      <c r="C1225">
        <v>2025</v>
      </c>
      <c r="D1225">
        <v>2</v>
      </c>
      <c r="E1225">
        <v>84037</v>
      </c>
      <c r="F1225" t="s">
        <v>291</v>
      </c>
      <c r="G1225">
        <v>44</v>
      </c>
      <c r="H1225" t="str">
        <f>_xlfn.XLOOKUP(Table1[[#This Row],[ZIPCODE]],Table2[Zip Code],Table2[County])</f>
        <v>Davis</v>
      </c>
      <c r="I1225" t="str">
        <f>_xlfn.XLOOKUP(Table1[[#This Row],[ZIPCODE]],Table3[zip],Table3[county])</f>
        <v>Davis County</v>
      </c>
      <c r="J1225" t="str">
        <f>IFERROR(Table1[[#This Row],[County (Utah.gov)]], SUBSTITUTE(Table1[[#This Row],[County (WPR)]], " County", ""))</f>
        <v>Davis</v>
      </c>
    </row>
    <row r="1226" spans="1:10">
      <c r="A1226" t="s">
        <v>301</v>
      </c>
      <c r="B1226" t="s">
        <v>20</v>
      </c>
      <c r="C1226">
        <v>2025</v>
      </c>
      <c r="D1226">
        <v>2</v>
      </c>
      <c r="E1226">
        <v>84039</v>
      </c>
      <c r="F1226" t="s">
        <v>290</v>
      </c>
      <c r="G1226">
        <v>1</v>
      </c>
      <c r="H1226" t="str">
        <f>_xlfn.XLOOKUP(Table1[[#This Row],[ZIPCODE]],Table2[Zip Code],Table2[County])</f>
        <v>Uintah</v>
      </c>
      <c r="I1226" t="str">
        <f>_xlfn.XLOOKUP(Table1[[#This Row],[ZIPCODE]],Table3[zip],Table3[county])</f>
        <v>Uintah County</v>
      </c>
      <c r="J1226" t="str">
        <f>IFERROR(Table1[[#This Row],[County (Utah.gov)]], SUBSTITUTE(Table1[[#This Row],[County (WPR)]], " County", ""))</f>
        <v>Uintah</v>
      </c>
    </row>
    <row r="1227" spans="1:10">
      <c r="A1227" t="s">
        <v>301</v>
      </c>
      <c r="B1227" t="s">
        <v>20</v>
      </c>
      <c r="C1227">
        <v>2025</v>
      </c>
      <c r="D1227">
        <v>2</v>
      </c>
      <c r="E1227">
        <v>84040</v>
      </c>
      <c r="F1227" t="s">
        <v>290</v>
      </c>
      <c r="G1227">
        <v>131</v>
      </c>
      <c r="H1227" t="str">
        <f>_xlfn.XLOOKUP(Table1[[#This Row],[ZIPCODE]],Table2[Zip Code],Table2[County])</f>
        <v>Davis</v>
      </c>
      <c r="I1227" t="str">
        <f>_xlfn.XLOOKUP(Table1[[#This Row],[ZIPCODE]],Table3[zip],Table3[county])</f>
        <v>Davis County</v>
      </c>
      <c r="J1227" t="str">
        <f>IFERROR(Table1[[#This Row],[County (Utah.gov)]], SUBSTITUTE(Table1[[#This Row],[County (WPR)]], " County", ""))</f>
        <v>Davis</v>
      </c>
    </row>
    <row r="1228" spans="1:10">
      <c r="A1228" t="s">
        <v>301</v>
      </c>
      <c r="B1228" t="s">
        <v>20</v>
      </c>
      <c r="C1228">
        <v>2025</v>
      </c>
      <c r="D1228">
        <v>2</v>
      </c>
      <c r="E1228">
        <v>84040</v>
      </c>
      <c r="F1228" t="s">
        <v>291</v>
      </c>
      <c r="G1228">
        <v>20</v>
      </c>
      <c r="H1228" t="str">
        <f>_xlfn.XLOOKUP(Table1[[#This Row],[ZIPCODE]],Table2[Zip Code],Table2[County])</f>
        <v>Davis</v>
      </c>
      <c r="I1228" t="str">
        <f>_xlfn.XLOOKUP(Table1[[#This Row],[ZIPCODE]],Table3[zip],Table3[county])</f>
        <v>Davis County</v>
      </c>
      <c r="J1228" t="str">
        <f>IFERROR(Table1[[#This Row],[County (Utah.gov)]], SUBSTITUTE(Table1[[#This Row],[County (WPR)]], " County", ""))</f>
        <v>Davis</v>
      </c>
    </row>
    <row r="1229" spans="1:10">
      <c r="A1229" t="s">
        <v>301</v>
      </c>
      <c r="B1229" t="s">
        <v>20</v>
      </c>
      <c r="C1229">
        <v>2025</v>
      </c>
      <c r="D1229">
        <v>2</v>
      </c>
      <c r="E1229">
        <v>84041</v>
      </c>
      <c r="F1229" t="s">
        <v>290</v>
      </c>
      <c r="G1229">
        <v>171</v>
      </c>
      <c r="H1229" t="str">
        <f>_xlfn.XLOOKUP(Table1[[#This Row],[ZIPCODE]],Table2[Zip Code],Table2[County])</f>
        <v>Davis</v>
      </c>
      <c r="I1229" t="str">
        <f>_xlfn.XLOOKUP(Table1[[#This Row],[ZIPCODE]],Table3[zip],Table3[county])</f>
        <v>Davis County</v>
      </c>
      <c r="J1229" t="str">
        <f>IFERROR(Table1[[#This Row],[County (Utah.gov)]], SUBSTITUTE(Table1[[#This Row],[County (WPR)]], " County", ""))</f>
        <v>Davis</v>
      </c>
    </row>
    <row r="1230" spans="1:10">
      <c r="A1230" t="s">
        <v>301</v>
      </c>
      <c r="B1230" t="s">
        <v>20</v>
      </c>
      <c r="C1230">
        <v>2025</v>
      </c>
      <c r="D1230">
        <v>2</v>
      </c>
      <c r="E1230">
        <v>84041</v>
      </c>
      <c r="F1230" t="s">
        <v>291</v>
      </c>
      <c r="G1230">
        <v>34</v>
      </c>
      <c r="H1230" t="str">
        <f>_xlfn.XLOOKUP(Table1[[#This Row],[ZIPCODE]],Table2[Zip Code],Table2[County])</f>
        <v>Davis</v>
      </c>
      <c r="I1230" t="str">
        <f>_xlfn.XLOOKUP(Table1[[#This Row],[ZIPCODE]],Table3[zip],Table3[county])</f>
        <v>Davis County</v>
      </c>
      <c r="J1230" t="str">
        <f>IFERROR(Table1[[#This Row],[County (Utah.gov)]], SUBSTITUTE(Table1[[#This Row],[County (WPR)]], " County", ""))</f>
        <v>Davis</v>
      </c>
    </row>
    <row r="1231" spans="1:10">
      <c r="A1231" t="s">
        <v>301</v>
      </c>
      <c r="B1231" t="s">
        <v>20</v>
      </c>
      <c r="C1231">
        <v>2025</v>
      </c>
      <c r="D1231">
        <v>2</v>
      </c>
      <c r="E1231">
        <v>84042</v>
      </c>
      <c r="F1231" t="s">
        <v>290</v>
      </c>
      <c r="G1231">
        <v>31</v>
      </c>
      <c r="H1231" t="str">
        <f>_xlfn.XLOOKUP(Table1[[#This Row],[ZIPCODE]],Table2[Zip Code],Table2[County])</f>
        <v>Utah</v>
      </c>
      <c r="I1231" t="str">
        <f>_xlfn.XLOOKUP(Table1[[#This Row],[ZIPCODE]],Table3[zip],Table3[county])</f>
        <v>Utah County</v>
      </c>
      <c r="J1231" t="str">
        <f>IFERROR(Table1[[#This Row],[County (Utah.gov)]], SUBSTITUTE(Table1[[#This Row],[County (WPR)]], " County", ""))</f>
        <v>Utah</v>
      </c>
    </row>
    <row r="1232" spans="1:10">
      <c r="A1232" t="s">
        <v>301</v>
      </c>
      <c r="B1232" t="s">
        <v>20</v>
      </c>
      <c r="C1232">
        <v>2025</v>
      </c>
      <c r="D1232">
        <v>2</v>
      </c>
      <c r="E1232">
        <v>84042</v>
      </c>
      <c r="F1232" t="s">
        <v>291</v>
      </c>
      <c r="G1232">
        <v>9</v>
      </c>
      <c r="H1232" t="str">
        <f>_xlfn.XLOOKUP(Table1[[#This Row],[ZIPCODE]],Table2[Zip Code],Table2[County])</f>
        <v>Utah</v>
      </c>
      <c r="I1232" t="str">
        <f>_xlfn.XLOOKUP(Table1[[#This Row],[ZIPCODE]],Table3[zip],Table3[county])</f>
        <v>Utah County</v>
      </c>
      <c r="J1232" t="str">
        <f>IFERROR(Table1[[#This Row],[County (Utah.gov)]], SUBSTITUTE(Table1[[#This Row],[County (WPR)]], " County", ""))</f>
        <v>Utah</v>
      </c>
    </row>
    <row r="1233" spans="1:10">
      <c r="A1233" t="s">
        <v>301</v>
      </c>
      <c r="B1233" t="s">
        <v>20</v>
      </c>
      <c r="C1233">
        <v>2025</v>
      </c>
      <c r="D1233">
        <v>2</v>
      </c>
      <c r="E1233">
        <v>84043</v>
      </c>
      <c r="F1233" t="s">
        <v>290</v>
      </c>
      <c r="G1233">
        <v>329</v>
      </c>
      <c r="H1233" t="str">
        <f>_xlfn.XLOOKUP(Table1[[#This Row],[ZIPCODE]],Table2[Zip Code],Table2[County])</f>
        <v>Utah</v>
      </c>
      <c r="I1233" t="str">
        <f>_xlfn.XLOOKUP(Table1[[#This Row],[ZIPCODE]],Table3[zip],Table3[county])</f>
        <v>Utah County</v>
      </c>
      <c r="J1233" t="str">
        <f>IFERROR(Table1[[#This Row],[County (Utah.gov)]], SUBSTITUTE(Table1[[#This Row],[County (WPR)]], " County", ""))</f>
        <v>Utah</v>
      </c>
    </row>
    <row r="1234" spans="1:10">
      <c r="A1234" t="s">
        <v>301</v>
      </c>
      <c r="B1234" t="s">
        <v>20</v>
      </c>
      <c r="C1234">
        <v>2025</v>
      </c>
      <c r="D1234">
        <v>2</v>
      </c>
      <c r="E1234">
        <v>84043</v>
      </c>
      <c r="F1234" t="s">
        <v>291</v>
      </c>
      <c r="G1234">
        <v>51</v>
      </c>
      <c r="H1234" t="str">
        <f>_xlfn.XLOOKUP(Table1[[#This Row],[ZIPCODE]],Table2[Zip Code],Table2[County])</f>
        <v>Utah</v>
      </c>
      <c r="I1234" t="str">
        <f>_xlfn.XLOOKUP(Table1[[#This Row],[ZIPCODE]],Table3[zip],Table3[county])</f>
        <v>Utah County</v>
      </c>
      <c r="J1234" t="str">
        <f>IFERROR(Table1[[#This Row],[County (Utah.gov)]], SUBSTITUTE(Table1[[#This Row],[County (WPR)]], " County", ""))</f>
        <v>Utah</v>
      </c>
    </row>
    <row r="1235" spans="1:10">
      <c r="A1235" t="s">
        <v>301</v>
      </c>
      <c r="B1235" t="s">
        <v>20</v>
      </c>
      <c r="C1235">
        <v>2025</v>
      </c>
      <c r="D1235">
        <v>2</v>
      </c>
      <c r="E1235">
        <v>84044</v>
      </c>
      <c r="F1235" t="s">
        <v>290</v>
      </c>
      <c r="G1235">
        <v>135</v>
      </c>
      <c r="H1235" t="str">
        <f>_xlfn.XLOOKUP(Table1[[#This Row],[ZIPCODE]],Table2[Zip Code],Table2[County])</f>
        <v>Salt Lake</v>
      </c>
      <c r="I1235" t="str">
        <f>_xlfn.XLOOKUP(Table1[[#This Row],[ZIPCODE]],Table3[zip],Table3[county])</f>
        <v>Salt Lake County</v>
      </c>
      <c r="J1235" t="str">
        <f>IFERROR(Table1[[#This Row],[County (Utah.gov)]], SUBSTITUTE(Table1[[#This Row],[County (WPR)]], " County", ""))</f>
        <v>Salt Lake</v>
      </c>
    </row>
    <row r="1236" spans="1:10">
      <c r="A1236" t="s">
        <v>301</v>
      </c>
      <c r="B1236" t="s">
        <v>20</v>
      </c>
      <c r="C1236">
        <v>2025</v>
      </c>
      <c r="D1236">
        <v>2</v>
      </c>
      <c r="E1236">
        <v>84044</v>
      </c>
      <c r="F1236" t="s">
        <v>291</v>
      </c>
      <c r="G1236">
        <v>34</v>
      </c>
      <c r="H1236" t="str">
        <f>_xlfn.XLOOKUP(Table1[[#This Row],[ZIPCODE]],Table2[Zip Code],Table2[County])</f>
        <v>Salt Lake</v>
      </c>
      <c r="I1236" t="str">
        <f>_xlfn.XLOOKUP(Table1[[#This Row],[ZIPCODE]],Table3[zip],Table3[county])</f>
        <v>Salt Lake County</v>
      </c>
      <c r="J1236" t="str">
        <f>IFERROR(Table1[[#This Row],[County (Utah.gov)]], SUBSTITUTE(Table1[[#This Row],[County (WPR)]], " County", ""))</f>
        <v>Salt Lake</v>
      </c>
    </row>
    <row r="1237" spans="1:10">
      <c r="A1237" t="s">
        <v>301</v>
      </c>
      <c r="B1237" t="s">
        <v>20</v>
      </c>
      <c r="C1237">
        <v>2025</v>
      </c>
      <c r="D1237">
        <v>2</v>
      </c>
      <c r="E1237">
        <v>84045</v>
      </c>
      <c r="F1237" t="s">
        <v>290</v>
      </c>
      <c r="G1237">
        <v>144</v>
      </c>
      <c r="H1237" t="e">
        <f>_xlfn.XLOOKUP(Table1[[#This Row],[ZIPCODE]],Table2[Zip Code],Table2[County])</f>
        <v>#N/A</v>
      </c>
      <c r="I1237" t="str">
        <f>_xlfn.XLOOKUP(Table1[[#This Row],[ZIPCODE]],Table3[zip],Table3[county])</f>
        <v>Utah County</v>
      </c>
      <c r="J1237" t="str">
        <f>IFERROR(Table1[[#This Row],[County (Utah.gov)]], SUBSTITUTE(Table1[[#This Row],[County (WPR)]], " County", ""))</f>
        <v>Utah</v>
      </c>
    </row>
    <row r="1238" spans="1:10">
      <c r="A1238" t="s">
        <v>301</v>
      </c>
      <c r="B1238" t="s">
        <v>20</v>
      </c>
      <c r="C1238">
        <v>2025</v>
      </c>
      <c r="D1238">
        <v>2</v>
      </c>
      <c r="E1238">
        <v>84045</v>
      </c>
      <c r="F1238" t="s">
        <v>291</v>
      </c>
      <c r="G1238">
        <v>27</v>
      </c>
      <c r="H1238" t="e">
        <f>_xlfn.XLOOKUP(Table1[[#This Row],[ZIPCODE]],Table2[Zip Code],Table2[County])</f>
        <v>#N/A</v>
      </c>
      <c r="I1238" t="str">
        <f>_xlfn.XLOOKUP(Table1[[#This Row],[ZIPCODE]],Table3[zip],Table3[county])</f>
        <v>Utah County</v>
      </c>
      <c r="J1238" t="str">
        <f>IFERROR(Table1[[#This Row],[County (Utah.gov)]], SUBSTITUTE(Table1[[#This Row],[County (WPR)]], " County", ""))</f>
        <v>Utah</v>
      </c>
    </row>
    <row r="1239" spans="1:10">
      <c r="A1239" t="s">
        <v>301</v>
      </c>
      <c r="B1239" t="s">
        <v>20</v>
      </c>
      <c r="C1239">
        <v>2025</v>
      </c>
      <c r="D1239">
        <v>2</v>
      </c>
      <c r="E1239">
        <v>84046</v>
      </c>
      <c r="F1239" t="s">
        <v>291</v>
      </c>
      <c r="G1239">
        <v>1</v>
      </c>
      <c r="H1239" t="str">
        <f>_xlfn.XLOOKUP(Table1[[#This Row],[ZIPCODE]],Table2[Zip Code],Table2[County])</f>
        <v>Daggett</v>
      </c>
      <c r="I1239" t="str">
        <f>_xlfn.XLOOKUP(Table1[[#This Row],[ZIPCODE]],Table3[zip],Table3[county])</f>
        <v>Daggett County</v>
      </c>
      <c r="J1239" t="str">
        <f>IFERROR(Table1[[#This Row],[County (Utah.gov)]], SUBSTITUTE(Table1[[#This Row],[County (WPR)]], " County", ""))</f>
        <v>Daggett</v>
      </c>
    </row>
    <row r="1240" spans="1:10">
      <c r="A1240" t="s">
        <v>301</v>
      </c>
      <c r="B1240" t="s">
        <v>20</v>
      </c>
      <c r="C1240">
        <v>2025</v>
      </c>
      <c r="D1240">
        <v>2</v>
      </c>
      <c r="E1240">
        <v>84047</v>
      </c>
      <c r="F1240" t="s">
        <v>290</v>
      </c>
      <c r="G1240">
        <v>225</v>
      </c>
      <c r="H1240" t="str">
        <f>_xlfn.XLOOKUP(Table1[[#This Row],[ZIPCODE]],Table2[Zip Code],Table2[County])</f>
        <v>Salt Lake</v>
      </c>
      <c r="I1240" t="str">
        <f>_xlfn.XLOOKUP(Table1[[#This Row],[ZIPCODE]],Table3[zip],Table3[county])</f>
        <v>Salt Lake County</v>
      </c>
      <c r="J1240" t="str">
        <f>IFERROR(Table1[[#This Row],[County (Utah.gov)]], SUBSTITUTE(Table1[[#This Row],[County (WPR)]], " County", ""))</f>
        <v>Salt Lake</v>
      </c>
    </row>
    <row r="1241" spans="1:10">
      <c r="A1241" t="s">
        <v>301</v>
      </c>
      <c r="B1241" t="s">
        <v>20</v>
      </c>
      <c r="C1241">
        <v>2025</v>
      </c>
      <c r="D1241">
        <v>2</v>
      </c>
      <c r="E1241">
        <v>84047</v>
      </c>
      <c r="F1241" t="s">
        <v>291</v>
      </c>
      <c r="G1241">
        <v>90</v>
      </c>
      <c r="H1241" t="str">
        <f>_xlfn.XLOOKUP(Table1[[#This Row],[ZIPCODE]],Table2[Zip Code],Table2[County])</f>
        <v>Salt Lake</v>
      </c>
      <c r="I1241" t="str">
        <f>_xlfn.XLOOKUP(Table1[[#This Row],[ZIPCODE]],Table3[zip],Table3[county])</f>
        <v>Salt Lake County</v>
      </c>
      <c r="J1241" t="str">
        <f>IFERROR(Table1[[#This Row],[County (Utah.gov)]], SUBSTITUTE(Table1[[#This Row],[County (WPR)]], " County", ""))</f>
        <v>Salt Lake</v>
      </c>
    </row>
    <row r="1242" spans="1:10">
      <c r="A1242" t="s">
        <v>301</v>
      </c>
      <c r="B1242" t="s">
        <v>20</v>
      </c>
      <c r="C1242">
        <v>2025</v>
      </c>
      <c r="D1242">
        <v>2</v>
      </c>
      <c r="E1242">
        <v>84049</v>
      </c>
      <c r="F1242" t="s">
        <v>290</v>
      </c>
      <c r="G1242">
        <v>60</v>
      </c>
      <c r="H1242" t="str">
        <f>_xlfn.XLOOKUP(Table1[[#This Row],[ZIPCODE]],Table2[Zip Code],Table2[County])</f>
        <v>Wasatch</v>
      </c>
      <c r="I1242" t="str">
        <f>_xlfn.XLOOKUP(Table1[[#This Row],[ZIPCODE]],Table3[zip],Table3[county])</f>
        <v>Wasatch County</v>
      </c>
      <c r="J1242" t="str">
        <f>IFERROR(Table1[[#This Row],[County (Utah.gov)]], SUBSTITUTE(Table1[[#This Row],[County (WPR)]], " County", ""))</f>
        <v>Wasatch</v>
      </c>
    </row>
    <row r="1243" spans="1:10">
      <c r="A1243" t="s">
        <v>301</v>
      </c>
      <c r="B1243" t="s">
        <v>20</v>
      </c>
      <c r="C1243">
        <v>2025</v>
      </c>
      <c r="D1243">
        <v>2</v>
      </c>
      <c r="E1243">
        <v>84049</v>
      </c>
      <c r="F1243" t="s">
        <v>291</v>
      </c>
      <c r="G1243">
        <v>13</v>
      </c>
      <c r="H1243" t="str">
        <f>_xlfn.XLOOKUP(Table1[[#This Row],[ZIPCODE]],Table2[Zip Code],Table2[County])</f>
        <v>Wasatch</v>
      </c>
      <c r="I1243" t="str">
        <f>_xlfn.XLOOKUP(Table1[[#This Row],[ZIPCODE]],Table3[zip],Table3[county])</f>
        <v>Wasatch County</v>
      </c>
      <c r="J1243" t="str">
        <f>IFERROR(Table1[[#This Row],[County (Utah.gov)]], SUBSTITUTE(Table1[[#This Row],[County (WPR)]], " County", ""))</f>
        <v>Wasatch</v>
      </c>
    </row>
    <row r="1244" spans="1:10">
      <c r="A1244" t="s">
        <v>301</v>
      </c>
      <c r="B1244" t="s">
        <v>20</v>
      </c>
      <c r="C1244">
        <v>2025</v>
      </c>
      <c r="D1244">
        <v>2</v>
      </c>
      <c r="E1244">
        <v>84050</v>
      </c>
      <c r="F1244" t="s">
        <v>290</v>
      </c>
      <c r="G1244">
        <v>39</v>
      </c>
      <c r="H1244" t="str">
        <f>_xlfn.XLOOKUP(Table1[[#This Row],[ZIPCODE]],Table2[Zip Code],Table2[County])</f>
        <v>Morgan</v>
      </c>
      <c r="I1244" t="str">
        <f>_xlfn.XLOOKUP(Table1[[#This Row],[ZIPCODE]],Table3[zip],Table3[county])</f>
        <v>Morgan County</v>
      </c>
      <c r="J1244" t="str">
        <f>IFERROR(Table1[[#This Row],[County (Utah.gov)]], SUBSTITUTE(Table1[[#This Row],[County (WPR)]], " County", ""))</f>
        <v>Morgan</v>
      </c>
    </row>
    <row r="1245" spans="1:10">
      <c r="A1245" t="s">
        <v>301</v>
      </c>
      <c r="B1245" t="s">
        <v>20</v>
      </c>
      <c r="C1245">
        <v>2025</v>
      </c>
      <c r="D1245">
        <v>2</v>
      </c>
      <c r="E1245">
        <v>84050</v>
      </c>
      <c r="F1245" t="s">
        <v>291</v>
      </c>
      <c r="G1245">
        <v>7</v>
      </c>
      <c r="H1245" t="str">
        <f>_xlfn.XLOOKUP(Table1[[#This Row],[ZIPCODE]],Table2[Zip Code],Table2[County])</f>
        <v>Morgan</v>
      </c>
      <c r="I1245" t="str">
        <f>_xlfn.XLOOKUP(Table1[[#This Row],[ZIPCODE]],Table3[zip],Table3[county])</f>
        <v>Morgan County</v>
      </c>
      <c r="J1245" t="str">
        <f>IFERROR(Table1[[#This Row],[County (Utah.gov)]], SUBSTITUTE(Table1[[#This Row],[County (WPR)]], " County", ""))</f>
        <v>Morgan</v>
      </c>
    </row>
    <row r="1246" spans="1:10">
      <c r="A1246" t="s">
        <v>301</v>
      </c>
      <c r="B1246" t="s">
        <v>20</v>
      </c>
      <c r="C1246">
        <v>2025</v>
      </c>
      <c r="D1246">
        <v>2</v>
      </c>
      <c r="E1246">
        <v>84053</v>
      </c>
      <c r="F1246" t="s">
        <v>290</v>
      </c>
      <c r="G1246">
        <v>2</v>
      </c>
      <c r="H1246" t="str">
        <f>_xlfn.XLOOKUP(Table1[[#This Row],[ZIPCODE]],Table2[Zip Code],Table2[County])</f>
        <v>Duchesne</v>
      </c>
      <c r="I1246" t="str">
        <f>_xlfn.XLOOKUP(Table1[[#This Row],[ZIPCODE]],Table3[zip],Table3[county])</f>
        <v>Duchesne County</v>
      </c>
      <c r="J1246" t="str">
        <f>IFERROR(Table1[[#This Row],[County (Utah.gov)]], SUBSTITUTE(Table1[[#This Row],[County (WPR)]], " County", ""))</f>
        <v>Duchesne</v>
      </c>
    </row>
    <row r="1247" spans="1:10">
      <c r="A1247" t="s">
        <v>301</v>
      </c>
      <c r="B1247" t="s">
        <v>20</v>
      </c>
      <c r="C1247">
        <v>2025</v>
      </c>
      <c r="D1247">
        <v>2</v>
      </c>
      <c r="E1247">
        <v>84054</v>
      </c>
      <c r="F1247" t="s">
        <v>290</v>
      </c>
      <c r="G1247">
        <v>228</v>
      </c>
      <c r="H1247" t="str">
        <f>_xlfn.XLOOKUP(Table1[[#This Row],[ZIPCODE]],Table2[Zip Code],Table2[County])</f>
        <v>Davis</v>
      </c>
      <c r="I1247" t="str">
        <f>_xlfn.XLOOKUP(Table1[[#This Row],[ZIPCODE]],Table3[zip],Table3[county])</f>
        <v>Davis County</v>
      </c>
      <c r="J1247" t="str">
        <f>IFERROR(Table1[[#This Row],[County (Utah.gov)]], SUBSTITUTE(Table1[[#This Row],[County (WPR)]], " County", ""))</f>
        <v>Davis</v>
      </c>
    </row>
    <row r="1248" spans="1:10">
      <c r="A1248" t="s">
        <v>301</v>
      </c>
      <c r="B1248" t="s">
        <v>20</v>
      </c>
      <c r="C1248">
        <v>2025</v>
      </c>
      <c r="D1248">
        <v>2</v>
      </c>
      <c r="E1248">
        <v>84054</v>
      </c>
      <c r="F1248" t="s">
        <v>291</v>
      </c>
      <c r="G1248">
        <v>52</v>
      </c>
      <c r="H1248" t="str">
        <f>_xlfn.XLOOKUP(Table1[[#This Row],[ZIPCODE]],Table2[Zip Code],Table2[County])</f>
        <v>Davis</v>
      </c>
      <c r="I1248" t="str">
        <f>_xlfn.XLOOKUP(Table1[[#This Row],[ZIPCODE]],Table3[zip],Table3[county])</f>
        <v>Davis County</v>
      </c>
      <c r="J1248" t="str">
        <f>IFERROR(Table1[[#This Row],[County (Utah.gov)]], SUBSTITUTE(Table1[[#This Row],[County (WPR)]], " County", ""))</f>
        <v>Davis</v>
      </c>
    </row>
    <row r="1249" spans="1:10">
      <c r="A1249" t="s">
        <v>301</v>
      </c>
      <c r="B1249" t="s">
        <v>20</v>
      </c>
      <c r="C1249">
        <v>2025</v>
      </c>
      <c r="D1249">
        <v>2</v>
      </c>
      <c r="E1249">
        <v>84055</v>
      </c>
      <c r="F1249" t="s">
        <v>290</v>
      </c>
      <c r="G1249">
        <v>7</v>
      </c>
      <c r="H1249" t="str">
        <f>_xlfn.XLOOKUP(Table1[[#This Row],[ZIPCODE]],Table2[Zip Code],Table2[County])</f>
        <v>Summit</v>
      </c>
      <c r="I1249" t="str">
        <f>_xlfn.XLOOKUP(Table1[[#This Row],[ZIPCODE]],Table3[zip],Table3[county])</f>
        <v>Summit County</v>
      </c>
      <c r="J1249" t="str">
        <f>IFERROR(Table1[[#This Row],[County (Utah.gov)]], SUBSTITUTE(Table1[[#This Row],[County (WPR)]], " County", ""))</f>
        <v>Summit</v>
      </c>
    </row>
    <row r="1250" spans="1:10">
      <c r="A1250" t="s">
        <v>301</v>
      </c>
      <c r="B1250" t="s">
        <v>20</v>
      </c>
      <c r="C1250">
        <v>2025</v>
      </c>
      <c r="D1250">
        <v>2</v>
      </c>
      <c r="E1250">
        <v>84055</v>
      </c>
      <c r="F1250" t="s">
        <v>291</v>
      </c>
      <c r="G1250">
        <v>2</v>
      </c>
      <c r="H1250" t="str">
        <f>_xlfn.XLOOKUP(Table1[[#This Row],[ZIPCODE]],Table2[Zip Code],Table2[County])</f>
        <v>Summit</v>
      </c>
      <c r="I1250" t="str">
        <f>_xlfn.XLOOKUP(Table1[[#This Row],[ZIPCODE]],Table3[zip],Table3[county])</f>
        <v>Summit County</v>
      </c>
      <c r="J1250" t="str">
        <f>IFERROR(Table1[[#This Row],[County (Utah.gov)]], SUBSTITUTE(Table1[[#This Row],[County (WPR)]], " County", ""))</f>
        <v>Summit</v>
      </c>
    </row>
    <row r="1251" spans="1:10">
      <c r="A1251" t="s">
        <v>301</v>
      </c>
      <c r="B1251" t="s">
        <v>20</v>
      </c>
      <c r="C1251">
        <v>2025</v>
      </c>
      <c r="D1251">
        <v>2</v>
      </c>
      <c r="E1251">
        <v>84056</v>
      </c>
      <c r="F1251" t="s">
        <v>290</v>
      </c>
      <c r="G1251">
        <v>8</v>
      </c>
      <c r="H1251" t="str">
        <f>_xlfn.XLOOKUP(Table1[[#This Row],[ZIPCODE]],Table2[Zip Code],Table2[County])</f>
        <v>Weber</v>
      </c>
      <c r="I1251" t="str">
        <f>_xlfn.XLOOKUP(Table1[[#This Row],[ZIPCODE]],Table3[zip],Table3[county])</f>
        <v>Davis County</v>
      </c>
      <c r="J1251" t="str">
        <f>IFERROR(Table1[[#This Row],[County (Utah.gov)]], SUBSTITUTE(Table1[[#This Row],[County (WPR)]], " County", ""))</f>
        <v>Weber</v>
      </c>
    </row>
    <row r="1252" spans="1:10">
      <c r="A1252" t="s">
        <v>301</v>
      </c>
      <c r="B1252" t="s">
        <v>20</v>
      </c>
      <c r="C1252">
        <v>2025</v>
      </c>
      <c r="D1252">
        <v>2</v>
      </c>
      <c r="E1252">
        <v>84057</v>
      </c>
      <c r="F1252" t="s">
        <v>290</v>
      </c>
      <c r="G1252">
        <v>80</v>
      </c>
      <c r="H1252" t="str">
        <f>_xlfn.XLOOKUP(Table1[[#This Row],[ZIPCODE]],Table2[Zip Code],Table2[County])</f>
        <v>Utah</v>
      </c>
      <c r="I1252" t="str">
        <f>_xlfn.XLOOKUP(Table1[[#This Row],[ZIPCODE]],Table3[zip],Table3[county])</f>
        <v>Utah County</v>
      </c>
      <c r="J1252" t="str">
        <f>IFERROR(Table1[[#This Row],[County (Utah.gov)]], SUBSTITUTE(Table1[[#This Row],[County (WPR)]], " County", ""))</f>
        <v>Utah</v>
      </c>
    </row>
    <row r="1253" spans="1:10">
      <c r="A1253" t="s">
        <v>301</v>
      </c>
      <c r="B1253" t="s">
        <v>20</v>
      </c>
      <c r="C1253">
        <v>2025</v>
      </c>
      <c r="D1253">
        <v>2</v>
      </c>
      <c r="E1253">
        <v>84057</v>
      </c>
      <c r="F1253" t="s">
        <v>291</v>
      </c>
      <c r="G1253">
        <v>8</v>
      </c>
      <c r="H1253" t="str">
        <f>_xlfn.XLOOKUP(Table1[[#This Row],[ZIPCODE]],Table2[Zip Code],Table2[County])</f>
        <v>Utah</v>
      </c>
      <c r="I1253" t="str">
        <f>_xlfn.XLOOKUP(Table1[[#This Row],[ZIPCODE]],Table3[zip],Table3[county])</f>
        <v>Utah County</v>
      </c>
      <c r="J1253" t="str">
        <f>IFERROR(Table1[[#This Row],[County (Utah.gov)]], SUBSTITUTE(Table1[[#This Row],[County (WPR)]], " County", ""))</f>
        <v>Utah</v>
      </c>
    </row>
    <row r="1254" spans="1:10">
      <c r="A1254" t="s">
        <v>301</v>
      </c>
      <c r="B1254" t="s">
        <v>20</v>
      </c>
      <c r="C1254">
        <v>2025</v>
      </c>
      <c r="D1254">
        <v>2</v>
      </c>
      <c r="E1254">
        <v>84058</v>
      </c>
      <c r="F1254" t="s">
        <v>290</v>
      </c>
      <c r="G1254">
        <v>62</v>
      </c>
      <c r="H1254" t="str">
        <f>_xlfn.XLOOKUP(Table1[[#This Row],[ZIPCODE]],Table2[Zip Code],Table2[County])</f>
        <v>Utah</v>
      </c>
      <c r="I1254" t="str">
        <f>_xlfn.XLOOKUP(Table1[[#This Row],[ZIPCODE]],Table3[zip],Table3[county])</f>
        <v>Utah County</v>
      </c>
      <c r="J1254" t="str">
        <f>IFERROR(Table1[[#This Row],[County (Utah.gov)]], SUBSTITUTE(Table1[[#This Row],[County (WPR)]], " County", ""))</f>
        <v>Utah</v>
      </c>
    </row>
    <row r="1255" spans="1:10">
      <c r="A1255" t="s">
        <v>301</v>
      </c>
      <c r="B1255" t="s">
        <v>20</v>
      </c>
      <c r="C1255">
        <v>2025</v>
      </c>
      <c r="D1255">
        <v>2</v>
      </c>
      <c r="E1255">
        <v>84058</v>
      </c>
      <c r="F1255" t="s">
        <v>291</v>
      </c>
      <c r="G1255">
        <v>14</v>
      </c>
      <c r="H1255" t="str">
        <f>_xlfn.XLOOKUP(Table1[[#This Row],[ZIPCODE]],Table2[Zip Code],Table2[County])</f>
        <v>Utah</v>
      </c>
      <c r="I1255" t="str">
        <f>_xlfn.XLOOKUP(Table1[[#This Row],[ZIPCODE]],Table3[zip],Table3[county])</f>
        <v>Utah County</v>
      </c>
      <c r="J1255" t="str">
        <f>IFERROR(Table1[[#This Row],[County (Utah.gov)]], SUBSTITUTE(Table1[[#This Row],[County (WPR)]], " County", ""))</f>
        <v>Utah</v>
      </c>
    </row>
    <row r="1256" spans="1:10">
      <c r="A1256" t="s">
        <v>301</v>
      </c>
      <c r="B1256" t="s">
        <v>20</v>
      </c>
      <c r="C1256">
        <v>2025</v>
      </c>
      <c r="D1256">
        <v>2</v>
      </c>
      <c r="E1256">
        <v>84059</v>
      </c>
      <c r="F1256" t="s">
        <v>290</v>
      </c>
      <c r="G1256">
        <v>51</v>
      </c>
      <c r="H1256" t="str">
        <f>_xlfn.XLOOKUP(Table1[[#This Row],[ZIPCODE]],Table2[Zip Code],Table2[County])</f>
        <v>Utah</v>
      </c>
      <c r="I1256" t="str">
        <f>_xlfn.XLOOKUP(Table1[[#This Row],[ZIPCODE]],Table3[zip],Table3[county])</f>
        <v>Utah County</v>
      </c>
      <c r="J1256" t="str">
        <f>IFERROR(Table1[[#This Row],[County (Utah.gov)]], SUBSTITUTE(Table1[[#This Row],[County (WPR)]], " County", ""))</f>
        <v>Utah</v>
      </c>
    </row>
    <row r="1257" spans="1:10">
      <c r="A1257" t="s">
        <v>301</v>
      </c>
      <c r="B1257" t="s">
        <v>20</v>
      </c>
      <c r="C1257">
        <v>2025</v>
      </c>
      <c r="D1257">
        <v>2</v>
      </c>
      <c r="E1257">
        <v>84059</v>
      </c>
      <c r="F1257" t="s">
        <v>291</v>
      </c>
      <c r="G1257">
        <v>12</v>
      </c>
      <c r="H1257" t="str">
        <f>_xlfn.XLOOKUP(Table1[[#This Row],[ZIPCODE]],Table2[Zip Code],Table2[County])</f>
        <v>Utah</v>
      </c>
      <c r="I1257" t="str">
        <f>_xlfn.XLOOKUP(Table1[[#This Row],[ZIPCODE]],Table3[zip],Table3[county])</f>
        <v>Utah County</v>
      </c>
      <c r="J1257" t="str">
        <f>IFERROR(Table1[[#This Row],[County (Utah.gov)]], SUBSTITUTE(Table1[[#This Row],[County (WPR)]], " County", ""))</f>
        <v>Utah</v>
      </c>
    </row>
    <row r="1258" spans="1:10">
      <c r="A1258" t="s">
        <v>301</v>
      </c>
      <c r="B1258" t="s">
        <v>20</v>
      </c>
      <c r="C1258">
        <v>2025</v>
      </c>
      <c r="D1258">
        <v>2</v>
      </c>
      <c r="E1258">
        <v>84060</v>
      </c>
      <c r="F1258" t="s">
        <v>290</v>
      </c>
      <c r="G1258">
        <v>91</v>
      </c>
      <c r="H1258" t="str">
        <f>_xlfn.XLOOKUP(Table1[[#This Row],[ZIPCODE]],Table2[Zip Code],Table2[County])</f>
        <v>Summit</v>
      </c>
      <c r="I1258" t="str">
        <f>_xlfn.XLOOKUP(Table1[[#This Row],[ZIPCODE]],Table3[zip],Table3[county])</f>
        <v>Summit County</v>
      </c>
      <c r="J1258" t="str">
        <f>IFERROR(Table1[[#This Row],[County (Utah.gov)]], SUBSTITUTE(Table1[[#This Row],[County (WPR)]], " County", ""))</f>
        <v>Summit</v>
      </c>
    </row>
    <row r="1259" spans="1:10">
      <c r="A1259" t="s">
        <v>301</v>
      </c>
      <c r="B1259" t="s">
        <v>20</v>
      </c>
      <c r="C1259">
        <v>2025</v>
      </c>
      <c r="D1259">
        <v>2</v>
      </c>
      <c r="E1259">
        <v>84060</v>
      </c>
      <c r="F1259" t="s">
        <v>291</v>
      </c>
      <c r="G1259">
        <v>19</v>
      </c>
      <c r="H1259" t="str">
        <f>_xlfn.XLOOKUP(Table1[[#This Row],[ZIPCODE]],Table2[Zip Code],Table2[County])</f>
        <v>Summit</v>
      </c>
      <c r="I1259" t="str">
        <f>_xlfn.XLOOKUP(Table1[[#This Row],[ZIPCODE]],Table3[zip],Table3[county])</f>
        <v>Summit County</v>
      </c>
      <c r="J1259" t="str">
        <f>IFERROR(Table1[[#This Row],[County (Utah.gov)]], SUBSTITUTE(Table1[[#This Row],[County (WPR)]], " County", ""))</f>
        <v>Summit</v>
      </c>
    </row>
    <row r="1260" spans="1:10">
      <c r="A1260" t="s">
        <v>301</v>
      </c>
      <c r="B1260" t="s">
        <v>20</v>
      </c>
      <c r="C1260">
        <v>2025</v>
      </c>
      <c r="D1260">
        <v>2</v>
      </c>
      <c r="E1260">
        <v>84061</v>
      </c>
      <c r="F1260" t="s">
        <v>290</v>
      </c>
      <c r="G1260">
        <v>3</v>
      </c>
      <c r="H1260" t="str">
        <f>_xlfn.XLOOKUP(Table1[[#This Row],[ZIPCODE]],Table2[Zip Code],Table2[County])</f>
        <v>Summit</v>
      </c>
      <c r="I1260" t="str">
        <f>_xlfn.XLOOKUP(Table1[[#This Row],[ZIPCODE]],Table3[zip],Table3[county])</f>
        <v>Summit County</v>
      </c>
      <c r="J1260" t="str">
        <f>IFERROR(Table1[[#This Row],[County (Utah.gov)]], SUBSTITUTE(Table1[[#This Row],[County (WPR)]], " County", ""))</f>
        <v>Summit</v>
      </c>
    </row>
    <row r="1261" spans="1:10">
      <c r="A1261" t="s">
        <v>301</v>
      </c>
      <c r="B1261" t="s">
        <v>20</v>
      </c>
      <c r="C1261">
        <v>2025</v>
      </c>
      <c r="D1261">
        <v>2</v>
      </c>
      <c r="E1261">
        <v>84062</v>
      </c>
      <c r="F1261" t="s">
        <v>290</v>
      </c>
      <c r="G1261">
        <v>121</v>
      </c>
      <c r="H1261" t="str">
        <f>_xlfn.XLOOKUP(Table1[[#This Row],[ZIPCODE]],Table2[Zip Code],Table2[County])</f>
        <v>Utah</v>
      </c>
      <c r="I1261" t="str">
        <f>_xlfn.XLOOKUP(Table1[[#This Row],[ZIPCODE]],Table3[zip],Table3[county])</f>
        <v>Utah County</v>
      </c>
      <c r="J1261" t="str">
        <f>IFERROR(Table1[[#This Row],[County (Utah.gov)]], SUBSTITUTE(Table1[[#This Row],[County (WPR)]], " County", ""))</f>
        <v>Utah</v>
      </c>
    </row>
    <row r="1262" spans="1:10">
      <c r="A1262" t="s">
        <v>301</v>
      </c>
      <c r="B1262" t="s">
        <v>20</v>
      </c>
      <c r="C1262">
        <v>2025</v>
      </c>
      <c r="D1262">
        <v>2</v>
      </c>
      <c r="E1262">
        <v>84062</v>
      </c>
      <c r="F1262" t="s">
        <v>291</v>
      </c>
      <c r="G1262">
        <v>18</v>
      </c>
      <c r="H1262" t="str">
        <f>_xlfn.XLOOKUP(Table1[[#This Row],[ZIPCODE]],Table2[Zip Code],Table2[County])</f>
        <v>Utah</v>
      </c>
      <c r="I1262" t="str">
        <f>_xlfn.XLOOKUP(Table1[[#This Row],[ZIPCODE]],Table3[zip],Table3[county])</f>
        <v>Utah County</v>
      </c>
      <c r="J1262" t="str">
        <f>IFERROR(Table1[[#This Row],[County (Utah.gov)]], SUBSTITUTE(Table1[[#This Row],[County (WPR)]], " County", ""))</f>
        <v>Utah</v>
      </c>
    </row>
    <row r="1263" spans="1:10">
      <c r="A1263" t="s">
        <v>301</v>
      </c>
      <c r="B1263" t="s">
        <v>20</v>
      </c>
      <c r="C1263">
        <v>2025</v>
      </c>
      <c r="D1263">
        <v>2</v>
      </c>
      <c r="E1263">
        <v>84064</v>
      </c>
      <c r="F1263" t="s">
        <v>290</v>
      </c>
      <c r="G1263">
        <v>1</v>
      </c>
      <c r="H1263" t="str">
        <f>_xlfn.XLOOKUP(Table1[[#This Row],[ZIPCODE]],Table2[Zip Code],Table2[County])</f>
        <v>Rich</v>
      </c>
      <c r="I1263" t="str">
        <f>_xlfn.XLOOKUP(Table1[[#This Row],[ZIPCODE]],Table3[zip],Table3[county])</f>
        <v>Rich County</v>
      </c>
      <c r="J1263" t="str">
        <f>IFERROR(Table1[[#This Row],[County (Utah.gov)]], SUBSTITUTE(Table1[[#This Row],[County (WPR)]], " County", ""))</f>
        <v>Rich</v>
      </c>
    </row>
    <row r="1264" spans="1:10">
      <c r="A1264" t="s">
        <v>301</v>
      </c>
      <c r="B1264" t="s">
        <v>20</v>
      </c>
      <c r="C1264">
        <v>2025</v>
      </c>
      <c r="D1264">
        <v>2</v>
      </c>
      <c r="E1264">
        <v>84065</v>
      </c>
      <c r="F1264" t="s">
        <v>290</v>
      </c>
      <c r="G1264">
        <v>306</v>
      </c>
      <c r="H1264" t="str">
        <f>_xlfn.XLOOKUP(Table1[[#This Row],[ZIPCODE]],Table2[Zip Code],Table2[County])</f>
        <v>Salt Lake</v>
      </c>
      <c r="I1264" t="str">
        <f>_xlfn.XLOOKUP(Table1[[#This Row],[ZIPCODE]],Table3[zip],Table3[county])</f>
        <v>Salt Lake County</v>
      </c>
      <c r="J1264" t="str">
        <f>IFERROR(Table1[[#This Row],[County (Utah.gov)]], SUBSTITUTE(Table1[[#This Row],[County (WPR)]], " County", ""))</f>
        <v>Salt Lake</v>
      </c>
    </row>
    <row r="1265" spans="1:10">
      <c r="A1265" t="s">
        <v>301</v>
      </c>
      <c r="B1265" t="s">
        <v>20</v>
      </c>
      <c r="C1265">
        <v>2025</v>
      </c>
      <c r="D1265">
        <v>2</v>
      </c>
      <c r="E1265">
        <v>84065</v>
      </c>
      <c r="F1265" t="s">
        <v>291</v>
      </c>
      <c r="G1265">
        <v>54</v>
      </c>
      <c r="H1265" t="str">
        <f>_xlfn.XLOOKUP(Table1[[#This Row],[ZIPCODE]],Table2[Zip Code],Table2[County])</f>
        <v>Salt Lake</v>
      </c>
      <c r="I1265" t="str">
        <f>_xlfn.XLOOKUP(Table1[[#This Row],[ZIPCODE]],Table3[zip],Table3[county])</f>
        <v>Salt Lake County</v>
      </c>
      <c r="J1265" t="str">
        <f>IFERROR(Table1[[#This Row],[County (Utah.gov)]], SUBSTITUTE(Table1[[#This Row],[County (WPR)]], " County", ""))</f>
        <v>Salt Lake</v>
      </c>
    </row>
    <row r="1266" spans="1:10">
      <c r="A1266" t="s">
        <v>301</v>
      </c>
      <c r="B1266" t="s">
        <v>20</v>
      </c>
      <c r="C1266">
        <v>2025</v>
      </c>
      <c r="D1266">
        <v>2</v>
      </c>
      <c r="E1266">
        <v>84066</v>
      </c>
      <c r="F1266" t="s">
        <v>290</v>
      </c>
      <c r="G1266">
        <v>9</v>
      </c>
      <c r="H1266" t="str">
        <f>_xlfn.XLOOKUP(Table1[[#This Row],[ZIPCODE]],Table2[Zip Code],Table2[County])</f>
        <v>Duchesne</v>
      </c>
      <c r="I1266" t="str">
        <f>_xlfn.XLOOKUP(Table1[[#This Row],[ZIPCODE]],Table3[zip],Table3[county])</f>
        <v>Duchesne County</v>
      </c>
      <c r="J1266" t="str">
        <f>IFERROR(Table1[[#This Row],[County (Utah.gov)]], SUBSTITUTE(Table1[[#This Row],[County (WPR)]], " County", ""))</f>
        <v>Duchesne</v>
      </c>
    </row>
    <row r="1267" spans="1:10">
      <c r="A1267" t="s">
        <v>301</v>
      </c>
      <c r="B1267" t="s">
        <v>20</v>
      </c>
      <c r="C1267">
        <v>2025</v>
      </c>
      <c r="D1267">
        <v>2</v>
      </c>
      <c r="E1267">
        <v>84067</v>
      </c>
      <c r="F1267" t="s">
        <v>290</v>
      </c>
      <c r="G1267">
        <v>45</v>
      </c>
      <c r="H1267" t="str">
        <f>_xlfn.XLOOKUP(Table1[[#This Row],[ZIPCODE]],Table2[Zip Code],Table2[County])</f>
        <v>Weber</v>
      </c>
      <c r="I1267" t="str">
        <f>_xlfn.XLOOKUP(Table1[[#This Row],[ZIPCODE]],Table3[zip],Table3[county])</f>
        <v>Weber County</v>
      </c>
      <c r="J1267" t="str">
        <f>IFERROR(Table1[[#This Row],[County (Utah.gov)]], SUBSTITUTE(Table1[[#This Row],[County (WPR)]], " County", ""))</f>
        <v>Weber</v>
      </c>
    </row>
    <row r="1268" spans="1:10">
      <c r="A1268" t="s">
        <v>301</v>
      </c>
      <c r="B1268" t="s">
        <v>20</v>
      </c>
      <c r="C1268">
        <v>2025</v>
      </c>
      <c r="D1268">
        <v>2</v>
      </c>
      <c r="E1268">
        <v>84067</v>
      </c>
      <c r="F1268" t="s">
        <v>291</v>
      </c>
      <c r="G1268">
        <v>13</v>
      </c>
      <c r="H1268" t="str">
        <f>_xlfn.XLOOKUP(Table1[[#This Row],[ZIPCODE]],Table2[Zip Code],Table2[County])</f>
        <v>Weber</v>
      </c>
      <c r="I1268" t="str">
        <f>_xlfn.XLOOKUP(Table1[[#This Row],[ZIPCODE]],Table3[zip],Table3[county])</f>
        <v>Weber County</v>
      </c>
      <c r="J1268" t="str">
        <f>IFERROR(Table1[[#This Row],[County (Utah.gov)]], SUBSTITUTE(Table1[[#This Row],[County (WPR)]], " County", ""))</f>
        <v>Weber</v>
      </c>
    </row>
    <row r="1269" spans="1:10">
      <c r="A1269" t="s">
        <v>301</v>
      </c>
      <c r="B1269" t="s">
        <v>20</v>
      </c>
      <c r="C1269">
        <v>2025</v>
      </c>
      <c r="D1269">
        <v>2</v>
      </c>
      <c r="E1269">
        <v>84068</v>
      </c>
      <c r="F1269" t="s">
        <v>290</v>
      </c>
      <c r="G1269">
        <v>12</v>
      </c>
      <c r="H1269" t="str">
        <f>_xlfn.XLOOKUP(Table1[[#This Row],[ZIPCODE]],Table2[Zip Code],Table2[County])</f>
        <v>Summit</v>
      </c>
      <c r="I1269" t="e">
        <f>_xlfn.XLOOKUP(Table1[[#This Row],[ZIPCODE]],Table3[zip],Table3[county])</f>
        <v>#N/A</v>
      </c>
      <c r="J1269" t="str">
        <f>IFERROR(Table1[[#This Row],[County (Utah.gov)]], SUBSTITUTE(Table1[[#This Row],[County (WPR)]], " County", ""))</f>
        <v>Summit</v>
      </c>
    </row>
    <row r="1270" spans="1:10">
      <c r="A1270" t="s">
        <v>301</v>
      </c>
      <c r="B1270" t="s">
        <v>20</v>
      </c>
      <c r="C1270">
        <v>2025</v>
      </c>
      <c r="D1270">
        <v>2</v>
      </c>
      <c r="E1270">
        <v>84068</v>
      </c>
      <c r="F1270" t="s">
        <v>291</v>
      </c>
      <c r="G1270">
        <v>1</v>
      </c>
      <c r="H1270" t="str">
        <f>_xlfn.XLOOKUP(Table1[[#This Row],[ZIPCODE]],Table2[Zip Code],Table2[County])</f>
        <v>Summit</v>
      </c>
      <c r="I1270" t="e">
        <f>_xlfn.XLOOKUP(Table1[[#This Row],[ZIPCODE]],Table3[zip],Table3[county])</f>
        <v>#N/A</v>
      </c>
      <c r="J1270" t="str">
        <f>IFERROR(Table1[[#This Row],[County (Utah.gov)]], SUBSTITUTE(Table1[[#This Row],[County (WPR)]], " County", ""))</f>
        <v>Summit</v>
      </c>
    </row>
    <row r="1271" spans="1:10">
      <c r="A1271" t="s">
        <v>301</v>
      </c>
      <c r="B1271" t="s">
        <v>20</v>
      </c>
      <c r="C1271">
        <v>2025</v>
      </c>
      <c r="D1271">
        <v>2</v>
      </c>
      <c r="E1271">
        <v>84070</v>
      </c>
      <c r="F1271" t="s">
        <v>290</v>
      </c>
      <c r="G1271">
        <v>215</v>
      </c>
      <c r="H1271" t="str">
        <f>_xlfn.XLOOKUP(Table1[[#This Row],[ZIPCODE]],Table2[Zip Code],Table2[County])</f>
        <v>Salt Lake</v>
      </c>
      <c r="I1271" t="str">
        <f>_xlfn.XLOOKUP(Table1[[#This Row],[ZIPCODE]],Table3[zip],Table3[county])</f>
        <v>Salt Lake County</v>
      </c>
      <c r="J1271" t="str">
        <f>IFERROR(Table1[[#This Row],[County (Utah.gov)]], SUBSTITUTE(Table1[[#This Row],[County (WPR)]], " County", ""))</f>
        <v>Salt Lake</v>
      </c>
    </row>
    <row r="1272" spans="1:10">
      <c r="A1272" t="s">
        <v>301</v>
      </c>
      <c r="B1272" t="s">
        <v>20</v>
      </c>
      <c r="C1272">
        <v>2025</v>
      </c>
      <c r="D1272">
        <v>2</v>
      </c>
      <c r="E1272">
        <v>84070</v>
      </c>
      <c r="F1272" t="s">
        <v>291</v>
      </c>
      <c r="G1272">
        <v>41</v>
      </c>
      <c r="H1272" t="str">
        <f>_xlfn.XLOOKUP(Table1[[#This Row],[ZIPCODE]],Table2[Zip Code],Table2[County])</f>
        <v>Salt Lake</v>
      </c>
      <c r="I1272" t="str">
        <f>_xlfn.XLOOKUP(Table1[[#This Row],[ZIPCODE]],Table3[zip],Table3[county])</f>
        <v>Salt Lake County</v>
      </c>
      <c r="J1272" t="str">
        <f>IFERROR(Table1[[#This Row],[County (Utah.gov)]], SUBSTITUTE(Table1[[#This Row],[County (WPR)]], " County", ""))</f>
        <v>Salt Lake</v>
      </c>
    </row>
    <row r="1273" spans="1:10">
      <c r="A1273" t="s">
        <v>301</v>
      </c>
      <c r="B1273" t="s">
        <v>20</v>
      </c>
      <c r="C1273">
        <v>2025</v>
      </c>
      <c r="D1273">
        <v>2</v>
      </c>
      <c r="E1273">
        <v>84071</v>
      </c>
      <c r="F1273" t="s">
        <v>290</v>
      </c>
      <c r="G1273">
        <v>3</v>
      </c>
      <c r="H1273" t="str">
        <f>_xlfn.XLOOKUP(Table1[[#This Row],[ZIPCODE]],Table2[Zip Code],Table2[County])</f>
        <v>Tooele</v>
      </c>
      <c r="I1273" t="str">
        <f>_xlfn.XLOOKUP(Table1[[#This Row],[ZIPCODE]],Table3[zip],Table3[county])</f>
        <v>Tooele County</v>
      </c>
      <c r="J1273" t="str">
        <f>IFERROR(Table1[[#This Row],[County (Utah.gov)]], SUBSTITUTE(Table1[[#This Row],[County (WPR)]], " County", ""))</f>
        <v>Tooele</v>
      </c>
    </row>
    <row r="1274" spans="1:10">
      <c r="A1274" t="s">
        <v>301</v>
      </c>
      <c r="B1274" t="s">
        <v>20</v>
      </c>
      <c r="C1274">
        <v>2025</v>
      </c>
      <c r="D1274">
        <v>2</v>
      </c>
      <c r="E1274">
        <v>84072</v>
      </c>
      <c r="F1274" t="s">
        <v>290</v>
      </c>
      <c r="G1274">
        <v>1</v>
      </c>
      <c r="H1274" t="str">
        <f>_xlfn.XLOOKUP(Table1[[#This Row],[ZIPCODE]],Table2[Zip Code],Table2[County])</f>
        <v>Duchesne</v>
      </c>
      <c r="I1274" t="str">
        <f>_xlfn.XLOOKUP(Table1[[#This Row],[ZIPCODE]],Table3[zip],Table3[county])</f>
        <v>Duchesne County</v>
      </c>
      <c r="J1274" t="str">
        <f>IFERROR(Table1[[#This Row],[County (Utah.gov)]], SUBSTITUTE(Table1[[#This Row],[County (WPR)]], " County", ""))</f>
        <v>Duchesne</v>
      </c>
    </row>
    <row r="1275" spans="1:10">
      <c r="A1275" t="s">
        <v>301</v>
      </c>
      <c r="B1275" t="s">
        <v>20</v>
      </c>
      <c r="C1275">
        <v>2025</v>
      </c>
      <c r="D1275">
        <v>2</v>
      </c>
      <c r="E1275">
        <v>84074</v>
      </c>
      <c r="F1275" t="s">
        <v>290</v>
      </c>
      <c r="G1275">
        <v>166</v>
      </c>
      <c r="H1275" t="str">
        <f>_xlfn.XLOOKUP(Table1[[#This Row],[ZIPCODE]],Table2[Zip Code],Table2[County])</f>
        <v>Tooele</v>
      </c>
      <c r="I1275" t="str">
        <f>_xlfn.XLOOKUP(Table1[[#This Row],[ZIPCODE]],Table3[zip],Table3[county])</f>
        <v>Tooele County</v>
      </c>
      <c r="J1275" t="str">
        <f>IFERROR(Table1[[#This Row],[County (Utah.gov)]], SUBSTITUTE(Table1[[#This Row],[County (WPR)]], " County", ""))</f>
        <v>Tooele</v>
      </c>
    </row>
    <row r="1276" spans="1:10">
      <c r="A1276" t="s">
        <v>301</v>
      </c>
      <c r="B1276" t="s">
        <v>20</v>
      </c>
      <c r="C1276">
        <v>2025</v>
      </c>
      <c r="D1276">
        <v>2</v>
      </c>
      <c r="E1276">
        <v>84074</v>
      </c>
      <c r="F1276" t="s">
        <v>291</v>
      </c>
      <c r="G1276">
        <v>37</v>
      </c>
      <c r="H1276" t="str">
        <f>_xlfn.XLOOKUP(Table1[[#This Row],[ZIPCODE]],Table2[Zip Code],Table2[County])</f>
        <v>Tooele</v>
      </c>
      <c r="I1276" t="str">
        <f>_xlfn.XLOOKUP(Table1[[#This Row],[ZIPCODE]],Table3[zip],Table3[county])</f>
        <v>Tooele County</v>
      </c>
      <c r="J1276" t="str">
        <f>IFERROR(Table1[[#This Row],[County (Utah.gov)]], SUBSTITUTE(Table1[[#This Row],[County (WPR)]], " County", ""))</f>
        <v>Tooele</v>
      </c>
    </row>
    <row r="1277" spans="1:10">
      <c r="A1277" t="s">
        <v>301</v>
      </c>
      <c r="B1277" t="s">
        <v>20</v>
      </c>
      <c r="C1277">
        <v>2025</v>
      </c>
      <c r="D1277">
        <v>2</v>
      </c>
      <c r="E1277">
        <v>84075</v>
      </c>
      <c r="F1277" t="s">
        <v>290</v>
      </c>
      <c r="G1277">
        <v>106</v>
      </c>
      <c r="H1277" t="str">
        <f>_xlfn.XLOOKUP(Table1[[#This Row],[ZIPCODE]],Table2[Zip Code],Table2[County])</f>
        <v>Davis</v>
      </c>
      <c r="I1277" t="str">
        <f>_xlfn.XLOOKUP(Table1[[#This Row],[ZIPCODE]],Table3[zip],Table3[county])</f>
        <v>Davis County</v>
      </c>
      <c r="J1277" t="str">
        <f>IFERROR(Table1[[#This Row],[County (Utah.gov)]], SUBSTITUTE(Table1[[#This Row],[County (WPR)]], " County", ""))</f>
        <v>Davis</v>
      </c>
    </row>
    <row r="1278" spans="1:10">
      <c r="A1278" t="s">
        <v>301</v>
      </c>
      <c r="B1278" t="s">
        <v>20</v>
      </c>
      <c r="C1278">
        <v>2025</v>
      </c>
      <c r="D1278">
        <v>2</v>
      </c>
      <c r="E1278">
        <v>84075</v>
      </c>
      <c r="F1278" t="s">
        <v>291</v>
      </c>
      <c r="G1278">
        <v>30</v>
      </c>
      <c r="H1278" t="str">
        <f>_xlfn.XLOOKUP(Table1[[#This Row],[ZIPCODE]],Table2[Zip Code],Table2[County])</f>
        <v>Davis</v>
      </c>
      <c r="I1278" t="str">
        <f>_xlfn.XLOOKUP(Table1[[#This Row],[ZIPCODE]],Table3[zip],Table3[county])</f>
        <v>Davis County</v>
      </c>
      <c r="J1278" t="str">
        <f>IFERROR(Table1[[#This Row],[County (Utah.gov)]], SUBSTITUTE(Table1[[#This Row],[County (WPR)]], " County", ""))</f>
        <v>Davis</v>
      </c>
    </row>
    <row r="1279" spans="1:10">
      <c r="A1279" t="s">
        <v>301</v>
      </c>
      <c r="B1279" t="s">
        <v>20</v>
      </c>
      <c r="C1279">
        <v>2025</v>
      </c>
      <c r="D1279">
        <v>2</v>
      </c>
      <c r="E1279">
        <v>84076</v>
      </c>
      <c r="F1279" t="s">
        <v>290</v>
      </c>
      <c r="G1279">
        <v>1</v>
      </c>
      <c r="H1279" t="str">
        <f>_xlfn.XLOOKUP(Table1[[#This Row],[ZIPCODE]],Table2[Zip Code],Table2[County])</f>
        <v>Uintah</v>
      </c>
      <c r="I1279" t="str">
        <f>_xlfn.XLOOKUP(Table1[[#This Row],[ZIPCODE]],Table3[zip],Table3[county])</f>
        <v>Uintah County</v>
      </c>
      <c r="J1279" t="str">
        <f>IFERROR(Table1[[#This Row],[County (Utah.gov)]], SUBSTITUTE(Table1[[#This Row],[County (WPR)]], " County", ""))</f>
        <v>Uintah</v>
      </c>
    </row>
    <row r="1280" spans="1:10">
      <c r="A1280" t="s">
        <v>301</v>
      </c>
      <c r="B1280" t="s">
        <v>20</v>
      </c>
      <c r="C1280">
        <v>2025</v>
      </c>
      <c r="D1280">
        <v>2</v>
      </c>
      <c r="E1280">
        <v>84078</v>
      </c>
      <c r="F1280" t="s">
        <v>290</v>
      </c>
      <c r="G1280">
        <v>17</v>
      </c>
      <c r="H1280" t="str">
        <f>_xlfn.XLOOKUP(Table1[[#This Row],[ZIPCODE]],Table2[Zip Code],Table2[County])</f>
        <v>Uintah</v>
      </c>
      <c r="I1280" t="str">
        <f>_xlfn.XLOOKUP(Table1[[#This Row],[ZIPCODE]],Table3[zip],Table3[county])</f>
        <v>Uintah County</v>
      </c>
      <c r="J1280" t="str">
        <f>IFERROR(Table1[[#This Row],[County (Utah.gov)]], SUBSTITUTE(Table1[[#This Row],[County (WPR)]], " County", ""))</f>
        <v>Uintah</v>
      </c>
    </row>
    <row r="1281" spans="1:10">
      <c r="A1281" t="s">
        <v>301</v>
      </c>
      <c r="B1281" t="s">
        <v>20</v>
      </c>
      <c r="C1281">
        <v>2025</v>
      </c>
      <c r="D1281">
        <v>2</v>
      </c>
      <c r="E1281">
        <v>84078</v>
      </c>
      <c r="F1281" t="s">
        <v>291</v>
      </c>
      <c r="G1281">
        <v>1</v>
      </c>
      <c r="H1281" t="str">
        <f>_xlfn.XLOOKUP(Table1[[#This Row],[ZIPCODE]],Table2[Zip Code],Table2[County])</f>
        <v>Uintah</v>
      </c>
      <c r="I1281" t="str">
        <f>_xlfn.XLOOKUP(Table1[[#This Row],[ZIPCODE]],Table3[zip],Table3[county])</f>
        <v>Uintah County</v>
      </c>
      <c r="J1281" t="str">
        <f>IFERROR(Table1[[#This Row],[County (Utah.gov)]], SUBSTITUTE(Table1[[#This Row],[County (WPR)]], " County", ""))</f>
        <v>Uintah</v>
      </c>
    </row>
    <row r="1282" spans="1:10">
      <c r="A1282" t="s">
        <v>301</v>
      </c>
      <c r="B1282" t="s">
        <v>20</v>
      </c>
      <c r="C1282">
        <v>2025</v>
      </c>
      <c r="D1282">
        <v>2</v>
      </c>
      <c r="E1282">
        <v>84079</v>
      </c>
      <c r="F1282" t="s">
        <v>290</v>
      </c>
      <c r="G1282">
        <v>1</v>
      </c>
      <c r="H1282" t="str">
        <f>_xlfn.XLOOKUP(Table1[[#This Row],[ZIPCODE]],Table2[Zip Code],Table2[County])</f>
        <v>Uintah</v>
      </c>
      <c r="I1282" t="e">
        <f>_xlfn.XLOOKUP(Table1[[#This Row],[ZIPCODE]],Table3[zip],Table3[county])</f>
        <v>#N/A</v>
      </c>
      <c r="J1282" t="str">
        <f>IFERROR(Table1[[#This Row],[County (Utah.gov)]], SUBSTITUTE(Table1[[#This Row],[County (WPR)]], " County", ""))</f>
        <v>Uintah</v>
      </c>
    </row>
    <row r="1283" spans="1:10">
      <c r="A1283" t="s">
        <v>301</v>
      </c>
      <c r="B1283" t="s">
        <v>20</v>
      </c>
      <c r="C1283">
        <v>2025</v>
      </c>
      <c r="D1283">
        <v>2</v>
      </c>
      <c r="E1283">
        <v>84081</v>
      </c>
      <c r="F1283" t="s">
        <v>290</v>
      </c>
      <c r="G1283">
        <v>335</v>
      </c>
      <c r="H1283" t="e">
        <f>_xlfn.XLOOKUP(Table1[[#This Row],[ZIPCODE]],Table2[Zip Code],Table2[County])</f>
        <v>#N/A</v>
      </c>
      <c r="I1283" t="str">
        <f>_xlfn.XLOOKUP(Table1[[#This Row],[ZIPCODE]],Table3[zip],Table3[county])</f>
        <v>Salt Lake County</v>
      </c>
      <c r="J1283" t="str">
        <f>IFERROR(Table1[[#This Row],[County (Utah.gov)]], SUBSTITUTE(Table1[[#This Row],[County (WPR)]], " County", ""))</f>
        <v>Salt Lake</v>
      </c>
    </row>
    <row r="1284" spans="1:10">
      <c r="A1284" t="s">
        <v>301</v>
      </c>
      <c r="B1284" t="s">
        <v>20</v>
      </c>
      <c r="C1284">
        <v>2025</v>
      </c>
      <c r="D1284">
        <v>2</v>
      </c>
      <c r="E1284">
        <v>84081</v>
      </c>
      <c r="F1284" t="s">
        <v>291</v>
      </c>
      <c r="G1284">
        <v>91</v>
      </c>
      <c r="H1284" t="e">
        <f>_xlfn.XLOOKUP(Table1[[#This Row],[ZIPCODE]],Table2[Zip Code],Table2[County])</f>
        <v>#N/A</v>
      </c>
      <c r="I1284" t="str">
        <f>_xlfn.XLOOKUP(Table1[[#This Row],[ZIPCODE]],Table3[zip],Table3[county])</f>
        <v>Salt Lake County</v>
      </c>
      <c r="J1284" t="str">
        <f>IFERROR(Table1[[#This Row],[County (Utah.gov)]], SUBSTITUTE(Table1[[#This Row],[County (WPR)]], " County", ""))</f>
        <v>Salt Lake</v>
      </c>
    </row>
    <row r="1285" spans="1:10">
      <c r="A1285" t="s">
        <v>301</v>
      </c>
      <c r="B1285" t="s">
        <v>20</v>
      </c>
      <c r="C1285">
        <v>2025</v>
      </c>
      <c r="D1285">
        <v>2</v>
      </c>
      <c r="E1285">
        <v>84084</v>
      </c>
      <c r="F1285" t="s">
        <v>290</v>
      </c>
      <c r="G1285">
        <v>156</v>
      </c>
      <c r="H1285" t="str">
        <f>_xlfn.XLOOKUP(Table1[[#This Row],[ZIPCODE]],Table2[Zip Code],Table2[County])</f>
        <v>Salt Lake</v>
      </c>
      <c r="I1285" t="str">
        <f>_xlfn.XLOOKUP(Table1[[#This Row],[ZIPCODE]],Table3[zip],Table3[county])</f>
        <v>Salt Lake County</v>
      </c>
      <c r="J1285" t="str">
        <f>IFERROR(Table1[[#This Row],[County (Utah.gov)]], SUBSTITUTE(Table1[[#This Row],[County (WPR)]], " County", ""))</f>
        <v>Salt Lake</v>
      </c>
    </row>
    <row r="1286" spans="1:10">
      <c r="A1286" t="s">
        <v>301</v>
      </c>
      <c r="B1286" t="s">
        <v>20</v>
      </c>
      <c r="C1286">
        <v>2025</v>
      </c>
      <c r="D1286">
        <v>2</v>
      </c>
      <c r="E1286">
        <v>84084</v>
      </c>
      <c r="F1286" t="s">
        <v>291</v>
      </c>
      <c r="G1286">
        <v>32</v>
      </c>
      <c r="H1286" t="str">
        <f>_xlfn.XLOOKUP(Table1[[#This Row],[ZIPCODE]],Table2[Zip Code],Table2[County])</f>
        <v>Salt Lake</v>
      </c>
      <c r="I1286" t="str">
        <f>_xlfn.XLOOKUP(Table1[[#This Row],[ZIPCODE]],Table3[zip],Table3[county])</f>
        <v>Salt Lake County</v>
      </c>
      <c r="J1286" t="str">
        <f>IFERROR(Table1[[#This Row],[County (Utah.gov)]], SUBSTITUTE(Table1[[#This Row],[County (WPR)]], " County", ""))</f>
        <v>Salt Lake</v>
      </c>
    </row>
    <row r="1287" spans="1:10">
      <c r="A1287" t="s">
        <v>301</v>
      </c>
      <c r="B1287" t="s">
        <v>20</v>
      </c>
      <c r="C1287">
        <v>2025</v>
      </c>
      <c r="D1287">
        <v>2</v>
      </c>
      <c r="E1287">
        <v>84087</v>
      </c>
      <c r="F1287" t="s">
        <v>290</v>
      </c>
      <c r="G1287">
        <v>92</v>
      </c>
      <c r="H1287" t="str">
        <f>_xlfn.XLOOKUP(Table1[[#This Row],[ZIPCODE]],Table2[Zip Code],Table2[County])</f>
        <v>Davis</v>
      </c>
      <c r="I1287" t="str">
        <f>_xlfn.XLOOKUP(Table1[[#This Row],[ZIPCODE]],Table3[zip],Table3[county])</f>
        <v>Davis County</v>
      </c>
      <c r="J1287" t="str">
        <f>IFERROR(Table1[[#This Row],[County (Utah.gov)]], SUBSTITUTE(Table1[[#This Row],[County (WPR)]], " County", ""))</f>
        <v>Davis</v>
      </c>
    </row>
    <row r="1288" spans="1:10">
      <c r="A1288" t="s">
        <v>301</v>
      </c>
      <c r="B1288" t="s">
        <v>20</v>
      </c>
      <c r="C1288">
        <v>2025</v>
      </c>
      <c r="D1288">
        <v>2</v>
      </c>
      <c r="E1288">
        <v>84087</v>
      </c>
      <c r="F1288" t="s">
        <v>291</v>
      </c>
      <c r="G1288">
        <v>23</v>
      </c>
      <c r="H1288" t="str">
        <f>_xlfn.XLOOKUP(Table1[[#This Row],[ZIPCODE]],Table2[Zip Code],Table2[County])</f>
        <v>Davis</v>
      </c>
      <c r="I1288" t="str">
        <f>_xlfn.XLOOKUP(Table1[[#This Row],[ZIPCODE]],Table3[zip],Table3[county])</f>
        <v>Davis County</v>
      </c>
      <c r="J1288" t="str">
        <f>IFERROR(Table1[[#This Row],[County (Utah.gov)]], SUBSTITUTE(Table1[[#This Row],[County (WPR)]], " County", ""))</f>
        <v>Davis</v>
      </c>
    </row>
    <row r="1289" spans="1:10">
      <c r="A1289" t="s">
        <v>301</v>
      </c>
      <c r="B1289" t="s">
        <v>20</v>
      </c>
      <c r="C1289">
        <v>2025</v>
      </c>
      <c r="D1289">
        <v>2</v>
      </c>
      <c r="E1289">
        <v>84088</v>
      </c>
      <c r="F1289" t="s">
        <v>290</v>
      </c>
      <c r="G1289">
        <v>197</v>
      </c>
      <c r="H1289" t="str">
        <f>_xlfn.XLOOKUP(Table1[[#This Row],[ZIPCODE]],Table2[Zip Code],Table2[County])</f>
        <v>Salt Lake</v>
      </c>
      <c r="I1289" t="str">
        <f>_xlfn.XLOOKUP(Table1[[#This Row],[ZIPCODE]],Table3[zip],Table3[county])</f>
        <v>Salt Lake County</v>
      </c>
      <c r="J1289" t="str">
        <f>IFERROR(Table1[[#This Row],[County (Utah.gov)]], SUBSTITUTE(Table1[[#This Row],[County (WPR)]], " County", ""))</f>
        <v>Salt Lake</v>
      </c>
    </row>
    <row r="1290" spans="1:10">
      <c r="A1290" t="s">
        <v>301</v>
      </c>
      <c r="B1290" t="s">
        <v>20</v>
      </c>
      <c r="C1290">
        <v>2025</v>
      </c>
      <c r="D1290">
        <v>2</v>
      </c>
      <c r="E1290">
        <v>84088</v>
      </c>
      <c r="F1290" t="s">
        <v>291</v>
      </c>
      <c r="G1290">
        <v>43</v>
      </c>
      <c r="H1290" t="str">
        <f>_xlfn.XLOOKUP(Table1[[#This Row],[ZIPCODE]],Table2[Zip Code],Table2[County])</f>
        <v>Salt Lake</v>
      </c>
      <c r="I1290" t="str">
        <f>_xlfn.XLOOKUP(Table1[[#This Row],[ZIPCODE]],Table3[zip],Table3[county])</f>
        <v>Salt Lake County</v>
      </c>
      <c r="J1290" t="str">
        <f>IFERROR(Table1[[#This Row],[County (Utah.gov)]], SUBSTITUTE(Table1[[#This Row],[County (WPR)]], " County", ""))</f>
        <v>Salt Lake</v>
      </c>
    </row>
    <row r="1291" spans="1:10">
      <c r="A1291" t="s">
        <v>301</v>
      </c>
      <c r="B1291" t="s">
        <v>20</v>
      </c>
      <c r="C1291">
        <v>2025</v>
      </c>
      <c r="D1291">
        <v>2</v>
      </c>
      <c r="E1291">
        <v>84091</v>
      </c>
      <c r="F1291" t="s">
        <v>290</v>
      </c>
      <c r="G1291">
        <v>1</v>
      </c>
      <c r="H1291" t="str">
        <f>_xlfn.XLOOKUP(Table1[[#This Row],[ZIPCODE]],Table2[Zip Code],Table2[County])</f>
        <v>Salt Lake</v>
      </c>
      <c r="I1291" t="e">
        <f>_xlfn.XLOOKUP(Table1[[#This Row],[ZIPCODE]],Table3[zip],Table3[county])</f>
        <v>#N/A</v>
      </c>
      <c r="J1291" t="str">
        <f>IFERROR(Table1[[#This Row],[County (Utah.gov)]], SUBSTITUTE(Table1[[#This Row],[County (WPR)]], " County", ""))</f>
        <v>Salt Lake</v>
      </c>
    </row>
    <row r="1292" spans="1:10">
      <c r="A1292" t="s">
        <v>301</v>
      </c>
      <c r="B1292" t="s">
        <v>20</v>
      </c>
      <c r="C1292">
        <v>2025</v>
      </c>
      <c r="D1292">
        <v>2</v>
      </c>
      <c r="E1292">
        <v>84091</v>
      </c>
      <c r="F1292" t="s">
        <v>291</v>
      </c>
      <c r="G1292">
        <v>1</v>
      </c>
      <c r="H1292" t="str">
        <f>_xlfn.XLOOKUP(Table1[[#This Row],[ZIPCODE]],Table2[Zip Code],Table2[County])</f>
        <v>Salt Lake</v>
      </c>
      <c r="I1292" t="e">
        <f>_xlfn.XLOOKUP(Table1[[#This Row],[ZIPCODE]],Table3[zip],Table3[county])</f>
        <v>#N/A</v>
      </c>
      <c r="J1292" t="str">
        <f>IFERROR(Table1[[#This Row],[County (Utah.gov)]], SUBSTITUTE(Table1[[#This Row],[County (WPR)]], " County", ""))</f>
        <v>Salt Lake</v>
      </c>
    </row>
    <row r="1293" spans="1:10">
      <c r="A1293" t="s">
        <v>301</v>
      </c>
      <c r="B1293" t="s">
        <v>20</v>
      </c>
      <c r="C1293">
        <v>2025</v>
      </c>
      <c r="D1293">
        <v>2</v>
      </c>
      <c r="E1293">
        <v>84092</v>
      </c>
      <c r="F1293" t="s">
        <v>290</v>
      </c>
      <c r="G1293">
        <v>409</v>
      </c>
      <c r="H1293" t="str">
        <f>_xlfn.XLOOKUP(Table1[[#This Row],[ZIPCODE]],Table2[Zip Code],Table2[County])</f>
        <v>Salt Lake</v>
      </c>
      <c r="I1293" t="str">
        <f>_xlfn.XLOOKUP(Table1[[#This Row],[ZIPCODE]],Table3[zip],Table3[county])</f>
        <v>Salt Lake County</v>
      </c>
      <c r="J1293" t="str">
        <f>IFERROR(Table1[[#This Row],[County (Utah.gov)]], SUBSTITUTE(Table1[[#This Row],[County (WPR)]], " County", ""))</f>
        <v>Salt Lake</v>
      </c>
    </row>
    <row r="1294" spans="1:10">
      <c r="A1294" t="s">
        <v>301</v>
      </c>
      <c r="B1294" t="s">
        <v>20</v>
      </c>
      <c r="C1294">
        <v>2025</v>
      </c>
      <c r="D1294">
        <v>2</v>
      </c>
      <c r="E1294">
        <v>84092</v>
      </c>
      <c r="F1294" t="s">
        <v>291</v>
      </c>
      <c r="G1294">
        <v>82</v>
      </c>
      <c r="H1294" t="str">
        <f>_xlfn.XLOOKUP(Table1[[#This Row],[ZIPCODE]],Table2[Zip Code],Table2[County])</f>
        <v>Salt Lake</v>
      </c>
      <c r="I1294" t="str">
        <f>_xlfn.XLOOKUP(Table1[[#This Row],[ZIPCODE]],Table3[zip],Table3[county])</f>
        <v>Salt Lake County</v>
      </c>
      <c r="J1294" t="str">
        <f>IFERROR(Table1[[#This Row],[County (Utah.gov)]], SUBSTITUTE(Table1[[#This Row],[County (WPR)]], " County", ""))</f>
        <v>Salt Lake</v>
      </c>
    </row>
    <row r="1295" spans="1:10">
      <c r="A1295" t="s">
        <v>301</v>
      </c>
      <c r="B1295" t="s">
        <v>20</v>
      </c>
      <c r="C1295">
        <v>2025</v>
      </c>
      <c r="D1295">
        <v>2</v>
      </c>
      <c r="E1295">
        <v>84093</v>
      </c>
      <c r="F1295" t="s">
        <v>290</v>
      </c>
      <c r="G1295">
        <v>305</v>
      </c>
      <c r="H1295" t="str">
        <f>_xlfn.XLOOKUP(Table1[[#This Row],[ZIPCODE]],Table2[Zip Code],Table2[County])</f>
        <v>Salt Lake</v>
      </c>
      <c r="I1295" t="str">
        <f>_xlfn.XLOOKUP(Table1[[#This Row],[ZIPCODE]],Table3[zip],Table3[county])</f>
        <v>Salt Lake County</v>
      </c>
      <c r="J1295" t="str">
        <f>IFERROR(Table1[[#This Row],[County (Utah.gov)]], SUBSTITUTE(Table1[[#This Row],[County (WPR)]], " County", ""))</f>
        <v>Salt Lake</v>
      </c>
    </row>
    <row r="1296" spans="1:10">
      <c r="A1296" t="s">
        <v>301</v>
      </c>
      <c r="B1296" t="s">
        <v>20</v>
      </c>
      <c r="C1296">
        <v>2025</v>
      </c>
      <c r="D1296">
        <v>2</v>
      </c>
      <c r="E1296">
        <v>84093</v>
      </c>
      <c r="F1296" t="s">
        <v>291</v>
      </c>
      <c r="G1296">
        <v>64</v>
      </c>
      <c r="H1296" t="str">
        <f>_xlfn.XLOOKUP(Table1[[#This Row],[ZIPCODE]],Table2[Zip Code],Table2[County])</f>
        <v>Salt Lake</v>
      </c>
      <c r="I1296" t="str">
        <f>_xlfn.XLOOKUP(Table1[[#This Row],[ZIPCODE]],Table3[zip],Table3[county])</f>
        <v>Salt Lake County</v>
      </c>
      <c r="J1296" t="str">
        <f>IFERROR(Table1[[#This Row],[County (Utah.gov)]], SUBSTITUTE(Table1[[#This Row],[County (WPR)]], " County", ""))</f>
        <v>Salt Lake</v>
      </c>
    </row>
    <row r="1297" spans="1:10">
      <c r="A1297" t="s">
        <v>301</v>
      </c>
      <c r="B1297" t="s">
        <v>20</v>
      </c>
      <c r="C1297">
        <v>2025</v>
      </c>
      <c r="D1297">
        <v>2</v>
      </c>
      <c r="E1297">
        <v>84094</v>
      </c>
      <c r="F1297" t="s">
        <v>290</v>
      </c>
      <c r="G1297">
        <v>204</v>
      </c>
      <c r="H1297" t="str">
        <f>_xlfn.XLOOKUP(Table1[[#This Row],[ZIPCODE]],Table2[Zip Code],Table2[County])</f>
        <v>Salt Lake</v>
      </c>
      <c r="I1297" t="str">
        <f>_xlfn.XLOOKUP(Table1[[#This Row],[ZIPCODE]],Table3[zip],Table3[county])</f>
        <v>Salt Lake County</v>
      </c>
      <c r="J1297" t="str">
        <f>IFERROR(Table1[[#This Row],[County (Utah.gov)]], SUBSTITUTE(Table1[[#This Row],[County (WPR)]], " County", ""))</f>
        <v>Salt Lake</v>
      </c>
    </row>
    <row r="1298" spans="1:10">
      <c r="A1298" t="s">
        <v>301</v>
      </c>
      <c r="B1298" t="s">
        <v>20</v>
      </c>
      <c r="C1298">
        <v>2025</v>
      </c>
      <c r="D1298">
        <v>2</v>
      </c>
      <c r="E1298">
        <v>84094</v>
      </c>
      <c r="F1298" t="s">
        <v>291</v>
      </c>
      <c r="G1298">
        <v>39</v>
      </c>
      <c r="H1298" t="str">
        <f>_xlfn.XLOOKUP(Table1[[#This Row],[ZIPCODE]],Table2[Zip Code],Table2[County])</f>
        <v>Salt Lake</v>
      </c>
      <c r="I1298" t="str">
        <f>_xlfn.XLOOKUP(Table1[[#This Row],[ZIPCODE]],Table3[zip],Table3[county])</f>
        <v>Salt Lake County</v>
      </c>
      <c r="J1298" t="str">
        <f>IFERROR(Table1[[#This Row],[County (Utah.gov)]], SUBSTITUTE(Table1[[#This Row],[County (WPR)]], " County", ""))</f>
        <v>Salt Lake</v>
      </c>
    </row>
    <row r="1299" spans="1:10">
      <c r="A1299" t="s">
        <v>301</v>
      </c>
      <c r="B1299" t="s">
        <v>20</v>
      </c>
      <c r="C1299">
        <v>2025</v>
      </c>
      <c r="D1299">
        <v>2</v>
      </c>
      <c r="E1299">
        <v>84095</v>
      </c>
      <c r="F1299" t="s">
        <v>290</v>
      </c>
      <c r="G1299">
        <v>316</v>
      </c>
      <c r="H1299" t="str">
        <f>_xlfn.XLOOKUP(Table1[[#This Row],[ZIPCODE]],Table2[Zip Code],Table2[County])</f>
        <v>Salt Lake</v>
      </c>
      <c r="I1299" t="str">
        <f>_xlfn.XLOOKUP(Table1[[#This Row],[ZIPCODE]],Table3[zip],Table3[county])</f>
        <v>Salt Lake County</v>
      </c>
      <c r="J1299" t="str">
        <f>IFERROR(Table1[[#This Row],[County (Utah.gov)]], SUBSTITUTE(Table1[[#This Row],[County (WPR)]], " County", ""))</f>
        <v>Salt Lake</v>
      </c>
    </row>
    <row r="1300" spans="1:10">
      <c r="A1300" t="s">
        <v>301</v>
      </c>
      <c r="B1300" t="s">
        <v>20</v>
      </c>
      <c r="C1300">
        <v>2025</v>
      </c>
      <c r="D1300">
        <v>2</v>
      </c>
      <c r="E1300">
        <v>84095</v>
      </c>
      <c r="F1300" t="s">
        <v>291</v>
      </c>
      <c r="G1300">
        <v>69</v>
      </c>
      <c r="H1300" t="str">
        <f>_xlfn.XLOOKUP(Table1[[#This Row],[ZIPCODE]],Table2[Zip Code],Table2[County])</f>
        <v>Salt Lake</v>
      </c>
      <c r="I1300" t="str">
        <f>_xlfn.XLOOKUP(Table1[[#This Row],[ZIPCODE]],Table3[zip],Table3[county])</f>
        <v>Salt Lake County</v>
      </c>
      <c r="J1300" t="str">
        <f>IFERROR(Table1[[#This Row],[County (Utah.gov)]], SUBSTITUTE(Table1[[#This Row],[County (WPR)]], " County", ""))</f>
        <v>Salt Lake</v>
      </c>
    </row>
    <row r="1301" spans="1:10">
      <c r="A1301" t="s">
        <v>301</v>
      </c>
      <c r="B1301" t="s">
        <v>20</v>
      </c>
      <c r="C1301">
        <v>2025</v>
      </c>
      <c r="D1301">
        <v>2</v>
      </c>
      <c r="E1301">
        <v>84096</v>
      </c>
      <c r="F1301" t="s">
        <v>290</v>
      </c>
      <c r="G1301">
        <v>390</v>
      </c>
      <c r="H1301" t="e">
        <f>_xlfn.XLOOKUP(Table1[[#This Row],[ZIPCODE]],Table2[Zip Code],Table2[County])</f>
        <v>#N/A</v>
      </c>
      <c r="I1301" t="str">
        <f>_xlfn.XLOOKUP(Table1[[#This Row],[ZIPCODE]],Table3[zip],Table3[county])</f>
        <v>Salt Lake County</v>
      </c>
      <c r="J1301" t="str">
        <f>IFERROR(Table1[[#This Row],[County (Utah.gov)]], SUBSTITUTE(Table1[[#This Row],[County (WPR)]], " County", ""))</f>
        <v>Salt Lake</v>
      </c>
    </row>
    <row r="1302" spans="1:10">
      <c r="A1302" t="s">
        <v>301</v>
      </c>
      <c r="B1302" t="s">
        <v>20</v>
      </c>
      <c r="C1302">
        <v>2025</v>
      </c>
      <c r="D1302">
        <v>2</v>
      </c>
      <c r="E1302">
        <v>84096</v>
      </c>
      <c r="F1302" t="s">
        <v>291</v>
      </c>
      <c r="G1302">
        <v>87</v>
      </c>
      <c r="H1302" t="e">
        <f>_xlfn.XLOOKUP(Table1[[#This Row],[ZIPCODE]],Table2[Zip Code],Table2[County])</f>
        <v>#N/A</v>
      </c>
      <c r="I1302" t="str">
        <f>_xlfn.XLOOKUP(Table1[[#This Row],[ZIPCODE]],Table3[zip],Table3[county])</f>
        <v>Salt Lake County</v>
      </c>
      <c r="J1302" t="str">
        <f>IFERROR(Table1[[#This Row],[County (Utah.gov)]], SUBSTITUTE(Table1[[#This Row],[County (WPR)]], " County", ""))</f>
        <v>Salt Lake</v>
      </c>
    </row>
    <row r="1303" spans="1:10">
      <c r="A1303" t="s">
        <v>301</v>
      </c>
      <c r="B1303" t="s">
        <v>20</v>
      </c>
      <c r="C1303">
        <v>2025</v>
      </c>
      <c r="D1303">
        <v>2</v>
      </c>
      <c r="E1303">
        <v>84097</v>
      </c>
      <c r="F1303" t="s">
        <v>290</v>
      </c>
      <c r="G1303">
        <v>72</v>
      </c>
      <c r="H1303" t="str">
        <f>_xlfn.XLOOKUP(Table1[[#This Row],[ZIPCODE]],Table2[Zip Code],Table2[County])</f>
        <v>Utah</v>
      </c>
      <c r="I1303" t="str">
        <f>_xlfn.XLOOKUP(Table1[[#This Row],[ZIPCODE]],Table3[zip],Table3[county])</f>
        <v>Utah County</v>
      </c>
      <c r="J1303" t="str">
        <f>IFERROR(Table1[[#This Row],[County (Utah.gov)]], SUBSTITUTE(Table1[[#This Row],[County (WPR)]], " County", ""))</f>
        <v>Utah</v>
      </c>
    </row>
    <row r="1304" spans="1:10">
      <c r="A1304" t="s">
        <v>301</v>
      </c>
      <c r="B1304" t="s">
        <v>20</v>
      </c>
      <c r="C1304">
        <v>2025</v>
      </c>
      <c r="D1304">
        <v>2</v>
      </c>
      <c r="E1304">
        <v>84097</v>
      </c>
      <c r="F1304" t="s">
        <v>291</v>
      </c>
      <c r="G1304">
        <v>9</v>
      </c>
      <c r="H1304" t="str">
        <f>_xlfn.XLOOKUP(Table1[[#This Row],[ZIPCODE]],Table2[Zip Code],Table2[County])</f>
        <v>Utah</v>
      </c>
      <c r="I1304" t="str">
        <f>_xlfn.XLOOKUP(Table1[[#This Row],[ZIPCODE]],Table3[zip],Table3[county])</f>
        <v>Utah County</v>
      </c>
      <c r="J1304" t="str">
        <f>IFERROR(Table1[[#This Row],[County (Utah.gov)]], SUBSTITUTE(Table1[[#This Row],[County (WPR)]], " County", ""))</f>
        <v>Utah</v>
      </c>
    </row>
    <row r="1305" spans="1:10">
      <c r="A1305" t="s">
        <v>301</v>
      </c>
      <c r="B1305" t="s">
        <v>20</v>
      </c>
      <c r="C1305">
        <v>2025</v>
      </c>
      <c r="D1305">
        <v>2</v>
      </c>
      <c r="E1305">
        <v>84098</v>
      </c>
      <c r="F1305" t="s">
        <v>290</v>
      </c>
      <c r="G1305">
        <v>361</v>
      </c>
      <c r="H1305" t="str">
        <f>_xlfn.XLOOKUP(Table1[[#This Row],[ZIPCODE]],Table2[Zip Code],Table2[County])</f>
        <v>Summit</v>
      </c>
      <c r="I1305" t="str">
        <f>_xlfn.XLOOKUP(Table1[[#This Row],[ZIPCODE]],Table3[zip],Table3[county])</f>
        <v>Summit County</v>
      </c>
      <c r="J1305" t="str">
        <f>IFERROR(Table1[[#This Row],[County (Utah.gov)]], SUBSTITUTE(Table1[[#This Row],[County (WPR)]], " County", ""))</f>
        <v>Summit</v>
      </c>
    </row>
    <row r="1306" spans="1:10">
      <c r="A1306" t="s">
        <v>301</v>
      </c>
      <c r="B1306" t="s">
        <v>20</v>
      </c>
      <c r="C1306">
        <v>2025</v>
      </c>
      <c r="D1306">
        <v>2</v>
      </c>
      <c r="E1306">
        <v>84098</v>
      </c>
      <c r="F1306" t="s">
        <v>291</v>
      </c>
      <c r="G1306">
        <v>65</v>
      </c>
      <c r="H1306" t="str">
        <f>_xlfn.XLOOKUP(Table1[[#This Row],[ZIPCODE]],Table2[Zip Code],Table2[County])</f>
        <v>Summit</v>
      </c>
      <c r="I1306" t="str">
        <f>_xlfn.XLOOKUP(Table1[[#This Row],[ZIPCODE]],Table3[zip],Table3[county])</f>
        <v>Summit County</v>
      </c>
      <c r="J1306" t="str">
        <f>IFERROR(Table1[[#This Row],[County (Utah.gov)]], SUBSTITUTE(Table1[[#This Row],[County (WPR)]], " County", ""))</f>
        <v>Summit</v>
      </c>
    </row>
    <row r="1307" spans="1:10">
      <c r="A1307" t="s">
        <v>301</v>
      </c>
      <c r="B1307" t="s">
        <v>20</v>
      </c>
      <c r="C1307">
        <v>2025</v>
      </c>
      <c r="D1307">
        <v>2</v>
      </c>
      <c r="E1307">
        <v>84101</v>
      </c>
      <c r="F1307" t="s">
        <v>290</v>
      </c>
      <c r="G1307">
        <v>340</v>
      </c>
      <c r="H1307" t="str">
        <f>_xlfn.XLOOKUP(Table1[[#This Row],[ZIPCODE]],Table2[Zip Code],Table2[County])</f>
        <v>Salt Lake</v>
      </c>
      <c r="I1307" t="str">
        <f>_xlfn.XLOOKUP(Table1[[#This Row],[ZIPCODE]],Table3[zip],Table3[county])</f>
        <v>Salt Lake County</v>
      </c>
      <c r="J1307" t="str">
        <f>IFERROR(Table1[[#This Row],[County (Utah.gov)]], SUBSTITUTE(Table1[[#This Row],[County (WPR)]], " County", ""))</f>
        <v>Salt Lake</v>
      </c>
    </row>
    <row r="1308" spans="1:10">
      <c r="A1308" t="s">
        <v>301</v>
      </c>
      <c r="B1308" t="s">
        <v>20</v>
      </c>
      <c r="C1308">
        <v>2025</v>
      </c>
      <c r="D1308">
        <v>2</v>
      </c>
      <c r="E1308">
        <v>84101</v>
      </c>
      <c r="F1308" t="s">
        <v>291</v>
      </c>
      <c r="G1308">
        <v>55</v>
      </c>
      <c r="H1308" t="str">
        <f>_xlfn.XLOOKUP(Table1[[#This Row],[ZIPCODE]],Table2[Zip Code],Table2[County])</f>
        <v>Salt Lake</v>
      </c>
      <c r="I1308" t="str">
        <f>_xlfn.XLOOKUP(Table1[[#This Row],[ZIPCODE]],Table3[zip],Table3[county])</f>
        <v>Salt Lake County</v>
      </c>
      <c r="J1308" t="str">
        <f>IFERROR(Table1[[#This Row],[County (Utah.gov)]], SUBSTITUTE(Table1[[#This Row],[County (WPR)]], " County", ""))</f>
        <v>Salt Lake</v>
      </c>
    </row>
    <row r="1309" spans="1:10">
      <c r="A1309" t="s">
        <v>301</v>
      </c>
      <c r="B1309" t="s">
        <v>20</v>
      </c>
      <c r="C1309">
        <v>2025</v>
      </c>
      <c r="D1309">
        <v>2</v>
      </c>
      <c r="E1309">
        <v>84102</v>
      </c>
      <c r="F1309" t="s">
        <v>290</v>
      </c>
      <c r="G1309">
        <v>2379</v>
      </c>
      <c r="H1309" t="str">
        <f>_xlfn.XLOOKUP(Table1[[#This Row],[ZIPCODE]],Table2[Zip Code],Table2[County])</f>
        <v>Salt Lake</v>
      </c>
      <c r="I1309" t="str">
        <f>_xlfn.XLOOKUP(Table1[[#This Row],[ZIPCODE]],Table3[zip],Table3[county])</f>
        <v>Salt Lake County</v>
      </c>
      <c r="J1309" t="str">
        <f>IFERROR(Table1[[#This Row],[County (Utah.gov)]], SUBSTITUTE(Table1[[#This Row],[County (WPR)]], " County", ""))</f>
        <v>Salt Lake</v>
      </c>
    </row>
    <row r="1310" spans="1:10">
      <c r="A1310" t="s">
        <v>301</v>
      </c>
      <c r="B1310" t="s">
        <v>20</v>
      </c>
      <c r="C1310">
        <v>2025</v>
      </c>
      <c r="D1310">
        <v>2</v>
      </c>
      <c r="E1310">
        <v>84102</v>
      </c>
      <c r="F1310" t="s">
        <v>291</v>
      </c>
      <c r="G1310">
        <v>392</v>
      </c>
      <c r="H1310" t="str">
        <f>_xlfn.XLOOKUP(Table1[[#This Row],[ZIPCODE]],Table2[Zip Code],Table2[County])</f>
        <v>Salt Lake</v>
      </c>
      <c r="I1310" t="str">
        <f>_xlfn.XLOOKUP(Table1[[#This Row],[ZIPCODE]],Table3[zip],Table3[county])</f>
        <v>Salt Lake County</v>
      </c>
      <c r="J1310" t="str">
        <f>IFERROR(Table1[[#This Row],[County (Utah.gov)]], SUBSTITUTE(Table1[[#This Row],[County (WPR)]], " County", ""))</f>
        <v>Salt Lake</v>
      </c>
    </row>
    <row r="1311" spans="1:10">
      <c r="A1311" t="s">
        <v>301</v>
      </c>
      <c r="B1311" t="s">
        <v>20</v>
      </c>
      <c r="C1311">
        <v>2025</v>
      </c>
      <c r="D1311">
        <v>2</v>
      </c>
      <c r="E1311">
        <v>84103</v>
      </c>
      <c r="F1311" t="s">
        <v>290</v>
      </c>
      <c r="G1311">
        <v>856</v>
      </c>
      <c r="H1311" t="str">
        <f>_xlfn.XLOOKUP(Table1[[#This Row],[ZIPCODE]],Table2[Zip Code],Table2[County])</f>
        <v>Salt Lake</v>
      </c>
      <c r="I1311" t="str">
        <f>_xlfn.XLOOKUP(Table1[[#This Row],[ZIPCODE]],Table3[zip],Table3[county])</f>
        <v>Salt Lake County</v>
      </c>
      <c r="J1311" t="str">
        <f>IFERROR(Table1[[#This Row],[County (Utah.gov)]], SUBSTITUTE(Table1[[#This Row],[County (WPR)]], " County", ""))</f>
        <v>Salt Lake</v>
      </c>
    </row>
    <row r="1312" spans="1:10">
      <c r="A1312" t="s">
        <v>301</v>
      </c>
      <c r="B1312" t="s">
        <v>20</v>
      </c>
      <c r="C1312">
        <v>2025</v>
      </c>
      <c r="D1312">
        <v>2</v>
      </c>
      <c r="E1312">
        <v>84103</v>
      </c>
      <c r="F1312" t="s">
        <v>291</v>
      </c>
      <c r="G1312">
        <v>207</v>
      </c>
      <c r="H1312" t="str">
        <f>_xlfn.XLOOKUP(Table1[[#This Row],[ZIPCODE]],Table2[Zip Code],Table2[County])</f>
        <v>Salt Lake</v>
      </c>
      <c r="I1312" t="str">
        <f>_xlfn.XLOOKUP(Table1[[#This Row],[ZIPCODE]],Table3[zip],Table3[county])</f>
        <v>Salt Lake County</v>
      </c>
      <c r="J1312" t="str">
        <f>IFERROR(Table1[[#This Row],[County (Utah.gov)]], SUBSTITUTE(Table1[[#This Row],[County (WPR)]], " County", ""))</f>
        <v>Salt Lake</v>
      </c>
    </row>
    <row r="1313" spans="1:10">
      <c r="A1313" t="s">
        <v>301</v>
      </c>
      <c r="B1313" t="s">
        <v>20</v>
      </c>
      <c r="C1313">
        <v>2025</v>
      </c>
      <c r="D1313">
        <v>2</v>
      </c>
      <c r="E1313">
        <v>84104</v>
      </c>
      <c r="F1313" t="s">
        <v>290</v>
      </c>
      <c r="G1313">
        <v>195</v>
      </c>
      <c r="H1313" t="str">
        <f>_xlfn.XLOOKUP(Table1[[#This Row],[ZIPCODE]],Table2[Zip Code],Table2[County])</f>
        <v>Salt Lake</v>
      </c>
      <c r="I1313" t="str">
        <f>_xlfn.XLOOKUP(Table1[[#This Row],[ZIPCODE]],Table3[zip],Table3[county])</f>
        <v>Salt Lake County</v>
      </c>
      <c r="J1313" t="str">
        <f>IFERROR(Table1[[#This Row],[County (Utah.gov)]], SUBSTITUTE(Table1[[#This Row],[County (WPR)]], " County", ""))</f>
        <v>Salt Lake</v>
      </c>
    </row>
    <row r="1314" spans="1:10">
      <c r="A1314" t="s">
        <v>301</v>
      </c>
      <c r="B1314" t="s">
        <v>20</v>
      </c>
      <c r="C1314">
        <v>2025</v>
      </c>
      <c r="D1314">
        <v>2</v>
      </c>
      <c r="E1314">
        <v>84104</v>
      </c>
      <c r="F1314" t="s">
        <v>291</v>
      </c>
      <c r="G1314">
        <v>44</v>
      </c>
      <c r="H1314" t="str">
        <f>_xlfn.XLOOKUP(Table1[[#This Row],[ZIPCODE]],Table2[Zip Code],Table2[County])</f>
        <v>Salt Lake</v>
      </c>
      <c r="I1314" t="str">
        <f>_xlfn.XLOOKUP(Table1[[#This Row],[ZIPCODE]],Table3[zip],Table3[county])</f>
        <v>Salt Lake County</v>
      </c>
      <c r="J1314" t="str">
        <f>IFERROR(Table1[[#This Row],[County (Utah.gov)]], SUBSTITUTE(Table1[[#This Row],[County (WPR)]], " County", ""))</f>
        <v>Salt Lake</v>
      </c>
    </row>
    <row r="1315" spans="1:10">
      <c r="A1315" t="s">
        <v>301</v>
      </c>
      <c r="B1315" t="s">
        <v>20</v>
      </c>
      <c r="C1315">
        <v>2025</v>
      </c>
      <c r="D1315">
        <v>2</v>
      </c>
      <c r="E1315">
        <v>84105</v>
      </c>
      <c r="F1315" t="s">
        <v>290</v>
      </c>
      <c r="G1315">
        <v>859</v>
      </c>
      <c r="H1315" t="str">
        <f>_xlfn.XLOOKUP(Table1[[#This Row],[ZIPCODE]],Table2[Zip Code],Table2[County])</f>
        <v>Salt Lake</v>
      </c>
      <c r="I1315" t="str">
        <f>_xlfn.XLOOKUP(Table1[[#This Row],[ZIPCODE]],Table3[zip],Table3[county])</f>
        <v>Salt Lake County</v>
      </c>
      <c r="J1315" t="str">
        <f>IFERROR(Table1[[#This Row],[County (Utah.gov)]], SUBSTITUTE(Table1[[#This Row],[County (WPR)]], " County", ""))</f>
        <v>Salt Lake</v>
      </c>
    </row>
    <row r="1316" spans="1:10">
      <c r="A1316" t="s">
        <v>301</v>
      </c>
      <c r="B1316" t="s">
        <v>20</v>
      </c>
      <c r="C1316">
        <v>2025</v>
      </c>
      <c r="D1316">
        <v>2</v>
      </c>
      <c r="E1316">
        <v>84105</v>
      </c>
      <c r="F1316" t="s">
        <v>291</v>
      </c>
      <c r="G1316">
        <v>187</v>
      </c>
      <c r="H1316" t="str">
        <f>_xlfn.XLOOKUP(Table1[[#This Row],[ZIPCODE]],Table2[Zip Code],Table2[County])</f>
        <v>Salt Lake</v>
      </c>
      <c r="I1316" t="str">
        <f>_xlfn.XLOOKUP(Table1[[#This Row],[ZIPCODE]],Table3[zip],Table3[county])</f>
        <v>Salt Lake County</v>
      </c>
      <c r="J1316" t="str">
        <f>IFERROR(Table1[[#This Row],[County (Utah.gov)]], SUBSTITUTE(Table1[[#This Row],[County (WPR)]], " County", ""))</f>
        <v>Salt Lake</v>
      </c>
    </row>
    <row r="1317" spans="1:10">
      <c r="A1317" t="s">
        <v>301</v>
      </c>
      <c r="B1317" t="s">
        <v>20</v>
      </c>
      <c r="C1317">
        <v>2025</v>
      </c>
      <c r="D1317">
        <v>2</v>
      </c>
      <c r="E1317">
        <v>84106</v>
      </c>
      <c r="F1317" t="s">
        <v>290</v>
      </c>
      <c r="G1317">
        <v>834</v>
      </c>
      <c r="H1317" t="str">
        <f>_xlfn.XLOOKUP(Table1[[#This Row],[ZIPCODE]],Table2[Zip Code],Table2[County])</f>
        <v>Salt Lake</v>
      </c>
      <c r="I1317" t="str">
        <f>_xlfn.XLOOKUP(Table1[[#This Row],[ZIPCODE]],Table3[zip],Table3[county])</f>
        <v>Salt Lake County</v>
      </c>
      <c r="J1317" t="str">
        <f>IFERROR(Table1[[#This Row],[County (Utah.gov)]], SUBSTITUTE(Table1[[#This Row],[County (WPR)]], " County", ""))</f>
        <v>Salt Lake</v>
      </c>
    </row>
    <row r="1318" spans="1:10">
      <c r="A1318" t="s">
        <v>301</v>
      </c>
      <c r="B1318" t="s">
        <v>20</v>
      </c>
      <c r="C1318">
        <v>2025</v>
      </c>
      <c r="D1318">
        <v>2</v>
      </c>
      <c r="E1318">
        <v>84106</v>
      </c>
      <c r="F1318" t="s">
        <v>291</v>
      </c>
      <c r="G1318">
        <v>189</v>
      </c>
      <c r="H1318" t="str">
        <f>_xlfn.XLOOKUP(Table1[[#This Row],[ZIPCODE]],Table2[Zip Code],Table2[County])</f>
        <v>Salt Lake</v>
      </c>
      <c r="I1318" t="str">
        <f>_xlfn.XLOOKUP(Table1[[#This Row],[ZIPCODE]],Table3[zip],Table3[county])</f>
        <v>Salt Lake County</v>
      </c>
      <c r="J1318" t="str">
        <f>IFERROR(Table1[[#This Row],[County (Utah.gov)]], SUBSTITUTE(Table1[[#This Row],[County (WPR)]], " County", ""))</f>
        <v>Salt Lake</v>
      </c>
    </row>
    <row r="1319" spans="1:10">
      <c r="A1319" t="s">
        <v>301</v>
      </c>
      <c r="B1319" t="s">
        <v>20</v>
      </c>
      <c r="C1319">
        <v>2025</v>
      </c>
      <c r="D1319">
        <v>2</v>
      </c>
      <c r="E1319">
        <v>84107</v>
      </c>
      <c r="F1319" t="s">
        <v>290</v>
      </c>
      <c r="G1319">
        <v>320</v>
      </c>
      <c r="H1319" t="str">
        <f>_xlfn.XLOOKUP(Table1[[#This Row],[ZIPCODE]],Table2[Zip Code],Table2[County])</f>
        <v>Salt Lake</v>
      </c>
      <c r="I1319" t="str">
        <f>_xlfn.XLOOKUP(Table1[[#This Row],[ZIPCODE]],Table3[zip],Table3[county])</f>
        <v>Salt Lake County</v>
      </c>
      <c r="J1319" t="str">
        <f>IFERROR(Table1[[#This Row],[County (Utah.gov)]], SUBSTITUTE(Table1[[#This Row],[County (WPR)]], " County", ""))</f>
        <v>Salt Lake</v>
      </c>
    </row>
    <row r="1320" spans="1:10">
      <c r="A1320" t="s">
        <v>301</v>
      </c>
      <c r="B1320" t="s">
        <v>20</v>
      </c>
      <c r="C1320">
        <v>2025</v>
      </c>
      <c r="D1320">
        <v>2</v>
      </c>
      <c r="E1320">
        <v>84107</v>
      </c>
      <c r="F1320" t="s">
        <v>291</v>
      </c>
      <c r="G1320">
        <v>89</v>
      </c>
      <c r="H1320" t="str">
        <f>_xlfn.XLOOKUP(Table1[[#This Row],[ZIPCODE]],Table2[Zip Code],Table2[County])</f>
        <v>Salt Lake</v>
      </c>
      <c r="I1320" t="str">
        <f>_xlfn.XLOOKUP(Table1[[#This Row],[ZIPCODE]],Table3[zip],Table3[county])</f>
        <v>Salt Lake County</v>
      </c>
      <c r="J1320" t="str">
        <f>IFERROR(Table1[[#This Row],[County (Utah.gov)]], SUBSTITUTE(Table1[[#This Row],[County (WPR)]], " County", ""))</f>
        <v>Salt Lake</v>
      </c>
    </row>
    <row r="1321" spans="1:10">
      <c r="A1321" t="s">
        <v>301</v>
      </c>
      <c r="B1321" t="s">
        <v>20</v>
      </c>
      <c r="C1321">
        <v>2025</v>
      </c>
      <c r="D1321">
        <v>2</v>
      </c>
      <c r="E1321">
        <v>84108</v>
      </c>
      <c r="F1321" t="s">
        <v>290</v>
      </c>
      <c r="G1321">
        <v>1444</v>
      </c>
      <c r="H1321" t="str">
        <f>_xlfn.XLOOKUP(Table1[[#This Row],[ZIPCODE]],Table2[Zip Code],Table2[County])</f>
        <v>Salt Lake</v>
      </c>
      <c r="I1321" t="str">
        <f>_xlfn.XLOOKUP(Table1[[#This Row],[ZIPCODE]],Table3[zip],Table3[county])</f>
        <v>Salt Lake County</v>
      </c>
      <c r="J1321" t="str">
        <f>IFERROR(Table1[[#This Row],[County (Utah.gov)]], SUBSTITUTE(Table1[[#This Row],[County (WPR)]], " County", ""))</f>
        <v>Salt Lake</v>
      </c>
    </row>
    <row r="1322" spans="1:10">
      <c r="A1322" t="s">
        <v>301</v>
      </c>
      <c r="B1322" t="s">
        <v>20</v>
      </c>
      <c r="C1322">
        <v>2025</v>
      </c>
      <c r="D1322">
        <v>2</v>
      </c>
      <c r="E1322">
        <v>84108</v>
      </c>
      <c r="F1322" t="s">
        <v>291</v>
      </c>
      <c r="G1322">
        <v>248</v>
      </c>
      <c r="H1322" t="str">
        <f>_xlfn.XLOOKUP(Table1[[#This Row],[ZIPCODE]],Table2[Zip Code],Table2[County])</f>
        <v>Salt Lake</v>
      </c>
      <c r="I1322" t="str">
        <f>_xlfn.XLOOKUP(Table1[[#This Row],[ZIPCODE]],Table3[zip],Table3[county])</f>
        <v>Salt Lake County</v>
      </c>
      <c r="J1322" t="str">
        <f>IFERROR(Table1[[#This Row],[County (Utah.gov)]], SUBSTITUTE(Table1[[#This Row],[County (WPR)]], " County", ""))</f>
        <v>Salt Lake</v>
      </c>
    </row>
    <row r="1323" spans="1:10">
      <c r="A1323" t="s">
        <v>301</v>
      </c>
      <c r="B1323" t="s">
        <v>20</v>
      </c>
      <c r="C1323">
        <v>2025</v>
      </c>
      <c r="D1323">
        <v>2</v>
      </c>
      <c r="E1323">
        <v>84109</v>
      </c>
      <c r="F1323" t="s">
        <v>290</v>
      </c>
      <c r="G1323">
        <v>592</v>
      </c>
      <c r="H1323" t="str">
        <f>_xlfn.XLOOKUP(Table1[[#This Row],[ZIPCODE]],Table2[Zip Code],Table2[County])</f>
        <v>Salt Lake</v>
      </c>
      <c r="I1323" t="str">
        <f>_xlfn.XLOOKUP(Table1[[#This Row],[ZIPCODE]],Table3[zip],Table3[county])</f>
        <v>Salt Lake County</v>
      </c>
      <c r="J1323" t="str">
        <f>IFERROR(Table1[[#This Row],[County (Utah.gov)]], SUBSTITUTE(Table1[[#This Row],[County (WPR)]], " County", ""))</f>
        <v>Salt Lake</v>
      </c>
    </row>
    <row r="1324" spans="1:10">
      <c r="A1324" t="s">
        <v>301</v>
      </c>
      <c r="B1324" t="s">
        <v>20</v>
      </c>
      <c r="C1324">
        <v>2025</v>
      </c>
      <c r="D1324">
        <v>2</v>
      </c>
      <c r="E1324">
        <v>84109</v>
      </c>
      <c r="F1324" t="s">
        <v>291</v>
      </c>
      <c r="G1324">
        <v>121</v>
      </c>
      <c r="H1324" t="str">
        <f>_xlfn.XLOOKUP(Table1[[#This Row],[ZIPCODE]],Table2[Zip Code],Table2[County])</f>
        <v>Salt Lake</v>
      </c>
      <c r="I1324" t="str">
        <f>_xlfn.XLOOKUP(Table1[[#This Row],[ZIPCODE]],Table3[zip],Table3[county])</f>
        <v>Salt Lake County</v>
      </c>
      <c r="J1324" t="str">
        <f>IFERROR(Table1[[#This Row],[County (Utah.gov)]], SUBSTITUTE(Table1[[#This Row],[County (WPR)]], " County", ""))</f>
        <v>Salt Lake</v>
      </c>
    </row>
    <row r="1325" spans="1:10">
      <c r="A1325" t="s">
        <v>301</v>
      </c>
      <c r="B1325" t="s">
        <v>20</v>
      </c>
      <c r="C1325">
        <v>2025</v>
      </c>
      <c r="D1325">
        <v>2</v>
      </c>
      <c r="E1325">
        <v>84110</v>
      </c>
      <c r="F1325" t="s">
        <v>290</v>
      </c>
      <c r="G1325">
        <v>2</v>
      </c>
      <c r="H1325" t="str">
        <f>_xlfn.XLOOKUP(Table1[[#This Row],[ZIPCODE]],Table2[Zip Code],Table2[County])</f>
        <v>Salt Lake</v>
      </c>
      <c r="I1325" t="e">
        <f>_xlfn.XLOOKUP(Table1[[#This Row],[ZIPCODE]],Table3[zip],Table3[county])</f>
        <v>#N/A</v>
      </c>
      <c r="J1325" t="str">
        <f>IFERROR(Table1[[#This Row],[County (Utah.gov)]], SUBSTITUTE(Table1[[#This Row],[County (WPR)]], " County", ""))</f>
        <v>Salt Lake</v>
      </c>
    </row>
    <row r="1326" spans="1:10">
      <c r="A1326" t="s">
        <v>301</v>
      </c>
      <c r="B1326" t="s">
        <v>20</v>
      </c>
      <c r="C1326">
        <v>2025</v>
      </c>
      <c r="D1326">
        <v>2</v>
      </c>
      <c r="E1326">
        <v>84110</v>
      </c>
      <c r="F1326" t="s">
        <v>291</v>
      </c>
      <c r="G1326">
        <v>1</v>
      </c>
      <c r="H1326" t="str">
        <f>_xlfn.XLOOKUP(Table1[[#This Row],[ZIPCODE]],Table2[Zip Code],Table2[County])</f>
        <v>Salt Lake</v>
      </c>
      <c r="I1326" t="e">
        <f>_xlfn.XLOOKUP(Table1[[#This Row],[ZIPCODE]],Table3[zip],Table3[county])</f>
        <v>#N/A</v>
      </c>
      <c r="J1326" t="str">
        <f>IFERROR(Table1[[#This Row],[County (Utah.gov)]], SUBSTITUTE(Table1[[#This Row],[County (WPR)]], " County", ""))</f>
        <v>Salt Lake</v>
      </c>
    </row>
    <row r="1327" spans="1:10">
      <c r="A1327" t="s">
        <v>301</v>
      </c>
      <c r="B1327" t="s">
        <v>20</v>
      </c>
      <c r="C1327">
        <v>2025</v>
      </c>
      <c r="D1327">
        <v>2</v>
      </c>
      <c r="E1327">
        <v>84111</v>
      </c>
      <c r="F1327" t="s">
        <v>290</v>
      </c>
      <c r="G1327">
        <v>890</v>
      </c>
      <c r="H1327" t="str">
        <f>_xlfn.XLOOKUP(Table1[[#This Row],[ZIPCODE]],Table2[Zip Code],Table2[County])</f>
        <v>Salt Lake</v>
      </c>
      <c r="I1327" t="str">
        <f>_xlfn.XLOOKUP(Table1[[#This Row],[ZIPCODE]],Table3[zip],Table3[county])</f>
        <v>Salt Lake County</v>
      </c>
      <c r="J1327" t="str">
        <f>IFERROR(Table1[[#This Row],[County (Utah.gov)]], SUBSTITUTE(Table1[[#This Row],[County (WPR)]], " County", ""))</f>
        <v>Salt Lake</v>
      </c>
    </row>
    <row r="1328" spans="1:10">
      <c r="A1328" t="s">
        <v>301</v>
      </c>
      <c r="B1328" t="s">
        <v>20</v>
      </c>
      <c r="C1328">
        <v>2025</v>
      </c>
      <c r="D1328">
        <v>2</v>
      </c>
      <c r="E1328">
        <v>84111</v>
      </c>
      <c r="F1328" t="s">
        <v>291</v>
      </c>
      <c r="G1328">
        <v>152</v>
      </c>
      <c r="H1328" t="str">
        <f>_xlfn.XLOOKUP(Table1[[#This Row],[ZIPCODE]],Table2[Zip Code],Table2[County])</f>
        <v>Salt Lake</v>
      </c>
      <c r="I1328" t="str">
        <f>_xlfn.XLOOKUP(Table1[[#This Row],[ZIPCODE]],Table3[zip],Table3[county])</f>
        <v>Salt Lake County</v>
      </c>
      <c r="J1328" t="str">
        <f>IFERROR(Table1[[#This Row],[County (Utah.gov)]], SUBSTITUTE(Table1[[#This Row],[County (WPR)]], " County", ""))</f>
        <v>Salt Lake</v>
      </c>
    </row>
    <row r="1329" spans="1:10">
      <c r="A1329" t="s">
        <v>301</v>
      </c>
      <c r="B1329" t="s">
        <v>20</v>
      </c>
      <c r="C1329">
        <v>2025</v>
      </c>
      <c r="D1329">
        <v>2</v>
      </c>
      <c r="E1329">
        <v>84112</v>
      </c>
      <c r="F1329" t="s">
        <v>290</v>
      </c>
      <c r="G1329">
        <v>984</v>
      </c>
      <c r="H1329" t="str">
        <f>_xlfn.XLOOKUP(Table1[[#This Row],[ZIPCODE]],Table2[Zip Code],Table2[County])</f>
        <v>Salt Lake</v>
      </c>
      <c r="I1329" t="str">
        <f>_xlfn.XLOOKUP(Table1[[#This Row],[ZIPCODE]],Table3[zip],Table3[county])</f>
        <v>Salt Lake County</v>
      </c>
      <c r="J1329" t="str">
        <f>IFERROR(Table1[[#This Row],[County (Utah.gov)]], SUBSTITUTE(Table1[[#This Row],[County (WPR)]], " County", ""))</f>
        <v>Salt Lake</v>
      </c>
    </row>
    <row r="1330" spans="1:10">
      <c r="A1330" t="s">
        <v>301</v>
      </c>
      <c r="B1330" t="s">
        <v>20</v>
      </c>
      <c r="C1330">
        <v>2025</v>
      </c>
      <c r="D1330">
        <v>2</v>
      </c>
      <c r="E1330">
        <v>84112</v>
      </c>
      <c r="F1330" t="s">
        <v>291</v>
      </c>
      <c r="G1330">
        <v>29</v>
      </c>
      <c r="H1330" t="str">
        <f>_xlfn.XLOOKUP(Table1[[#This Row],[ZIPCODE]],Table2[Zip Code],Table2[County])</f>
        <v>Salt Lake</v>
      </c>
      <c r="I1330" t="str">
        <f>_xlfn.XLOOKUP(Table1[[#This Row],[ZIPCODE]],Table3[zip],Table3[county])</f>
        <v>Salt Lake County</v>
      </c>
      <c r="J1330" t="str">
        <f>IFERROR(Table1[[#This Row],[County (Utah.gov)]], SUBSTITUTE(Table1[[#This Row],[County (WPR)]], " County", ""))</f>
        <v>Salt Lake</v>
      </c>
    </row>
    <row r="1331" spans="1:10">
      <c r="A1331" t="s">
        <v>301</v>
      </c>
      <c r="B1331" t="s">
        <v>20</v>
      </c>
      <c r="C1331">
        <v>2025</v>
      </c>
      <c r="D1331">
        <v>2</v>
      </c>
      <c r="E1331">
        <v>84113</v>
      </c>
      <c r="F1331" t="s">
        <v>290</v>
      </c>
      <c r="G1331">
        <v>71</v>
      </c>
      <c r="H1331" t="str">
        <f>_xlfn.XLOOKUP(Table1[[#This Row],[ZIPCODE]],Table2[Zip Code],Table2[County])</f>
        <v>Salt Lake</v>
      </c>
      <c r="I1331" t="str">
        <f>_xlfn.XLOOKUP(Table1[[#This Row],[ZIPCODE]],Table3[zip],Table3[county])</f>
        <v>Salt Lake County</v>
      </c>
      <c r="J1331" t="str">
        <f>IFERROR(Table1[[#This Row],[County (Utah.gov)]], SUBSTITUTE(Table1[[#This Row],[County (WPR)]], " County", ""))</f>
        <v>Salt Lake</v>
      </c>
    </row>
    <row r="1332" spans="1:10">
      <c r="A1332" t="s">
        <v>301</v>
      </c>
      <c r="B1332" t="s">
        <v>20</v>
      </c>
      <c r="C1332">
        <v>2025</v>
      </c>
      <c r="D1332">
        <v>2</v>
      </c>
      <c r="E1332">
        <v>84113</v>
      </c>
      <c r="F1332" t="s">
        <v>291</v>
      </c>
      <c r="G1332">
        <v>4</v>
      </c>
      <c r="H1332" t="str">
        <f>_xlfn.XLOOKUP(Table1[[#This Row],[ZIPCODE]],Table2[Zip Code],Table2[County])</f>
        <v>Salt Lake</v>
      </c>
      <c r="I1332" t="str">
        <f>_xlfn.XLOOKUP(Table1[[#This Row],[ZIPCODE]],Table3[zip],Table3[county])</f>
        <v>Salt Lake County</v>
      </c>
      <c r="J1332" t="str">
        <f>IFERROR(Table1[[#This Row],[County (Utah.gov)]], SUBSTITUTE(Table1[[#This Row],[County (WPR)]], " County", ""))</f>
        <v>Salt Lake</v>
      </c>
    </row>
    <row r="1333" spans="1:10">
      <c r="A1333" t="s">
        <v>301</v>
      </c>
      <c r="B1333" t="s">
        <v>20</v>
      </c>
      <c r="C1333">
        <v>2025</v>
      </c>
      <c r="D1333">
        <v>2</v>
      </c>
      <c r="E1333">
        <v>84114</v>
      </c>
      <c r="F1333" t="s">
        <v>290</v>
      </c>
      <c r="G1333">
        <v>1</v>
      </c>
      <c r="H1333" t="str">
        <f>_xlfn.XLOOKUP(Table1[[#This Row],[ZIPCODE]],Table2[Zip Code],Table2[County])</f>
        <v>Salt Lake</v>
      </c>
      <c r="I1333" t="str">
        <f>_xlfn.XLOOKUP(Table1[[#This Row],[ZIPCODE]],Table3[zip],Table3[county])</f>
        <v>Salt Lake County</v>
      </c>
      <c r="J1333" t="str">
        <f>IFERROR(Table1[[#This Row],[County (Utah.gov)]], SUBSTITUTE(Table1[[#This Row],[County (WPR)]], " County", ""))</f>
        <v>Salt Lake</v>
      </c>
    </row>
    <row r="1334" spans="1:10">
      <c r="A1334" t="s">
        <v>301</v>
      </c>
      <c r="B1334" t="s">
        <v>20</v>
      </c>
      <c r="C1334">
        <v>2025</v>
      </c>
      <c r="D1334">
        <v>2</v>
      </c>
      <c r="E1334">
        <v>84115</v>
      </c>
      <c r="F1334" t="s">
        <v>290</v>
      </c>
      <c r="G1334">
        <v>487</v>
      </c>
      <c r="H1334" t="str">
        <f>_xlfn.XLOOKUP(Table1[[#This Row],[ZIPCODE]],Table2[Zip Code],Table2[County])</f>
        <v>Salt Lake</v>
      </c>
      <c r="I1334" t="str">
        <f>_xlfn.XLOOKUP(Table1[[#This Row],[ZIPCODE]],Table3[zip],Table3[county])</f>
        <v>Salt Lake County</v>
      </c>
      <c r="J1334" t="str">
        <f>IFERROR(Table1[[#This Row],[County (Utah.gov)]], SUBSTITUTE(Table1[[#This Row],[County (WPR)]], " County", ""))</f>
        <v>Salt Lake</v>
      </c>
    </row>
    <row r="1335" spans="1:10">
      <c r="A1335" t="s">
        <v>301</v>
      </c>
      <c r="B1335" t="s">
        <v>20</v>
      </c>
      <c r="C1335">
        <v>2025</v>
      </c>
      <c r="D1335">
        <v>2</v>
      </c>
      <c r="E1335">
        <v>84115</v>
      </c>
      <c r="F1335" t="s">
        <v>291</v>
      </c>
      <c r="G1335">
        <v>117</v>
      </c>
      <c r="H1335" t="str">
        <f>_xlfn.XLOOKUP(Table1[[#This Row],[ZIPCODE]],Table2[Zip Code],Table2[County])</f>
        <v>Salt Lake</v>
      </c>
      <c r="I1335" t="str">
        <f>_xlfn.XLOOKUP(Table1[[#This Row],[ZIPCODE]],Table3[zip],Table3[county])</f>
        <v>Salt Lake County</v>
      </c>
      <c r="J1335" t="str">
        <f>IFERROR(Table1[[#This Row],[County (Utah.gov)]], SUBSTITUTE(Table1[[#This Row],[County (WPR)]], " County", ""))</f>
        <v>Salt Lake</v>
      </c>
    </row>
    <row r="1336" spans="1:10">
      <c r="A1336" t="s">
        <v>301</v>
      </c>
      <c r="B1336" t="s">
        <v>20</v>
      </c>
      <c r="C1336">
        <v>2025</v>
      </c>
      <c r="D1336">
        <v>2</v>
      </c>
      <c r="E1336">
        <v>84116</v>
      </c>
      <c r="F1336" t="s">
        <v>290</v>
      </c>
      <c r="G1336">
        <v>353</v>
      </c>
      <c r="H1336" t="str">
        <f>_xlfn.XLOOKUP(Table1[[#This Row],[ZIPCODE]],Table2[Zip Code],Table2[County])</f>
        <v>Salt Lake</v>
      </c>
      <c r="I1336" t="str">
        <f>_xlfn.XLOOKUP(Table1[[#This Row],[ZIPCODE]],Table3[zip],Table3[county])</f>
        <v>Salt Lake County</v>
      </c>
      <c r="J1336" t="str">
        <f>IFERROR(Table1[[#This Row],[County (Utah.gov)]], SUBSTITUTE(Table1[[#This Row],[County (WPR)]], " County", ""))</f>
        <v>Salt Lake</v>
      </c>
    </row>
    <row r="1337" spans="1:10">
      <c r="A1337" t="s">
        <v>301</v>
      </c>
      <c r="B1337" t="s">
        <v>20</v>
      </c>
      <c r="C1337">
        <v>2025</v>
      </c>
      <c r="D1337">
        <v>2</v>
      </c>
      <c r="E1337">
        <v>84116</v>
      </c>
      <c r="F1337" t="s">
        <v>291</v>
      </c>
      <c r="G1337">
        <v>96</v>
      </c>
      <c r="H1337" t="str">
        <f>_xlfn.XLOOKUP(Table1[[#This Row],[ZIPCODE]],Table2[Zip Code],Table2[County])</f>
        <v>Salt Lake</v>
      </c>
      <c r="I1337" t="str">
        <f>_xlfn.XLOOKUP(Table1[[#This Row],[ZIPCODE]],Table3[zip],Table3[county])</f>
        <v>Salt Lake County</v>
      </c>
      <c r="J1337" t="str">
        <f>IFERROR(Table1[[#This Row],[County (Utah.gov)]], SUBSTITUTE(Table1[[#This Row],[County (WPR)]], " County", ""))</f>
        <v>Salt Lake</v>
      </c>
    </row>
    <row r="1338" spans="1:10">
      <c r="A1338" t="s">
        <v>301</v>
      </c>
      <c r="B1338" t="s">
        <v>20</v>
      </c>
      <c r="C1338">
        <v>2025</v>
      </c>
      <c r="D1338">
        <v>2</v>
      </c>
      <c r="E1338">
        <v>84117</v>
      </c>
      <c r="F1338" t="s">
        <v>290</v>
      </c>
      <c r="G1338">
        <v>340</v>
      </c>
      <c r="H1338" t="str">
        <f>_xlfn.XLOOKUP(Table1[[#This Row],[ZIPCODE]],Table2[Zip Code],Table2[County])</f>
        <v>Salt Lake</v>
      </c>
      <c r="I1338" t="str">
        <f>_xlfn.XLOOKUP(Table1[[#This Row],[ZIPCODE]],Table3[zip],Table3[county])</f>
        <v>Salt Lake County</v>
      </c>
      <c r="J1338" t="str">
        <f>IFERROR(Table1[[#This Row],[County (Utah.gov)]], SUBSTITUTE(Table1[[#This Row],[County (WPR)]], " County", ""))</f>
        <v>Salt Lake</v>
      </c>
    </row>
    <row r="1339" spans="1:10">
      <c r="A1339" t="s">
        <v>301</v>
      </c>
      <c r="B1339" t="s">
        <v>20</v>
      </c>
      <c r="C1339">
        <v>2025</v>
      </c>
      <c r="D1339">
        <v>2</v>
      </c>
      <c r="E1339">
        <v>84117</v>
      </c>
      <c r="F1339" t="s">
        <v>291</v>
      </c>
      <c r="G1339">
        <v>84</v>
      </c>
      <c r="H1339" t="str">
        <f>_xlfn.XLOOKUP(Table1[[#This Row],[ZIPCODE]],Table2[Zip Code],Table2[County])</f>
        <v>Salt Lake</v>
      </c>
      <c r="I1339" t="str">
        <f>_xlfn.XLOOKUP(Table1[[#This Row],[ZIPCODE]],Table3[zip],Table3[county])</f>
        <v>Salt Lake County</v>
      </c>
      <c r="J1339" t="str">
        <f>IFERROR(Table1[[#This Row],[County (Utah.gov)]], SUBSTITUTE(Table1[[#This Row],[County (WPR)]], " County", ""))</f>
        <v>Salt Lake</v>
      </c>
    </row>
    <row r="1340" spans="1:10">
      <c r="A1340" t="s">
        <v>301</v>
      </c>
      <c r="B1340" t="s">
        <v>20</v>
      </c>
      <c r="C1340">
        <v>2025</v>
      </c>
      <c r="D1340">
        <v>2</v>
      </c>
      <c r="E1340">
        <v>84118</v>
      </c>
      <c r="F1340" t="s">
        <v>290</v>
      </c>
      <c r="G1340">
        <v>179</v>
      </c>
      <c r="H1340" t="str">
        <f>_xlfn.XLOOKUP(Table1[[#This Row],[ZIPCODE]],Table2[Zip Code],Table2[County])</f>
        <v>Salt Lake</v>
      </c>
      <c r="I1340" t="str">
        <f>_xlfn.XLOOKUP(Table1[[#This Row],[ZIPCODE]],Table3[zip],Table3[county])</f>
        <v>Salt Lake County</v>
      </c>
      <c r="J1340" t="str">
        <f>IFERROR(Table1[[#This Row],[County (Utah.gov)]], SUBSTITUTE(Table1[[#This Row],[County (WPR)]], " County", ""))</f>
        <v>Salt Lake</v>
      </c>
    </row>
    <row r="1341" spans="1:10">
      <c r="A1341" t="s">
        <v>301</v>
      </c>
      <c r="B1341" t="s">
        <v>20</v>
      </c>
      <c r="C1341">
        <v>2025</v>
      </c>
      <c r="D1341">
        <v>2</v>
      </c>
      <c r="E1341">
        <v>84118</v>
      </c>
      <c r="F1341" t="s">
        <v>291</v>
      </c>
      <c r="G1341">
        <v>43</v>
      </c>
      <c r="H1341" t="str">
        <f>_xlfn.XLOOKUP(Table1[[#This Row],[ZIPCODE]],Table2[Zip Code],Table2[County])</f>
        <v>Salt Lake</v>
      </c>
      <c r="I1341" t="str">
        <f>_xlfn.XLOOKUP(Table1[[#This Row],[ZIPCODE]],Table3[zip],Table3[county])</f>
        <v>Salt Lake County</v>
      </c>
      <c r="J1341" t="str">
        <f>IFERROR(Table1[[#This Row],[County (Utah.gov)]], SUBSTITUTE(Table1[[#This Row],[County (WPR)]], " County", ""))</f>
        <v>Salt Lake</v>
      </c>
    </row>
    <row r="1342" spans="1:10">
      <c r="A1342" t="s">
        <v>301</v>
      </c>
      <c r="B1342" t="s">
        <v>20</v>
      </c>
      <c r="C1342">
        <v>2025</v>
      </c>
      <c r="D1342">
        <v>2</v>
      </c>
      <c r="E1342">
        <v>84119</v>
      </c>
      <c r="F1342" t="s">
        <v>290</v>
      </c>
      <c r="G1342">
        <v>280</v>
      </c>
      <c r="H1342" t="str">
        <f>_xlfn.XLOOKUP(Table1[[#This Row],[ZIPCODE]],Table2[Zip Code],Table2[County])</f>
        <v>Salt Lake</v>
      </c>
      <c r="I1342" t="str">
        <f>_xlfn.XLOOKUP(Table1[[#This Row],[ZIPCODE]],Table3[zip],Table3[county])</f>
        <v>Salt Lake County</v>
      </c>
      <c r="J1342" t="str">
        <f>IFERROR(Table1[[#This Row],[County (Utah.gov)]], SUBSTITUTE(Table1[[#This Row],[County (WPR)]], " County", ""))</f>
        <v>Salt Lake</v>
      </c>
    </row>
    <row r="1343" spans="1:10">
      <c r="A1343" t="s">
        <v>301</v>
      </c>
      <c r="B1343" t="s">
        <v>20</v>
      </c>
      <c r="C1343">
        <v>2025</v>
      </c>
      <c r="D1343">
        <v>2</v>
      </c>
      <c r="E1343">
        <v>84119</v>
      </c>
      <c r="F1343" t="s">
        <v>291</v>
      </c>
      <c r="G1343">
        <v>76</v>
      </c>
      <c r="H1343" t="str">
        <f>_xlfn.XLOOKUP(Table1[[#This Row],[ZIPCODE]],Table2[Zip Code],Table2[County])</f>
        <v>Salt Lake</v>
      </c>
      <c r="I1343" t="str">
        <f>_xlfn.XLOOKUP(Table1[[#This Row],[ZIPCODE]],Table3[zip],Table3[county])</f>
        <v>Salt Lake County</v>
      </c>
      <c r="J1343" t="str">
        <f>IFERROR(Table1[[#This Row],[County (Utah.gov)]], SUBSTITUTE(Table1[[#This Row],[County (WPR)]], " County", ""))</f>
        <v>Salt Lake</v>
      </c>
    </row>
    <row r="1344" spans="1:10">
      <c r="A1344" t="s">
        <v>301</v>
      </c>
      <c r="B1344" t="s">
        <v>20</v>
      </c>
      <c r="C1344">
        <v>2025</v>
      </c>
      <c r="D1344">
        <v>2</v>
      </c>
      <c r="E1344">
        <v>84120</v>
      </c>
      <c r="F1344" t="s">
        <v>290</v>
      </c>
      <c r="G1344">
        <v>250</v>
      </c>
      <c r="H1344" t="str">
        <f>_xlfn.XLOOKUP(Table1[[#This Row],[ZIPCODE]],Table2[Zip Code],Table2[County])</f>
        <v>Salt Lake</v>
      </c>
      <c r="I1344" t="str">
        <f>_xlfn.XLOOKUP(Table1[[#This Row],[ZIPCODE]],Table3[zip],Table3[county])</f>
        <v>Salt Lake County</v>
      </c>
      <c r="J1344" t="str">
        <f>IFERROR(Table1[[#This Row],[County (Utah.gov)]], SUBSTITUTE(Table1[[#This Row],[County (WPR)]], " County", ""))</f>
        <v>Salt Lake</v>
      </c>
    </row>
    <row r="1345" spans="1:10">
      <c r="A1345" t="s">
        <v>301</v>
      </c>
      <c r="B1345" t="s">
        <v>20</v>
      </c>
      <c r="C1345">
        <v>2025</v>
      </c>
      <c r="D1345">
        <v>2</v>
      </c>
      <c r="E1345">
        <v>84120</v>
      </c>
      <c r="F1345" t="s">
        <v>291</v>
      </c>
      <c r="G1345">
        <v>61</v>
      </c>
      <c r="H1345" t="str">
        <f>_xlfn.XLOOKUP(Table1[[#This Row],[ZIPCODE]],Table2[Zip Code],Table2[County])</f>
        <v>Salt Lake</v>
      </c>
      <c r="I1345" t="str">
        <f>_xlfn.XLOOKUP(Table1[[#This Row],[ZIPCODE]],Table3[zip],Table3[county])</f>
        <v>Salt Lake County</v>
      </c>
      <c r="J1345" t="str">
        <f>IFERROR(Table1[[#This Row],[County (Utah.gov)]], SUBSTITUTE(Table1[[#This Row],[County (WPR)]], " County", ""))</f>
        <v>Salt Lake</v>
      </c>
    </row>
    <row r="1346" spans="1:10">
      <c r="A1346" t="s">
        <v>301</v>
      </c>
      <c r="B1346" t="s">
        <v>20</v>
      </c>
      <c r="C1346">
        <v>2025</v>
      </c>
      <c r="D1346">
        <v>2</v>
      </c>
      <c r="E1346">
        <v>84121</v>
      </c>
      <c r="F1346" t="s">
        <v>290</v>
      </c>
      <c r="G1346">
        <v>539</v>
      </c>
      <c r="H1346" t="str">
        <f>_xlfn.XLOOKUP(Table1[[#This Row],[ZIPCODE]],Table2[Zip Code],Table2[County])</f>
        <v>Salt Lake</v>
      </c>
      <c r="I1346" t="str">
        <f>_xlfn.XLOOKUP(Table1[[#This Row],[ZIPCODE]],Table3[zip],Table3[county])</f>
        <v>Salt Lake County</v>
      </c>
      <c r="J1346" t="str">
        <f>IFERROR(Table1[[#This Row],[County (Utah.gov)]], SUBSTITUTE(Table1[[#This Row],[County (WPR)]], " County", ""))</f>
        <v>Salt Lake</v>
      </c>
    </row>
    <row r="1347" spans="1:10">
      <c r="A1347" t="s">
        <v>301</v>
      </c>
      <c r="B1347" t="s">
        <v>20</v>
      </c>
      <c r="C1347">
        <v>2025</v>
      </c>
      <c r="D1347">
        <v>2</v>
      </c>
      <c r="E1347">
        <v>84121</v>
      </c>
      <c r="F1347" t="s">
        <v>291</v>
      </c>
      <c r="G1347">
        <v>133</v>
      </c>
      <c r="H1347" t="str">
        <f>_xlfn.XLOOKUP(Table1[[#This Row],[ZIPCODE]],Table2[Zip Code],Table2[County])</f>
        <v>Salt Lake</v>
      </c>
      <c r="I1347" t="str">
        <f>_xlfn.XLOOKUP(Table1[[#This Row],[ZIPCODE]],Table3[zip],Table3[county])</f>
        <v>Salt Lake County</v>
      </c>
      <c r="J1347" t="str">
        <f>IFERROR(Table1[[#This Row],[County (Utah.gov)]], SUBSTITUTE(Table1[[#This Row],[County (WPR)]], " County", ""))</f>
        <v>Salt Lake</v>
      </c>
    </row>
    <row r="1348" spans="1:10">
      <c r="A1348" t="s">
        <v>301</v>
      </c>
      <c r="B1348" t="s">
        <v>20</v>
      </c>
      <c r="C1348">
        <v>2025</v>
      </c>
      <c r="D1348">
        <v>2</v>
      </c>
      <c r="E1348">
        <v>84122</v>
      </c>
      <c r="F1348" t="s">
        <v>290</v>
      </c>
      <c r="G1348">
        <v>2</v>
      </c>
      <c r="H1348" t="str">
        <f>_xlfn.XLOOKUP(Table1[[#This Row],[ZIPCODE]],Table2[Zip Code],Table2[County])</f>
        <v>Salt Lake</v>
      </c>
      <c r="I1348" t="e">
        <f>_xlfn.XLOOKUP(Table1[[#This Row],[ZIPCODE]],Table3[zip],Table3[county])</f>
        <v>#N/A</v>
      </c>
      <c r="J1348" t="str">
        <f>IFERROR(Table1[[#This Row],[County (Utah.gov)]], SUBSTITUTE(Table1[[#This Row],[County (WPR)]], " County", ""))</f>
        <v>Salt Lake</v>
      </c>
    </row>
    <row r="1349" spans="1:10">
      <c r="A1349" t="s">
        <v>301</v>
      </c>
      <c r="B1349" t="s">
        <v>20</v>
      </c>
      <c r="C1349">
        <v>2025</v>
      </c>
      <c r="D1349">
        <v>2</v>
      </c>
      <c r="E1349">
        <v>84123</v>
      </c>
      <c r="F1349" t="s">
        <v>290</v>
      </c>
      <c r="G1349">
        <v>242</v>
      </c>
      <c r="H1349" t="str">
        <f>_xlfn.XLOOKUP(Table1[[#This Row],[ZIPCODE]],Table2[Zip Code],Table2[County])</f>
        <v>Salt Lake</v>
      </c>
      <c r="I1349" t="str">
        <f>_xlfn.XLOOKUP(Table1[[#This Row],[ZIPCODE]],Table3[zip],Table3[county])</f>
        <v>Salt Lake County</v>
      </c>
      <c r="J1349" t="str">
        <f>IFERROR(Table1[[#This Row],[County (Utah.gov)]], SUBSTITUTE(Table1[[#This Row],[County (WPR)]], " County", ""))</f>
        <v>Salt Lake</v>
      </c>
    </row>
    <row r="1350" spans="1:10">
      <c r="A1350" t="s">
        <v>301</v>
      </c>
      <c r="B1350" t="s">
        <v>20</v>
      </c>
      <c r="C1350">
        <v>2025</v>
      </c>
      <c r="D1350">
        <v>2</v>
      </c>
      <c r="E1350">
        <v>84123</v>
      </c>
      <c r="F1350" t="s">
        <v>291</v>
      </c>
      <c r="G1350">
        <v>63</v>
      </c>
      <c r="H1350" t="str">
        <f>_xlfn.XLOOKUP(Table1[[#This Row],[ZIPCODE]],Table2[Zip Code],Table2[County])</f>
        <v>Salt Lake</v>
      </c>
      <c r="I1350" t="str">
        <f>_xlfn.XLOOKUP(Table1[[#This Row],[ZIPCODE]],Table3[zip],Table3[county])</f>
        <v>Salt Lake County</v>
      </c>
      <c r="J1350" t="str">
        <f>IFERROR(Table1[[#This Row],[County (Utah.gov)]], SUBSTITUTE(Table1[[#This Row],[County (WPR)]], " County", ""))</f>
        <v>Salt Lake</v>
      </c>
    </row>
    <row r="1351" spans="1:10">
      <c r="A1351" t="s">
        <v>301</v>
      </c>
      <c r="B1351" t="s">
        <v>20</v>
      </c>
      <c r="C1351">
        <v>2025</v>
      </c>
      <c r="D1351">
        <v>2</v>
      </c>
      <c r="E1351">
        <v>84124</v>
      </c>
      <c r="F1351" t="s">
        <v>290</v>
      </c>
      <c r="G1351">
        <v>377</v>
      </c>
      <c r="H1351" t="str">
        <f>_xlfn.XLOOKUP(Table1[[#This Row],[ZIPCODE]],Table2[Zip Code],Table2[County])</f>
        <v>Salt Lake</v>
      </c>
      <c r="I1351" t="str">
        <f>_xlfn.XLOOKUP(Table1[[#This Row],[ZIPCODE]],Table3[zip],Table3[county])</f>
        <v>Salt Lake County</v>
      </c>
      <c r="J1351" t="str">
        <f>IFERROR(Table1[[#This Row],[County (Utah.gov)]], SUBSTITUTE(Table1[[#This Row],[County (WPR)]], " County", ""))</f>
        <v>Salt Lake</v>
      </c>
    </row>
    <row r="1352" spans="1:10">
      <c r="A1352" t="s">
        <v>301</v>
      </c>
      <c r="B1352" t="s">
        <v>20</v>
      </c>
      <c r="C1352">
        <v>2025</v>
      </c>
      <c r="D1352">
        <v>2</v>
      </c>
      <c r="E1352">
        <v>84124</v>
      </c>
      <c r="F1352" t="s">
        <v>291</v>
      </c>
      <c r="G1352">
        <v>96</v>
      </c>
      <c r="H1352" t="str">
        <f>_xlfn.XLOOKUP(Table1[[#This Row],[ZIPCODE]],Table2[Zip Code],Table2[County])</f>
        <v>Salt Lake</v>
      </c>
      <c r="I1352" t="str">
        <f>_xlfn.XLOOKUP(Table1[[#This Row],[ZIPCODE]],Table3[zip],Table3[county])</f>
        <v>Salt Lake County</v>
      </c>
      <c r="J1352" t="str">
        <f>IFERROR(Table1[[#This Row],[County (Utah.gov)]], SUBSTITUTE(Table1[[#This Row],[County (WPR)]], " County", ""))</f>
        <v>Salt Lake</v>
      </c>
    </row>
    <row r="1353" spans="1:10">
      <c r="A1353" t="s">
        <v>301</v>
      </c>
      <c r="B1353" t="s">
        <v>20</v>
      </c>
      <c r="C1353">
        <v>2025</v>
      </c>
      <c r="D1353">
        <v>2</v>
      </c>
      <c r="E1353">
        <v>84126</v>
      </c>
      <c r="F1353" t="s">
        <v>290</v>
      </c>
      <c r="G1353">
        <v>1</v>
      </c>
      <c r="H1353" t="str">
        <f>_xlfn.XLOOKUP(Table1[[#This Row],[ZIPCODE]],Table2[Zip Code],Table2[County])</f>
        <v>Salt Lake</v>
      </c>
      <c r="I1353" t="e">
        <f>_xlfn.XLOOKUP(Table1[[#This Row],[ZIPCODE]],Table3[zip],Table3[county])</f>
        <v>#N/A</v>
      </c>
      <c r="J1353" t="str">
        <f>IFERROR(Table1[[#This Row],[County (Utah.gov)]], SUBSTITUTE(Table1[[#This Row],[County (WPR)]], " County", ""))</f>
        <v>Salt Lake</v>
      </c>
    </row>
    <row r="1354" spans="1:10">
      <c r="A1354" t="s">
        <v>301</v>
      </c>
      <c r="B1354" t="s">
        <v>20</v>
      </c>
      <c r="C1354">
        <v>2025</v>
      </c>
      <c r="D1354">
        <v>2</v>
      </c>
      <c r="E1354">
        <v>84127</v>
      </c>
      <c r="F1354" t="s">
        <v>290</v>
      </c>
      <c r="G1354">
        <v>1</v>
      </c>
      <c r="H1354" t="str">
        <f>_xlfn.XLOOKUP(Table1[[#This Row],[ZIPCODE]],Table2[Zip Code],Table2[County])</f>
        <v>Salt Lake</v>
      </c>
      <c r="I1354" t="e">
        <f>_xlfn.XLOOKUP(Table1[[#This Row],[ZIPCODE]],Table3[zip],Table3[county])</f>
        <v>#N/A</v>
      </c>
      <c r="J1354" t="str">
        <f>IFERROR(Table1[[#This Row],[County (Utah.gov)]], SUBSTITUTE(Table1[[#This Row],[County (WPR)]], " County", ""))</f>
        <v>Salt Lake</v>
      </c>
    </row>
    <row r="1355" spans="1:10">
      <c r="A1355" t="s">
        <v>301</v>
      </c>
      <c r="B1355" t="s">
        <v>20</v>
      </c>
      <c r="C1355">
        <v>2025</v>
      </c>
      <c r="D1355">
        <v>2</v>
      </c>
      <c r="E1355">
        <v>84127</v>
      </c>
      <c r="F1355" t="s">
        <v>291</v>
      </c>
      <c r="G1355">
        <v>1</v>
      </c>
      <c r="H1355" t="str">
        <f>_xlfn.XLOOKUP(Table1[[#This Row],[ZIPCODE]],Table2[Zip Code],Table2[County])</f>
        <v>Salt Lake</v>
      </c>
      <c r="I1355" t="e">
        <f>_xlfn.XLOOKUP(Table1[[#This Row],[ZIPCODE]],Table3[zip],Table3[county])</f>
        <v>#N/A</v>
      </c>
      <c r="J1355" t="str">
        <f>IFERROR(Table1[[#This Row],[County (Utah.gov)]], SUBSTITUTE(Table1[[#This Row],[County (WPR)]], " County", ""))</f>
        <v>Salt Lake</v>
      </c>
    </row>
    <row r="1356" spans="1:10">
      <c r="A1356" t="s">
        <v>301</v>
      </c>
      <c r="B1356" t="s">
        <v>20</v>
      </c>
      <c r="C1356">
        <v>2025</v>
      </c>
      <c r="D1356">
        <v>2</v>
      </c>
      <c r="E1356">
        <v>84128</v>
      </c>
      <c r="F1356" t="s">
        <v>290</v>
      </c>
      <c r="G1356">
        <v>183</v>
      </c>
      <c r="H1356" t="str">
        <f>_xlfn.XLOOKUP(Table1[[#This Row],[ZIPCODE]],Table2[Zip Code],Table2[County])</f>
        <v>Salt Lake</v>
      </c>
      <c r="I1356" t="str">
        <f>_xlfn.XLOOKUP(Table1[[#This Row],[ZIPCODE]],Table3[zip],Table3[county])</f>
        <v>Salt Lake County</v>
      </c>
      <c r="J1356" t="str">
        <f>IFERROR(Table1[[#This Row],[County (Utah.gov)]], SUBSTITUTE(Table1[[#This Row],[County (WPR)]], " County", ""))</f>
        <v>Salt Lake</v>
      </c>
    </row>
    <row r="1357" spans="1:10">
      <c r="A1357" t="s">
        <v>301</v>
      </c>
      <c r="B1357" t="s">
        <v>20</v>
      </c>
      <c r="C1357">
        <v>2025</v>
      </c>
      <c r="D1357">
        <v>2</v>
      </c>
      <c r="E1357">
        <v>84128</v>
      </c>
      <c r="F1357" t="s">
        <v>291</v>
      </c>
      <c r="G1357">
        <v>31</v>
      </c>
      <c r="H1357" t="str">
        <f>_xlfn.XLOOKUP(Table1[[#This Row],[ZIPCODE]],Table2[Zip Code],Table2[County])</f>
        <v>Salt Lake</v>
      </c>
      <c r="I1357" t="str">
        <f>_xlfn.XLOOKUP(Table1[[#This Row],[ZIPCODE]],Table3[zip],Table3[county])</f>
        <v>Salt Lake County</v>
      </c>
      <c r="J1357" t="str">
        <f>IFERROR(Table1[[#This Row],[County (Utah.gov)]], SUBSTITUTE(Table1[[#This Row],[County (WPR)]], " County", ""))</f>
        <v>Salt Lake</v>
      </c>
    </row>
    <row r="1358" spans="1:10">
      <c r="A1358" t="s">
        <v>301</v>
      </c>
      <c r="B1358" t="s">
        <v>20</v>
      </c>
      <c r="C1358">
        <v>2025</v>
      </c>
      <c r="D1358">
        <v>2</v>
      </c>
      <c r="E1358">
        <v>84129</v>
      </c>
      <c r="F1358" t="s">
        <v>290</v>
      </c>
      <c r="G1358">
        <v>219</v>
      </c>
      <c r="H1358" t="e">
        <f>_xlfn.XLOOKUP(Table1[[#This Row],[ZIPCODE]],Table2[Zip Code],Table2[County])</f>
        <v>#N/A</v>
      </c>
      <c r="I1358" t="str">
        <f>_xlfn.XLOOKUP(Table1[[#This Row],[ZIPCODE]],Table3[zip],Table3[county])</f>
        <v>Salt Lake County</v>
      </c>
      <c r="J1358" t="str">
        <f>IFERROR(Table1[[#This Row],[County (Utah.gov)]], SUBSTITUTE(Table1[[#This Row],[County (WPR)]], " County", ""))</f>
        <v>Salt Lake</v>
      </c>
    </row>
    <row r="1359" spans="1:10">
      <c r="A1359" t="s">
        <v>301</v>
      </c>
      <c r="B1359" t="s">
        <v>20</v>
      </c>
      <c r="C1359">
        <v>2025</v>
      </c>
      <c r="D1359">
        <v>2</v>
      </c>
      <c r="E1359">
        <v>84129</v>
      </c>
      <c r="F1359" t="s">
        <v>291</v>
      </c>
      <c r="G1359">
        <v>54</v>
      </c>
      <c r="H1359" t="e">
        <f>_xlfn.XLOOKUP(Table1[[#This Row],[ZIPCODE]],Table2[Zip Code],Table2[County])</f>
        <v>#N/A</v>
      </c>
      <c r="I1359" t="str">
        <f>_xlfn.XLOOKUP(Table1[[#This Row],[ZIPCODE]],Table3[zip],Table3[county])</f>
        <v>Salt Lake County</v>
      </c>
      <c r="J1359" t="str">
        <f>IFERROR(Table1[[#This Row],[County (Utah.gov)]], SUBSTITUTE(Table1[[#This Row],[County (WPR)]], " County", ""))</f>
        <v>Salt Lake</v>
      </c>
    </row>
    <row r="1360" spans="1:10">
      <c r="A1360" t="s">
        <v>301</v>
      </c>
      <c r="B1360" t="s">
        <v>20</v>
      </c>
      <c r="C1360">
        <v>2025</v>
      </c>
      <c r="D1360">
        <v>2</v>
      </c>
      <c r="E1360">
        <v>84147</v>
      </c>
      <c r="F1360" t="s">
        <v>290</v>
      </c>
      <c r="G1360">
        <v>1</v>
      </c>
      <c r="H1360" t="str">
        <f>_xlfn.XLOOKUP(Table1[[#This Row],[ZIPCODE]],Table2[Zip Code],Table2[County])</f>
        <v>Salt Lake</v>
      </c>
      <c r="I1360" t="e">
        <f>_xlfn.XLOOKUP(Table1[[#This Row],[ZIPCODE]],Table3[zip],Table3[county])</f>
        <v>#N/A</v>
      </c>
      <c r="J1360" t="str">
        <f>IFERROR(Table1[[#This Row],[County (Utah.gov)]], SUBSTITUTE(Table1[[#This Row],[County (WPR)]], " County", ""))</f>
        <v>Salt Lake</v>
      </c>
    </row>
    <row r="1361" spans="1:10">
      <c r="A1361" t="s">
        <v>301</v>
      </c>
      <c r="B1361" t="s">
        <v>20</v>
      </c>
      <c r="C1361">
        <v>2025</v>
      </c>
      <c r="D1361">
        <v>2</v>
      </c>
      <c r="E1361">
        <v>84150</v>
      </c>
      <c r="F1361" t="s">
        <v>290</v>
      </c>
      <c r="G1361">
        <v>2</v>
      </c>
      <c r="H1361" t="str">
        <f>_xlfn.XLOOKUP(Table1[[#This Row],[ZIPCODE]],Table2[Zip Code],Table2[County])</f>
        <v>Salt Lake</v>
      </c>
      <c r="I1361" t="str">
        <f>_xlfn.XLOOKUP(Table1[[#This Row],[ZIPCODE]],Table3[zip],Table3[county])</f>
        <v>Salt Lake County</v>
      </c>
      <c r="J1361" t="str">
        <f>IFERROR(Table1[[#This Row],[County (Utah.gov)]], SUBSTITUTE(Table1[[#This Row],[County (WPR)]], " County", ""))</f>
        <v>Salt Lake</v>
      </c>
    </row>
    <row r="1362" spans="1:10">
      <c r="A1362" t="s">
        <v>301</v>
      </c>
      <c r="B1362" t="s">
        <v>20</v>
      </c>
      <c r="C1362">
        <v>2025</v>
      </c>
      <c r="D1362">
        <v>2</v>
      </c>
      <c r="E1362">
        <v>84152</v>
      </c>
      <c r="F1362" t="s">
        <v>290</v>
      </c>
      <c r="G1362">
        <v>1</v>
      </c>
      <c r="H1362" t="str">
        <f>_xlfn.XLOOKUP(Table1[[#This Row],[ZIPCODE]],Table2[Zip Code],Table2[County])</f>
        <v>Salt Lake</v>
      </c>
      <c r="I1362" t="e">
        <f>_xlfn.XLOOKUP(Table1[[#This Row],[ZIPCODE]],Table3[zip],Table3[county])</f>
        <v>#N/A</v>
      </c>
      <c r="J1362" t="str">
        <f>IFERROR(Table1[[#This Row],[County (Utah.gov)]], SUBSTITUTE(Table1[[#This Row],[County (WPR)]], " County", ""))</f>
        <v>Salt Lake</v>
      </c>
    </row>
    <row r="1363" spans="1:10">
      <c r="A1363" t="s">
        <v>301</v>
      </c>
      <c r="B1363" t="s">
        <v>20</v>
      </c>
      <c r="C1363">
        <v>2025</v>
      </c>
      <c r="D1363">
        <v>2</v>
      </c>
      <c r="E1363">
        <v>84152</v>
      </c>
      <c r="F1363" t="s">
        <v>291</v>
      </c>
      <c r="G1363">
        <v>3</v>
      </c>
      <c r="H1363" t="str">
        <f>_xlfn.XLOOKUP(Table1[[#This Row],[ZIPCODE]],Table2[Zip Code],Table2[County])</f>
        <v>Salt Lake</v>
      </c>
      <c r="I1363" t="e">
        <f>_xlfn.XLOOKUP(Table1[[#This Row],[ZIPCODE]],Table3[zip],Table3[county])</f>
        <v>#N/A</v>
      </c>
      <c r="J1363" t="str">
        <f>IFERROR(Table1[[#This Row],[County (Utah.gov)]], SUBSTITUTE(Table1[[#This Row],[County (WPR)]], " County", ""))</f>
        <v>Salt Lake</v>
      </c>
    </row>
    <row r="1364" spans="1:10">
      <c r="A1364" t="s">
        <v>301</v>
      </c>
      <c r="B1364" t="s">
        <v>20</v>
      </c>
      <c r="C1364">
        <v>2025</v>
      </c>
      <c r="D1364">
        <v>2</v>
      </c>
      <c r="E1364">
        <v>84157</v>
      </c>
      <c r="F1364" t="s">
        <v>290</v>
      </c>
      <c r="G1364">
        <v>1</v>
      </c>
      <c r="H1364" t="str">
        <f>_xlfn.XLOOKUP(Table1[[#This Row],[ZIPCODE]],Table2[Zip Code],Table2[County])</f>
        <v>Salt Lake</v>
      </c>
      <c r="I1364" t="e">
        <f>_xlfn.XLOOKUP(Table1[[#This Row],[ZIPCODE]],Table3[zip],Table3[county])</f>
        <v>#N/A</v>
      </c>
      <c r="J1364" t="str">
        <f>IFERROR(Table1[[#This Row],[County (Utah.gov)]], SUBSTITUTE(Table1[[#This Row],[County (WPR)]], " County", ""))</f>
        <v>Salt Lake</v>
      </c>
    </row>
    <row r="1365" spans="1:10">
      <c r="A1365" t="s">
        <v>301</v>
      </c>
      <c r="B1365" t="s">
        <v>20</v>
      </c>
      <c r="C1365">
        <v>2025</v>
      </c>
      <c r="D1365">
        <v>2</v>
      </c>
      <c r="E1365">
        <v>84157</v>
      </c>
      <c r="F1365" t="s">
        <v>291</v>
      </c>
      <c r="G1365">
        <v>1</v>
      </c>
      <c r="H1365" t="str">
        <f>_xlfn.XLOOKUP(Table1[[#This Row],[ZIPCODE]],Table2[Zip Code],Table2[County])</f>
        <v>Salt Lake</v>
      </c>
      <c r="I1365" t="e">
        <f>_xlfn.XLOOKUP(Table1[[#This Row],[ZIPCODE]],Table3[zip],Table3[county])</f>
        <v>#N/A</v>
      </c>
      <c r="J1365" t="str">
        <f>IFERROR(Table1[[#This Row],[County (Utah.gov)]], SUBSTITUTE(Table1[[#This Row],[County (WPR)]], " County", ""))</f>
        <v>Salt Lake</v>
      </c>
    </row>
    <row r="1366" spans="1:10">
      <c r="A1366" t="s">
        <v>301</v>
      </c>
      <c r="B1366" t="s">
        <v>20</v>
      </c>
      <c r="C1366">
        <v>2025</v>
      </c>
      <c r="D1366">
        <v>2</v>
      </c>
      <c r="E1366">
        <v>84158</v>
      </c>
      <c r="F1366" t="s">
        <v>290</v>
      </c>
      <c r="G1366">
        <v>8</v>
      </c>
      <c r="H1366" t="str">
        <f>_xlfn.XLOOKUP(Table1[[#This Row],[ZIPCODE]],Table2[Zip Code],Table2[County])</f>
        <v>Salt Lake</v>
      </c>
      <c r="I1366" t="e">
        <f>_xlfn.XLOOKUP(Table1[[#This Row],[ZIPCODE]],Table3[zip],Table3[county])</f>
        <v>#N/A</v>
      </c>
      <c r="J1366" t="str">
        <f>IFERROR(Table1[[#This Row],[County (Utah.gov)]], SUBSTITUTE(Table1[[#This Row],[County (WPR)]], " County", ""))</f>
        <v>Salt Lake</v>
      </c>
    </row>
    <row r="1367" spans="1:10">
      <c r="A1367" t="s">
        <v>301</v>
      </c>
      <c r="B1367" t="s">
        <v>20</v>
      </c>
      <c r="C1367">
        <v>2025</v>
      </c>
      <c r="D1367">
        <v>2</v>
      </c>
      <c r="E1367">
        <v>84158</v>
      </c>
      <c r="F1367" t="s">
        <v>291</v>
      </c>
      <c r="G1367">
        <v>1</v>
      </c>
      <c r="H1367" t="str">
        <f>_xlfn.XLOOKUP(Table1[[#This Row],[ZIPCODE]],Table2[Zip Code],Table2[County])</f>
        <v>Salt Lake</v>
      </c>
      <c r="I1367" t="e">
        <f>_xlfn.XLOOKUP(Table1[[#This Row],[ZIPCODE]],Table3[zip],Table3[county])</f>
        <v>#N/A</v>
      </c>
      <c r="J1367" t="str">
        <f>IFERROR(Table1[[#This Row],[County (Utah.gov)]], SUBSTITUTE(Table1[[#This Row],[County (WPR)]], " County", ""))</f>
        <v>Salt Lake</v>
      </c>
    </row>
    <row r="1368" spans="1:10">
      <c r="A1368" t="s">
        <v>301</v>
      </c>
      <c r="B1368" t="s">
        <v>20</v>
      </c>
      <c r="C1368">
        <v>2025</v>
      </c>
      <c r="D1368">
        <v>2</v>
      </c>
      <c r="E1368">
        <v>84165</v>
      </c>
      <c r="F1368" t="s">
        <v>290</v>
      </c>
      <c r="G1368">
        <v>2</v>
      </c>
      <c r="H1368" t="str">
        <f>_xlfn.XLOOKUP(Table1[[#This Row],[ZIPCODE]],Table2[Zip Code],Table2[County])</f>
        <v>Salt Lake</v>
      </c>
      <c r="I1368" t="e">
        <f>_xlfn.XLOOKUP(Table1[[#This Row],[ZIPCODE]],Table3[zip],Table3[county])</f>
        <v>#N/A</v>
      </c>
      <c r="J1368" t="str">
        <f>IFERROR(Table1[[#This Row],[County (Utah.gov)]], SUBSTITUTE(Table1[[#This Row],[County (WPR)]], " County", ""))</f>
        <v>Salt Lake</v>
      </c>
    </row>
    <row r="1369" spans="1:10">
      <c r="A1369" t="s">
        <v>301</v>
      </c>
      <c r="B1369" t="s">
        <v>20</v>
      </c>
      <c r="C1369">
        <v>2025</v>
      </c>
      <c r="D1369">
        <v>2</v>
      </c>
      <c r="E1369">
        <v>84171</v>
      </c>
      <c r="F1369" t="s">
        <v>290</v>
      </c>
      <c r="G1369">
        <v>4</v>
      </c>
      <c r="H1369" t="str">
        <f>_xlfn.XLOOKUP(Table1[[#This Row],[ZIPCODE]],Table2[Zip Code],Table2[County])</f>
        <v>Salt Lake</v>
      </c>
      <c r="I1369" t="e">
        <f>_xlfn.XLOOKUP(Table1[[#This Row],[ZIPCODE]],Table3[zip],Table3[county])</f>
        <v>#N/A</v>
      </c>
      <c r="J1369" t="str">
        <f>IFERROR(Table1[[#This Row],[County (Utah.gov)]], SUBSTITUTE(Table1[[#This Row],[County (WPR)]], " County", ""))</f>
        <v>Salt Lake</v>
      </c>
    </row>
    <row r="1370" spans="1:10">
      <c r="A1370" t="s">
        <v>301</v>
      </c>
      <c r="B1370" t="s">
        <v>20</v>
      </c>
      <c r="C1370">
        <v>2025</v>
      </c>
      <c r="D1370">
        <v>2</v>
      </c>
      <c r="E1370">
        <v>84196</v>
      </c>
      <c r="F1370" t="s">
        <v>290</v>
      </c>
      <c r="G1370">
        <v>1</v>
      </c>
      <c r="H1370" t="e">
        <f>_xlfn.XLOOKUP(Table1[[#This Row],[ZIPCODE]],Table2[Zip Code],Table2[County])</f>
        <v>#N/A</v>
      </c>
      <c r="I1370" t="e">
        <f>_xlfn.XLOOKUP(Table1[[#This Row],[ZIPCODE]],Table3[zip],Table3[county])</f>
        <v>#N/A</v>
      </c>
      <c r="J1370" t="e">
        <f>IFERROR(Table1[[#This Row],[County (Utah.gov)]], SUBSTITUTE(Table1[[#This Row],[County (WPR)]], " County", ""))</f>
        <v>#N/A</v>
      </c>
    </row>
    <row r="1371" spans="1:10">
      <c r="A1371" t="s">
        <v>301</v>
      </c>
      <c r="B1371" t="s">
        <v>20</v>
      </c>
      <c r="C1371">
        <v>2025</v>
      </c>
      <c r="D1371">
        <v>2</v>
      </c>
      <c r="E1371">
        <v>84219</v>
      </c>
      <c r="F1371" t="s">
        <v>290</v>
      </c>
      <c r="G1371">
        <v>1</v>
      </c>
      <c r="H1371" t="e">
        <f>_xlfn.XLOOKUP(Table1[[#This Row],[ZIPCODE]],Table2[Zip Code],Table2[County])</f>
        <v>#N/A</v>
      </c>
      <c r="I1371" t="e">
        <f>_xlfn.XLOOKUP(Table1[[#This Row],[ZIPCODE]],Table3[zip],Table3[county])</f>
        <v>#N/A</v>
      </c>
      <c r="J1371" t="e">
        <f>IFERROR(Table1[[#This Row],[County (Utah.gov)]], SUBSTITUTE(Table1[[#This Row],[County (WPR)]], " County", ""))</f>
        <v>#N/A</v>
      </c>
    </row>
    <row r="1372" spans="1:10">
      <c r="A1372" t="s">
        <v>301</v>
      </c>
      <c r="B1372" t="s">
        <v>20</v>
      </c>
      <c r="C1372">
        <v>2025</v>
      </c>
      <c r="D1372">
        <v>2</v>
      </c>
      <c r="E1372">
        <v>84301</v>
      </c>
      <c r="F1372" t="s">
        <v>290</v>
      </c>
      <c r="G1372">
        <v>1</v>
      </c>
      <c r="H1372" t="str">
        <f>_xlfn.XLOOKUP(Table1[[#This Row],[ZIPCODE]],Table2[Zip Code],Table2[County])</f>
        <v>Box Elder</v>
      </c>
      <c r="I1372" t="str">
        <f>_xlfn.XLOOKUP(Table1[[#This Row],[ZIPCODE]],Table3[zip],Table3[county])</f>
        <v>Box Elder County</v>
      </c>
      <c r="J1372" t="str">
        <f>IFERROR(Table1[[#This Row],[County (Utah.gov)]], SUBSTITUTE(Table1[[#This Row],[County (WPR)]], " County", ""))</f>
        <v>Box Elder</v>
      </c>
    </row>
    <row r="1373" spans="1:10">
      <c r="A1373" t="s">
        <v>301</v>
      </c>
      <c r="B1373" t="s">
        <v>20</v>
      </c>
      <c r="C1373">
        <v>2025</v>
      </c>
      <c r="D1373">
        <v>2</v>
      </c>
      <c r="E1373">
        <v>84302</v>
      </c>
      <c r="F1373" t="s">
        <v>290</v>
      </c>
      <c r="G1373">
        <v>23</v>
      </c>
      <c r="H1373" t="str">
        <f>_xlfn.XLOOKUP(Table1[[#This Row],[ZIPCODE]],Table2[Zip Code],Table2[County])</f>
        <v>Box Elder</v>
      </c>
      <c r="I1373" t="str">
        <f>_xlfn.XLOOKUP(Table1[[#This Row],[ZIPCODE]],Table3[zip],Table3[county])</f>
        <v>Box Elder County</v>
      </c>
      <c r="J1373" t="str">
        <f>IFERROR(Table1[[#This Row],[County (Utah.gov)]], SUBSTITUTE(Table1[[#This Row],[County (WPR)]], " County", ""))</f>
        <v>Box Elder</v>
      </c>
    </row>
    <row r="1374" spans="1:10">
      <c r="A1374" t="s">
        <v>301</v>
      </c>
      <c r="B1374" t="s">
        <v>20</v>
      </c>
      <c r="C1374">
        <v>2025</v>
      </c>
      <c r="D1374">
        <v>2</v>
      </c>
      <c r="E1374">
        <v>84302</v>
      </c>
      <c r="F1374" t="s">
        <v>291</v>
      </c>
      <c r="G1374">
        <v>7</v>
      </c>
      <c r="H1374" t="str">
        <f>_xlfn.XLOOKUP(Table1[[#This Row],[ZIPCODE]],Table2[Zip Code],Table2[County])</f>
        <v>Box Elder</v>
      </c>
      <c r="I1374" t="str">
        <f>_xlfn.XLOOKUP(Table1[[#This Row],[ZIPCODE]],Table3[zip],Table3[county])</f>
        <v>Box Elder County</v>
      </c>
      <c r="J1374" t="str">
        <f>IFERROR(Table1[[#This Row],[County (Utah.gov)]], SUBSTITUTE(Table1[[#This Row],[County (WPR)]], " County", ""))</f>
        <v>Box Elder</v>
      </c>
    </row>
    <row r="1375" spans="1:10">
      <c r="A1375" t="s">
        <v>301</v>
      </c>
      <c r="B1375" t="s">
        <v>20</v>
      </c>
      <c r="C1375">
        <v>2025</v>
      </c>
      <c r="D1375">
        <v>2</v>
      </c>
      <c r="E1375">
        <v>84308</v>
      </c>
      <c r="F1375" t="s">
        <v>290</v>
      </c>
      <c r="G1375">
        <v>1</v>
      </c>
      <c r="H1375" t="str">
        <f>_xlfn.XLOOKUP(Table1[[#This Row],[ZIPCODE]],Table2[Zip Code],Table2[County])</f>
        <v>Cache</v>
      </c>
      <c r="I1375" t="str">
        <f>_xlfn.XLOOKUP(Table1[[#This Row],[ZIPCODE]],Table3[zip],Table3[county])</f>
        <v>Cache County</v>
      </c>
      <c r="J1375" t="str">
        <f>IFERROR(Table1[[#This Row],[County (Utah.gov)]], SUBSTITUTE(Table1[[#This Row],[County (WPR)]], " County", ""))</f>
        <v>Cache</v>
      </c>
    </row>
    <row r="1376" spans="1:10">
      <c r="A1376" t="s">
        <v>301</v>
      </c>
      <c r="B1376" t="s">
        <v>20</v>
      </c>
      <c r="C1376">
        <v>2025</v>
      </c>
      <c r="D1376">
        <v>2</v>
      </c>
      <c r="E1376">
        <v>84309</v>
      </c>
      <c r="F1376" t="s">
        <v>290</v>
      </c>
      <c r="G1376">
        <v>1</v>
      </c>
      <c r="H1376" t="str">
        <f>_xlfn.XLOOKUP(Table1[[#This Row],[ZIPCODE]],Table2[Zip Code],Table2[County])</f>
        <v>Box Elder</v>
      </c>
      <c r="I1376" t="str">
        <f>_xlfn.XLOOKUP(Table1[[#This Row],[ZIPCODE]],Table3[zip],Table3[county])</f>
        <v>Box Elder County</v>
      </c>
      <c r="J1376" t="str">
        <f>IFERROR(Table1[[#This Row],[County (Utah.gov)]], SUBSTITUTE(Table1[[#This Row],[County (WPR)]], " County", ""))</f>
        <v>Box Elder</v>
      </c>
    </row>
    <row r="1377" spans="1:10">
      <c r="A1377" t="s">
        <v>301</v>
      </c>
      <c r="B1377" t="s">
        <v>20</v>
      </c>
      <c r="C1377">
        <v>2025</v>
      </c>
      <c r="D1377">
        <v>2</v>
      </c>
      <c r="E1377">
        <v>84310</v>
      </c>
      <c r="F1377" t="s">
        <v>290</v>
      </c>
      <c r="G1377">
        <v>17</v>
      </c>
      <c r="H1377" t="str">
        <f>_xlfn.XLOOKUP(Table1[[#This Row],[ZIPCODE]],Table2[Zip Code],Table2[County])</f>
        <v>Weber</v>
      </c>
      <c r="I1377" t="str">
        <f>_xlfn.XLOOKUP(Table1[[#This Row],[ZIPCODE]],Table3[zip],Table3[county])</f>
        <v>Weber County</v>
      </c>
      <c r="J1377" t="str">
        <f>IFERROR(Table1[[#This Row],[County (Utah.gov)]], SUBSTITUTE(Table1[[#This Row],[County (WPR)]], " County", ""))</f>
        <v>Weber</v>
      </c>
    </row>
    <row r="1378" spans="1:10">
      <c r="A1378" t="s">
        <v>301</v>
      </c>
      <c r="B1378" t="s">
        <v>20</v>
      </c>
      <c r="C1378">
        <v>2025</v>
      </c>
      <c r="D1378">
        <v>2</v>
      </c>
      <c r="E1378">
        <v>84310</v>
      </c>
      <c r="F1378" t="s">
        <v>291</v>
      </c>
      <c r="G1378">
        <v>3</v>
      </c>
      <c r="H1378" t="str">
        <f>_xlfn.XLOOKUP(Table1[[#This Row],[ZIPCODE]],Table2[Zip Code],Table2[County])</f>
        <v>Weber</v>
      </c>
      <c r="I1378" t="str">
        <f>_xlfn.XLOOKUP(Table1[[#This Row],[ZIPCODE]],Table3[zip],Table3[county])</f>
        <v>Weber County</v>
      </c>
      <c r="J1378" t="str">
        <f>IFERROR(Table1[[#This Row],[County (Utah.gov)]], SUBSTITUTE(Table1[[#This Row],[County (WPR)]], " County", ""))</f>
        <v>Weber</v>
      </c>
    </row>
    <row r="1379" spans="1:10">
      <c r="A1379" t="s">
        <v>301</v>
      </c>
      <c r="B1379" t="s">
        <v>20</v>
      </c>
      <c r="C1379">
        <v>2025</v>
      </c>
      <c r="D1379">
        <v>2</v>
      </c>
      <c r="E1379">
        <v>84312</v>
      </c>
      <c r="F1379" t="s">
        <v>290</v>
      </c>
      <c r="G1379">
        <v>6</v>
      </c>
      <c r="H1379" t="str">
        <f>_xlfn.XLOOKUP(Table1[[#This Row],[ZIPCODE]],Table2[Zip Code],Table2[County])</f>
        <v>Box Elder</v>
      </c>
      <c r="I1379" t="str">
        <f>_xlfn.XLOOKUP(Table1[[#This Row],[ZIPCODE]],Table3[zip],Table3[county])</f>
        <v>Box Elder County</v>
      </c>
      <c r="J1379" t="str">
        <f>IFERROR(Table1[[#This Row],[County (Utah.gov)]], SUBSTITUTE(Table1[[#This Row],[County (WPR)]], " County", ""))</f>
        <v>Box Elder</v>
      </c>
    </row>
    <row r="1380" spans="1:10">
      <c r="A1380" t="s">
        <v>301</v>
      </c>
      <c r="B1380" t="s">
        <v>20</v>
      </c>
      <c r="C1380">
        <v>2025</v>
      </c>
      <c r="D1380">
        <v>2</v>
      </c>
      <c r="E1380">
        <v>84312</v>
      </c>
      <c r="F1380" t="s">
        <v>291</v>
      </c>
      <c r="G1380">
        <v>1</v>
      </c>
      <c r="H1380" t="str">
        <f>_xlfn.XLOOKUP(Table1[[#This Row],[ZIPCODE]],Table2[Zip Code],Table2[County])</f>
        <v>Box Elder</v>
      </c>
      <c r="I1380" t="str">
        <f>_xlfn.XLOOKUP(Table1[[#This Row],[ZIPCODE]],Table3[zip],Table3[county])</f>
        <v>Box Elder County</v>
      </c>
      <c r="J1380" t="str">
        <f>IFERROR(Table1[[#This Row],[County (Utah.gov)]], SUBSTITUTE(Table1[[#This Row],[County (WPR)]], " County", ""))</f>
        <v>Box Elder</v>
      </c>
    </row>
    <row r="1381" spans="1:10">
      <c r="A1381" t="s">
        <v>301</v>
      </c>
      <c r="B1381" t="s">
        <v>20</v>
      </c>
      <c r="C1381">
        <v>2025</v>
      </c>
      <c r="D1381">
        <v>2</v>
      </c>
      <c r="E1381">
        <v>84314</v>
      </c>
      <c r="F1381" t="s">
        <v>290</v>
      </c>
      <c r="G1381">
        <v>1</v>
      </c>
      <c r="H1381" t="str">
        <f>_xlfn.XLOOKUP(Table1[[#This Row],[ZIPCODE]],Table2[Zip Code],Table2[County])</f>
        <v>Box Elder</v>
      </c>
      <c r="I1381" t="str">
        <f>_xlfn.XLOOKUP(Table1[[#This Row],[ZIPCODE]],Table3[zip],Table3[county])</f>
        <v>Box Elder County</v>
      </c>
      <c r="J1381" t="str">
        <f>IFERROR(Table1[[#This Row],[County (Utah.gov)]], SUBSTITUTE(Table1[[#This Row],[County (WPR)]], " County", ""))</f>
        <v>Box Elder</v>
      </c>
    </row>
    <row r="1382" spans="1:10">
      <c r="A1382" t="s">
        <v>301</v>
      </c>
      <c r="B1382" t="s">
        <v>20</v>
      </c>
      <c r="C1382">
        <v>2025</v>
      </c>
      <c r="D1382">
        <v>2</v>
      </c>
      <c r="E1382">
        <v>84315</v>
      </c>
      <c r="F1382" t="s">
        <v>290</v>
      </c>
      <c r="G1382">
        <v>26</v>
      </c>
      <c r="H1382" t="str">
        <f>_xlfn.XLOOKUP(Table1[[#This Row],[ZIPCODE]],Table2[Zip Code],Table2[County])</f>
        <v>Weber</v>
      </c>
      <c r="I1382" t="str">
        <f>_xlfn.XLOOKUP(Table1[[#This Row],[ZIPCODE]],Table3[zip],Table3[county])</f>
        <v>Weber County</v>
      </c>
      <c r="J1382" t="str">
        <f>IFERROR(Table1[[#This Row],[County (Utah.gov)]], SUBSTITUTE(Table1[[#This Row],[County (WPR)]], " County", ""))</f>
        <v>Weber</v>
      </c>
    </row>
    <row r="1383" spans="1:10">
      <c r="A1383" t="s">
        <v>301</v>
      </c>
      <c r="B1383" t="s">
        <v>20</v>
      </c>
      <c r="C1383">
        <v>2025</v>
      </c>
      <c r="D1383">
        <v>2</v>
      </c>
      <c r="E1383">
        <v>84315</v>
      </c>
      <c r="F1383" t="s">
        <v>291</v>
      </c>
      <c r="G1383">
        <v>1</v>
      </c>
      <c r="H1383" t="str">
        <f>_xlfn.XLOOKUP(Table1[[#This Row],[ZIPCODE]],Table2[Zip Code],Table2[County])</f>
        <v>Weber</v>
      </c>
      <c r="I1383" t="str">
        <f>_xlfn.XLOOKUP(Table1[[#This Row],[ZIPCODE]],Table3[zip],Table3[county])</f>
        <v>Weber County</v>
      </c>
      <c r="J1383" t="str">
        <f>IFERROR(Table1[[#This Row],[County (Utah.gov)]], SUBSTITUTE(Table1[[#This Row],[County (WPR)]], " County", ""))</f>
        <v>Weber</v>
      </c>
    </row>
    <row r="1384" spans="1:10">
      <c r="A1384" t="s">
        <v>301</v>
      </c>
      <c r="B1384" t="s">
        <v>20</v>
      </c>
      <c r="C1384">
        <v>2025</v>
      </c>
      <c r="D1384">
        <v>2</v>
      </c>
      <c r="E1384">
        <v>84317</v>
      </c>
      <c r="F1384" t="s">
        <v>290</v>
      </c>
      <c r="G1384">
        <v>11</v>
      </c>
      <c r="H1384" t="str">
        <f>_xlfn.XLOOKUP(Table1[[#This Row],[ZIPCODE]],Table2[Zip Code],Table2[County])</f>
        <v>Weber</v>
      </c>
      <c r="I1384" t="str">
        <f>_xlfn.XLOOKUP(Table1[[#This Row],[ZIPCODE]],Table3[zip],Table3[county])</f>
        <v>Weber County</v>
      </c>
      <c r="J1384" t="str">
        <f>IFERROR(Table1[[#This Row],[County (Utah.gov)]], SUBSTITUTE(Table1[[#This Row],[County (WPR)]], " County", ""))</f>
        <v>Weber</v>
      </c>
    </row>
    <row r="1385" spans="1:10">
      <c r="A1385" t="s">
        <v>301</v>
      </c>
      <c r="B1385" t="s">
        <v>20</v>
      </c>
      <c r="C1385">
        <v>2025</v>
      </c>
      <c r="D1385">
        <v>2</v>
      </c>
      <c r="E1385">
        <v>84317</v>
      </c>
      <c r="F1385" t="s">
        <v>291</v>
      </c>
      <c r="G1385">
        <v>2</v>
      </c>
      <c r="H1385" t="str">
        <f>_xlfn.XLOOKUP(Table1[[#This Row],[ZIPCODE]],Table2[Zip Code],Table2[County])</f>
        <v>Weber</v>
      </c>
      <c r="I1385" t="str">
        <f>_xlfn.XLOOKUP(Table1[[#This Row],[ZIPCODE]],Table3[zip],Table3[county])</f>
        <v>Weber County</v>
      </c>
      <c r="J1385" t="str">
        <f>IFERROR(Table1[[#This Row],[County (Utah.gov)]], SUBSTITUTE(Table1[[#This Row],[County (WPR)]], " County", ""))</f>
        <v>Weber</v>
      </c>
    </row>
    <row r="1386" spans="1:10">
      <c r="A1386" t="s">
        <v>301</v>
      </c>
      <c r="B1386" t="s">
        <v>20</v>
      </c>
      <c r="C1386">
        <v>2025</v>
      </c>
      <c r="D1386">
        <v>2</v>
      </c>
      <c r="E1386">
        <v>84318</v>
      </c>
      <c r="F1386" t="s">
        <v>290</v>
      </c>
      <c r="G1386">
        <v>9</v>
      </c>
      <c r="H1386" t="str">
        <f>_xlfn.XLOOKUP(Table1[[#This Row],[ZIPCODE]],Table2[Zip Code],Table2[County])</f>
        <v>Cache</v>
      </c>
      <c r="I1386" t="str">
        <f>_xlfn.XLOOKUP(Table1[[#This Row],[ZIPCODE]],Table3[zip],Table3[county])</f>
        <v>Cache County</v>
      </c>
      <c r="J1386" t="str">
        <f>IFERROR(Table1[[#This Row],[County (Utah.gov)]], SUBSTITUTE(Table1[[#This Row],[County (WPR)]], " County", ""))</f>
        <v>Cache</v>
      </c>
    </row>
    <row r="1387" spans="1:10">
      <c r="A1387" t="s">
        <v>301</v>
      </c>
      <c r="B1387" t="s">
        <v>20</v>
      </c>
      <c r="C1387">
        <v>2025</v>
      </c>
      <c r="D1387">
        <v>2</v>
      </c>
      <c r="E1387">
        <v>84319</v>
      </c>
      <c r="F1387" t="s">
        <v>290</v>
      </c>
      <c r="G1387">
        <v>7</v>
      </c>
      <c r="H1387" t="str">
        <f>_xlfn.XLOOKUP(Table1[[#This Row],[ZIPCODE]],Table2[Zip Code],Table2[County])</f>
        <v>Cache</v>
      </c>
      <c r="I1387" t="str">
        <f>_xlfn.XLOOKUP(Table1[[#This Row],[ZIPCODE]],Table3[zip],Table3[county])</f>
        <v>Cache County</v>
      </c>
      <c r="J1387" t="str">
        <f>IFERROR(Table1[[#This Row],[County (Utah.gov)]], SUBSTITUTE(Table1[[#This Row],[County (WPR)]], " County", ""))</f>
        <v>Cache</v>
      </c>
    </row>
    <row r="1388" spans="1:10">
      <c r="A1388" t="s">
        <v>301</v>
      </c>
      <c r="B1388" t="s">
        <v>20</v>
      </c>
      <c r="C1388">
        <v>2025</v>
      </c>
      <c r="D1388">
        <v>2</v>
      </c>
      <c r="E1388">
        <v>84319</v>
      </c>
      <c r="F1388" t="s">
        <v>291</v>
      </c>
      <c r="G1388">
        <v>1</v>
      </c>
      <c r="H1388" t="str">
        <f>_xlfn.XLOOKUP(Table1[[#This Row],[ZIPCODE]],Table2[Zip Code],Table2[County])</f>
        <v>Cache</v>
      </c>
      <c r="I1388" t="str">
        <f>_xlfn.XLOOKUP(Table1[[#This Row],[ZIPCODE]],Table3[zip],Table3[county])</f>
        <v>Cache County</v>
      </c>
      <c r="J1388" t="str">
        <f>IFERROR(Table1[[#This Row],[County (Utah.gov)]], SUBSTITUTE(Table1[[#This Row],[County (WPR)]], " County", ""))</f>
        <v>Cache</v>
      </c>
    </row>
    <row r="1389" spans="1:10">
      <c r="A1389" t="s">
        <v>301</v>
      </c>
      <c r="B1389" t="s">
        <v>20</v>
      </c>
      <c r="C1389">
        <v>2025</v>
      </c>
      <c r="D1389">
        <v>2</v>
      </c>
      <c r="E1389">
        <v>84321</v>
      </c>
      <c r="F1389" t="s">
        <v>290</v>
      </c>
      <c r="G1389">
        <v>59</v>
      </c>
      <c r="H1389" t="str">
        <f>_xlfn.XLOOKUP(Table1[[#This Row],[ZIPCODE]],Table2[Zip Code],Table2[County])</f>
        <v>Cache</v>
      </c>
      <c r="I1389" t="str">
        <f>_xlfn.XLOOKUP(Table1[[#This Row],[ZIPCODE]],Table3[zip],Table3[county])</f>
        <v>Cache County</v>
      </c>
      <c r="J1389" t="str">
        <f>IFERROR(Table1[[#This Row],[County (Utah.gov)]], SUBSTITUTE(Table1[[#This Row],[County (WPR)]], " County", ""))</f>
        <v>Cache</v>
      </c>
    </row>
    <row r="1390" spans="1:10">
      <c r="A1390" t="s">
        <v>301</v>
      </c>
      <c r="B1390" t="s">
        <v>20</v>
      </c>
      <c r="C1390">
        <v>2025</v>
      </c>
      <c r="D1390">
        <v>2</v>
      </c>
      <c r="E1390">
        <v>84321</v>
      </c>
      <c r="F1390" t="s">
        <v>291</v>
      </c>
      <c r="G1390">
        <v>2</v>
      </c>
      <c r="H1390" t="str">
        <f>_xlfn.XLOOKUP(Table1[[#This Row],[ZIPCODE]],Table2[Zip Code],Table2[County])</f>
        <v>Cache</v>
      </c>
      <c r="I1390" t="str">
        <f>_xlfn.XLOOKUP(Table1[[#This Row],[ZIPCODE]],Table3[zip],Table3[county])</f>
        <v>Cache County</v>
      </c>
      <c r="J1390" t="str">
        <f>IFERROR(Table1[[#This Row],[County (Utah.gov)]], SUBSTITUTE(Table1[[#This Row],[County (WPR)]], " County", ""))</f>
        <v>Cache</v>
      </c>
    </row>
    <row r="1391" spans="1:10">
      <c r="A1391" t="s">
        <v>301</v>
      </c>
      <c r="B1391" t="s">
        <v>20</v>
      </c>
      <c r="C1391">
        <v>2025</v>
      </c>
      <c r="D1391">
        <v>2</v>
      </c>
      <c r="E1391">
        <v>84324</v>
      </c>
      <c r="F1391" t="s">
        <v>290</v>
      </c>
      <c r="G1391">
        <v>2</v>
      </c>
      <c r="H1391" t="str">
        <f>_xlfn.XLOOKUP(Table1[[#This Row],[ZIPCODE]],Table2[Zip Code],Table2[County])</f>
        <v>Box Elder</v>
      </c>
      <c r="I1391" t="str">
        <f>_xlfn.XLOOKUP(Table1[[#This Row],[ZIPCODE]],Table3[zip],Table3[county])</f>
        <v>Box Elder County</v>
      </c>
      <c r="J1391" t="str">
        <f>IFERROR(Table1[[#This Row],[County (Utah.gov)]], SUBSTITUTE(Table1[[#This Row],[County (WPR)]], " County", ""))</f>
        <v>Box Elder</v>
      </c>
    </row>
    <row r="1392" spans="1:10">
      <c r="A1392" t="s">
        <v>301</v>
      </c>
      <c r="B1392" t="s">
        <v>20</v>
      </c>
      <c r="C1392">
        <v>2025</v>
      </c>
      <c r="D1392">
        <v>2</v>
      </c>
      <c r="E1392">
        <v>84325</v>
      </c>
      <c r="F1392" t="s">
        <v>290</v>
      </c>
      <c r="G1392">
        <v>3</v>
      </c>
      <c r="H1392" t="str">
        <f>_xlfn.XLOOKUP(Table1[[#This Row],[ZIPCODE]],Table2[Zip Code],Table2[County])</f>
        <v>Cache</v>
      </c>
      <c r="I1392" t="str">
        <f>_xlfn.XLOOKUP(Table1[[#This Row],[ZIPCODE]],Table3[zip],Table3[county])</f>
        <v>Cache County</v>
      </c>
      <c r="J1392" t="str">
        <f>IFERROR(Table1[[#This Row],[County (Utah.gov)]], SUBSTITUTE(Table1[[#This Row],[County (WPR)]], " County", ""))</f>
        <v>Cache</v>
      </c>
    </row>
    <row r="1393" spans="1:10">
      <c r="A1393" t="s">
        <v>301</v>
      </c>
      <c r="B1393" t="s">
        <v>20</v>
      </c>
      <c r="C1393">
        <v>2025</v>
      </c>
      <c r="D1393">
        <v>2</v>
      </c>
      <c r="E1393">
        <v>84326</v>
      </c>
      <c r="F1393" t="s">
        <v>290</v>
      </c>
      <c r="G1393">
        <v>3</v>
      </c>
      <c r="H1393" t="str">
        <f>_xlfn.XLOOKUP(Table1[[#This Row],[ZIPCODE]],Table2[Zip Code],Table2[County])</f>
        <v>Cache</v>
      </c>
      <c r="I1393" t="str">
        <f>_xlfn.XLOOKUP(Table1[[#This Row],[ZIPCODE]],Table3[zip],Table3[county])</f>
        <v>Cache County</v>
      </c>
      <c r="J1393" t="str">
        <f>IFERROR(Table1[[#This Row],[County (Utah.gov)]], SUBSTITUTE(Table1[[#This Row],[County (WPR)]], " County", ""))</f>
        <v>Cache</v>
      </c>
    </row>
    <row r="1394" spans="1:10">
      <c r="A1394" t="s">
        <v>301</v>
      </c>
      <c r="B1394" t="s">
        <v>20</v>
      </c>
      <c r="C1394">
        <v>2025</v>
      </c>
      <c r="D1394">
        <v>2</v>
      </c>
      <c r="E1394">
        <v>84326</v>
      </c>
      <c r="F1394" t="s">
        <v>291</v>
      </c>
      <c r="G1394">
        <v>1</v>
      </c>
      <c r="H1394" t="str">
        <f>_xlfn.XLOOKUP(Table1[[#This Row],[ZIPCODE]],Table2[Zip Code],Table2[County])</f>
        <v>Cache</v>
      </c>
      <c r="I1394" t="str">
        <f>_xlfn.XLOOKUP(Table1[[#This Row],[ZIPCODE]],Table3[zip],Table3[county])</f>
        <v>Cache County</v>
      </c>
      <c r="J1394" t="str">
        <f>IFERROR(Table1[[#This Row],[County (Utah.gov)]], SUBSTITUTE(Table1[[#This Row],[County (WPR)]], " County", ""))</f>
        <v>Cache</v>
      </c>
    </row>
    <row r="1395" spans="1:10">
      <c r="A1395" t="s">
        <v>301</v>
      </c>
      <c r="B1395" t="s">
        <v>20</v>
      </c>
      <c r="C1395">
        <v>2025</v>
      </c>
      <c r="D1395">
        <v>2</v>
      </c>
      <c r="E1395">
        <v>84330</v>
      </c>
      <c r="F1395" t="s">
        <v>290</v>
      </c>
      <c r="G1395">
        <v>1</v>
      </c>
      <c r="H1395" t="str">
        <f>_xlfn.XLOOKUP(Table1[[#This Row],[ZIPCODE]],Table2[Zip Code],Table2[County])</f>
        <v>Box Elder</v>
      </c>
      <c r="I1395" t="str">
        <f>_xlfn.XLOOKUP(Table1[[#This Row],[ZIPCODE]],Table3[zip],Table3[county])</f>
        <v>Box Elder County</v>
      </c>
      <c r="J1395" t="str">
        <f>IFERROR(Table1[[#This Row],[County (Utah.gov)]], SUBSTITUTE(Table1[[#This Row],[County (WPR)]], " County", ""))</f>
        <v>Box Elder</v>
      </c>
    </row>
    <row r="1396" spans="1:10">
      <c r="A1396" t="s">
        <v>301</v>
      </c>
      <c r="B1396" t="s">
        <v>20</v>
      </c>
      <c r="C1396">
        <v>2025</v>
      </c>
      <c r="D1396">
        <v>2</v>
      </c>
      <c r="E1396">
        <v>84332</v>
      </c>
      <c r="F1396" t="s">
        <v>290</v>
      </c>
      <c r="G1396">
        <v>17</v>
      </c>
      <c r="H1396" t="str">
        <f>_xlfn.XLOOKUP(Table1[[#This Row],[ZIPCODE]],Table2[Zip Code],Table2[County])</f>
        <v>Cache</v>
      </c>
      <c r="I1396" t="str">
        <f>_xlfn.XLOOKUP(Table1[[#This Row],[ZIPCODE]],Table3[zip],Table3[county])</f>
        <v>Cache County</v>
      </c>
      <c r="J1396" t="str">
        <f>IFERROR(Table1[[#This Row],[County (Utah.gov)]], SUBSTITUTE(Table1[[#This Row],[County (WPR)]], " County", ""))</f>
        <v>Cache</v>
      </c>
    </row>
    <row r="1397" spans="1:10">
      <c r="A1397" t="s">
        <v>301</v>
      </c>
      <c r="B1397" t="s">
        <v>20</v>
      </c>
      <c r="C1397">
        <v>2025</v>
      </c>
      <c r="D1397">
        <v>2</v>
      </c>
      <c r="E1397">
        <v>84332</v>
      </c>
      <c r="F1397" t="s">
        <v>291</v>
      </c>
      <c r="G1397">
        <v>3</v>
      </c>
      <c r="H1397" t="str">
        <f>_xlfn.XLOOKUP(Table1[[#This Row],[ZIPCODE]],Table2[Zip Code],Table2[County])</f>
        <v>Cache</v>
      </c>
      <c r="I1397" t="str">
        <f>_xlfn.XLOOKUP(Table1[[#This Row],[ZIPCODE]],Table3[zip],Table3[county])</f>
        <v>Cache County</v>
      </c>
      <c r="J1397" t="str">
        <f>IFERROR(Table1[[#This Row],[County (Utah.gov)]], SUBSTITUTE(Table1[[#This Row],[County (WPR)]], " County", ""))</f>
        <v>Cache</v>
      </c>
    </row>
    <row r="1398" spans="1:10">
      <c r="A1398" t="s">
        <v>301</v>
      </c>
      <c r="B1398" t="s">
        <v>20</v>
      </c>
      <c r="C1398">
        <v>2025</v>
      </c>
      <c r="D1398">
        <v>2</v>
      </c>
      <c r="E1398">
        <v>84333</v>
      </c>
      <c r="F1398" t="s">
        <v>290</v>
      </c>
      <c r="G1398">
        <v>4</v>
      </c>
      <c r="H1398" t="str">
        <f>_xlfn.XLOOKUP(Table1[[#This Row],[ZIPCODE]],Table2[Zip Code],Table2[County])</f>
        <v>Cache</v>
      </c>
      <c r="I1398" t="str">
        <f>_xlfn.XLOOKUP(Table1[[#This Row],[ZIPCODE]],Table3[zip],Table3[county])</f>
        <v>Cache County</v>
      </c>
      <c r="J1398" t="str">
        <f>IFERROR(Table1[[#This Row],[County (Utah.gov)]], SUBSTITUTE(Table1[[#This Row],[County (WPR)]], " County", ""))</f>
        <v>Cache</v>
      </c>
    </row>
    <row r="1399" spans="1:10">
      <c r="A1399" t="s">
        <v>301</v>
      </c>
      <c r="B1399" t="s">
        <v>20</v>
      </c>
      <c r="C1399">
        <v>2025</v>
      </c>
      <c r="D1399">
        <v>2</v>
      </c>
      <c r="E1399">
        <v>84334</v>
      </c>
      <c r="F1399" t="s">
        <v>290</v>
      </c>
      <c r="G1399">
        <v>1</v>
      </c>
      <c r="H1399" t="str">
        <f>_xlfn.XLOOKUP(Table1[[#This Row],[ZIPCODE]],Table2[Zip Code],Table2[County])</f>
        <v>Cache</v>
      </c>
      <c r="I1399" t="str">
        <f>_xlfn.XLOOKUP(Table1[[#This Row],[ZIPCODE]],Table3[zip],Table3[county])</f>
        <v>Box Elder County</v>
      </c>
      <c r="J1399" t="str">
        <f>IFERROR(Table1[[#This Row],[County (Utah.gov)]], SUBSTITUTE(Table1[[#This Row],[County (WPR)]], " County", ""))</f>
        <v>Cache</v>
      </c>
    </row>
    <row r="1400" spans="1:10">
      <c r="A1400" t="s">
        <v>301</v>
      </c>
      <c r="B1400" t="s">
        <v>20</v>
      </c>
      <c r="C1400">
        <v>2025</v>
      </c>
      <c r="D1400">
        <v>2</v>
      </c>
      <c r="E1400">
        <v>84335</v>
      </c>
      <c r="F1400" t="s">
        <v>290</v>
      </c>
      <c r="G1400">
        <v>12</v>
      </c>
      <c r="H1400" t="str">
        <f>_xlfn.XLOOKUP(Table1[[#This Row],[ZIPCODE]],Table2[Zip Code],Table2[County])</f>
        <v>Cache</v>
      </c>
      <c r="I1400" t="str">
        <f>_xlfn.XLOOKUP(Table1[[#This Row],[ZIPCODE]],Table3[zip],Table3[county])</f>
        <v>Cache County</v>
      </c>
      <c r="J1400" t="str">
        <f>IFERROR(Table1[[#This Row],[County (Utah.gov)]], SUBSTITUTE(Table1[[#This Row],[County (WPR)]], " County", ""))</f>
        <v>Cache</v>
      </c>
    </row>
    <row r="1401" spans="1:10">
      <c r="A1401" t="s">
        <v>301</v>
      </c>
      <c r="B1401" t="s">
        <v>20</v>
      </c>
      <c r="C1401">
        <v>2025</v>
      </c>
      <c r="D1401">
        <v>2</v>
      </c>
      <c r="E1401">
        <v>84337</v>
      </c>
      <c r="F1401" t="s">
        <v>290</v>
      </c>
      <c r="G1401">
        <v>7</v>
      </c>
      <c r="H1401" t="str">
        <f>_xlfn.XLOOKUP(Table1[[#This Row],[ZIPCODE]],Table2[Zip Code],Table2[County])</f>
        <v>Box Elder</v>
      </c>
      <c r="I1401" t="str">
        <f>_xlfn.XLOOKUP(Table1[[#This Row],[ZIPCODE]],Table3[zip],Table3[county])</f>
        <v>Box Elder County</v>
      </c>
      <c r="J1401" t="str">
        <f>IFERROR(Table1[[#This Row],[County (Utah.gov)]], SUBSTITUTE(Table1[[#This Row],[County (WPR)]], " County", ""))</f>
        <v>Box Elder</v>
      </c>
    </row>
    <row r="1402" spans="1:10">
      <c r="A1402" t="s">
        <v>301</v>
      </c>
      <c r="B1402" t="s">
        <v>20</v>
      </c>
      <c r="C1402">
        <v>2025</v>
      </c>
      <c r="D1402">
        <v>2</v>
      </c>
      <c r="E1402">
        <v>84339</v>
      </c>
      <c r="F1402" t="s">
        <v>290</v>
      </c>
      <c r="G1402">
        <v>5</v>
      </c>
      <c r="H1402" t="str">
        <f>_xlfn.XLOOKUP(Table1[[#This Row],[ZIPCODE]],Table2[Zip Code],Table2[County])</f>
        <v>Cache</v>
      </c>
      <c r="I1402" t="str">
        <f>_xlfn.XLOOKUP(Table1[[#This Row],[ZIPCODE]],Table3[zip],Table3[county])</f>
        <v>Cache County</v>
      </c>
      <c r="J1402" t="str">
        <f>IFERROR(Table1[[#This Row],[County (Utah.gov)]], SUBSTITUTE(Table1[[#This Row],[County (WPR)]], " County", ""))</f>
        <v>Cache</v>
      </c>
    </row>
    <row r="1403" spans="1:10">
      <c r="A1403" t="s">
        <v>301</v>
      </c>
      <c r="B1403" t="s">
        <v>20</v>
      </c>
      <c r="C1403">
        <v>2025</v>
      </c>
      <c r="D1403">
        <v>2</v>
      </c>
      <c r="E1403">
        <v>84340</v>
      </c>
      <c r="F1403" t="s">
        <v>290</v>
      </c>
      <c r="G1403">
        <v>10</v>
      </c>
      <c r="H1403" t="str">
        <f>_xlfn.XLOOKUP(Table1[[#This Row],[ZIPCODE]],Table2[Zip Code],Table2[County])</f>
        <v>Box Elder</v>
      </c>
      <c r="I1403" t="str">
        <f>_xlfn.XLOOKUP(Table1[[#This Row],[ZIPCODE]],Table3[zip],Table3[county])</f>
        <v>Box Elder County</v>
      </c>
      <c r="J1403" t="str">
        <f>IFERROR(Table1[[#This Row],[County (Utah.gov)]], SUBSTITUTE(Table1[[#This Row],[County (WPR)]], " County", ""))</f>
        <v>Box Elder</v>
      </c>
    </row>
    <row r="1404" spans="1:10">
      <c r="A1404" t="s">
        <v>301</v>
      </c>
      <c r="B1404" t="s">
        <v>20</v>
      </c>
      <c r="C1404">
        <v>2025</v>
      </c>
      <c r="D1404">
        <v>2</v>
      </c>
      <c r="E1404">
        <v>84341</v>
      </c>
      <c r="F1404" t="s">
        <v>290</v>
      </c>
      <c r="G1404">
        <v>32</v>
      </c>
      <c r="H1404" t="str">
        <f>_xlfn.XLOOKUP(Table1[[#This Row],[ZIPCODE]],Table2[Zip Code],Table2[County])</f>
        <v>Cache</v>
      </c>
      <c r="I1404" t="str">
        <f>_xlfn.XLOOKUP(Table1[[#This Row],[ZIPCODE]],Table3[zip],Table3[county])</f>
        <v>Cache County</v>
      </c>
      <c r="J1404" t="str">
        <f>IFERROR(Table1[[#This Row],[County (Utah.gov)]], SUBSTITUTE(Table1[[#This Row],[County (WPR)]], " County", ""))</f>
        <v>Cache</v>
      </c>
    </row>
    <row r="1405" spans="1:10">
      <c r="A1405" t="s">
        <v>301</v>
      </c>
      <c r="B1405" t="s">
        <v>20</v>
      </c>
      <c r="C1405">
        <v>2025</v>
      </c>
      <c r="D1405">
        <v>2</v>
      </c>
      <c r="E1405">
        <v>84341</v>
      </c>
      <c r="F1405" t="s">
        <v>291</v>
      </c>
      <c r="G1405">
        <v>3</v>
      </c>
      <c r="H1405" t="str">
        <f>_xlfn.XLOOKUP(Table1[[#This Row],[ZIPCODE]],Table2[Zip Code],Table2[County])</f>
        <v>Cache</v>
      </c>
      <c r="I1405" t="str">
        <f>_xlfn.XLOOKUP(Table1[[#This Row],[ZIPCODE]],Table3[zip],Table3[county])</f>
        <v>Cache County</v>
      </c>
      <c r="J1405" t="str">
        <f>IFERROR(Table1[[#This Row],[County (Utah.gov)]], SUBSTITUTE(Table1[[#This Row],[County (WPR)]], " County", ""))</f>
        <v>Cache</v>
      </c>
    </row>
    <row r="1406" spans="1:10">
      <c r="A1406" t="s">
        <v>301</v>
      </c>
      <c r="B1406" t="s">
        <v>20</v>
      </c>
      <c r="C1406">
        <v>2025</v>
      </c>
      <c r="D1406">
        <v>2</v>
      </c>
      <c r="E1406">
        <v>84401</v>
      </c>
      <c r="F1406" t="s">
        <v>290</v>
      </c>
      <c r="G1406">
        <v>69</v>
      </c>
      <c r="H1406" t="str">
        <f>_xlfn.XLOOKUP(Table1[[#This Row],[ZIPCODE]],Table2[Zip Code],Table2[County])</f>
        <v>Weber</v>
      </c>
      <c r="I1406" t="str">
        <f>_xlfn.XLOOKUP(Table1[[#This Row],[ZIPCODE]],Table3[zip],Table3[county])</f>
        <v>Weber County</v>
      </c>
      <c r="J1406" t="str">
        <f>IFERROR(Table1[[#This Row],[County (Utah.gov)]], SUBSTITUTE(Table1[[#This Row],[County (WPR)]], " County", ""))</f>
        <v>Weber</v>
      </c>
    </row>
    <row r="1407" spans="1:10">
      <c r="A1407" t="s">
        <v>301</v>
      </c>
      <c r="B1407" t="s">
        <v>20</v>
      </c>
      <c r="C1407">
        <v>2025</v>
      </c>
      <c r="D1407">
        <v>2</v>
      </c>
      <c r="E1407">
        <v>84401</v>
      </c>
      <c r="F1407" t="s">
        <v>291</v>
      </c>
      <c r="G1407">
        <v>17</v>
      </c>
      <c r="H1407" t="str">
        <f>_xlfn.XLOOKUP(Table1[[#This Row],[ZIPCODE]],Table2[Zip Code],Table2[County])</f>
        <v>Weber</v>
      </c>
      <c r="I1407" t="str">
        <f>_xlfn.XLOOKUP(Table1[[#This Row],[ZIPCODE]],Table3[zip],Table3[county])</f>
        <v>Weber County</v>
      </c>
      <c r="J1407" t="str">
        <f>IFERROR(Table1[[#This Row],[County (Utah.gov)]], SUBSTITUTE(Table1[[#This Row],[County (WPR)]], " County", ""))</f>
        <v>Weber</v>
      </c>
    </row>
    <row r="1408" spans="1:10">
      <c r="A1408" t="s">
        <v>301</v>
      </c>
      <c r="B1408" t="s">
        <v>20</v>
      </c>
      <c r="C1408">
        <v>2025</v>
      </c>
      <c r="D1408">
        <v>2</v>
      </c>
      <c r="E1408">
        <v>84403</v>
      </c>
      <c r="F1408" t="s">
        <v>290</v>
      </c>
      <c r="G1408">
        <v>112</v>
      </c>
      <c r="H1408" t="str">
        <f>_xlfn.XLOOKUP(Table1[[#This Row],[ZIPCODE]],Table2[Zip Code],Table2[County])</f>
        <v>Weber</v>
      </c>
      <c r="I1408" t="str">
        <f>_xlfn.XLOOKUP(Table1[[#This Row],[ZIPCODE]],Table3[zip],Table3[county])</f>
        <v>Weber County</v>
      </c>
      <c r="J1408" t="str">
        <f>IFERROR(Table1[[#This Row],[County (Utah.gov)]], SUBSTITUTE(Table1[[#This Row],[County (WPR)]], " County", ""))</f>
        <v>Weber</v>
      </c>
    </row>
    <row r="1409" spans="1:10">
      <c r="A1409" t="s">
        <v>301</v>
      </c>
      <c r="B1409" t="s">
        <v>20</v>
      </c>
      <c r="C1409">
        <v>2025</v>
      </c>
      <c r="D1409">
        <v>2</v>
      </c>
      <c r="E1409">
        <v>84403</v>
      </c>
      <c r="F1409" t="s">
        <v>291</v>
      </c>
      <c r="G1409">
        <v>11</v>
      </c>
      <c r="H1409" t="str">
        <f>_xlfn.XLOOKUP(Table1[[#This Row],[ZIPCODE]],Table2[Zip Code],Table2[County])</f>
        <v>Weber</v>
      </c>
      <c r="I1409" t="str">
        <f>_xlfn.XLOOKUP(Table1[[#This Row],[ZIPCODE]],Table3[zip],Table3[county])</f>
        <v>Weber County</v>
      </c>
      <c r="J1409" t="str">
        <f>IFERROR(Table1[[#This Row],[County (Utah.gov)]], SUBSTITUTE(Table1[[#This Row],[County (WPR)]], " County", ""))</f>
        <v>Weber</v>
      </c>
    </row>
    <row r="1410" spans="1:10">
      <c r="A1410" t="s">
        <v>301</v>
      </c>
      <c r="B1410" t="s">
        <v>20</v>
      </c>
      <c r="C1410">
        <v>2025</v>
      </c>
      <c r="D1410">
        <v>2</v>
      </c>
      <c r="E1410">
        <v>84404</v>
      </c>
      <c r="F1410" t="s">
        <v>290</v>
      </c>
      <c r="G1410">
        <v>72</v>
      </c>
      <c r="H1410" t="str">
        <f>_xlfn.XLOOKUP(Table1[[#This Row],[ZIPCODE]],Table2[Zip Code],Table2[County])</f>
        <v>Weber</v>
      </c>
      <c r="I1410" t="str">
        <f>_xlfn.XLOOKUP(Table1[[#This Row],[ZIPCODE]],Table3[zip],Table3[county])</f>
        <v>Weber County</v>
      </c>
      <c r="J1410" t="str">
        <f>IFERROR(Table1[[#This Row],[County (Utah.gov)]], SUBSTITUTE(Table1[[#This Row],[County (WPR)]], " County", ""))</f>
        <v>Weber</v>
      </c>
    </row>
    <row r="1411" spans="1:10">
      <c r="A1411" t="s">
        <v>301</v>
      </c>
      <c r="B1411" t="s">
        <v>20</v>
      </c>
      <c r="C1411">
        <v>2025</v>
      </c>
      <c r="D1411">
        <v>2</v>
      </c>
      <c r="E1411">
        <v>84404</v>
      </c>
      <c r="F1411" t="s">
        <v>291</v>
      </c>
      <c r="G1411">
        <v>23</v>
      </c>
      <c r="H1411" t="str">
        <f>_xlfn.XLOOKUP(Table1[[#This Row],[ZIPCODE]],Table2[Zip Code],Table2[County])</f>
        <v>Weber</v>
      </c>
      <c r="I1411" t="str">
        <f>_xlfn.XLOOKUP(Table1[[#This Row],[ZIPCODE]],Table3[zip],Table3[county])</f>
        <v>Weber County</v>
      </c>
      <c r="J1411" t="str">
        <f>IFERROR(Table1[[#This Row],[County (Utah.gov)]], SUBSTITUTE(Table1[[#This Row],[County (WPR)]], " County", ""))</f>
        <v>Weber</v>
      </c>
    </row>
    <row r="1412" spans="1:10">
      <c r="A1412" t="s">
        <v>301</v>
      </c>
      <c r="B1412" t="s">
        <v>20</v>
      </c>
      <c r="C1412">
        <v>2025</v>
      </c>
      <c r="D1412">
        <v>2</v>
      </c>
      <c r="E1412">
        <v>84405</v>
      </c>
      <c r="F1412" t="s">
        <v>290</v>
      </c>
      <c r="G1412">
        <v>86</v>
      </c>
      <c r="H1412" t="str">
        <f>_xlfn.XLOOKUP(Table1[[#This Row],[ZIPCODE]],Table2[Zip Code],Table2[County])</f>
        <v>Weber</v>
      </c>
      <c r="I1412" t="str">
        <f>_xlfn.XLOOKUP(Table1[[#This Row],[ZIPCODE]],Table3[zip],Table3[county])</f>
        <v>Weber County</v>
      </c>
      <c r="J1412" t="str">
        <f>IFERROR(Table1[[#This Row],[County (Utah.gov)]], SUBSTITUTE(Table1[[#This Row],[County (WPR)]], " County", ""))</f>
        <v>Weber</v>
      </c>
    </row>
    <row r="1413" spans="1:10">
      <c r="A1413" t="s">
        <v>301</v>
      </c>
      <c r="B1413" t="s">
        <v>20</v>
      </c>
      <c r="C1413">
        <v>2025</v>
      </c>
      <c r="D1413">
        <v>2</v>
      </c>
      <c r="E1413">
        <v>84405</v>
      </c>
      <c r="F1413" t="s">
        <v>291</v>
      </c>
      <c r="G1413">
        <v>8</v>
      </c>
      <c r="H1413" t="str">
        <f>_xlfn.XLOOKUP(Table1[[#This Row],[ZIPCODE]],Table2[Zip Code],Table2[County])</f>
        <v>Weber</v>
      </c>
      <c r="I1413" t="str">
        <f>_xlfn.XLOOKUP(Table1[[#This Row],[ZIPCODE]],Table3[zip],Table3[county])</f>
        <v>Weber County</v>
      </c>
      <c r="J1413" t="str">
        <f>IFERROR(Table1[[#This Row],[County (Utah.gov)]], SUBSTITUTE(Table1[[#This Row],[County (WPR)]], " County", ""))</f>
        <v>Weber</v>
      </c>
    </row>
    <row r="1414" spans="1:10">
      <c r="A1414" t="s">
        <v>301</v>
      </c>
      <c r="B1414" t="s">
        <v>20</v>
      </c>
      <c r="C1414">
        <v>2025</v>
      </c>
      <c r="D1414">
        <v>2</v>
      </c>
      <c r="E1414">
        <v>84409</v>
      </c>
      <c r="F1414" t="s">
        <v>291</v>
      </c>
      <c r="G1414">
        <v>1</v>
      </c>
      <c r="H1414" t="str">
        <f>_xlfn.XLOOKUP(Table1[[#This Row],[ZIPCODE]],Table2[Zip Code],Table2[County])</f>
        <v>Weber</v>
      </c>
      <c r="I1414" t="e">
        <f>_xlfn.XLOOKUP(Table1[[#This Row],[ZIPCODE]],Table3[zip],Table3[county])</f>
        <v>#N/A</v>
      </c>
      <c r="J1414" t="str">
        <f>IFERROR(Table1[[#This Row],[County (Utah.gov)]], SUBSTITUTE(Table1[[#This Row],[County (WPR)]], " County", ""))</f>
        <v>Weber</v>
      </c>
    </row>
    <row r="1415" spans="1:10">
      <c r="A1415" t="s">
        <v>301</v>
      </c>
      <c r="B1415" t="s">
        <v>20</v>
      </c>
      <c r="C1415">
        <v>2025</v>
      </c>
      <c r="D1415">
        <v>2</v>
      </c>
      <c r="E1415">
        <v>84412</v>
      </c>
      <c r="F1415" t="s">
        <v>291</v>
      </c>
      <c r="G1415">
        <v>1</v>
      </c>
      <c r="H1415" t="str">
        <f>_xlfn.XLOOKUP(Table1[[#This Row],[ZIPCODE]],Table2[Zip Code],Table2[County])</f>
        <v>Weber</v>
      </c>
      <c r="I1415" t="e">
        <f>_xlfn.XLOOKUP(Table1[[#This Row],[ZIPCODE]],Table3[zip],Table3[county])</f>
        <v>#N/A</v>
      </c>
      <c r="J1415" t="str">
        <f>IFERROR(Table1[[#This Row],[County (Utah.gov)]], SUBSTITUTE(Table1[[#This Row],[County (WPR)]], " County", ""))</f>
        <v>Weber</v>
      </c>
    </row>
    <row r="1416" spans="1:10">
      <c r="A1416" t="s">
        <v>301</v>
      </c>
      <c r="B1416" t="s">
        <v>20</v>
      </c>
      <c r="C1416">
        <v>2025</v>
      </c>
      <c r="D1416">
        <v>2</v>
      </c>
      <c r="E1416">
        <v>84414</v>
      </c>
      <c r="F1416" t="s">
        <v>290</v>
      </c>
      <c r="G1416">
        <v>80</v>
      </c>
      <c r="H1416" t="str">
        <f>_xlfn.XLOOKUP(Table1[[#This Row],[ZIPCODE]],Table2[Zip Code],Table2[County])</f>
        <v>Weber</v>
      </c>
      <c r="I1416" t="str">
        <f>_xlfn.XLOOKUP(Table1[[#This Row],[ZIPCODE]],Table3[zip],Table3[county])</f>
        <v>Weber County</v>
      </c>
      <c r="J1416" t="str">
        <f>IFERROR(Table1[[#This Row],[County (Utah.gov)]], SUBSTITUTE(Table1[[#This Row],[County (WPR)]], " County", ""))</f>
        <v>Weber</v>
      </c>
    </row>
    <row r="1417" spans="1:10">
      <c r="A1417" t="s">
        <v>301</v>
      </c>
      <c r="B1417" t="s">
        <v>20</v>
      </c>
      <c r="C1417">
        <v>2025</v>
      </c>
      <c r="D1417">
        <v>2</v>
      </c>
      <c r="E1417">
        <v>84414</v>
      </c>
      <c r="F1417" t="s">
        <v>291</v>
      </c>
      <c r="G1417">
        <v>12</v>
      </c>
      <c r="H1417" t="str">
        <f>_xlfn.XLOOKUP(Table1[[#This Row],[ZIPCODE]],Table2[Zip Code],Table2[County])</f>
        <v>Weber</v>
      </c>
      <c r="I1417" t="str">
        <f>_xlfn.XLOOKUP(Table1[[#This Row],[ZIPCODE]],Table3[zip],Table3[county])</f>
        <v>Weber County</v>
      </c>
      <c r="J1417" t="str">
        <f>IFERROR(Table1[[#This Row],[County (Utah.gov)]], SUBSTITUTE(Table1[[#This Row],[County (WPR)]], " County", ""))</f>
        <v>Weber</v>
      </c>
    </row>
    <row r="1418" spans="1:10">
      <c r="A1418" t="s">
        <v>301</v>
      </c>
      <c r="B1418" t="s">
        <v>20</v>
      </c>
      <c r="C1418">
        <v>2025</v>
      </c>
      <c r="D1418">
        <v>2</v>
      </c>
      <c r="E1418">
        <v>84501</v>
      </c>
      <c r="F1418" t="s">
        <v>290</v>
      </c>
      <c r="G1418">
        <v>12</v>
      </c>
      <c r="H1418" t="str">
        <f>_xlfn.XLOOKUP(Table1[[#This Row],[ZIPCODE]],Table2[Zip Code],Table2[County])</f>
        <v>Carbon</v>
      </c>
      <c r="I1418" t="str">
        <f>_xlfn.XLOOKUP(Table1[[#This Row],[ZIPCODE]],Table3[zip],Table3[county])</f>
        <v>Carbon County</v>
      </c>
      <c r="J1418" t="str">
        <f>IFERROR(Table1[[#This Row],[County (Utah.gov)]], SUBSTITUTE(Table1[[#This Row],[County (WPR)]], " County", ""))</f>
        <v>Carbon</v>
      </c>
    </row>
    <row r="1419" spans="1:10">
      <c r="A1419" t="s">
        <v>301</v>
      </c>
      <c r="B1419" t="s">
        <v>20</v>
      </c>
      <c r="C1419">
        <v>2025</v>
      </c>
      <c r="D1419">
        <v>2</v>
      </c>
      <c r="E1419">
        <v>84501</v>
      </c>
      <c r="F1419" t="s">
        <v>291</v>
      </c>
      <c r="G1419">
        <v>1</v>
      </c>
      <c r="H1419" t="str">
        <f>_xlfn.XLOOKUP(Table1[[#This Row],[ZIPCODE]],Table2[Zip Code],Table2[County])</f>
        <v>Carbon</v>
      </c>
      <c r="I1419" t="str">
        <f>_xlfn.XLOOKUP(Table1[[#This Row],[ZIPCODE]],Table3[zip],Table3[county])</f>
        <v>Carbon County</v>
      </c>
      <c r="J1419" t="str">
        <f>IFERROR(Table1[[#This Row],[County (Utah.gov)]], SUBSTITUTE(Table1[[#This Row],[County (WPR)]], " County", ""))</f>
        <v>Carbon</v>
      </c>
    </row>
    <row r="1420" spans="1:10">
      <c r="A1420" t="s">
        <v>301</v>
      </c>
      <c r="B1420" t="s">
        <v>20</v>
      </c>
      <c r="C1420">
        <v>2025</v>
      </c>
      <c r="D1420">
        <v>2</v>
      </c>
      <c r="E1420">
        <v>84504</v>
      </c>
      <c r="F1420" t="s">
        <v>290</v>
      </c>
      <c r="G1420">
        <v>1</v>
      </c>
      <c r="H1420" t="e">
        <f>_xlfn.XLOOKUP(Table1[[#This Row],[ZIPCODE]],Table2[Zip Code],Table2[County])</f>
        <v>#N/A</v>
      </c>
      <c r="I1420" t="e">
        <f>_xlfn.XLOOKUP(Table1[[#This Row],[ZIPCODE]],Table3[zip],Table3[county])</f>
        <v>#N/A</v>
      </c>
      <c r="J1420" t="e">
        <f>IFERROR(Table1[[#This Row],[County (Utah.gov)]], SUBSTITUTE(Table1[[#This Row],[County (WPR)]], " County", ""))</f>
        <v>#N/A</v>
      </c>
    </row>
    <row r="1421" spans="1:10">
      <c r="A1421" t="s">
        <v>301</v>
      </c>
      <c r="B1421" t="s">
        <v>20</v>
      </c>
      <c r="C1421">
        <v>2025</v>
      </c>
      <c r="D1421">
        <v>2</v>
      </c>
      <c r="E1421">
        <v>84510</v>
      </c>
      <c r="F1421" t="s">
        <v>290</v>
      </c>
      <c r="G1421">
        <v>1</v>
      </c>
      <c r="H1421" t="str">
        <f>_xlfn.XLOOKUP(Table1[[#This Row],[ZIPCODE]],Table2[Zip Code],Table2[County])</f>
        <v>San Juan</v>
      </c>
      <c r="I1421" t="e">
        <f>_xlfn.XLOOKUP(Table1[[#This Row],[ZIPCODE]],Table3[zip],Table3[county])</f>
        <v>#N/A</v>
      </c>
      <c r="J1421" t="str">
        <f>IFERROR(Table1[[#This Row],[County (Utah.gov)]], SUBSTITUTE(Table1[[#This Row],[County (WPR)]], " County", ""))</f>
        <v>San Juan</v>
      </c>
    </row>
    <row r="1422" spans="1:10">
      <c r="A1422" t="s">
        <v>301</v>
      </c>
      <c r="B1422" t="s">
        <v>20</v>
      </c>
      <c r="C1422">
        <v>2025</v>
      </c>
      <c r="D1422">
        <v>2</v>
      </c>
      <c r="E1422">
        <v>84511</v>
      </c>
      <c r="F1422" t="s">
        <v>290</v>
      </c>
      <c r="G1422">
        <v>7</v>
      </c>
      <c r="H1422" t="str">
        <f>_xlfn.XLOOKUP(Table1[[#This Row],[ZIPCODE]],Table2[Zip Code],Table2[County])</f>
        <v>San Juan</v>
      </c>
      <c r="I1422" t="str">
        <f>_xlfn.XLOOKUP(Table1[[#This Row],[ZIPCODE]],Table3[zip],Table3[county])</f>
        <v>San Juan County</v>
      </c>
      <c r="J1422" t="str">
        <f>IFERROR(Table1[[#This Row],[County (Utah.gov)]], SUBSTITUTE(Table1[[#This Row],[County (WPR)]], " County", ""))</f>
        <v>San Juan</v>
      </c>
    </row>
    <row r="1423" spans="1:10">
      <c r="A1423" t="s">
        <v>301</v>
      </c>
      <c r="B1423" t="s">
        <v>20</v>
      </c>
      <c r="C1423">
        <v>2025</v>
      </c>
      <c r="D1423">
        <v>2</v>
      </c>
      <c r="E1423">
        <v>84511</v>
      </c>
      <c r="F1423" t="s">
        <v>291</v>
      </c>
      <c r="G1423">
        <v>1</v>
      </c>
      <c r="H1423" t="str">
        <f>_xlfn.XLOOKUP(Table1[[#This Row],[ZIPCODE]],Table2[Zip Code],Table2[County])</f>
        <v>San Juan</v>
      </c>
      <c r="I1423" t="str">
        <f>_xlfn.XLOOKUP(Table1[[#This Row],[ZIPCODE]],Table3[zip],Table3[county])</f>
        <v>San Juan County</v>
      </c>
      <c r="J1423" t="str">
        <f>IFERROR(Table1[[#This Row],[County (Utah.gov)]], SUBSTITUTE(Table1[[#This Row],[County (WPR)]], " County", ""))</f>
        <v>San Juan</v>
      </c>
    </row>
    <row r="1424" spans="1:10">
      <c r="A1424" t="s">
        <v>301</v>
      </c>
      <c r="B1424" t="s">
        <v>20</v>
      </c>
      <c r="C1424">
        <v>2025</v>
      </c>
      <c r="D1424">
        <v>2</v>
      </c>
      <c r="E1424">
        <v>84512</v>
      </c>
      <c r="F1424" t="s">
        <v>290</v>
      </c>
      <c r="G1424">
        <v>3</v>
      </c>
      <c r="H1424" t="str">
        <f>_xlfn.XLOOKUP(Table1[[#This Row],[ZIPCODE]],Table2[Zip Code],Table2[County])</f>
        <v>San Juan</v>
      </c>
      <c r="I1424" t="str">
        <f>_xlfn.XLOOKUP(Table1[[#This Row],[ZIPCODE]],Table3[zip],Table3[county])</f>
        <v>San Juan County</v>
      </c>
      <c r="J1424" t="str">
        <f>IFERROR(Table1[[#This Row],[County (Utah.gov)]], SUBSTITUTE(Table1[[#This Row],[County (WPR)]], " County", ""))</f>
        <v>San Juan</v>
      </c>
    </row>
    <row r="1425" spans="1:10">
      <c r="A1425" t="s">
        <v>301</v>
      </c>
      <c r="B1425" t="s">
        <v>20</v>
      </c>
      <c r="C1425">
        <v>2025</v>
      </c>
      <c r="D1425">
        <v>2</v>
      </c>
      <c r="E1425">
        <v>84512</v>
      </c>
      <c r="F1425" t="s">
        <v>291</v>
      </c>
      <c r="G1425">
        <v>1</v>
      </c>
      <c r="H1425" t="str">
        <f>_xlfn.XLOOKUP(Table1[[#This Row],[ZIPCODE]],Table2[Zip Code],Table2[County])</f>
        <v>San Juan</v>
      </c>
      <c r="I1425" t="str">
        <f>_xlfn.XLOOKUP(Table1[[#This Row],[ZIPCODE]],Table3[zip],Table3[county])</f>
        <v>San Juan County</v>
      </c>
      <c r="J1425" t="str">
        <f>IFERROR(Table1[[#This Row],[County (Utah.gov)]], SUBSTITUTE(Table1[[#This Row],[County (WPR)]], " County", ""))</f>
        <v>San Juan</v>
      </c>
    </row>
    <row r="1426" spans="1:10">
      <c r="A1426" t="s">
        <v>301</v>
      </c>
      <c r="B1426" t="s">
        <v>20</v>
      </c>
      <c r="C1426">
        <v>2025</v>
      </c>
      <c r="D1426">
        <v>2</v>
      </c>
      <c r="E1426">
        <v>84513</v>
      </c>
      <c r="F1426" t="s">
        <v>290</v>
      </c>
      <c r="G1426">
        <v>2</v>
      </c>
      <c r="H1426" t="str">
        <f>_xlfn.XLOOKUP(Table1[[#This Row],[ZIPCODE]],Table2[Zip Code],Table2[County])</f>
        <v>Emery</v>
      </c>
      <c r="I1426" t="str">
        <f>_xlfn.XLOOKUP(Table1[[#This Row],[ZIPCODE]],Table3[zip],Table3[county])</f>
        <v>Emery County</v>
      </c>
      <c r="J1426" t="str">
        <f>IFERROR(Table1[[#This Row],[County (Utah.gov)]], SUBSTITUTE(Table1[[#This Row],[County (WPR)]], " County", ""))</f>
        <v>Emery</v>
      </c>
    </row>
    <row r="1427" spans="1:10">
      <c r="A1427" t="s">
        <v>301</v>
      </c>
      <c r="B1427" t="s">
        <v>20</v>
      </c>
      <c r="C1427">
        <v>2025</v>
      </c>
      <c r="D1427">
        <v>2</v>
      </c>
      <c r="E1427">
        <v>84518</v>
      </c>
      <c r="F1427" t="s">
        <v>290</v>
      </c>
      <c r="G1427">
        <v>1</v>
      </c>
      <c r="H1427" t="str">
        <f>_xlfn.XLOOKUP(Table1[[#This Row],[ZIPCODE]],Table2[Zip Code],Table2[County])</f>
        <v>Emery</v>
      </c>
      <c r="I1427" t="str">
        <f>_xlfn.XLOOKUP(Table1[[#This Row],[ZIPCODE]],Table3[zip],Table3[county])</f>
        <v>Emery County</v>
      </c>
      <c r="J1427" t="str">
        <f>IFERROR(Table1[[#This Row],[County (Utah.gov)]], SUBSTITUTE(Table1[[#This Row],[County (WPR)]], " County", ""))</f>
        <v>Emery</v>
      </c>
    </row>
    <row r="1428" spans="1:10">
      <c r="A1428" t="s">
        <v>301</v>
      </c>
      <c r="B1428" t="s">
        <v>20</v>
      </c>
      <c r="C1428">
        <v>2025</v>
      </c>
      <c r="D1428">
        <v>2</v>
      </c>
      <c r="E1428">
        <v>84521</v>
      </c>
      <c r="F1428" t="s">
        <v>290</v>
      </c>
      <c r="G1428">
        <v>1</v>
      </c>
      <c r="H1428" t="str">
        <f>_xlfn.XLOOKUP(Table1[[#This Row],[ZIPCODE]],Table2[Zip Code],Table2[County])</f>
        <v>Emery</v>
      </c>
      <c r="I1428" t="str">
        <f>_xlfn.XLOOKUP(Table1[[#This Row],[ZIPCODE]],Table3[zip],Table3[county])</f>
        <v>Emery County</v>
      </c>
      <c r="J1428" t="str">
        <f>IFERROR(Table1[[#This Row],[County (Utah.gov)]], SUBSTITUTE(Table1[[#This Row],[County (WPR)]], " County", ""))</f>
        <v>Emery</v>
      </c>
    </row>
    <row r="1429" spans="1:10">
      <c r="A1429" t="s">
        <v>301</v>
      </c>
      <c r="B1429" t="s">
        <v>20</v>
      </c>
      <c r="C1429">
        <v>2025</v>
      </c>
      <c r="D1429">
        <v>2</v>
      </c>
      <c r="E1429">
        <v>84523</v>
      </c>
      <c r="F1429" t="s">
        <v>290</v>
      </c>
      <c r="G1429">
        <v>1</v>
      </c>
      <c r="H1429" t="str">
        <f>_xlfn.XLOOKUP(Table1[[#This Row],[ZIPCODE]],Table2[Zip Code],Table2[County])</f>
        <v>Emery</v>
      </c>
      <c r="I1429" t="str">
        <f>_xlfn.XLOOKUP(Table1[[#This Row],[ZIPCODE]],Table3[zip],Table3[county])</f>
        <v>Emery County</v>
      </c>
      <c r="J1429" t="str">
        <f>IFERROR(Table1[[#This Row],[County (Utah.gov)]], SUBSTITUTE(Table1[[#This Row],[County (WPR)]], " County", ""))</f>
        <v>Emery</v>
      </c>
    </row>
    <row r="1430" spans="1:10">
      <c r="A1430" t="s">
        <v>301</v>
      </c>
      <c r="B1430" t="s">
        <v>20</v>
      </c>
      <c r="C1430">
        <v>2025</v>
      </c>
      <c r="D1430">
        <v>2</v>
      </c>
      <c r="E1430">
        <v>84525</v>
      </c>
      <c r="F1430" t="s">
        <v>290</v>
      </c>
      <c r="G1430">
        <v>1</v>
      </c>
      <c r="H1430" t="str">
        <f>_xlfn.XLOOKUP(Table1[[#This Row],[ZIPCODE]],Table2[Zip Code],Table2[County])</f>
        <v>Emery</v>
      </c>
      <c r="I1430" t="str">
        <f>_xlfn.XLOOKUP(Table1[[#This Row],[ZIPCODE]],Table3[zip],Table3[county])</f>
        <v>Emery County</v>
      </c>
      <c r="J1430" t="str">
        <f>IFERROR(Table1[[#This Row],[County (Utah.gov)]], SUBSTITUTE(Table1[[#This Row],[County (WPR)]], " County", ""))</f>
        <v>Emery</v>
      </c>
    </row>
    <row r="1431" spans="1:10">
      <c r="A1431" t="s">
        <v>301</v>
      </c>
      <c r="B1431" t="s">
        <v>20</v>
      </c>
      <c r="C1431">
        <v>2025</v>
      </c>
      <c r="D1431">
        <v>2</v>
      </c>
      <c r="E1431">
        <v>84526</v>
      </c>
      <c r="F1431" t="s">
        <v>290</v>
      </c>
      <c r="G1431">
        <v>5</v>
      </c>
      <c r="H1431" t="str">
        <f>_xlfn.XLOOKUP(Table1[[#This Row],[ZIPCODE]],Table2[Zip Code],Table2[County])</f>
        <v>Carbon</v>
      </c>
      <c r="I1431" t="str">
        <f>_xlfn.XLOOKUP(Table1[[#This Row],[ZIPCODE]],Table3[zip],Table3[county])</f>
        <v>Carbon County</v>
      </c>
      <c r="J1431" t="str">
        <f>IFERROR(Table1[[#This Row],[County (Utah.gov)]], SUBSTITUTE(Table1[[#This Row],[County (WPR)]], " County", ""))</f>
        <v>Carbon</v>
      </c>
    </row>
    <row r="1432" spans="1:10">
      <c r="A1432" t="s">
        <v>301</v>
      </c>
      <c r="B1432" t="s">
        <v>20</v>
      </c>
      <c r="C1432">
        <v>2025</v>
      </c>
      <c r="D1432">
        <v>2</v>
      </c>
      <c r="E1432">
        <v>84526</v>
      </c>
      <c r="F1432" t="s">
        <v>291</v>
      </c>
      <c r="G1432">
        <v>1</v>
      </c>
      <c r="H1432" t="str">
        <f>_xlfn.XLOOKUP(Table1[[#This Row],[ZIPCODE]],Table2[Zip Code],Table2[County])</f>
        <v>Carbon</v>
      </c>
      <c r="I1432" t="str">
        <f>_xlfn.XLOOKUP(Table1[[#This Row],[ZIPCODE]],Table3[zip],Table3[county])</f>
        <v>Carbon County</v>
      </c>
      <c r="J1432" t="str">
        <f>IFERROR(Table1[[#This Row],[County (Utah.gov)]], SUBSTITUTE(Table1[[#This Row],[County (WPR)]], " County", ""))</f>
        <v>Carbon</v>
      </c>
    </row>
    <row r="1433" spans="1:10">
      <c r="A1433" t="s">
        <v>301</v>
      </c>
      <c r="B1433" t="s">
        <v>20</v>
      </c>
      <c r="C1433">
        <v>2025</v>
      </c>
      <c r="D1433">
        <v>2</v>
      </c>
      <c r="E1433">
        <v>84528</v>
      </c>
      <c r="F1433" t="s">
        <v>290</v>
      </c>
      <c r="G1433">
        <v>2</v>
      </c>
      <c r="H1433" t="str">
        <f>_xlfn.XLOOKUP(Table1[[#This Row],[ZIPCODE]],Table2[Zip Code],Table2[County])</f>
        <v>Emery</v>
      </c>
      <c r="I1433" t="str">
        <f>_xlfn.XLOOKUP(Table1[[#This Row],[ZIPCODE]],Table3[zip],Table3[county])</f>
        <v>Emery County</v>
      </c>
      <c r="J1433" t="str">
        <f>IFERROR(Table1[[#This Row],[County (Utah.gov)]], SUBSTITUTE(Table1[[#This Row],[County (WPR)]], " County", ""))</f>
        <v>Emery</v>
      </c>
    </row>
    <row r="1434" spans="1:10">
      <c r="A1434" t="s">
        <v>301</v>
      </c>
      <c r="B1434" t="s">
        <v>20</v>
      </c>
      <c r="C1434">
        <v>2025</v>
      </c>
      <c r="D1434">
        <v>2</v>
      </c>
      <c r="E1434">
        <v>84532</v>
      </c>
      <c r="F1434" t="s">
        <v>290</v>
      </c>
      <c r="G1434">
        <v>26</v>
      </c>
      <c r="H1434" t="str">
        <f>_xlfn.XLOOKUP(Table1[[#This Row],[ZIPCODE]],Table2[Zip Code],Table2[County])</f>
        <v>Grand</v>
      </c>
      <c r="I1434" t="str">
        <f>_xlfn.XLOOKUP(Table1[[#This Row],[ZIPCODE]],Table3[zip],Table3[county])</f>
        <v>Grand County</v>
      </c>
      <c r="J1434" t="str">
        <f>IFERROR(Table1[[#This Row],[County (Utah.gov)]], SUBSTITUTE(Table1[[#This Row],[County (WPR)]], " County", ""))</f>
        <v>Grand</v>
      </c>
    </row>
    <row r="1435" spans="1:10">
      <c r="A1435" t="s">
        <v>301</v>
      </c>
      <c r="B1435" t="s">
        <v>20</v>
      </c>
      <c r="C1435">
        <v>2025</v>
      </c>
      <c r="D1435">
        <v>2</v>
      </c>
      <c r="E1435">
        <v>84532</v>
      </c>
      <c r="F1435" t="s">
        <v>291</v>
      </c>
      <c r="G1435">
        <v>1</v>
      </c>
      <c r="H1435" t="str">
        <f>_xlfn.XLOOKUP(Table1[[#This Row],[ZIPCODE]],Table2[Zip Code],Table2[County])</f>
        <v>Grand</v>
      </c>
      <c r="I1435" t="str">
        <f>_xlfn.XLOOKUP(Table1[[#This Row],[ZIPCODE]],Table3[zip],Table3[county])</f>
        <v>Grand County</v>
      </c>
      <c r="J1435" t="str">
        <f>IFERROR(Table1[[#This Row],[County (Utah.gov)]], SUBSTITUTE(Table1[[#This Row],[County (WPR)]], " County", ""))</f>
        <v>Grand</v>
      </c>
    </row>
    <row r="1436" spans="1:10">
      <c r="A1436" t="s">
        <v>301</v>
      </c>
      <c r="B1436" t="s">
        <v>20</v>
      </c>
      <c r="C1436">
        <v>2025</v>
      </c>
      <c r="D1436">
        <v>2</v>
      </c>
      <c r="E1436">
        <v>84534</v>
      </c>
      <c r="F1436" t="s">
        <v>290</v>
      </c>
      <c r="G1436">
        <v>3</v>
      </c>
      <c r="H1436" t="str">
        <f>_xlfn.XLOOKUP(Table1[[#This Row],[ZIPCODE]],Table2[Zip Code],Table2[County])</f>
        <v>San Juan</v>
      </c>
      <c r="I1436" t="str">
        <f>_xlfn.XLOOKUP(Table1[[#This Row],[ZIPCODE]],Table3[zip],Table3[county])</f>
        <v>San Juan County</v>
      </c>
      <c r="J1436" t="str">
        <f>IFERROR(Table1[[#This Row],[County (Utah.gov)]], SUBSTITUTE(Table1[[#This Row],[County (WPR)]], " County", ""))</f>
        <v>San Juan</v>
      </c>
    </row>
    <row r="1437" spans="1:10">
      <c r="A1437" t="s">
        <v>301</v>
      </c>
      <c r="B1437" t="s">
        <v>20</v>
      </c>
      <c r="C1437">
        <v>2025</v>
      </c>
      <c r="D1437">
        <v>2</v>
      </c>
      <c r="E1437">
        <v>84535</v>
      </c>
      <c r="F1437" t="s">
        <v>290</v>
      </c>
      <c r="G1437">
        <v>2</v>
      </c>
      <c r="H1437" t="str">
        <f>_xlfn.XLOOKUP(Table1[[#This Row],[ZIPCODE]],Table2[Zip Code],Table2[County])</f>
        <v>San Juan</v>
      </c>
      <c r="I1437" t="str">
        <f>_xlfn.XLOOKUP(Table1[[#This Row],[ZIPCODE]],Table3[zip],Table3[county])</f>
        <v>San Juan County</v>
      </c>
      <c r="J1437" t="str">
        <f>IFERROR(Table1[[#This Row],[County (Utah.gov)]], SUBSTITUTE(Table1[[#This Row],[County (WPR)]], " County", ""))</f>
        <v>San Juan</v>
      </c>
    </row>
    <row r="1438" spans="1:10">
      <c r="A1438" t="s">
        <v>301</v>
      </c>
      <c r="B1438" t="s">
        <v>20</v>
      </c>
      <c r="C1438">
        <v>2025</v>
      </c>
      <c r="D1438">
        <v>2</v>
      </c>
      <c r="E1438">
        <v>84536</v>
      </c>
      <c r="F1438" t="s">
        <v>290</v>
      </c>
      <c r="G1438">
        <v>4</v>
      </c>
      <c r="H1438" t="str">
        <f>_xlfn.XLOOKUP(Table1[[#This Row],[ZIPCODE]],Table2[Zip Code],Table2[County])</f>
        <v>San Juan</v>
      </c>
      <c r="I1438" t="str">
        <f>_xlfn.XLOOKUP(Table1[[#This Row],[ZIPCODE]],Table3[zip],Table3[county])</f>
        <v>San Juan County</v>
      </c>
      <c r="J1438" t="str">
        <f>IFERROR(Table1[[#This Row],[County (Utah.gov)]], SUBSTITUTE(Table1[[#This Row],[County (WPR)]], " County", ""))</f>
        <v>San Juan</v>
      </c>
    </row>
    <row r="1439" spans="1:10">
      <c r="A1439" t="s">
        <v>301</v>
      </c>
      <c r="B1439" t="s">
        <v>20</v>
      </c>
      <c r="C1439">
        <v>2025</v>
      </c>
      <c r="D1439">
        <v>2</v>
      </c>
      <c r="E1439">
        <v>84536</v>
      </c>
      <c r="F1439" t="s">
        <v>291</v>
      </c>
      <c r="G1439">
        <v>1</v>
      </c>
      <c r="H1439" t="str">
        <f>_xlfn.XLOOKUP(Table1[[#This Row],[ZIPCODE]],Table2[Zip Code],Table2[County])</f>
        <v>San Juan</v>
      </c>
      <c r="I1439" t="str">
        <f>_xlfn.XLOOKUP(Table1[[#This Row],[ZIPCODE]],Table3[zip],Table3[county])</f>
        <v>San Juan County</v>
      </c>
      <c r="J1439" t="str">
        <f>IFERROR(Table1[[#This Row],[County (Utah.gov)]], SUBSTITUTE(Table1[[#This Row],[County (WPR)]], " County", ""))</f>
        <v>San Juan</v>
      </c>
    </row>
    <row r="1440" spans="1:10">
      <c r="A1440" t="s">
        <v>301</v>
      </c>
      <c r="B1440" t="s">
        <v>20</v>
      </c>
      <c r="C1440">
        <v>2025</v>
      </c>
      <c r="D1440">
        <v>2</v>
      </c>
      <c r="E1440">
        <v>84537</v>
      </c>
      <c r="F1440" t="s">
        <v>290</v>
      </c>
      <c r="G1440">
        <v>2</v>
      </c>
      <c r="H1440" t="str">
        <f>_xlfn.XLOOKUP(Table1[[#This Row],[ZIPCODE]],Table2[Zip Code],Table2[County])</f>
        <v>Emery</v>
      </c>
      <c r="I1440" t="str">
        <f>_xlfn.XLOOKUP(Table1[[#This Row],[ZIPCODE]],Table3[zip],Table3[county])</f>
        <v>Emery County</v>
      </c>
      <c r="J1440" t="str">
        <f>IFERROR(Table1[[#This Row],[County (Utah.gov)]], SUBSTITUTE(Table1[[#This Row],[County (WPR)]], " County", ""))</f>
        <v>Emery</v>
      </c>
    </row>
    <row r="1441" spans="1:10">
      <c r="A1441" t="s">
        <v>301</v>
      </c>
      <c r="B1441" t="s">
        <v>20</v>
      </c>
      <c r="C1441">
        <v>2025</v>
      </c>
      <c r="D1441">
        <v>2</v>
      </c>
      <c r="E1441">
        <v>84601</v>
      </c>
      <c r="F1441" t="s">
        <v>290</v>
      </c>
      <c r="G1441">
        <v>58</v>
      </c>
      <c r="H1441" t="str">
        <f>_xlfn.XLOOKUP(Table1[[#This Row],[ZIPCODE]],Table2[Zip Code],Table2[County])</f>
        <v>Utah</v>
      </c>
      <c r="I1441" t="str">
        <f>_xlfn.XLOOKUP(Table1[[#This Row],[ZIPCODE]],Table3[zip],Table3[county])</f>
        <v>Utah County</v>
      </c>
      <c r="J1441" t="str">
        <f>IFERROR(Table1[[#This Row],[County (Utah.gov)]], SUBSTITUTE(Table1[[#This Row],[County (WPR)]], " County", ""))</f>
        <v>Utah</v>
      </c>
    </row>
    <row r="1442" spans="1:10">
      <c r="A1442" t="s">
        <v>301</v>
      </c>
      <c r="B1442" t="s">
        <v>20</v>
      </c>
      <c r="C1442">
        <v>2025</v>
      </c>
      <c r="D1442">
        <v>2</v>
      </c>
      <c r="E1442">
        <v>84601</v>
      </c>
      <c r="F1442" t="s">
        <v>291</v>
      </c>
      <c r="G1442">
        <v>7</v>
      </c>
      <c r="H1442" t="str">
        <f>_xlfn.XLOOKUP(Table1[[#This Row],[ZIPCODE]],Table2[Zip Code],Table2[County])</f>
        <v>Utah</v>
      </c>
      <c r="I1442" t="str">
        <f>_xlfn.XLOOKUP(Table1[[#This Row],[ZIPCODE]],Table3[zip],Table3[county])</f>
        <v>Utah County</v>
      </c>
      <c r="J1442" t="str">
        <f>IFERROR(Table1[[#This Row],[County (Utah.gov)]], SUBSTITUTE(Table1[[#This Row],[County (WPR)]], " County", ""))</f>
        <v>Utah</v>
      </c>
    </row>
    <row r="1443" spans="1:10">
      <c r="A1443" t="s">
        <v>301</v>
      </c>
      <c r="B1443" t="s">
        <v>20</v>
      </c>
      <c r="C1443">
        <v>2025</v>
      </c>
      <c r="D1443">
        <v>2</v>
      </c>
      <c r="E1443">
        <v>84602</v>
      </c>
      <c r="F1443" t="s">
        <v>290</v>
      </c>
      <c r="G1443">
        <v>1</v>
      </c>
      <c r="H1443" t="str">
        <f>_xlfn.XLOOKUP(Table1[[#This Row],[ZIPCODE]],Table2[Zip Code],Table2[County])</f>
        <v>Utah</v>
      </c>
      <c r="I1443" t="str">
        <f>_xlfn.XLOOKUP(Table1[[#This Row],[ZIPCODE]],Table3[zip],Table3[county])</f>
        <v>Utah County</v>
      </c>
      <c r="J1443" t="str">
        <f>IFERROR(Table1[[#This Row],[County (Utah.gov)]], SUBSTITUTE(Table1[[#This Row],[County (WPR)]], " County", ""))</f>
        <v>Utah</v>
      </c>
    </row>
    <row r="1444" spans="1:10">
      <c r="A1444" t="s">
        <v>301</v>
      </c>
      <c r="B1444" t="s">
        <v>20</v>
      </c>
      <c r="C1444">
        <v>2025</v>
      </c>
      <c r="D1444">
        <v>2</v>
      </c>
      <c r="E1444">
        <v>84604</v>
      </c>
      <c r="F1444" t="s">
        <v>290</v>
      </c>
      <c r="G1444">
        <v>111</v>
      </c>
      <c r="H1444" t="str">
        <f>_xlfn.XLOOKUP(Table1[[#This Row],[ZIPCODE]],Table2[Zip Code],Table2[County])</f>
        <v>Utah</v>
      </c>
      <c r="I1444" t="str">
        <f>_xlfn.XLOOKUP(Table1[[#This Row],[ZIPCODE]],Table3[zip],Table3[county])</f>
        <v>Utah County</v>
      </c>
      <c r="J1444" t="str">
        <f>IFERROR(Table1[[#This Row],[County (Utah.gov)]], SUBSTITUTE(Table1[[#This Row],[County (WPR)]], " County", ""))</f>
        <v>Utah</v>
      </c>
    </row>
    <row r="1445" spans="1:10">
      <c r="A1445" t="s">
        <v>301</v>
      </c>
      <c r="B1445" t="s">
        <v>20</v>
      </c>
      <c r="C1445">
        <v>2025</v>
      </c>
      <c r="D1445">
        <v>2</v>
      </c>
      <c r="E1445">
        <v>84604</v>
      </c>
      <c r="F1445" t="s">
        <v>291</v>
      </c>
      <c r="G1445">
        <v>13</v>
      </c>
      <c r="H1445" t="str">
        <f>_xlfn.XLOOKUP(Table1[[#This Row],[ZIPCODE]],Table2[Zip Code],Table2[County])</f>
        <v>Utah</v>
      </c>
      <c r="I1445" t="str">
        <f>_xlfn.XLOOKUP(Table1[[#This Row],[ZIPCODE]],Table3[zip],Table3[county])</f>
        <v>Utah County</v>
      </c>
      <c r="J1445" t="str">
        <f>IFERROR(Table1[[#This Row],[County (Utah.gov)]], SUBSTITUTE(Table1[[#This Row],[County (WPR)]], " County", ""))</f>
        <v>Utah</v>
      </c>
    </row>
    <row r="1446" spans="1:10">
      <c r="A1446" t="s">
        <v>301</v>
      </c>
      <c r="B1446" t="s">
        <v>20</v>
      </c>
      <c r="C1446">
        <v>2025</v>
      </c>
      <c r="D1446">
        <v>2</v>
      </c>
      <c r="E1446">
        <v>84606</v>
      </c>
      <c r="F1446" t="s">
        <v>290</v>
      </c>
      <c r="G1446">
        <v>46</v>
      </c>
      <c r="H1446" t="str">
        <f>_xlfn.XLOOKUP(Table1[[#This Row],[ZIPCODE]],Table2[Zip Code],Table2[County])</f>
        <v>Utah</v>
      </c>
      <c r="I1446" t="str">
        <f>_xlfn.XLOOKUP(Table1[[#This Row],[ZIPCODE]],Table3[zip],Table3[county])</f>
        <v>Utah County</v>
      </c>
      <c r="J1446" t="str">
        <f>IFERROR(Table1[[#This Row],[County (Utah.gov)]], SUBSTITUTE(Table1[[#This Row],[County (WPR)]], " County", ""))</f>
        <v>Utah</v>
      </c>
    </row>
    <row r="1447" spans="1:10">
      <c r="A1447" t="s">
        <v>301</v>
      </c>
      <c r="B1447" t="s">
        <v>20</v>
      </c>
      <c r="C1447">
        <v>2025</v>
      </c>
      <c r="D1447">
        <v>2</v>
      </c>
      <c r="E1447">
        <v>84606</v>
      </c>
      <c r="F1447" t="s">
        <v>291</v>
      </c>
      <c r="G1447">
        <v>9</v>
      </c>
      <c r="H1447" t="str">
        <f>_xlfn.XLOOKUP(Table1[[#This Row],[ZIPCODE]],Table2[Zip Code],Table2[County])</f>
        <v>Utah</v>
      </c>
      <c r="I1447" t="str">
        <f>_xlfn.XLOOKUP(Table1[[#This Row],[ZIPCODE]],Table3[zip],Table3[county])</f>
        <v>Utah County</v>
      </c>
      <c r="J1447" t="str">
        <f>IFERROR(Table1[[#This Row],[County (Utah.gov)]], SUBSTITUTE(Table1[[#This Row],[County (WPR)]], " County", ""))</f>
        <v>Utah</v>
      </c>
    </row>
    <row r="1448" spans="1:10">
      <c r="A1448" t="s">
        <v>301</v>
      </c>
      <c r="B1448" t="s">
        <v>20</v>
      </c>
      <c r="C1448">
        <v>2025</v>
      </c>
      <c r="D1448">
        <v>2</v>
      </c>
      <c r="E1448">
        <v>84622</v>
      </c>
      <c r="F1448" t="s">
        <v>290</v>
      </c>
      <c r="G1448">
        <v>1</v>
      </c>
      <c r="H1448" t="str">
        <f>_xlfn.XLOOKUP(Table1[[#This Row],[ZIPCODE]],Table2[Zip Code],Table2[County])</f>
        <v>Sanpete</v>
      </c>
      <c r="I1448" t="str">
        <f>_xlfn.XLOOKUP(Table1[[#This Row],[ZIPCODE]],Table3[zip],Table3[county])</f>
        <v>Sanpete County</v>
      </c>
      <c r="J1448" t="str">
        <f>IFERROR(Table1[[#This Row],[County (Utah.gov)]], SUBSTITUTE(Table1[[#This Row],[County (WPR)]], " County", ""))</f>
        <v>Sanpete</v>
      </c>
    </row>
    <row r="1449" spans="1:10">
      <c r="A1449" t="s">
        <v>301</v>
      </c>
      <c r="B1449" t="s">
        <v>20</v>
      </c>
      <c r="C1449">
        <v>2025</v>
      </c>
      <c r="D1449">
        <v>2</v>
      </c>
      <c r="E1449">
        <v>84624</v>
      </c>
      <c r="F1449" t="s">
        <v>290</v>
      </c>
      <c r="G1449">
        <v>3</v>
      </c>
      <c r="H1449" t="str">
        <f>_xlfn.XLOOKUP(Table1[[#This Row],[ZIPCODE]],Table2[Zip Code],Table2[County])</f>
        <v>Millard</v>
      </c>
      <c r="I1449" t="str">
        <f>_xlfn.XLOOKUP(Table1[[#This Row],[ZIPCODE]],Table3[zip],Table3[county])</f>
        <v>Millard County</v>
      </c>
      <c r="J1449" t="str">
        <f>IFERROR(Table1[[#This Row],[County (Utah.gov)]], SUBSTITUTE(Table1[[#This Row],[County (WPR)]], " County", ""))</f>
        <v>Millard</v>
      </c>
    </row>
    <row r="1450" spans="1:10">
      <c r="A1450" t="s">
        <v>301</v>
      </c>
      <c r="B1450" t="s">
        <v>20</v>
      </c>
      <c r="C1450">
        <v>2025</v>
      </c>
      <c r="D1450">
        <v>2</v>
      </c>
      <c r="E1450">
        <v>84626</v>
      </c>
      <c r="F1450" t="s">
        <v>290</v>
      </c>
      <c r="G1450">
        <v>2</v>
      </c>
      <c r="H1450" t="str">
        <f>_xlfn.XLOOKUP(Table1[[#This Row],[ZIPCODE]],Table2[Zip Code],Table2[County])</f>
        <v>Utah</v>
      </c>
      <c r="I1450" t="str">
        <f>_xlfn.XLOOKUP(Table1[[#This Row],[ZIPCODE]],Table3[zip],Table3[county])</f>
        <v>Utah County</v>
      </c>
      <c r="J1450" t="str">
        <f>IFERROR(Table1[[#This Row],[County (Utah.gov)]], SUBSTITUTE(Table1[[#This Row],[County (WPR)]], " County", ""))</f>
        <v>Utah</v>
      </c>
    </row>
    <row r="1451" spans="1:10">
      <c r="A1451" t="s">
        <v>301</v>
      </c>
      <c r="B1451" t="s">
        <v>20</v>
      </c>
      <c r="C1451">
        <v>2025</v>
      </c>
      <c r="D1451">
        <v>2</v>
      </c>
      <c r="E1451">
        <v>84627</v>
      </c>
      <c r="F1451" t="s">
        <v>290</v>
      </c>
      <c r="G1451">
        <v>2</v>
      </c>
      <c r="H1451" t="str">
        <f>_xlfn.XLOOKUP(Table1[[#This Row],[ZIPCODE]],Table2[Zip Code],Table2[County])</f>
        <v>Sanpete</v>
      </c>
      <c r="I1451" t="str">
        <f>_xlfn.XLOOKUP(Table1[[#This Row],[ZIPCODE]],Table3[zip],Table3[county])</f>
        <v>Sanpete County</v>
      </c>
      <c r="J1451" t="str">
        <f>IFERROR(Table1[[#This Row],[County (Utah.gov)]], SUBSTITUTE(Table1[[#This Row],[County (WPR)]], " County", ""))</f>
        <v>Sanpete</v>
      </c>
    </row>
    <row r="1452" spans="1:10">
      <c r="A1452" t="s">
        <v>301</v>
      </c>
      <c r="B1452" t="s">
        <v>20</v>
      </c>
      <c r="C1452">
        <v>2025</v>
      </c>
      <c r="D1452">
        <v>2</v>
      </c>
      <c r="E1452">
        <v>84629</v>
      </c>
      <c r="F1452" t="s">
        <v>290</v>
      </c>
      <c r="G1452">
        <v>3</v>
      </c>
      <c r="H1452" t="str">
        <f>_xlfn.XLOOKUP(Table1[[#This Row],[ZIPCODE]],Table2[Zip Code],Table2[County])</f>
        <v>Sanpete</v>
      </c>
      <c r="I1452" t="str">
        <f>_xlfn.XLOOKUP(Table1[[#This Row],[ZIPCODE]],Table3[zip],Table3[county])</f>
        <v>Sanpete County</v>
      </c>
      <c r="J1452" t="str">
        <f>IFERROR(Table1[[#This Row],[County (Utah.gov)]], SUBSTITUTE(Table1[[#This Row],[County (WPR)]], " County", ""))</f>
        <v>Sanpete</v>
      </c>
    </row>
    <row r="1453" spans="1:10">
      <c r="A1453" t="s">
        <v>301</v>
      </c>
      <c r="B1453" t="s">
        <v>20</v>
      </c>
      <c r="C1453">
        <v>2025</v>
      </c>
      <c r="D1453">
        <v>2</v>
      </c>
      <c r="E1453">
        <v>84631</v>
      </c>
      <c r="F1453" t="s">
        <v>290</v>
      </c>
      <c r="G1453">
        <v>1</v>
      </c>
      <c r="H1453" t="str">
        <f>_xlfn.XLOOKUP(Table1[[#This Row],[ZIPCODE]],Table2[Zip Code],Table2[County])</f>
        <v>Millard</v>
      </c>
      <c r="I1453" t="str">
        <f>_xlfn.XLOOKUP(Table1[[#This Row],[ZIPCODE]],Table3[zip],Table3[county])</f>
        <v>Millard County</v>
      </c>
      <c r="J1453" t="str">
        <f>IFERROR(Table1[[#This Row],[County (Utah.gov)]], SUBSTITUTE(Table1[[#This Row],[County (WPR)]], " County", ""))</f>
        <v>Millard</v>
      </c>
    </row>
    <row r="1454" spans="1:10">
      <c r="A1454" t="s">
        <v>301</v>
      </c>
      <c r="B1454" t="s">
        <v>20</v>
      </c>
      <c r="C1454">
        <v>2025</v>
      </c>
      <c r="D1454">
        <v>2</v>
      </c>
      <c r="E1454">
        <v>84631</v>
      </c>
      <c r="F1454" t="s">
        <v>291</v>
      </c>
      <c r="G1454">
        <v>1</v>
      </c>
      <c r="H1454" t="str">
        <f>_xlfn.XLOOKUP(Table1[[#This Row],[ZIPCODE]],Table2[Zip Code],Table2[County])</f>
        <v>Millard</v>
      </c>
      <c r="I1454" t="str">
        <f>_xlfn.XLOOKUP(Table1[[#This Row],[ZIPCODE]],Table3[zip],Table3[county])</f>
        <v>Millard County</v>
      </c>
      <c r="J1454" t="str">
        <f>IFERROR(Table1[[#This Row],[County (Utah.gov)]], SUBSTITUTE(Table1[[#This Row],[County (WPR)]], " County", ""))</f>
        <v>Millard</v>
      </c>
    </row>
    <row r="1455" spans="1:10">
      <c r="A1455" t="s">
        <v>301</v>
      </c>
      <c r="B1455" t="s">
        <v>20</v>
      </c>
      <c r="C1455">
        <v>2025</v>
      </c>
      <c r="D1455">
        <v>2</v>
      </c>
      <c r="E1455">
        <v>84640</v>
      </c>
      <c r="F1455" t="s">
        <v>290</v>
      </c>
      <c r="G1455">
        <v>1</v>
      </c>
      <c r="H1455" t="str">
        <f>_xlfn.XLOOKUP(Table1[[#This Row],[ZIPCODE]],Table2[Zip Code],Table2[County])</f>
        <v>Millard</v>
      </c>
      <c r="I1455" t="str">
        <f>_xlfn.XLOOKUP(Table1[[#This Row],[ZIPCODE]],Table3[zip],Table3[county])</f>
        <v>Millard County</v>
      </c>
      <c r="J1455" t="str">
        <f>IFERROR(Table1[[#This Row],[County (Utah.gov)]], SUBSTITUTE(Table1[[#This Row],[County (WPR)]], " County", ""))</f>
        <v>Millard</v>
      </c>
    </row>
    <row r="1456" spans="1:10">
      <c r="A1456" t="s">
        <v>301</v>
      </c>
      <c r="B1456" t="s">
        <v>20</v>
      </c>
      <c r="C1456">
        <v>2025</v>
      </c>
      <c r="D1456">
        <v>2</v>
      </c>
      <c r="E1456">
        <v>84642</v>
      </c>
      <c r="F1456" t="s">
        <v>290</v>
      </c>
      <c r="G1456">
        <v>2</v>
      </c>
      <c r="H1456" t="str">
        <f>_xlfn.XLOOKUP(Table1[[#This Row],[ZIPCODE]],Table2[Zip Code],Table2[County])</f>
        <v>Sanpete</v>
      </c>
      <c r="I1456" t="str">
        <f>_xlfn.XLOOKUP(Table1[[#This Row],[ZIPCODE]],Table3[zip],Table3[county])</f>
        <v>Sanpete County</v>
      </c>
      <c r="J1456" t="str">
        <f>IFERROR(Table1[[#This Row],[County (Utah.gov)]], SUBSTITUTE(Table1[[#This Row],[County (WPR)]], " County", ""))</f>
        <v>Sanpete</v>
      </c>
    </row>
    <row r="1457" spans="1:10">
      <c r="A1457" t="s">
        <v>301</v>
      </c>
      <c r="B1457" t="s">
        <v>20</v>
      </c>
      <c r="C1457">
        <v>2025</v>
      </c>
      <c r="D1457">
        <v>2</v>
      </c>
      <c r="E1457">
        <v>84642</v>
      </c>
      <c r="F1457" t="s">
        <v>291</v>
      </c>
      <c r="G1457">
        <v>1</v>
      </c>
      <c r="H1457" t="str">
        <f>_xlfn.XLOOKUP(Table1[[#This Row],[ZIPCODE]],Table2[Zip Code],Table2[County])</f>
        <v>Sanpete</v>
      </c>
      <c r="I1457" t="str">
        <f>_xlfn.XLOOKUP(Table1[[#This Row],[ZIPCODE]],Table3[zip],Table3[county])</f>
        <v>Sanpete County</v>
      </c>
      <c r="J1457" t="str">
        <f>IFERROR(Table1[[#This Row],[County (Utah.gov)]], SUBSTITUTE(Table1[[#This Row],[County (WPR)]], " County", ""))</f>
        <v>Sanpete</v>
      </c>
    </row>
    <row r="1458" spans="1:10">
      <c r="A1458" t="s">
        <v>301</v>
      </c>
      <c r="B1458" t="s">
        <v>20</v>
      </c>
      <c r="C1458">
        <v>2025</v>
      </c>
      <c r="D1458">
        <v>2</v>
      </c>
      <c r="E1458">
        <v>84645</v>
      </c>
      <c r="F1458" t="s">
        <v>290</v>
      </c>
      <c r="G1458">
        <v>1</v>
      </c>
      <c r="H1458" t="str">
        <f>_xlfn.XLOOKUP(Table1[[#This Row],[ZIPCODE]],Table2[Zip Code],Table2[County])</f>
        <v>Juab</v>
      </c>
      <c r="I1458" t="str">
        <f>_xlfn.XLOOKUP(Table1[[#This Row],[ZIPCODE]],Table3[zip],Table3[county])</f>
        <v>Juab County</v>
      </c>
      <c r="J1458" t="str">
        <f>IFERROR(Table1[[#This Row],[County (Utah.gov)]], SUBSTITUTE(Table1[[#This Row],[County (WPR)]], " County", ""))</f>
        <v>Juab</v>
      </c>
    </row>
    <row r="1459" spans="1:10">
      <c r="A1459" t="s">
        <v>301</v>
      </c>
      <c r="B1459" t="s">
        <v>20</v>
      </c>
      <c r="C1459">
        <v>2025</v>
      </c>
      <c r="D1459">
        <v>2</v>
      </c>
      <c r="E1459">
        <v>84646</v>
      </c>
      <c r="F1459" t="s">
        <v>290</v>
      </c>
      <c r="G1459">
        <v>1</v>
      </c>
      <c r="H1459" t="str">
        <f>_xlfn.XLOOKUP(Table1[[#This Row],[ZIPCODE]],Table2[Zip Code],Table2[County])</f>
        <v>Sanpete</v>
      </c>
      <c r="I1459" t="str">
        <f>_xlfn.XLOOKUP(Table1[[#This Row],[ZIPCODE]],Table3[zip],Table3[county])</f>
        <v>Sanpete County</v>
      </c>
      <c r="J1459" t="str">
        <f>IFERROR(Table1[[#This Row],[County (Utah.gov)]], SUBSTITUTE(Table1[[#This Row],[County (WPR)]], " County", ""))</f>
        <v>Sanpete</v>
      </c>
    </row>
    <row r="1460" spans="1:10">
      <c r="A1460" t="s">
        <v>301</v>
      </c>
      <c r="B1460" t="s">
        <v>20</v>
      </c>
      <c r="C1460">
        <v>2025</v>
      </c>
      <c r="D1460">
        <v>2</v>
      </c>
      <c r="E1460">
        <v>84647</v>
      </c>
      <c r="F1460" t="s">
        <v>290</v>
      </c>
      <c r="G1460">
        <v>1</v>
      </c>
      <c r="H1460" t="str">
        <f>_xlfn.XLOOKUP(Table1[[#This Row],[ZIPCODE]],Table2[Zip Code],Table2[County])</f>
        <v>Sanpete</v>
      </c>
      <c r="I1460" t="str">
        <f>_xlfn.XLOOKUP(Table1[[#This Row],[ZIPCODE]],Table3[zip],Table3[county])</f>
        <v>Sanpete County</v>
      </c>
      <c r="J1460" t="str">
        <f>IFERROR(Table1[[#This Row],[County (Utah.gov)]], SUBSTITUTE(Table1[[#This Row],[County (WPR)]], " County", ""))</f>
        <v>Sanpete</v>
      </c>
    </row>
    <row r="1461" spans="1:10">
      <c r="A1461" t="s">
        <v>301</v>
      </c>
      <c r="B1461" t="s">
        <v>20</v>
      </c>
      <c r="C1461">
        <v>2025</v>
      </c>
      <c r="D1461">
        <v>2</v>
      </c>
      <c r="E1461">
        <v>84647</v>
      </c>
      <c r="F1461" t="s">
        <v>291</v>
      </c>
      <c r="G1461">
        <v>1</v>
      </c>
      <c r="H1461" t="str">
        <f>_xlfn.XLOOKUP(Table1[[#This Row],[ZIPCODE]],Table2[Zip Code],Table2[County])</f>
        <v>Sanpete</v>
      </c>
      <c r="I1461" t="str">
        <f>_xlfn.XLOOKUP(Table1[[#This Row],[ZIPCODE]],Table3[zip],Table3[county])</f>
        <v>Sanpete County</v>
      </c>
      <c r="J1461" t="str">
        <f>IFERROR(Table1[[#This Row],[County (Utah.gov)]], SUBSTITUTE(Table1[[#This Row],[County (WPR)]], " County", ""))</f>
        <v>Sanpete</v>
      </c>
    </row>
    <row r="1462" spans="1:10">
      <c r="A1462" t="s">
        <v>301</v>
      </c>
      <c r="B1462" t="s">
        <v>20</v>
      </c>
      <c r="C1462">
        <v>2025</v>
      </c>
      <c r="D1462">
        <v>2</v>
      </c>
      <c r="E1462">
        <v>84648</v>
      </c>
      <c r="F1462" t="s">
        <v>290</v>
      </c>
      <c r="G1462">
        <v>3</v>
      </c>
      <c r="H1462" t="str">
        <f>_xlfn.XLOOKUP(Table1[[#This Row],[ZIPCODE]],Table2[Zip Code],Table2[County])</f>
        <v>Juab</v>
      </c>
      <c r="I1462" t="str">
        <f>_xlfn.XLOOKUP(Table1[[#This Row],[ZIPCODE]],Table3[zip],Table3[county])</f>
        <v>Juab County</v>
      </c>
      <c r="J1462" t="str">
        <f>IFERROR(Table1[[#This Row],[County (Utah.gov)]], SUBSTITUTE(Table1[[#This Row],[County (WPR)]], " County", ""))</f>
        <v>Juab</v>
      </c>
    </row>
    <row r="1463" spans="1:10">
      <c r="A1463" t="s">
        <v>301</v>
      </c>
      <c r="B1463" t="s">
        <v>20</v>
      </c>
      <c r="C1463">
        <v>2025</v>
      </c>
      <c r="D1463">
        <v>2</v>
      </c>
      <c r="E1463">
        <v>84648</v>
      </c>
      <c r="F1463" t="s">
        <v>291</v>
      </c>
      <c r="G1463">
        <v>1</v>
      </c>
      <c r="H1463" t="str">
        <f>_xlfn.XLOOKUP(Table1[[#This Row],[ZIPCODE]],Table2[Zip Code],Table2[County])</f>
        <v>Juab</v>
      </c>
      <c r="I1463" t="str">
        <f>_xlfn.XLOOKUP(Table1[[#This Row],[ZIPCODE]],Table3[zip],Table3[county])</f>
        <v>Juab County</v>
      </c>
      <c r="J1463" t="str">
        <f>IFERROR(Table1[[#This Row],[County (Utah.gov)]], SUBSTITUTE(Table1[[#This Row],[County (WPR)]], " County", ""))</f>
        <v>Juab</v>
      </c>
    </row>
    <row r="1464" spans="1:10">
      <c r="A1464" t="s">
        <v>301</v>
      </c>
      <c r="B1464" t="s">
        <v>20</v>
      </c>
      <c r="C1464">
        <v>2025</v>
      </c>
      <c r="D1464">
        <v>2</v>
      </c>
      <c r="E1464">
        <v>84651</v>
      </c>
      <c r="F1464" t="s">
        <v>290</v>
      </c>
      <c r="G1464">
        <v>38</v>
      </c>
      <c r="H1464" t="str">
        <f>_xlfn.XLOOKUP(Table1[[#This Row],[ZIPCODE]],Table2[Zip Code],Table2[County])</f>
        <v>Utah</v>
      </c>
      <c r="I1464" t="str">
        <f>_xlfn.XLOOKUP(Table1[[#This Row],[ZIPCODE]],Table3[zip],Table3[county])</f>
        <v>Utah County</v>
      </c>
      <c r="J1464" t="str">
        <f>IFERROR(Table1[[#This Row],[County (Utah.gov)]], SUBSTITUTE(Table1[[#This Row],[County (WPR)]], " County", ""))</f>
        <v>Utah</v>
      </c>
    </row>
    <row r="1465" spans="1:10">
      <c r="A1465" t="s">
        <v>301</v>
      </c>
      <c r="B1465" t="s">
        <v>20</v>
      </c>
      <c r="C1465">
        <v>2025</v>
      </c>
      <c r="D1465">
        <v>2</v>
      </c>
      <c r="E1465">
        <v>84651</v>
      </c>
      <c r="F1465" t="s">
        <v>291</v>
      </c>
      <c r="G1465">
        <v>5</v>
      </c>
      <c r="H1465" t="str">
        <f>_xlfn.XLOOKUP(Table1[[#This Row],[ZIPCODE]],Table2[Zip Code],Table2[County])</f>
        <v>Utah</v>
      </c>
      <c r="I1465" t="str">
        <f>_xlfn.XLOOKUP(Table1[[#This Row],[ZIPCODE]],Table3[zip],Table3[county])</f>
        <v>Utah County</v>
      </c>
      <c r="J1465" t="str">
        <f>IFERROR(Table1[[#This Row],[County (Utah.gov)]], SUBSTITUTE(Table1[[#This Row],[County (WPR)]], " County", ""))</f>
        <v>Utah</v>
      </c>
    </row>
    <row r="1466" spans="1:10">
      <c r="A1466" t="s">
        <v>301</v>
      </c>
      <c r="B1466" t="s">
        <v>20</v>
      </c>
      <c r="C1466">
        <v>2025</v>
      </c>
      <c r="D1466">
        <v>2</v>
      </c>
      <c r="E1466">
        <v>84653</v>
      </c>
      <c r="F1466" t="s">
        <v>290</v>
      </c>
      <c r="G1466">
        <v>31</v>
      </c>
      <c r="H1466" t="str">
        <f>_xlfn.XLOOKUP(Table1[[#This Row],[ZIPCODE]],Table2[Zip Code],Table2[County])</f>
        <v>Utah</v>
      </c>
      <c r="I1466" t="str">
        <f>_xlfn.XLOOKUP(Table1[[#This Row],[ZIPCODE]],Table3[zip],Table3[county])</f>
        <v>Utah County</v>
      </c>
      <c r="J1466" t="str">
        <f>IFERROR(Table1[[#This Row],[County (Utah.gov)]], SUBSTITUTE(Table1[[#This Row],[County (WPR)]], " County", ""))</f>
        <v>Utah</v>
      </c>
    </row>
    <row r="1467" spans="1:10">
      <c r="A1467" t="s">
        <v>301</v>
      </c>
      <c r="B1467" t="s">
        <v>20</v>
      </c>
      <c r="C1467">
        <v>2025</v>
      </c>
      <c r="D1467">
        <v>2</v>
      </c>
      <c r="E1467">
        <v>84655</v>
      </c>
      <c r="F1467" t="s">
        <v>290</v>
      </c>
      <c r="G1467">
        <v>15</v>
      </c>
      <c r="H1467" t="str">
        <f>_xlfn.XLOOKUP(Table1[[#This Row],[ZIPCODE]],Table2[Zip Code],Table2[County])</f>
        <v>Utah</v>
      </c>
      <c r="I1467" t="str">
        <f>_xlfn.XLOOKUP(Table1[[#This Row],[ZIPCODE]],Table3[zip],Table3[county])</f>
        <v>Utah County</v>
      </c>
      <c r="J1467" t="str">
        <f>IFERROR(Table1[[#This Row],[County (Utah.gov)]], SUBSTITUTE(Table1[[#This Row],[County (WPR)]], " County", ""))</f>
        <v>Utah</v>
      </c>
    </row>
    <row r="1468" spans="1:10">
      <c r="A1468" t="s">
        <v>301</v>
      </c>
      <c r="B1468" t="s">
        <v>20</v>
      </c>
      <c r="C1468">
        <v>2025</v>
      </c>
      <c r="D1468">
        <v>2</v>
      </c>
      <c r="E1468">
        <v>84655</v>
      </c>
      <c r="F1468" t="s">
        <v>291</v>
      </c>
      <c r="G1468">
        <v>3</v>
      </c>
      <c r="H1468" t="str">
        <f>_xlfn.XLOOKUP(Table1[[#This Row],[ZIPCODE]],Table2[Zip Code],Table2[County])</f>
        <v>Utah</v>
      </c>
      <c r="I1468" t="str">
        <f>_xlfn.XLOOKUP(Table1[[#This Row],[ZIPCODE]],Table3[zip],Table3[county])</f>
        <v>Utah County</v>
      </c>
      <c r="J1468" t="str">
        <f>IFERROR(Table1[[#This Row],[County (Utah.gov)]], SUBSTITUTE(Table1[[#This Row],[County (WPR)]], " County", ""))</f>
        <v>Utah</v>
      </c>
    </row>
    <row r="1469" spans="1:10">
      <c r="A1469" t="s">
        <v>301</v>
      </c>
      <c r="B1469" t="s">
        <v>20</v>
      </c>
      <c r="C1469">
        <v>2025</v>
      </c>
      <c r="D1469">
        <v>2</v>
      </c>
      <c r="E1469">
        <v>84660</v>
      </c>
      <c r="F1469" t="s">
        <v>290</v>
      </c>
      <c r="G1469">
        <v>82</v>
      </c>
      <c r="H1469" t="str">
        <f>_xlfn.XLOOKUP(Table1[[#This Row],[ZIPCODE]],Table2[Zip Code],Table2[County])</f>
        <v>Utah</v>
      </c>
      <c r="I1469" t="str">
        <f>_xlfn.XLOOKUP(Table1[[#This Row],[ZIPCODE]],Table3[zip],Table3[county])</f>
        <v>Utah County</v>
      </c>
      <c r="J1469" t="str">
        <f>IFERROR(Table1[[#This Row],[County (Utah.gov)]], SUBSTITUTE(Table1[[#This Row],[County (WPR)]], " County", ""))</f>
        <v>Utah</v>
      </c>
    </row>
    <row r="1470" spans="1:10">
      <c r="A1470" t="s">
        <v>301</v>
      </c>
      <c r="B1470" t="s">
        <v>20</v>
      </c>
      <c r="C1470">
        <v>2025</v>
      </c>
      <c r="D1470">
        <v>2</v>
      </c>
      <c r="E1470">
        <v>84660</v>
      </c>
      <c r="F1470" t="s">
        <v>291</v>
      </c>
      <c r="G1470">
        <v>12</v>
      </c>
      <c r="H1470" t="str">
        <f>_xlfn.XLOOKUP(Table1[[#This Row],[ZIPCODE]],Table2[Zip Code],Table2[County])</f>
        <v>Utah</v>
      </c>
      <c r="I1470" t="str">
        <f>_xlfn.XLOOKUP(Table1[[#This Row],[ZIPCODE]],Table3[zip],Table3[county])</f>
        <v>Utah County</v>
      </c>
      <c r="J1470" t="str">
        <f>IFERROR(Table1[[#This Row],[County (Utah.gov)]], SUBSTITUTE(Table1[[#This Row],[County (WPR)]], " County", ""))</f>
        <v>Utah</v>
      </c>
    </row>
    <row r="1471" spans="1:10">
      <c r="A1471" t="s">
        <v>301</v>
      </c>
      <c r="B1471" t="s">
        <v>20</v>
      </c>
      <c r="C1471">
        <v>2025</v>
      </c>
      <c r="D1471">
        <v>2</v>
      </c>
      <c r="E1471">
        <v>84662</v>
      </c>
      <c r="F1471" t="s">
        <v>291</v>
      </c>
      <c r="G1471">
        <v>1</v>
      </c>
      <c r="H1471" t="str">
        <f>_xlfn.XLOOKUP(Table1[[#This Row],[ZIPCODE]],Table2[Zip Code],Table2[County])</f>
        <v>Sanpete</v>
      </c>
      <c r="I1471" t="str">
        <f>_xlfn.XLOOKUP(Table1[[#This Row],[ZIPCODE]],Table3[zip],Table3[county])</f>
        <v>Sanpete County</v>
      </c>
      <c r="J1471" t="str">
        <f>IFERROR(Table1[[#This Row],[County (Utah.gov)]], SUBSTITUTE(Table1[[#This Row],[County (WPR)]], " County", ""))</f>
        <v>Sanpete</v>
      </c>
    </row>
    <row r="1472" spans="1:10">
      <c r="A1472" t="s">
        <v>301</v>
      </c>
      <c r="B1472" t="s">
        <v>20</v>
      </c>
      <c r="C1472">
        <v>2025</v>
      </c>
      <c r="D1472">
        <v>2</v>
      </c>
      <c r="E1472">
        <v>84663</v>
      </c>
      <c r="F1472" t="s">
        <v>290</v>
      </c>
      <c r="G1472">
        <v>66</v>
      </c>
      <c r="H1472" t="str">
        <f>_xlfn.XLOOKUP(Table1[[#This Row],[ZIPCODE]],Table2[Zip Code],Table2[County])</f>
        <v>Utah</v>
      </c>
      <c r="I1472" t="str">
        <f>_xlfn.XLOOKUP(Table1[[#This Row],[ZIPCODE]],Table3[zip],Table3[county])</f>
        <v>Utah County</v>
      </c>
      <c r="J1472" t="str">
        <f>IFERROR(Table1[[#This Row],[County (Utah.gov)]], SUBSTITUTE(Table1[[#This Row],[County (WPR)]], " County", ""))</f>
        <v>Utah</v>
      </c>
    </row>
    <row r="1473" spans="1:10">
      <c r="A1473" t="s">
        <v>301</v>
      </c>
      <c r="B1473" t="s">
        <v>20</v>
      </c>
      <c r="C1473">
        <v>2025</v>
      </c>
      <c r="D1473">
        <v>2</v>
      </c>
      <c r="E1473">
        <v>84663</v>
      </c>
      <c r="F1473" t="s">
        <v>291</v>
      </c>
      <c r="G1473">
        <v>13</v>
      </c>
      <c r="H1473" t="str">
        <f>_xlfn.XLOOKUP(Table1[[#This Row],[ZIPCODE]],Table2[Zip Code],Table2[County])</f>
        <v>Utah</v>
      </c>
      <c r="I1473" t="str">
        <f>_xlfn.XLOOKUP(Table1[[#This Row],[ZIPCODE]],Table3[zip],Table3[county])</f>
        <v>Utah County</v>
      </c>
      <c r="J1473" t="str">
        <f>IFERROR(Table1[[#This Row],[County (Utah.gov)]], SUBSTITUTE(Table1[[#This Row],[County (WPR)]], " County", ""))</f>
        <v>Utah</v>
      </c>
    </row>
    <row r="1474" spans="1:10">
      <c r="A1474" t="s">
        <v>301</v>
      </c>
      <c r="B1474" t="s">
        <v>20</v>
      </c>
      <c r="C1474">
        <v>2025</v>
      </c>
      <c r="D1474">
        <v>2</v>
      </c>
      <c r="E1474">
        <v>84664</v>
      </c>
      <c r="F1474" t="s">
        <v>290</v>
      </c>
      <c r="G1474">
        <v>37</v>
      </c>
      <c r="H1474" t="str">
        <f>_xlfn.XLOOKUP(Table1[[#This Row],[ZIPCODE]],Table2[Zip Code],Table2[County])</f>
        <v>Utah</v>
      </c>
      <c r="I1474" t="str">
        <f>_xlfn.XLOOKUP(Table1[[#This Row],[ZIPCODE]],Table3[zip],Table3[county])</f>
        <v>Utah County</v>
      </c>
      <c r="J1474" t="str">
        <f>IFERROR(Table1[[#This Row],[County (Utah.gov)]], SUBSTITUTE(Table1[[#This Row],[County (WPR)]], " County", ""))</f>
        <v>Utah</v>
      </c>
    </row>
    <row r="1475" spans="1:10">
      <c r="A1475" t="s">
        <v>301</v>
      </c>
      <c r="B1475" t="s">
        <v>20</v>
      </c>
      <c r="C1475">
        <v>2025</v>
      </c>
      <c r="D1475">
        <v>2</v>
      </c>
      <c r="E1475">
        <v>84664</v>
      </c>
      <c r="F1475" t="s">
        <v>291</v>
      </c>
      <c r="G1475">
        <v>3</v>
      </c>
      <c r="H1475" t="str">
        <f>_xlfn.XLOOKUP(Table1[[#This Row],[ZIPCODE]],Table2[Zip Code],Table2[County])</f>
        <v>Utah</v>
      </c>
      <c r="I1475" t="str">
        <f>_xlfn.XLOOKUP(Table1[[#This Row],[ZIPCODE]],Table3[zip],Table3[county])</f>
        <v>Utah County</v>
      </c>
      <c r="J1475" t="str">
        <f>IFERROR(Table1[[#This Row],[County (Utah.gov)]], SUBSTITUTE(Table1[[#This Row],[County (WPR)]], " County", ""))</f>
        <v>Utah</v>
      </c>
    </row>
    <row r="1476" spans="1:10">
      <c r="A1476" t="s">
        <v>301</v>
      </c>
      <c r="B1476" t="s">
        <v>20</v>
      </c>
      <c r="C1476">
        <v>2025</v>
      </c>
      <c r="D1476">
        <v>2</v>
      </c>
      <c r="E1476">
        <v>84665</v>
      </c>
      <c r="F1476" t="s">
        <v>290</v>
      </c>
      <c r="G1476">
        <v>1</v>
      </c>
      <c r="H1476" t="str">
        <f>_xlfn.XLOOKUP(Table1[[#This Row],[ZIPCODE]],Table2[Zip Code],Table2[County])</f>
        <v>Sanpete</v>
      </c>
      <c r="I1476" t="str">
        <f>_xlfn.XLOOKUP(Table1[[#This Row],[ZIPCODE]],Table3[zip],Table3[county])</f>
        <v>Sanpete County</v>
      </c>
      <c r="J1476" t="str">
        <f>IFERROR(Table1[[#This Row],[County (Utah.gov)]], SUBSTITUTE(Table1[[#This Row],[County (WPR)]], " County", ""))</f>
        <v>Sanpete</v>
      </c>
    </row>
    <row r="1477" spans="1:10">
      <c r="A1477" t="s">
        <v>301</v>
      </c>
      <c r="B1477" t="s">
        <v>20</v>
      </c>
      <c r="C1477">
        <v>2025</v>
      </c>
      <c r="D1477">
        <v>2</v>
      </c>
      <c r="E1477">
        <v>84701</v>
      </c>
      <c r="F1477" t="s">
        <v>290</v>
      </c>
      <c r="G1477">
        <v>4</v>
      </c>
      <c r="H1477" t="str">
        <f>_xlfn.XLOOKUP(Table1[[#This Row],[ZIPCODE]],Table2[Zip Code],Table2[County])</f>
        <v>Sevier</v>
      </c>
      <c r="I1477" t="str">
        <f>_xlfn.XLOOKUP(Table1[[#This Row],[ZIPCODE]],Table3[zip],Table3[county])</f>
        <v>Sevier County</v>
      </c>
      <c r="J1477" t="str">
        <f>IFERROR(Table1[[#This Row],[County (Utah.gov)]], SUBSTITUTE(Table1[[#This Row],[County (WPR)]], " County", ""))</f>
        <v>Sevier</v>
      </c>
    </row>
    <row r="1478" spans="1:10">
      <c r="A1478" t="s">
        <v>301</v>
      </c>
      <c r="B1478" t="s">
        <v>20</v>
      </c>
      <c r="C1478">
        <v>2025</v>
      </c>
      <c r="D1478">
        <v>2</v>
      </c>
      <c r="E1478">
        <v>84711</v>
      </c>
      <c r="F1478" t="s">
        <v>290</v>
      </c>
      <c r="G1478">
        <v>1</v>
      </c>
      <c r="H1478" t="str">
        <f>_xlfn.XLOOKUP(Table1[[#This Row],[ZIPCODE]],Table2[Zip Code],Table2[County])</f>
        <v>Sevier</v>
      </c>
      <c r="I1478" t="str">
        <f>_xlfn.XLOOKUP(Table1[[#This Row],[ZIPCODE]],Table3[zip],Table3[county])</f>
        <v>Sevier County</v>
      </c>
      <c r="J1478" t="str">
        <f>IFERROR(Table1[[#This Row],[County (Utah.gov)]], SUBSTITUTE(Table1[[#This Row],[County (WPR)]], " County", ""))</f>
        <v>Sevier</v>
      </c>
    </row>
    <row r="1479" spans="1:10">
      <c r="A1479" t="s">
        <v>301</v>
      </c>
      <c r="B1479" t="s">
        <v>20</v>
      </c>
      <c r="C1479">
        <v>2025</v>
      </c>
      <c r="D1479">
        <v>2</v>
      </c>
      <c r="E1479">
        <v>84713</v>
      </c>
      <c r="F1479" t="s">
        <v>290</v>
      </c>
      <c r="G1479">
        <v>2</v>
      </c>
      <c r="H1479" t="str">
        <f>_xlfn.XLOOKUP(Table1[[#This Row],[ZIPCODE]],Table2[Zip Code],Table2[County])</f>
        <v>Beaver</v>
      </c>
      <c r="I1479" t="str">
        <f>_xlfn.XLOOKUP(Table1[[#This Row],[ZIPCODE]],Table3[zip],Table3[county])</f>
        <v>Beaver County</v>
      </c>
      <c r="J1479" t="str">
        <f>IFERROR(Table1[[#This Row],[County (Utah.gov)]], SUBSTITUTE(Table1[[#This Row],[County (WPR)]], " County", ""))</f>
        <v>Beaver</v>
      </c>
    </row>
    <row r="1480" spans="1:10">
      <c r="A1480" t="s">
        <v>301</v>
      </c>
      <c r="B1480" t="s">
        <v>20</v>
      </c>
      <c r="C1480">
        <v>2025</v>
      </c>
      <c r="D1480">
        <v>2</v>
      </c>
      <c r="E1480">
        <v>84715</v>
      </c>
      <c r="F1480" t="s">
        <v>290</v>
      </c>
      <c r="G1480">
        <v>1</v>
      </c>
      <c r="H1480" t="str">
        <f>_xlfn.XLOOKUP(Table1[[#This Row],[ZIPCODE]],Table2[Zip Code],Table2[County])</f>
        <v>Wayne</v>
      </c>
      <c r="I1480" t="str">
        <f>_xlfn.XLOOKUP(Table1[[#This Row],[ZIPCODE]],Table3[zip],Table3[county])</f>
        <v>Wayne County</v>
      </c>
      <c r="J1480" t="str">
        <f>IFERROR(Table1[[#This Row],[County (Utah.gov)]], SUBSTITUTE(Table1[[#This Row],[County (WPR)]], " County", ""))</f>
        <v>Wayne</v>
      </c>
    </row>
    <row r="1481" spans="1:10">
      <c r="A1481" t="s">
        <v>301</v>
      </c>
      <c r="B1481" t="s">
        <v>20</v>
      </c>
      <c r="C1481">
        <v>2025</v>
      </c>
      <c r="D1481">
        <v>2</v>
      </c>
      <c r="E1481">
        <v>84720</v>
      </c>
      <c r="F1481" t="s">
        <v>290</v>
      </c>
      <c r="G1481">
        <v>19</v>
      </c>
      <c r="H1481" t="str">
        <f>_xlfn.XLOOKUP(Table1[[#This Row],[ZIPCODE]],Table2[Zip Code],Table2[County])</f>
        <v>Iron</v>
      </c>
      <c r="I1481" t="str">
        <f>_xlfn.XLOOKUP(Table1[[#This Row],[ZIPCODE]],Table3[zip],Table3[county])</f>
        <v>Iron County</v>
      </c>
      <c r="J1481" t="str">
        <f>IFERROR(Table1[[#This Row],[County (Utah.gov)]], SUBSTITUTE(Table1[[#This Row],[County (WPR)]], " County", ""))</f>
        <v>Iron</v>
      </c>
    </row>
    <row r="1482" spans="1:10">
      <c r="A1482" t="s">
        <v>301</v>
      </c>
      <c r="B1482" t="s">
        <v>20</v>
      </c>
      <c r="C1482">
        <v>2025</v>
      </c>
      <c r="D1482">
        <v>2</v>
      </c>
      <c r="E1482">
        <v>84720</v>
      </c>
      <c r="F1482" t="s">
        <v>291</v>
      </c>
      <c r="G1482">
        <v>1</v>
      </c>
      <c r="H1482" t="str">
        <f>_xlfn.XLOOKUP(Table1[[#This Row],[ZIPCODE]],Table2[Zip Code],Table2[County])</f>
        <v>Iron</v>
      </c>
      <c r="I1482" t="str">
        <f>_xlfn.XLOOKUP(Table1[[#This Row],[ZIPCODE]],Table3[zip],Table3[county])</f>
        <v>Iron County</v>
      </c>
      <c r="J1482" t="str">
        <f>IFERROR(Table1[[#This Row],[County (Utah.gov)]], SUBSTITUTE(Table1[[#This Row],[County (WPR)]], " County", ""))</f>
        <v>Iron</v>
      </c>
    </row>
    <row r="1483" spans="1:10">
      <c r="A1483" t="s">
        <v>301</v>
      </c>
      <c r="B1483" t="s">
        <v>20</v>
      </c>
      <c r="C1483">
        <v>2025</v>
      </c>
      <c r="D1483">
        <v>2</v>
      </c>
      <c r="E1483">
        <v>84721</v>
      </c>
      <c r="F1483" t="s">
        <v>290</v>
      </c>
      <c r="G1483">
        <v>14</v>
      </c>
      <c r="H1483" t="str">
        <f>_xlfn.XLOOKUP(Table1[[#This Row],[ZIPCODE]],Table2[Zip Code],Table2[County])</f>
        <v>Iron</v>
      </c>
      <c r="I1483" t="str">
        <f>_xlfn.XLOOKUP(Table1[[#This Row],[ZIPCODE]],Table3[zip],Table3[county])</f>
        <v>Iron County</v>
      </c>
      <c r="J1483" t="str">
        <f>IFERROR(Table1[[#This Row],[County (Utah.gov)]], SUBSTITUTE(Table1[[#This Row],[County (WPR)]], " County", ""))</f>
        <v>Iron</v>
      </c>
    </row>
    <row r="1484" spans="1:10">
      <c r="A1484" t="s">
        <v>301</v>
      </c>
      <c r="B1484" t="s">
        <v>20</v>
      </c>
      <c r="C1484">
        <v>2025</v>
      </c>
      <c r="D1484">
        <v>2</v>
      </c>
      <c r="E1484">
        <v>84721</v>
      </c>
      <c r="F1484" t="s">
        <v>291</v>
      </c>
      <c r="G1484">
        <v>1</v>
      </c>
      <c r="H1484" t="str">
        <f>_xlfn.XLOOKUP(Table1[[#This Row],[ZIPCODE]],Table2[Zip Code],Table2[County])</f>
        <v>Iron</v>
      </c>
      <c r="I1484" t="str">
        <f>_xlfn.XLOOKUP(Table1[[#This Row],[ZIPCODE]],Table3[zip],Table3[county])</f>
        <v>Iron County</v>
      </c>
      <c r="J1484" t="str">
        <f>IFERROR(Table1[[#This Row],[County (Utah.gov)]], SUBSTITUTE(Table1[[#This Row],[County (WPR)]], " County", ""))</f>
        <v>Iron</v>
      </c>
    </row>
    <row r="1485" spans="1:10">
      <c r="A1485" t="s">
        <v>301</v>
      </c>
      <c r="B1485" t="s">
        <v>20</v>
      </c>
      <c r="C1485">
        <v>2025</v>
      </c>
      <c r="D1485">
        <v>2</v>
      </c>
      <c r="E1485">
        <v>84723</v>
      </c>
      <c r="F1485" t="s">
        <v>290</v>
      </c>
      <c r="G1485">
        <v>1</v>
      </c>
      <c r="H1485" t="str">
        <f>_xlfn.XLOOKUP(Table1[[#This Row],[ZIPCODE]],Table2[Zip Code],Table2[County])</f>
        <v>Piute</v>
      </c>
      <c r="I1485" t="str">
        <f>_xlfn.XLOOKUP(Table1[[#This Row],[ZIPCODE]],Table3[zip],Table3[county])</f>
        <v>Piute County</v>
      </c>
      <c r="J1485" t="str">
        <f>IFERROR(Table1[[#This Row],[County (Utah.gov)]], SUBSTITUTE(Table1[[#This Row],[County (WPR)]], " County", ""))</f>
        <v>Piute</v>
      </c>
    </row>
    <row r="1486" spans="1:10">
      <c r="A1486" t="s">
        <v>301</v>
      </c>
      <c r="B1486" t="s">
        <v>20</v>
      </c>
      <c r="C1486">
        <v>2025</v>
      </c>
      <c r="D1486">
        <v>2</v>
      </c>
      <c r="E1486">
        <v>84723</v>
      </c>
      <c r="F1486" t="s">
        <v>291</v>
      </c>
      <c r="G1486">
        <v>1</v>
      </c>
      <c r="H1486" t="str">
        <f>_xlfn.XLOOKUP(Table1[[#This Row],[ZIPCODE]],Table2[Zip Code],Table2[County])</f>
        <v>Piute</v>
      </c>
      <c r="I1486" t="str">
        <f>_xlfn.XLOOKUP(Table1[[#This Row],[ZIPCODE]],Table3[zip],Table3[county])</f>
        <v>Piute County</v>
      </c>
      <c r="J1486" t="str">
        <f>IFERROR(Table1[[#This Row],[County (Utah.gov)]], SUBSTITUTE(Table1[[#This Row],[County (WPR)]], " County", ""))</f>
        <v>Piute</v>
      </c>
    </row>
    <row r="1487" spans="1:10">
      <c r="A1487" t="s">
        <v>301</v>
      </c>
      <c r="B1487" t="s">
        <v>20</v>
      </c>
      <c r="C1487">
        <v>2025</v>
      </c>
      <c r="D1487">
        <v>2</v>
      </c>
      <c r="E1487">
        <v>84728</v>
      </c>
      <c r="F1487" t="s">
        <v>290</v>
      </c>
      <c r="G1487">
        <v>2</v>
      </c>
      <c r="H1487" t="str">
        <f>_xlfn.XLOOKUP(Table1[[#This Row],[ZIPCODE]],Table2[Zip Code],Table2[County])</f>
        <v>Millard</v>
      </c>
      <c r="I1487" t="str">
        <f>_xlfn.XLOOKUP(Table1[[#This Row],[ZIPCODE]],Table3[zip],Table3[county])</f>
        <v>Millard County</v>
      </c>
      <c r="J1487" t="str">
        <f>IFERROR(Table1[[#This Row],[County (Utah.gov)]], SUBSTITUTE(Table1[[#This Row],[County (WPR)]], " County", ""))</f>
        <v>Millard</v>
      </c>
    </row>
    <row r="1488" spans="1:10">
      <c r="A1488" t="s">
        <v>301</v>
      </c>
      <c r="B1488" t="s">
        <v>20</v>
      </c>
      <c r="C1488">
        <v>2025</v>
      </c>
      <c r="D1488">
        <v>2</v>
      </c>
      <c r="E1488">
        <v>84730</v>
      </c>
      <c r="F1488" t="s">
        <v>290</v>
      </c>
      <c r="G1488">
        <v>2</v>
      </c>
      <c r="H1488" t="str">
        <f>_xlfn.XLOOKUP(Table1[[#This Row],[ZIPCODE]],Table2[Zip Code],Table2[County])</f>
        <v>Sevier</v>
      </c>
      <c r="I1488" t="str">
        <f>_xlfn.XLOOKUP(Table1[[#This Row],[ZIPCODE]],Table3[zip],Table3[county])</f>
        <v>Sevier County</v>
      </c>
      <c r="J1488" t="str">
        <f>IFERROR(Table1[[#This Row],[County (Utah.gov)]], SUBSTITUTE(Table1[[#This Row],[County (WPR)]], " County", ""))</f>
        <v>Sevier</v>
      </c>
    </row>
    <row r="1489" spans="1:10">
      <c r="A1489" t="s">
        <v>301</v>
      </c>
      <c r="B1489" t="s">
        <v>20</v>
      </c>
      <c r="C1489">
        <v>2025</v>
      </c>
      <c r="D1489">
        <v>2</v>
      </c>
      <c r="E1489">
        <v>84736</v>
      </c>
      <c r="F1489" t="s">
        <v>290</v>
      </c>
      <c r="G1489">
        <v>1</v>
      </c>
      <c r="H1489" t="str">
        <f>_xlfn.XLOOKUP(Table1[[#This Row],[ZIPCODE]],Table2[Zip Code],Table2[County])</f>
        <v>Garfield</v>
      </c>
      <c r="I1489" t="str">
        <f>_xlfn.XLOOKUP(Table1[[#This Row],[ZIPCODE]],Table3[zip],Table3[county])</f>
        <v>Garfield County</v>
      </c>
      <c r="J1489" t="str">
        <f>IFERROR(Table1[[#This Row],[County (Utah.gov)]], SUBSTITUTE(Table1[[#This Row],[County (WPR)]], " County", ""))</f>
        <v>Garfield</v>
      </c>
    </row>
    <row r="1490" spans="1:10">
      <c r="A1490" t="s">
        <v>301</v>
      </c>
      <c r="B1490" t="s">
        <v>20</v>
      </c>
      <c r="C1490">
        <v>2025</v>
      </c>
      <c r="D1490">
        <v>2</v>
      </c>
      <c r="E1490">
        <v>84737</v>
      </c>
      <c r="F1490" t="s">
        <v>290</v>
      </c>
      <c r="G1490">
        <v>19</v>
      </c>
      <c r="H1490" t="str">
        <f>_xlfn.XLOOKUP(Table1[[#This Row],[ZIPCODE]],Table2[Zip Code],Table2[County])</f>
        <v>Washington</v>
      </c>
      <c r="I1490" t="str">
        <f>_xlfn.XLOOKUP(Table1[[#This Row],[ZIPCODE]],Table3[zip],Table3[county])</f>
        <v>Washington County</v>
      </c>
      <c r="J1490" t="str">
        <f>IFERROR(Table1[[#This Row],[County (Utah.gov)]], SUBSTITUTE(Table1[[#This Row],[County (WPR)]], " County", ""))</f>
        <v>Washington</v>
      </c>
    </row>
    <row r="1491" spans="1:10">
      <c r="A1491" t="s">
        <v>301</v>
      </c>
      <c r="B1491" t="s">
        <v>20</v>
      </c>
      <c r="C1491">
        <v>2025</v>
      </c>
      <c r="D1491">
        <v>2</v>
      </c>
      <c r="E1491">
        <v>84737</v>
      </c>
      <c r="F1491" t="s">
        <v>291</v>
      </c>
      <c r="G1491">
        <v>1</v>
      </c>
      <c r="H1491" t="str">
        <f>_xlfn.XLOOKUP(Table1[[#This Row],[ZIPCODE]],Table2[Zip Code],Table2[County])</f>
        <v>Washington</v>
      </c>
      <c r="I1491" t="str">
        <f>_xlfn.XLOOKUP(Table1[[#This Row],[ZIPCODE]],Table3[zip],Table3[county])</f>
        <v>Washington County</v>
      </c>
      <c r="J1491" t="str">
        <f>IFERROR(Table1[[#This Row],[County (Utah.gov)]], SUBSTITUTE(Table1[[#This Row],[County (WPR)]], " County", ""))</f>
        <v>Washington</v>
      </c>
    </row>
    <row r="1492" spans="1:10">
      <c r="A1492" t="s">
        <v>301</v>
      </c>
      <c r="B1492" t="s">
        <v>20</v>
      </c>
      <c r="C1492">
        <v>2025</v>
      </c>
      <c r="D1492">
        <v>2</v>
      </c>
      <c r="E1492">
        <v>84738</v>
      </c>
      <c r="F1492" t="s">
        <v>290</v>
      </c>
      <c r="G1492">
        <v>10</v>
      </c>
      <c r="H1492" t="str">
        <f>_xlfn.XLOOKUP(Table1[[#This Row],[ZIPCODE]],Table2[Zip Code],Table2[County])</f>
        <v>Washington</v>
      </c>
      <c r="I1492" t="str">
        <f>_xlfn.XLOOKUP(Table1[[#This Row],[ZIPCODE]],Table3[zip],Table3[county])</f>
        <v>Washington County</v>
      </c>
      <c r="J1492" t="str">
        <f>IFERROR(Table1[[#This Row],[County (Utah.gov)]], SUBSTITUTE(Table1[[#This Row],[County (WPR)]], " County", ""))</f>
        <v>Washington</v>
      </c>
    </row>
    <row r="1493" spans="1:10">
      <c r="A1493" t="s">
        <v>301</v>
      </c>
      <c r="B1493" t="s">
        <v>20</v>
      </c>
      <c r="C1493">
        <v>2025</v>
      </c>
      <c r="D1493">
        <v>2</v>
      </c>
      <c r="E1493">
        <v>84738</v>
      </c>
      <c r="F1493" t="s">
        <v>291</v>
      </c>
      <c r="G1493">
        <v>1</v>
      </c>
      <c r="H1493" t="str">
        <f>_xlfn.XLOOKUP(Table1[[#This Row],[ZIPCODE]],Table2[Zip Code],Table2[County])</f>
        <v>Washington</v>
      </c>
      <c r="I1493" t="str">
        <f>_xlfn.XLOOKUP(Table1[[#This Row],[ZIPCODE]],Table3[zip],Table3[county])</f>
        <v>Washington County</v>
      </c>
      <c r="J1493" t="str">
        <f>IFERROR(Table1[[#This Row],[County (Utah.gov)]], SUBSTITUTE(Table1[[#This Row],[County (WPR)]], " County", ""))</f>
        <v>Washington</v>
      </c>
    </row>
    <row r="1494" spans="1:10">
      <c r="A1494" t="s">
        <v>301</v>
      </c>
      <c r="B1494" t="s">
        <v>20</v>
      </c>
      <c r="C1494">
        <v>2025</v>
      </c>
      <c r="D1494">
        <v>2</v>
      </c>
      <c r="E1494">
        <v>84741</v>
      </c>
      <c r="F1494" t="s">
        <v>290</v>
      </c>
      <c r="G1494">
        <v>4</v>
      </c>
      <c r="H1494" t="str">
        <f>_xlfn.XLOOKUP(Table1[[#This Row],[ZIPCODE]],Table2[Zip Code],Table2[County])</f>
        <v>Kane</v>
      </c>
      <c r="I1494" t="str">
        <f>_xlfn.XLOOKUP(Table1[[#This Row],[ZIPCODE]],Table3[zip],Table3[county])</f>
        <v>Kane County</v>
      </c>
      <c r="J1494" t="str">
        <f>IFERROR(Table1[[#This Row],[County (Utah.gov)]], SUBSTITUTE(Table1[[#This Row],[County (WPR)]], " County", ""))</f>
        <v>Kane</v>
      </c>
    </row>
    <row r="1495" spans="1:10">
      <c r="A1495" t="s">
        <v>301</v>
      </c>
      <c r="B1495" t="s">
        <v>20</v>
      </c>
      <c r="C1495">
        <v>2025</v>
      </c>
      <c r="D1495">
        <v>2</v>
      </c>
      <c r="E1495">
        <v>84741</v>
      </c>
      <c r="F1495" t="s">
        <v>291</v>
      </c>
      <c r="G1495">
        <v>1</v>
      </c>
      <c r="H1495" t="str">
        <f>_xlfn.XLOOKUP(Table1[[#This Row],[ZIPCODE]],Table2[Zip Code],Table2[County])</f>
        <v>Kane</v>
      </c>
      <c r="I1495" t="str">
        <f>_xlfn.XLOOKUP(Table1[[#This Row],[ZIPCODE]],Table3[zip],Table3[county])</f>
        <v>Kane County</v>
      </c>
      <c r="J1495" t="str">
        <f>IFERROR(Table1[[#This Row],[County (Utah.gov)]], SUBSTITUTE(Table1[[#This Row],[County (WPR)]], " County", ""))</f>
        <v>Kane</v>
      </c>
    </row>
    <row r="1496" spans="1:10">
      <c r="A1496" t="s">
        <v>301</v>
      </c>
      <c r="B1496" t="s">
        <v>20</v>
      </c>
      <c r="C1496">
        <v>2025</v>
      </c>
      <c r="D1496">
        <v>2</v>
      </c>
      <c r="E1496">
        <v>84743</v>
      </c>
      <c r="F1496" t="s">
        <v>290</v>
      </c>
      <c r="G1496">
        <v>1</v>
      </c>
      <c r="H1496" t="str">
        <f>_xlfn.XLOOKUP(Table1[[#This Row],[ZIPCODE]],Table2[Zip Code],Table2[County])</f>
        <v>Piute</v>
      </c>
      <c r="I1496" t="str">
        <f>_xlfn.XLOOKUP(Table1[[#This Row],[ZIPCODE]],Table3[zip],Table3[county])</f>
        <v>Piute County</v>
      </c>
      <c r="J1496" t="str">
        <f>IFERROR(Table1[[#This Row],[County (Utah.gov)]], SUBSTITUTE(Table1[[#This Row],[County (WPR)]], " County", ""))</f>
        <v>Piute</v>
      </c>
    </row>
    <row r="1497" spans="1:10">
      <c r="A1497" t="s">
        <v>301</v>
      </c>
      <c r="B1497" t="s">
        <v>20</v>
      </c>
      <c r="C1497">
        <v>2025</v>
      </c>
      <c r="D1497">
        <v>2</v>
      </c>
      <c r="E1497">
        <v>84744</v>
      </c>
      <c r="F1497" t="s">
        <v>290</v>
      </c>
      <c r="G1497">
        <v>1</v>
      </c>
      <c r="H1497" t="str">
        <f>_xlfn.XLOOKUP(Table1[[#This Row],[ZIPCODE]],Table2[Zip Code],Table2[County])</f>
        <v>Sevier</v>
      </c>
      <c r="I1497" t="str">
        <f>_xlfn.XLOOKUP(Table1[[#This Row],[ZIPCODE]],Table3[zip],Table3[county])</f>
        <v>Sevier County</v>
      </c>
      <c r="J1497" t="str">
        <f>IFERROR(Table1[[#This Row],[County (Utah.gov)]], SUBSTITUTE(Table1[[#This Row],[County (WPR)]], " County", ""))</f>
        <v>Sevier</v>
      </c>
    </row>
    <row r="1498" spans="1:10">
      <c r="A1498" t="s">
        <v>301</v>
      </c>
      <c r="B1498" t="s">
        <v>20</v>
      </c>
      <c r="C1498">
        <v>2025</v>
      </c>
      <c r="D1498">
        <v>2</v>
      </c>
      <c r="E1498">
        <v>84745</v>
      </c>
      <c r="F1498" t="s">
        <v>290</v>
      </c>
      <c r="G1498">
        <v>4</v>
      </c>
      <c r="H1498" t="str">
        <f>_xlfn.XLOOKUP(Table1[[#This Row],[ZIPCODE]],Table2[Zip Code],Table2[County])</f>
        <v>Washington</v>
      </c>
      <c r="I1498" t="str">
        <f>_xlfn.XLOOKUP(Table1[[#This Row],[ZIPCODE]],Table3[zip],Table3[county])</f>
        <v>Washington County</v>
      </c>
      <c r="J1498" t="str">
        <f>IFERROR(Table1[[#This Row],[County (Utah.gov)]], SUBSTITUTE(Table1[[#This Row],[County (WPR)]], " County", ""))</f>
        <v>Washington</v>
      </c>
    </row>
    <row r="1499" spans="1:10">
      <c r="A1499" t="s">
        <v>301</v>
      </c>
      <c r="B1499" t="s">
        <v>20</v>
      </c>
      <c r="C1499">
        <v>2025</v>
      </c>
      <c r="D1499">
        <v>2</v>
      </c>
      <c r="E1499">
        <v>84745</v>
      </c>
      <c r="F1499" t="s">
        <v>291</v>
      </c>
      <c r="G1499">
        <v>1</v>
      </c>
      <c r="H1499" t="str">
        <f>_xlfn.XLOOKUP(Table1[[#This Row],[ZIPCODE]],Table2[Zip Code],Table2[County])</f>
        <v>Washington</v>
      </c>
      <c r="I1499" t="str">
        <f>_xlfn.XLOOKUP(Table1[[#This Row],[ZIPCODE]],Table3[zip],Table3[county])</f>
        <v>Washington County</v>
      </c>
      <c r="J1499" t="str">
        <f>IFERROR(Table1[[#This Row],[County (Utah.gov)]], SUBSTITUTE(Table1[[#This Row],[County (WPR)]], " County", ""))</f>
        <v>Washington</v>
      </c>
    </row>
    <row r="1500" spans="1:10">
      <c r="A1500" t="s">
        <v>301</v>
      </c>
      <c r="B1500" t="s">
        <v>20</v>
      </c>
      <c r="C1500">
        <v>2025</v>
      </c>
      <c r="D1500">
        <v>2</v>
      </c>
      <c r="E1500">
        <v>84746</v>
      </c>
      <c r="F1500" t="s">
        <v>290</v>
      </c>
      <c r="G1500">
        <v>1</v>
      </c>
      <c r="H1500" t="str">
        <f>_xlfn.XLOOKUP(Table1[[#This Row],[ZIPCODE]],Table2[Zip Code],Table2[County])</f>
        <v>Washington</v>
      </c>
      <c r="I1500" t="str">
        <f>_xlfn.XLOOKUP(Table1[[#This Row],[ZIPCODE]],Table3[zip],Table3[county])</f>
        <v>Washington County</v>
      </c>
      <c r="J1500" t="str">
        <f>IFERROR(Table1[[#This Row],[County (Utah.gov)]], SUBSTITUTE(Table1[[#This Row],[County (WPR)]], " County", ""))</f>
        <v>Washington</v>
      </c>
    </row>
    <row r="1501" spans="1:10">
      <c r="A1501" t="s">
        <v>301</v>
      </c>
      <c r="B1501" t="s">
        <v>20</v>
      </c>
      <c r="C1501">
        <v>2025</v>
      </c>
      <c r="D1501">
        <v>2</v>
      </c>
      <c r="E1501">
        <v>84747</v>
      </c>
      <c r="F1501" t="s">
        <v>290</v>
      </c>
      <c r="G1501">
        <v>1</v>
      </c>
      <c r="H1501" t="str">
        <f>_xlfn.XLOOKUP(Table1[[#This Row],[ZIPCODE]],Table2[Zip Code],Table2[County])</f>
        <v>Wayne</v>
      </c>
      <c r="I1501" t="str">
        <f>_xlfn.XLOOKUP(Table1[[#This Row],[ZIPCODE]],Table3[zip],Table3[county])</f>
        <v>Wayne County</v>
      </c>
      <c r="J1501" t="str">
        <f>IFERROR(Table1[[#This Row],[County (Utah.gov)]], SUBSTITUTE(Table1[[#This Row],[County (WPR)]], " County", ""))</f>
        <v>Wayne</v>
      </c>
    </row>
    <row r="1502" spans="1:10">
      <c r="A1502" t="s">
        <v>301</v>
      </c>
      <c r="B1502" t="s">
        <v>20</v>
      </c>
      <c r="C1502">
        <v>2025</v>
      </c>
      <c r="D1502">
        <v>2</v>
      </c>
      <c r="E1502">
        <v>84754</v>
      </c>
      <c r="F1502" t="s">
        <v>290</v>
      </c>
      <c r="G1502">
        <v>1</v>
      </c>
      <c r="H1502" t="str">
        <f>_xlfn.XLOOKUP(Table1[[#This Row],[ZIPCODE]],Table2[Zip Code],Table2[County])</f>
        <v>Sevier</v>
      </c>
      <c r="I1502" t="str">
        <f>_xlfn.XLOOKUP(Table1[[#This Row],[ZIPCODE]],Table3[zip],Table3[county])</f>
        <v>Sevier County</v>
      </c>
      <c r="J1502" t="str">
        <f>IFERROR(Table1[[#This Row],[County (Utah.gov)]], SUBSTITUTE(Table1[[#This Row],[County (WPR)]], " County", ""))</f>
        <v>Sevier</v>
      </c>
    </row>
    <row r="1503" spans="1:10">
      <c r="A1503" t="s">
        <v>301</v>
      </c>
      <c r="B1503" t="s">
        <v>20</v>
      </c>
      <c r="C1503">
        <v>2025</v>
      </c>
      <c r="D1503">
        <v>2</v>
      </c>
      <c r="E1503">
        <v>84759</v>
      </c>
      <c r="F1503" t="s">
        <v>290</v>
      </c>
      <c r="G1503">
        <v>1</v>
      </c>
      <c r="H1503" t="str">
        <f>_xlfn.XLOOKUP(Table1[[#This Row],[ZIPCODE]],Table2[Zip Code],Table2[County])</f>
        <v>Garfield</v>
      </c>
      <c r="I1503" t="str">
        <f>_xlfn.XLOOKUP(Table1[[#This Row],[ZIPCODE]],Table3[zip],Table3[county])</f>
        <v>Garfield County</v>
      </c>
      <c r="J1503" t="str">
        <f>IFERROR(Table1[[#This Row],[County (Utah.gov)]], SUBSTITUTE(Table1[[#This Row],[County (WPR)]], " County", ""))</f>
        <v>Garfield</v>
      </c>
    </row>
    <row r="1504" spans="1:10">
      <c r="A1504" t="s">
        <v>301</v>
      </c>
      <c r="B1504" t="s">
        <v>20</v>
      </c>
      <c r="C1504">
        <v>2025</v>
      </c>
      <c r="D1504">
        <v>2</v>
      </c>
      <c r="E1504">
        <v>84761</v>
      </c>
      <c r="F1504" t="s">
        <v>290</v>
      </c>
      <c r="G1504">
        <v>3</v>
      </c>
      <c r="H1504" t="str">
        <f>_xlfn.XLOOKUP(Table1[[#This Row],[ZIPCODE]],Table2[Zip Code],Table2[County])</f>
        <v>Iron</v>
      </c>
      <c r="I1504" t="str">
        <f>_xlfn.XLOOKUP(Table1[[#This Row],[ZIPCODE]],Table3[zip],Table3[county])</f>
        <v>Iron County</v>
      </c>
      <c r="J1504" t="str">
        <f>IFERROR(Table1[[#This Row],[County (Utah.gov)]], SUBSTITUTE(Table1[[#This Row],[County (WPR)]], " County", ""))</f>
        <v>Iron</v>
      </c>
    </row>
    <row r="1505" spans="1:10">
      <c r="A1505" t="s">
        <v>301</v>
      </c>
      <c r="B1505" t="s">
        <v>20</v>
      </c>
      <c r="C1505">
        <v>2025</v>
      </c>
      <c r="D1505">
        <v>2</v>
      </c>
      <c r="E1505">
        <v>84761</v>
      </c>
      <c r="F1505" t="s">
        <v>291</v>
      </c>
      <c r="G1505">
        <v>1</v>
      </c>
      <c r="H1505" t="str">
        <f>_xlfn.XLOOKUP(Table1[[#This Row],[ZIPCODE]],Table2[Zip Code],Table2[County])</f>
        <v>Iron</v>
      </c>
      <c r="I1505" t="str">
        <f>_xlfn.XLOOKUP(Table1[[#This Row],[ZIPCODE]],Table3[zip],Table3[county])</f>
        <v>Iron County</v>
      </c>
      <c r="J1505" t="str">
        <f>IFERROR(Table1[[#This Row],[County (Utah.gov)]], SUBSTITUTE(Table1[[#This Row],[County (WPR)]], " County", ""))</f>
        <v>Iron</v>
      </c>
    </row>
    <row r="1506" spans="1:10">
      <c r="A1506" t="s">
        <v>301</v>
      </c>
      <c r="B1506" t="s">
        <v>20</v>
      </c>
      <c r="C1506">
        <v>2025</v>
      </c>
      <c r="D1506">
        <v>2</v>
      </c>
      <c r="E1506">
        <v>84765</v>
      </c>
      <c r="F1506" t="s">
        <v>290</v>
      </c>
      <c r="G1506">
        <v>11</v>
      </c>
      <c r="H1506" t="str">
        <f>_xlfn.XLOOKUP(Table1[[#This Row],[ZIPCODE]],Table2[Zip Code],Table2[County])</f>
        <v>Washington</v>
      </c>
      <c r="I1506" t="str">
        <f>_xlfn.XLOOKUP(Table1[[#This Row],[ZIPCODE]],Table3[zip],Table3[county])</f>
        <v>Washington County</v>
      </c>
      <c r="J1506" t="str">
        <f>IFERROR(Table1[[#This Row],[County (Utah.gov)]], SUBSTITUTE(Table1[[#This Row],[County (WPR)]], " County", ""))</f>
        <v>Washington</v>
      </c>
    </row>
    <row r="1507" spans="1:10">
      <c r="A1507" t="s">
        <v>301</v>
      </c>
      <c r="B1507" t="s">
        <v>20</v>
      </c>
      <c r="C1507">
        <v>2025</v>
      </c>
      <c r="D1507">
        <v>2</v>
      </c>
      <c r="E1507">
        <v>84765</v>
      </c>
      <c r="F1507" t="s">
        <v>291</v>
      </c>
      <c r="G1507">
        <v>1</v>
      </c>
      <c r="H1507" t="str">
        <f>_xlfn.XLOOKUP(Table1[[#This Row],[ZIPCODE]],Table2[Zip Code],Table2[County])</f>
        <v>Washington</v>
      </c>
      <c r="I1507" t="str">
        <f>_xlfn.XLOOKUP(Table1[[#This Row],[ZIPCODE]],Table3[zip],Table3[county])</f>
        <v>Washington County</v>
      </c>
      <c r="J1507" t="str">
        <f>IFERROR(Table1[[#This Row],[County (Utah.gov)]], SUBSTITUTE(Table1[[#This Row],[County (WPR)]], " County", ""))</f>
        <v>Washington</v>
      </c>
    </row>
    <row r="1508" spans="1:10">
      <c r="A1508" t="s">
        <v>301</v>
      </c>
      <c r="B1508" t="s">
        <v>20</v>
      </c>
      <c r="C1508">
        <v>2025</v>
      </c>
      <c r="D1508">
        <v>2</v>
      </c>
      <c r="E1508">
        <v>84767</v>
      </c>
      <c r="F1508" t="s">
        <v>290</v>
      </c>
      <c r="G1508">
        <v>1</v>
      </c>
      <c r="H1508" t="str">
        <f>_xlfn.XLOOKUP(Table1[[#This Row],[ZIPCODE]],Table2[Zip Code],Table2[County])</f>
        <v>Washington</v>
      </c>
      <c r="I1508" t="str">
        <f>_xlfn.XLOOKUP(Table1[[#This Row],[ZIPCODE]],Table3[zip],Table3[county])</f>
        <v>Washington County</v>
      </c>
      <c r="J1508" t="str">
        <f>IFERROR(Table1[[#This Row],[County (Utah.gov)]], SUBSTITUTE(Table1[[#This Row],[County (WPR)]], " County", ""))</f>
        <v>Washington</v>
      </c>
    </row>
    <row r="1509" spans="1:10">
      <c r="A1509" t="s">
        <v>301</v>
      </c>
      <c r="B1509" t="s">
        <v>20</v>
      </c>
      <c r="C1509">
        <v>2025</v>
      </c>
      <c r="D1509">
        <v>2</v>
      </c>
      <c r="E1509">
        <v>84770</v>
      </c>
      <c r="F1509" t="s">
        <v>290</v>
      </c>
      <c r="G1509">
        <v>36</v>
      </c>
      <c r="H1509" t="str">
        <f>_xlfn.XLOOKUP(Table1[[#This Row],[ZIPCODE]],Table2[Zip Code],Table2[County])</f>
        <v>Washington</v>
      </c>
      <c r="I1509" t="str">
        <f>_xlfn.XLOOKUP(Table1[[#This Row],[ZIPCODE]],Table3[zip],Table3[county])</f>
        <v>Washington County</v>
      </c>
      <c r="J1509" t="str">
        <f>IFERROR(Table1[[#This Row],[County (Utah.gov)]], SUBSTITUTE(Table1[[#This Row],[County (WPR)]], " County", ""))</f>
        <v>Washington</v>
      </c>
    </row>
    <row r="1510" spans="1:10">
      <c r="A1510" t="s">
        <v>301</v>
      </c>
      <c r="B1510" t="s">
        <v>20</v>
      </c>
      <c r="C1510">
        <v>2025</v>
      </c>
      <c r="D1510">
        <v>2</v>
      </c>
      <c r="E1510">
        <v>84770</v>
      </c>
      <c r="F1510" t="s">
        <v>291</v>
      </c>
      <c r="G1510">
        <v>1</v>
      </c>
      <c r="H1510" t="str">
        <f>_xlfn.XLOOKUP(Table1[[#This Row],[ZIPCODE]],Table2[Zip Code],Table2[County])</f>
        <v>Washington</v>
      </c>
      <c r="I1510" t="str">
        <f>_xlfn.XLOOKUP(Table1[[#This Row],[ZIPCODE]],Table3[zip],Table3[county])</f>
        <v>Washington County</v>
      </c>
      <c r="J1510" t="str">
        <f>IFERROR(Table1[[#This Row],[County (Utah.gov)]], SUBSTITUTE(Table1[[#This Row],[County (WPR)]], " County", ""))</f>
        <v>Washington</v>
      </c>
    </row>
    <row r="1511" spans="1:10">
      <c r="A1511" t="s">
        <v>301</v>
      </c>
      <c r="B1511" t="s">
        <v>20</v>
      </c>
      <c r="C1511">
        <v>2025</v>
      </c>
      <c r="D1511">
        <v>2</v>
      </c>
      <c r="E1511">
        <v>84774</v>
      </c>
      <c r="F1511" t="s">
        <v>290</v>
      </c>
      <c r="G1511">
        <v>3</v>
      </c>
      <c r="H1511" t="str">
        <f>_xlfn.XLOOKUP(Table1[[#This Row],[ZIPCODE]],Table2[Zip Code],Table2[County])</f>
        <v>Washington</v>
      </c>
      <c r="I1511" t="str">
        <f>_xlfn.XLOOKUP(Table1[[#This Row],[ZIPCODE]],Table3[zip],Table3[county])</f>
        <v>Washington County</v>
      </c>
      <c r="J1511" t="str">
        <f>IFERROR(Table1[[#This Row],[County (Utah.gov)]], SUBSTITUTE(Table1[[#This Row],[County (WPR)]], " County", ""))</f>
        <v>Washington</v>
      </c>
    </row>
    <row r="1512" spans="1:10">
      <c r="A1512" t="s">
        <v>301</v>
      </c>
      <c r="B1512" t="s">
        <v>20</v>
      </c>
      <c r="C1512">
        <v>2025</v>
      </c>
      <c r="D1512">
        <v>2</v>
      </c>
      <c r="E1512">
        <v>84776</v>
      </c>
      <c r="F1512" t="s">
        <v>290</v>
      </c>
      <c r="G1512">
        <v>2</v>
      </c>
      <c r="H1512" t="str">
        <f>_xlfn.XLOOKUP(Table1[[#This Row],[ZIPCODE]],Table2[Zip Code],Table2[County])</f>
        <v>Garfield</v>
      </c>
      <c r="I1512" t="str">
        <f>_xlfn.XLOOKUP(Table1[[#This Row],[ZIPCODE]],Table3[zip],Table3[county])</f>
        <v>Garfield County</v>
      </c>
      <c r="J1512" t="str">
        <f>IFERROR(Table1[[#This Row],[County (Utah.gov)]], SUBSTITUTE(Table1[[#This Row],[County (WPR)]], " County", ""))</f>
        <v>Garfield</v>
      </c>
    </row>
    <row r="1513" spans="1:10">
      <c r="A1513" t="s">
        <v>301</v>
      </c>
      <c r="B1513" t="s">
        <v>20</v>
      </c>
      <c r="C1513">
        <v>2025</v>
      </c>
      <c r="D1513">
        <v>2</v>
      </c>
      <c r="E1513">
        <v>84779</v>
      </c>
      <c r="F1513" t="s">
        <v>290</v>
      </c>
      <c r="G1513">
        <v>1</v>
      </c>
      <c r="H1513" t="str">
        <f>_xlfn.XLOOKUP(Table1[[#This Row],[ZIPCODE]],Table2[Zip Code],Table2[County])</f>
        <v>Washington</v>
      </c>
      <c r="I1513" t="str">
        <f>_xlfn.XLOOKUP(Table1[[#This Row],[ZIPCODE]],Table3[zip],Table3[county])</f>
        <v>Washington County</v>
      </c>
      <c r="J1513" t="str">
        <f>IFERROR(Table1[[#This Row],[County (Utah.gov)]], SUBSTITUTE(Table1[[#This Row],[County (WPR)]], " County", ""))</f>
        <v>Washington</v>
      </c>
    </row>
    <row r="1514" spans="1:10">
      <c r="A1514" t="s">
        <v>301</v>
      </c>
      <c r="B1514" t="s">
        <v>20</v>
      </c>
      <c r="C1514">
        <v>2025</v>
      </c>
      <c r="D1514">
        <v>2</v>
      </c>
      <c r="E1514">
        <v>84780</v>
      </c>
      <c r="F1514" t="s">
        <v>290</v>
      </c>
      <c r="G1514">
        <v>39</v>
      </c>
      <c r="H1514" t="str">
        <f>_xlfn.XLOOKUP(Table1[[#This Row],[ZIPCODE]],Table2[Zip Code],Table2[County])</f>
        <v>Washington</v>
      </c>
      <c r="I1514" t="str">
        <f>_xlfn.XLOOKUP(Table1[[#This Row],[ZIPCODE]],Table3[zip],Table3[county])</f>
        <v>Washington County</v>
      </c>
      <c r="J1514" t="str">
        <f>IFERROR(Table1[[#This Row],[County (Utah.gov)]], SUBSTITUTE(Table1[[#This Row],[County (WPR)]], " County", ""))</f>
        <v>Washington</v>
      </c>
    </row>
    <row r="1515" spans="1:10">
      <c r="A1515" t="s">
        <v>301</v>
      </c>
      <c r="B1515" t="s">
        <v>20</v>
      </c>
      <c r="C1515">
        <v>2025</v>
      </c>
      <c r="D1515">
        <v>2</v>
      </c>
      <c r="E1515">
        <v>84780</v>
      </c>
      <c r="F1515" t="s">
        <v>291</v>
      </c>
      <c r="G1515">
        <v>7</v>
      </c>
      <c r="H1515" t="str">
        <f>_xlfn.XLOOKUP(Table1[[#This Row],[ZIPCODE]],Table2[Zip Code],Table2[County])</f>
        <v>Washington</v>
      </c>
      <c r="I1515" t="str">
        <f>_xlfn.XLOOKUP(Table1[[#This Row],[ZIPCODE]],Table3[zip],Table3[county])</f>
        <v>Washington County</v>
      </c>
      <c r="J1515" t="str">
        <f>IFERROR(Table1[[#This Row],[County (Utah.gov)]], SUBSTITUTE(Table1[[#This Row],[County (WPR)]], " County", ""))</f>
        <v>Washington</v>
      </c>
    </row>
    <row r="1516" spans="1:10">
      <c r="A1516" t="s">
        <v>301</v>
      </c>
      <c r="B1516" t="s">
        <v>20</v>
      </c>
      <c r="C1516">
        <v>2025</v>
      </c>
      <c r="D1516">
        <v>2</v>
      </c>
      <c r="E1516">
        <v>84783</v>
      </c>
      <c r="F1516" t="s">
        <v>290</v>
      </c>
      <c r="G1516">
        <v>2</v>
      </c>
      <c r="H1516" t="str">
        <f>_xlfn.XLOOKUP(Table1[[#This Row],[ZIPCODE]],Table2[Zip Code],Table2[County])</f>
        <v>Washington</v>
      </c>
      <c r="I1516" t="str">
        <f>_xlfn.XLOOKUP(Table1[[#This Row],[ZIPCODE]],Table3[zip],Table3[county])</f>
        <v>Washington County</v>
      </c>
      <c r="J1516" t="str">
        <f>IFERROR(Table1[[#This Row],[County (Utah.gov)]], SUBSTITUTE(Table1[[#This Row],[County (WPR)]], " County", ""))</f>
        <v>Washington</v>
      </c>
    </row>
    <row r="1517" spans="1:10">
      <c r="A1517" t="s">
        <v>301</v>
      </c>
      <c r="B1517" t="s">
        <v>20</v>
      </c>
      <c r="C1517">
        <v>2025</v>
      </c>
      <c r="D1517">
        <v>2</v>
      </c>
      <c r="E1517">
        <v>84790</v>
      </c>
      <c r="F1517" t="s">
        <v>290</v>
      </c>
      <c r="G1517">
        <v>99</v>
      </c>
      <c r="H1517" t="str">
        <f>_xlfn.XLOOKUP(Table1[[#This Row],[ZIPCODE]],Table2[Zip Code],Table2[County])</f>
        <v>Washington</v>
      </c>
      <c r="I1517" t="str">
        <f>_xlfn.XLOOKUP(Table1[[#This Row],[ZIPCODE]],Table3[zip],Table3[county])</f>
        <v>Washington County</v>
      </c>
      <c r="J1517" t="str">
        <f>IFERROR(Table1[[#This Row],[County (Utah.gov)]], SUBSTITUTE(Table1[[#This Row],[County (WPR)]], " County", ""))</f>
        <v>Washington</v>
      </c>
    </row>
    <row r="1518" spans="1:10">
      <c r="A1518" t="s">
        <v>301</v>
      </c>
      <c r="B1518" t="s">
        <v>20</v>
      </c>
      <c r="C1518">
        <v>2025</v>
      </c>
      <c r="D1518">
        <v>2</v>
      </c>
      <c r="E1518">
        <v>84790</v>
      </c>
      <c r="F1518" t="s">
        <v>291</v>
      </c>
      <c r="G1518">
        <v>4</v>
      </c>
      <c r="H1518" t="str">
        <f>_xlfn.XLOOKUP(Table1[[#This Row],[ZIPCODE]],Table2[Zip Code],Table2[County])</f>
        <v>Washington</v>
      </c>
      <c r="I1518" t="str">
        <f>_xlfn.XLOOKUP(Table1[[#This Row],[ZIPCODE]],Table3[zip],Table3[county])</f>
        <v>Washington County</v>
      </c>
      <c r="J1518" t="str">
        <f>IFERROR(Table1[[#This Row],[County (Utah.gov)]], SUBSTITUTE(Table1[[#This Row],[County (WPR)]], " County", ""))</f>
        <v>Washington</v>
      </c>
    </row>
    <row r="1519" spans="1:10">
      <c r="A1519" t="s">
        <v>301</v>
      </c>
      <c r="B1519" t="s">
        <v>20</v>
      </c>
      <c r="C1519">
        <v>2025</v>
      </c>
      <c r="D1519">
        <v>2</v>
      </c>
      <c r="E1519">
        <v>84901</v>
      </c>
      <c r="F1519" t="s">
        <v>290</v>
      </c>
      <c r="G1519">
        <v>1</v>
      </c>
      <c r="H1519" t="e">
        <f>_xlfn.XLOOKUP(Table1[[#This Row],[ZIPCODE]],Table2[Zip Code],Table2[County])</f>
        <v>#N/A</v>
      </c>
      <c r="I1519" t="e">
        <f>_xlfn.XLOOKUP(Table1[[#This Row],[ZIPCODE]],Table3[zip],Table3[county])</f>
        <v>#N/A</v>
      </c>
      <c r="J1519" t="e">
        <f>IFERROR(Table1[[#This Row],[County (Utah.gov)]], SUBSTITUTE(Table1[[#This Row],[County (WPR)]], " County", ""))</f>
        <v>#N/A</v>
      </c>
    </row>
    <row r="1520" spans="1:10">
      <c r="A1520" t="s">
        <v>301</v>
      </c>
      <c r="B1520" t="s">
        <v>302</v>
      </c>
      <c r="C1520">
        <v>2025</v>
      </c>
      <c r="D1520">
        <v>2</v>
      </c>
      <c r="E1520">
        <v>84003</v>
      </c>
      <c r="F1520" t="s">
        <v>290</v>
      </c>
      <c r="G1520">
        <v>13</v>
      </c>
      <c r="H1520" t="str">
        <f>_xlfn.XLOOKUP(Table1[[#This Row],[ZIPCODE]],Table2[Zip Code],Table2[County])</f>
        <v>Utah</v>
      </c>
      <c r="I1520" t="str">
        <f>_xlfn.XLOOKUP(Table1[[#This Row],[ZIPCODE]],Table3[zip],Table3[county])</f>
        <v>Utah County</v>
      </c>
      <c r="J1520" t="str">
        <f>IFERROR(Table1[[#This Row],[County (Utah.gov)]], SUBSTITUTE(Table1[[#This Row],[County (WPR)]], " County", ""))</f>
        <v>Utah</v>
      </c>
    </row>
    <row r="1521" spans="1:10">
      <c r="A1521" t="s">
        <v>301</v>
      </c>
      <c r="B1521" t="s">
        <v>302</v>
      </c>
      <c r="C1521">
        <v>2025</v>
      </c>
      <c r="D1521">
        <v>2</v>
      </c>
      <c r="E1521">
        <v>84004</v>
      </c>
      <c r="F1521" t="s">
        <v>290</v>
      </c>
      <c r="G1521">
        <v>2</v>
      </c>
      <c r="H1521" t="str">
        <f>_xlfn.XLOOKUP(Table1[[#This Row],[ZIPCODE]],Table2[Zip Code],Table2[County])</f>
        <v>Utah</v>
      </c>
      <c r="I1521" t="str">
        <f>_xlfn.XLOOKUP(Table1[[#This Row],[ZIPCODE]],Table3[zip],Table3[county])</f>
        <v>Utah County</v>
      </c>
      <c r="J1521" t="str">
        <f>IFERROR(Table1[[#This Row],[County (Utah.gov)]], SUBSTITUTE(Table1[[#This Row],[County (WPR)]], " County", ""))</f>
        <v>Utah</v>
      </c>
    </row>
    <row r="1522" spans="1:10">
      <c r="A1522" t="s">
        <v>301</v>
      </c>
      <c r="B1522" t="s">
        <v>302</v>
      </c>
      <c r="C1522">
        <v>2025</v>
      </c>
      <c r="D1522">
        <v>2</v>
      </c>
      <c r="E1522">
        <v>84005</v>
      </c>
      <c r="F1522" t="s">
        <v>290</v>
      </c>
      <c r="G1522">
        <v>3</v>
      </c>
      <c r="H1522" t="e">
        <f>_xlfn.XLOOKUP(Table1[[#This Row],[ZIPCODE]],Table2[Zip Code],Table2[County])</f>
        <v>#N/A</v>
      </c>
      <c r="I1522" t="str">
        <f>_xlfn.XLOOKUP(Table1[[#This Row],[ZIPCODE]],Table3[zip],Table3[county])</f>
        <v>Utah County</v>
      </c>
      <c r="J1522" t="str">
        <f>IFERROR(Table1[[#This Row],[County (Utah.gov)]], SUBSTITUTE(Table1[[#This Row],[County (WPR)]], " County", ""))</f>
        <v>Utah</v>
      </c>
    </row>
    <row r="1523" spans="1:10">
      <c r="A1523" t="s">
        <v>301</v>
      </c>
      <c r="B1523" t="s">
        <v>302</v>
      </c>
      <c r="C1523">
        <v>2025</v>
      </c>
      <c r="D1523">
        <v>2</v>
      </c>
      <c r="E1523">
        <v>84005</v>
      </c>
      <c r="F1523" t="s">
        <v>291</v>
      </c>
      <c r="G1523">
        <v>2</v>
      </c>
      <c r="H1523" t="e">
        <f>_xlfn.XLOOKUP(Table1[[#This Row],[ZIPCODE]],Table2[Zip Code],Table2[County])</f>
        <v>#N/A</v>
      </c>
      <c r="I1523" t="str">
        <f>_xlfn.XLOOKUP(Table1[[#This Row],[ZIPCODE]],Table3[zip],Table3[county])</f>
        <v>Utah County</v>
      </c>
      <c r="J1523" t="str">
        <f>IFERROR(Table1[[#This Row],[County (Utah.gov)]], SUBSTITUTE(Table1[[#This Row],[County (WPR)]], " County", ""))</f>
        <v>Utah</v>
      </c>
    </row>
    <row r="1524" spans="1:10">
      <c r="A1524" t="s">
        <v>301</v>
      </c>
      <c r="B1524" t="s">
        <v>302</v>
      </c>
      <c r="C1524">
        <v>2025</v>
      </c>
      <c r="D1524">
        <v>2</v>
      </c>
      <c r="E1524">
        <v>84009</v>
      </c>
      <c r="F1524" t="s">
        <v>290</v>
      </c>
      <c r="G1524">
        <v>18</v>
      </c>
      <c r="H1524" t="e">
        <f>_xlfn.XLOOKUP(Table1[[#This Row],[ZIPCODE]],Table2[Zip Code],Table2[County])</f>
        <v>#N/A</v>
      </c>
      <c r="I1524" t="str">
        <f>_xlfn.XLOOKUP(Table1[[#This Row],[ZIPCODE]],Table3[zip],Table3[county])</f>
        <v>Salt Lake County</v>
      </c>
      <c r="J1524" t="str">
        <f>IFERROR(Table1[[#This Row],[County (Utah.gov)]], SUBSTITUTE(Table1[[#This Row],[County (WPR)]], " County", ""))</f>
        <v>Salt Lake</v>
      </c>
    </row>
    <row r="1525" spans="1:10">
      <c r="A1525" t="s">
        <v>301</v>
      </c>
      <c r="B1525" t="s">
        <v>302</v>
      </c>
      <c r="C1525">
        <v>2025</v>
      </c>
      <c r="D1525">
        <v>2</v>
      </c>
      <c r="E1525">
        <v>84009</v>
      </c>
      <c r="F1525" t="s">
        <v>291</v>
      </c>
      <c r="G1525">
        <v>3</v>
      </c>
      <c r="H1525" t="e">
        <f>_xlfn.XLOOKUP(Table1[[#This Row],[ZIPCODE]],Table2[Zip Code],Table2[County])</f>
        <v>#N/A</v>
      </c>
      <c r="I1525" t="str">
        <f>_xlfn.XLOOKUP(Table1[[#This Row],[ZIPCODE]],Table3[zip],Table3[county])</f>
        <v>Salt Lake County</v>
      </c>
      <c r="J1525" t="str">
        <f>IFERROR(Table1[[#This Row],[County (Utah.gov)]], SUBSTITUTE(Table1[[#This Row],[County (WPR)]], " County", ""))</f>
        <v>Salt Lake</v>
      </c>
    </row>
    <row r="1526" spans="1:10">
      <c r="A1526" t="s">
        <v>301</v>
      </c>
      <c r="B1526" t="s">
        <v>302</v>
      </c>
      <c r="C1526">
        <v>2025</v>
      </c>
      <c r="D1526">
        <v>2</v>
      </c>
      <c r="E1526">
        <v>84010</v>
      </c>
      <c r="F1526" t="s">
        <v>290</v>
      </c>
      <c r="G1526">
        <v>18</v>
      </c>
      <c r="H1526" t="str">
        <f>_xlfn.XLOOKUP(Table1[[#This Row],[ZIPCODE]],Table2[Zip Code],Table2[County])</f>
        <v>Davis</v>
      </c>
      <c r="I1526" t="str">
        <f>_xlfn.XLOOKUP(Table1[[#This Row],[ZIPCODE]],Table3[zip],Table3[county])</f>
        <v>Davis County</v>
      </c>
      <c r="J1526" t="str">
        <f>IFERROR(Table1[[#This Row],[County (Utah.gov)]], SUBSTITUTE(Table1[[#This Row],[County (WPR)]], " County", ""))</f>
        <v>Davis</v>
      </c>
    </row>
    <row r="1527" spans="1:10">
      <c r="A1527" t="s">
        <v>301</v>
      </c>
      <c r="B1527" t="s">
        <v>302</v>
      </c>
      <c r="C1527">
        <v>2025</v>
      </c>
      <c r="D1527">
        <v>2</v>
      </c>
      <c r="E1527">
        <v>84010</v>
      </c>
      <c r="F1527" t="s">
        <v>291</v>
      </c>
      <c r="G1527">
        <v>1</v>
      </c>
      <c r="H1527" t="str">
        <f>_xlfn.XLOOKUP(Table1[[#This Row],[ZIPCODE]],Table2[Zip Code],Table2[County])</f>
        <v>Davis</v>
      </c>
      <c r="I1527" t="str">
        <f>_xlfn.XLOOKUP(Table1[[#This Row],[ZIPCODE]],Table3[zip],Table3[county])</f>
        <v>Davis County</v>
      </c>
      <c r="J1527" t="str">
        <f>IFERROR(Table1[[#This Row],[County (Utah.gov)]], SUBSTITUTE(Table1[[#This Row],[County (WPR)]], " County", ""))</f>
        <v>Davis</v>
      </c>
    </row>
    <row r="1528" spans="1:10">
      <c r="A1528" t="s">
        <v>301</v>
      </c>
      <c r="B1528" t="s">
        <v>302</v>
      </c>
      <c r="C1528">
        <v>2025</v>
      </c>
      <c r="D1528">
        <v>2</v>
      </c>
      <c r="E1528">
        <v>84014</v>
      </c>
      <c r="F1528" t="s">
        <v>291</v>
      </c>
      <c r="G1528">
        <v>2</v>
      </c>
      <c r="H1528" t="str">
        <f>_xlfn.XLOOKUP(Table1[[#This Row],[ZIPCODE]],Table2[Zip Code],Table2[County])</f>
        <v>Davis</v>
      </c>
      <c r="I1528" t="str">
        <f>_xlfn.XLOOKUP(Table1[[#This Row],[ZIPCODE]],Table3[zip],Table3[county])</f>
        <v>Davis County</v>
      </c>
      <c r="J1528" t="str">
        <f>IFERROR(Table1[[#This Row],[County (Utah.gov)]], SUBSTITUTE(Table1[[#This Row],[County (WPR)]], " County", ""))</f>
        <v>Davis</v>
      </c>
    </row>
    <row r="1529" spans="1:10">
      <c r="A1529" t="s">
        <v>301</v>
      </c>
      <c r="B1529" t="s">
        <v>302</v>
      </c>
      <c r="C1529">
        <v>2025</v>
      </c>
      <c r="D1529">
        <v>2</v>
      </c>
      <c r="E1529">
        <v>84015</v>
      </c>
      <c r="F1529" t="s">
        <v>290</v>
      </c>
      <c r="G1529">
        <v>1</v>
      </c>
      <c r="H1529" t="str">
        <f>_xlfn.XLOOKUP(Table1[[#This Row],[ZIPCODE]],Table2[Zip Code],Table2[County])</f>
        <v>Davis</v>
      </c>
      <c r="I1529" t="str">
        <f>_xlfn.XLOOKUP(Table1[[#This Row],[ZIPCODE]],Table3[zip],Table3[county])</f>
        <v>Davis County</v>
      </c>
      <c r="J1529" t="str">
        <f>IFERROR(Table1[[#This Row],[County (Utah.gov)]], SUBSTITUTE(Table1[[#This Row],[County (WPR)]], " County", ""))</f>
        <v>Davis</v>
      </c>
    </row>
    <row r="1530" spans="1:10">
      <c r="A1530" t="s">
        <v>301</v>
      </c>
      <c r="B1530" t="s">
        <v>302</v>
      </c>
      <c r="C1530">
        <v>2025</v>
      </c>
      <c r="D1530">
        <v>2</v>
      </c>
      <c r="E1530">
        <v>84015</v>
      </c>
      <c r="F1530" t="s">
        <v>291</v>
      </c>
      <c r="G1530">
        <v>2</v>
      </c>
      <c r="H1530" t="str">
        <f>_xlfn.XLOOKUP(Table1[[#This Row],[ZIPCODE]],Table2[Zip Code],Table2[County])</f>
        <v>Davis</v>
      </c>
      <c r="I1530" t="str">
        <f>_xlfn.XLOOKUP(Table1[[#This Row],[ZIPCODE]],Table3[zip],Table3[county])</f>
        <v>Davis County</v>
      </c>
      <c r="J1530" t="str">
        <f>IFERROR(Table1[[#This Row],[County (Utah.gov)]], SUBSTITUTE(Table1[[#This Row],[County (WPR)]], " County", ""))</f>
        <v>Davis</v>
      </c>
    </row>
    <row r="1531" spans="1:10">
      <c r="A1531" t="s">
        <v>301</v>
      </c>
      <c r="B1531" t="s">
        <v>302</v>
      </c>
      <c r="C1531">
        <v>2025</v>
      </c>
      <c r="D1531">
        <v>2</v>
      </c>
      <c r="E1531">
        <v>84017</v>
      </c>
      <c r="F1531" t="s">
        <v>290</v>
      </c>
      <c r="G1531">
        <v>1</v>
      </c>
      <c r="H1531" t="str">
        <f>_xlfn.XLOOKUP(Table1[[#This Row],[ZIPCODE]],Table2[Zip Code],Table2[County])</f>
        <v>Summit</v>
      </c>
      <c r="I1531" t="str">
        <f>_xlfn.XLOOKUP(Table1[[#This Row],[ZIPCODE]],Table3[zip],Table3[county])</f>
        <v>Summit County</v>
      </c>
      <c r="J1531" t="str">
        <f>IFERROR(Table1[[#This Row],[County (Utah.gov)]], SUBSTITUTE(Table1[[#This Row],[County (WPR)]], " County", ""))</f>
        <v>Summit</v>
      </c>
    </row>
    <row r="1532" spans="1:10">
      <c r="A1532" t="s">
        <v>301</v>
      </c>
      <c r="B1532" t="s">
        <v>302</v>
      </c>
      <c r="C1532">
        <v>2025</v>
      </c>
      <c r="D1532">
        <v>2</v>
      </c>
      <c r="E1532">
        <v>84020</v>
      </c>
      <c r="F1532" t="s">
        <v>290</v>
      </c>
      <c r="G1532">
        <v>31</v>
      </c>
      <c r="H1532" t="str">
        <f>_xlfn.XLOOKUP(Table1[[#This Row],[ZIPCODE]],Table2[Zip Code],Table2[County])</f>
        <v>Salt Lake</v>
      </c>
      <c r="I1532" t="str">
        <f>_xlfn.XLOOKUP(Table1[[#This Row],[ZIPCODE]],Table3[zip],Table3[county])</f>
        <v>Salt Lake County</v>
      </c>
      <c r="J1532" t="str">
        <f>IFERROR(Table1[[#This Row],[County (Utah.gov)]], SUBSTITUTE(Table1[[#This Row],[County (WPR)]], " County", ""))</f>
        <v>Salt Lake</v>
      </c>
    </row>
    <row r="1533" spans="1:10">
      <c r="A1533" t="s">
        <v>301</v>
      </c>
      <c r="B1533" t="s">
        <v>302</v>
      </c>
      <c r="C1533">
        <v>2025</v>
      </c>
      <c r="D1533">
        <v>2</v>
      </c>
      <c r="E1533">
        <v>84020</v>
      </c>
      <c r="F1533" t="s">
        <v>291</v>
      </c>
      <c r="G1533">
        <v>10</v>
      </c>
      <c r="H1533" t="str">
        <f>_xlfn.XLOOKUP(Table1[[#This Row],[ZIPCODE]],Table2[Zip Code],Table2[County])</f>
        <v>Salt Lake</v>
      </c>
      <c r="I1533" t="str">
        <f>_xlfn.XLOOKUP(Table1[[#This Row],[ZIPCODE]],Table3[zip],Table3[county])</f>
        <v>Salt Lake County</v>
      </c>
      <c r="J1533" t="str">
        <f>IFERROR(Table1[[#This Row],[County (Utah.gov)]], SUBSTITUTE(Table1[[#This Row],[County (WPR)]], " County", ""))</f>
        <v>Salt Lake</v>
      </c>
    </row>
    <row r="1534" spans="1:10">
      <c r="A1534" t="s">
        <v>301</v>
      </c>
      <c r="B1534" t="s">
        <v>302</v>
      </c>
      <c r="C1534">
        <v>2025</v>
      </c>
      <c r="D1534">
        <v>2</v>
      </c>
      <c r="E1534">
        <v>84025</v>
      </c>
      <c r="F1534" t="s">
        <v>291</v>
      </c>
      <c r="G1534">
        <v>1</v>
      </c>
      <c r="H1534" t="str">
        <f>_xlfn.XLOOKUP(Table1[[#This Row],[ZIPCODE]],Table2[Zip Code],Table2[County])</f>
        <v>Davis</v>
      </c>
      <c r="I1534" t="str">
        <f>_xlfn.XLOOKUP(Table1[[#This Row],[ZIPCODE]],Table3[zip],Table3[county])</f>
        <v>Davis County</v>
      </c>
      <c r="J1534" t="str">
        <f>IFERROR(Table1[[#This Row],[County (Utah.gov)]], SUBSTITUTE(Table1[[#This Row],[County (WPR)]], " County", ""))</f>
        <v>Davis</v>
      </c>
    </row>
    <row r="1535" spans="1:10">
      <c r="A1535" t="s">
        <v>301</v>
      </c>
      <c r="B1535" t="s">
        <v>302</v>
      </c>
      <c r="C1535">
        <v>2025</v>
      </c>
      <c r="D1535">
        <v>2</v>
      </c>
      <c r="E1535">
        <v>84032</v>
      </c>
      <c r="F1535" t="s">
        <v>290</v>
      </c>
      <c r="G1535">
        <v>5</v>
      </c>
      <c r="H1535" t="str">
        <f>_xlfn.XLOOKUP(Table1[[#This Row],[ZIPCODE]],Table2[Zip Code],Table2[County])</f>
        <v>Wasatch</v>
      </c>
      <c r="I1535" t="str">
        <f>_xlfn.XLOOKUP(Table1[[#This Row],[ZIPCODE]],Table3[zip],Table3[county])</f>
        <v>Wasatch County</v>
      </c>
      <c r="J1535" t="str">
        <f>IFERROR(Table1[[#This Row],[County (Utah.gov)]], SUBSTITUTE(Table1[[#This Row],[County (WPR)]], " County", ""))</f>
        <v>Wasatch</v>
      </c>
    </row>
    <row r="1536" spans="1:10">
      <c r="A1536" t="s">
        <v>301</v>
      </c>
      <c r="B1536" t="s">
        <v>302</v>
      </c>
      <c r="C1536">
        <v>2025</v>
      </c>
      <c r="D1536">
        <v>2</v>
      </c>
      <c r="E1536">
        <v>84036</v>
      </c>
      <c r="F1536" t="s">
        <v>291</v>
      </c>
      <c r="G1536">
        <v>2</v>
      </c>
      <c r="H1536" t="str">
        <f>_xlfn.XLOOKUP(Table1[[#This Row],[ZIPCODE]],Table2[Zip Code],Table2[County])</f>
        <v>Summit</v>
      </c>
      <c r="I1536" t="str">
        <f>_xlfn.XLOOKUP(Table1[[#This Row],[ZIPCODE]],Table3[zip],Table3[county])</f>
        <v>Summit County</v>
      </c>
      <c r="J1536" t="str">
        <f>IFERROR(Table1[[#This Row],[County (Utah.gov)]], SUBSTITUTE(Table1[[#This Row],[County (WPR)]], " County", ""))</f>
        <v>Summit</v>
      </c>
    </row>
    <row r="1537" spans="1:10">
      <c r="A1537" t="s">
        <v>301</v>
      </c>
      <c r="B1537" t="s">
        <v>302</v>
      </c>
      <c r="C1537">
        <v>2025</v>
      </c>
      <c r="D1537">
        <v>2</v>
      </c>
      <c r="E1537">
        <v>84037</v>
      </c>
      <c r="F1537" t="s">
        <v>290</v>
      </c>
      <c r="G1537">
        <v>3</v>
      </c>
      <c r="H1537" t="str">
        <f>_xlfn.XLOOKUP(Table1[[#This Row],[ZIPCODE]],Table2[Zip Code],Table2[County])</f>
        <v>Davis</v>
      </c>
      <c r="I1537" t="str">
        <f>_xlfn.XLOOKUP(Table1[[#This Row],[ZIPCODE]],Table3[zip],Table3[county])</f>
        <v>Davis County</v>
      </c>
      <c r="J1537" t="str">
        <f>IFERROR(Table1[[#This Row],[County (Utah.gov)]], SUBSTITUTE(Table1[[#This Row],[County (WPR)]], " County", ""))</f>
        <v>Davis</v>
      </c>
    </row>
    <row r="1538" spans="1:10">
      <c r="A1538" t="s">
        <v>301</v>
      </c>
      <c r="B1538" t="s">
        <v>302</v>
      </c>
      <c r="C1538">
        <v>2025</v>
      </c>
      <c r="D1538">
        <v>2</v>
      </c>
      <c r="E1538">
        <v>84037</v>
      </c>
      <c r="F1538" t="s">
        <v>291</v>
      </c>
      <c r="G1538">
        <v>2</v>
      </c>
      <c r="H1538" t="str">
        <f>_xlfn.XLOOKUP(Table1[[#This Row],[ZIPCODE]],Table2[Zip Code],Table2[County])</f>
        <v>Davis</v>
      </c>
      <c r="I1538" t="str">
        <f>_xlfn.XLOOKUP(Table1[[#This Row],[ZIPCODE]],Table3[zip],Table3[county])</f>
        <v>Davis County</v>
      </c>
      <c r="J1538" t="str">
        <f>IFERROR(Table1[[#This Row],[County (Utah.gov)]], SUBSTITUTE(Table1[[#This Row],[County (WPR)]], " County", ""))</f>
        <v>Davis</v>
      </c>
    </row>
    <row r="1539" spans="1:10">
      <c r="A1539" t="s">
        <v>301</v>
      </c>
      <c r="B1539" t="s">
        <v>302</v>
      </c>
      <c r="C1539">
        <v>2025</v>
      </c>
      <c r="D1539">
        <v>2</v>
      </c>
      <c r="E1539">
        <v>84040</v>
      </c>
      <c r="F1539" t="s">
        <v>290</v>
      </c>
      <c r="G1539">
        <v>3</v>
      </c>
      <c r="H1539" t="str">
        <f>_xlfn.XLOOKUP(Table1[[#This Row],[ZIPCODE]],Table2[Zip Code],Table2[County])</f>
        <v>Davis</v>
      </c>
      <c r="I1539" t="str">
        <f>_xlfn.XLOOKUP(Table1[[#This Row],[ZIPCODE]],Table3[zip],Table3[county])</f>
        <v>Davis County</v>
      </c>
      <c r="J1539" t="str">
        <f>IFERROR(Table1[[#This Row],[County (Utah.gov)]], SUBSTITUTE(Table1[[#This Row],[County (WPR)]], " County", ""))</f>
        <v>Davis</v>
      </c>
    </row>
    <row r="1540" spans="1:10">
      <c r="A1540" t="s">
        <v>301</v>
      </c>
      <c r="B1540" t="s">
        <v>302</v>
      </c>
      <c r="C1540">
        <v>2025</v>
      </c>
      <c r="D1540">
        <v>2</v>
      </c>
      <c r="E1540">
        <v>84041</v>
      </c>
      <c r="F1540" t="s">
        <v>290</v>
      </c>
      <c r="G1540">
        <v>2</v>
      </c>
      <c r="H1540" t="str">
        <f>_xlfn.XLOOKUP(Table1[[#This Row],[ZIPCODE]],Table2[Zip Code],Table2[County])</f>
        <v>Davis</v>
      </c>
      <c r="I1540" t="str">
        <f>_xlfn.XLOOKUP(Table1[[#This Row],[ZIPCODE]],Table3[zip],Table3[county])</f>
        <v>Davis County</v>
      </c>
      <c r="J1540" t="str">
        <f>IFERROR(Table1[[#This Row],[County (Utah.gov)]], SUBSTITUTE(Table1[[#This Row],[County (WPR)]], " County", ""))</f>
        <v>Davis</v>
      </c>
    </row>
    <row r="1541" spans="1:10">
      <c r="A1541" t="s">
        <v>301</v>
      </c>
      <c r="B1541" t="s">
        <v>302</v>
      </c>
      <c r="C1541">
        <v>2025</v>
      </c>
      <c r="D1541">
        <v>2</v>
      </c>
      <c r="E1541">
        <v>84042</v>
      </c>
      <c r="F1541" t="s">
        <v>290</v>
      </c>
      <c r="G1541">
        <v>1</v>
      </c>
      <c r="H1541" t="str">
        <f>_xlfn.XLOOKUP(Table1[[#This Row],[ZIPCODE]],Table2[Zip Code],Table2[County])</f>
        <v>Utah</v>
      </c>
      <c r="I1541" t="str">
        <f>_xlfn.XLOOKUP(Table1[[#This Row],[ZIPCODE]],Table3[zip],Table3[county])</f>
        <v>Utah County</v>
      </c>
      <c r="J1541" t="str">
        <f>IFERROR(Table1[[#This Row],[County (Utah.gov)]], SUBSTITUTE(Table1[[#This Row],[County (WPR)]], " County", ""))</f>
        <v>Utah</v>
      </c>
    </row>
    <row r="1542" spans="1:10">
      <c r="A1542" t="s">
        <v>301</v>
      </c>
      <c r="B1542" t="s">
        <v>302</v>
      </c>
      <c r="C1542">
        <v>2025</v>
      </c>
      <c r="D1542">
        <v>2</v>
      </c>
      <c r="E1542">
        <v>84043</v>
      </c>
      <c r="F1542" t="s">
        <v>290</v>
      </c>
      <c r="G1542">
        <v>16</v>
      </c>
      <c r="H1542" t="str">
        <f>_xlfn.XLOOKUP(Table1[[#This Row],[ZIPCODE]],Table2[Zip Code],Table2[County])</f>
        <v>Utah</v>
      </c>
      <c r="I1542" t="str">
        <f>_xlfn.XLOOKUP(Table1[[#This Row],[ZIPCODE]],Table3[zip],Table3[county])</f>
        <v>Utah County</v>
      </c>
      <c r="J1542" t="str">
        <f>IFERROR(Table1[[#This Row],[County (Utah.gov)]], SUBSTITUTE(Table1[[#This Row],[County (WPR)]], " County", ""))</f>
        <v>Utah</v>
      </c>
    </row>
    <row r="1543" spans="1:10">
      <c r="A1543" t="s">
        <v>301</v>
      </c>
      <c r="B1543" t="s">
        <v>302</v>
      </c>
      <c r="C1543">
        <v>2025</v>
      </c>
      <c r="D1543">
        <v>2</v>
      </c>
      <c r="E1543">
        <v>84043</v>
      </c>
      <c r="F1543" t="s">
        <v>291</v>
      </c>
      <c r="G1543">
        <v>5</v>
      </c>
      <c r="H1543" t="str">
        <f>_xlfn.XLOOKUP(Table1[[#This Row],[ZIPCODE]],Table2[Zip Code],Table2[County])</f>
        <v>Utah</v>
      </c>
      <c r="I1543" t="str">
        <f>_xlfn.XLOOKUP(Table1[[#This Row],[ZIPCODE]],Table3[zip],Table3[county])</f>
        <v>Utah County</v>
      </c>
      <c r="J1543" t="str">
        <f>IFERROR(Table1[[#This Row],[County (Utah.gov)]], SUBSTITUTE(Table1[[#This Row],[County (WPR)]], " County", ""))</f>
        <v>Utah</v>
      </c>
    </row>
    <row r="1544" spans="1:10">
      <c r="A1544" t="s">
        <v>301</v>
      </c>
      <c r="B1544" t="s">
        <v>302</v>
      </c>
      <c r="C1544">
        <v>2025</v>
      </c>
      <c r="D1544">
        <v>2</v>
      </c>
      <c r="E1544">
        <v>84044</v>
      </c>
      <c r="F1544" t="s">
        <v>290</v>
      </c>
      <c r="G1544">
        <v>3</v>
      </c>
      <c r="H1544" t="str">
        <f>_xlfn.XLOOKUP(Table1[[#This Row],[ZIPCODE]],Table2[Zip Code],Table2[County])</f>
        <v>Salt Lake</v>
      </c>
      <c r="I1544" t="str">
        <f>_xlfn.XLOOKUP(Table1[[#This Row],[ZIPCODE]],Table3[zip],Table3[county])</f>
        <v>Salt Lake County</v>
      </c>
      <c r="J1544" t="str">
        <f>IFERROR(Table1[[#This Row],[County (Utah.gov)]], SUBSTITUTE(Table1[[#This Row],[County (WPR)]], " County", ""))</f>
        <v>Salt Lake</v>
      </c>
    </row>
    <row r="1545" spans="1:10">
      <c r="A1545" t="s">
        <v>301</v>
      </c>
      <c r="B1545" t="s">
        <v>302</v>
      </c>
      <c r="C1545">
        <v>2025</v>
      </c>
      <c r="D1545">
        <v>2</v>
      </c>
      <c r="E1545">
        <v>84045</v>
      </c>
      <c r="F1545" t="s">
        <v>290</v>
      </c>
      <c r="G1545">
        <v>9</v>
      </c>
      <c r="H1545" t="e">
        <f>_xlfn.XLOOKUP(Table1[[#This Row],[ZIPCODE]],Table2[Zip Code],Table2[County])</f>
        <v>#N/A</v>
      </c>
      <c r="I1545" t="str">
        <f>_xlfn.XLOOKUP(Table1[[#This Row],[ZIPCODE]],Table3[zip],Table3[county])</f>
        <v>Utah County</v>
      </c>
      <c r="J1545" t="str">
        <f>IFERROR(Table1[[#This Row],[County (Utah.gov)]], SUBSTITUTE(Table1[[#This Row],[County (WPR)]], " County", ""))</f>
        <v>Utah</v>
      </c>
    </row>
    <row r="1546" spans="1:10">
      <c r="A1546" t="s">
        <v>301</v>
      </c>
      <c r="B1546" t="s">
        <v>302</v>
      </c>
      <c r="C1546">
        <v>2025</v>
      </c>
      <c r="D1546">
        <v>2</v>
      </c>
      <c r="E1546">
        <v>84045</v>
      </c>
      <c r="F1546" t="s">
        <v>291</v>
      </c>
      <c r="G1546">
        <v>1</v>
      </c>
      <c r="H1546" t="e">
        <f>_xlfn.XLOOKUP(Table1[[#This Row],[ZIPCODE]],Table2[Zip Code],Table2[County])</f>
        <v>#N/A</v>
      </c>
      <c r="I1546" t="str">
        <f>_xlfn.XLOOKUP(Table1[[#This Row],[ZIPCODE]],Table3[zip],Table3[county])</f>
        <v>Utah County</v>
      </c>
      <c r="J1546" t="str">
        <f>IFERROR(Table1[[#This Row],[County (Utah.gov)]], SUBSTITUTE(Table1[[#This Row],[County (WPR)]], " County", ""))</f>
        <v>Utah</v>
      </c>
    </row>
    <row r="1547" spans="1:10">
      <c r="A1547" t="s">
        <v>301</v>
      </c>
      <c r="B1547" t="s">
        <v>302</v>
      </c>
      <c r="C1547">
        <v>2025</v>
      </c>
      <c r="D1547">
        <v>2</v>
      </c>
      <c r="E1547">
        <v>84046</v>
      </c>
      <c r="F1547" t="s">
        <v>291</v>
      </c>
      <c r="G1547">
        <v>1</v>
      </c>
      <c r="H1547" t="str">
        <f>_xlfn.XLOOKUP(Table1[[#This Row],[ZIPCODE]],Table2[Zip Code],Table2[County])</f>
        <v>Daggett</v>
      </c>
      <c r="I1547" t="str">
        <f>_xlfn.XLOOKUP(Table1[[#This Row],[ZIPCODE]],Table3[zip],Table3[county])</f>
        <v>Daggett County</v>
      </c>
      <c r="J1547" t="str">
        <f>IFERROR(Table1[[#This Row],[County (Utah.gov)]], SUBSTITUTE(Table1[[#This Row],[County (WPR)]], " County", ""))</f>
        <v>Daggett</v>
      </c>
    </row>
    <row r="1548" spans="1:10">
      <c r="A1548" t="s">
        <v>301</v>
      </c>
      <c r="B1548" t="s">
        <v>302</v>
      </c>
      <c r="C1548">
        <v>2025</v>
      </c>
      <c r="D1548">
        <v>2</v>
      </c>
      <c r="E1548">
        <v>84047</v>
      </c>
      <c r="F1548" t="s">
        <v>290</v>
      </c>
      <c r="G1548">
        <v>19</v>
      </c>
      <c r="H1548" t="str">
        <f>_xlfn.XLOOKUP(Table1[[#This Row],[ZIPCODE]],Table2[Zip Code],Table2[County])</f>
        <v>Salt Lake</v>
      </c>
      <c r="I1548" t="str">
        <f>_xlfn.XLOOKUP(Table1[[#This Row],[ZIPCODE]],Table3[zip],Table3[county])</f>
        <v>Salt Lake County</v>
      </c>
      <c r="J1548" t="str">
        <f>IFERROR(Table1[[#This Row],[County (Utah.gov)]], SUBSTITUTE(Table1[[#This Row],[County (WPR)]], " County", ""))</f>
        <v>Salt Lake</v>
      </c>
    </row>
    <row r="1549" spans="1:10">
      <c r="A1549" t="s">
        <v>301</v>
      </c>
      <c r="B1549" t="s">
        <v>302</v>
      </c>
      <c r="C1549">
        <v>2025</v>
      </c>
      <c r="D1549">
        <v>2</v>
      </c>
      <c r="E1549">
        <v>84047</v>
      </c>
      <c r="F1549" t="s">
        <v>291</v>
      </c>
      <c r="G1549">
        <v>6</v>
      </c>
      <c r="H1549" t="str">
        <f>_xlfn.XLOOKUP(Table1[[#This Row],[ZIPCODE]],Table2[Zip Code],Table2[County])</f>
        <v>Salt Lake</v>
      </c>
      <c r="I1549" t="str">
        <f>_xlfn.XLOOKUP(Table1[[#This Row],[ZIPCODE]],Table3[zip],Table3[county])</f>
        <v>Salt Lake County</v>
      </c>
      <c r="J1549" t="str">
        <f>IFERROR(Table1[[#This Row],[County (Utah.gov)]], SUBSTITUTE(Table1[[#This Row],[County (WPR)]], " County", ""))</f>
        <v>Salt Lake</v>
      </c>
    </row>
    <row r="1550" spans="1:10">
      <c r="A1550" t="s">
        <v>301</v>
      </c>
      <c r="B1550" t="s">
        <v>302</v>
      </c>
      <c r="C1550">
        <v>2025</v>
      </c>
      <c r="D1550">
        <v>2</v>
      </c>
      <c r="E1550">
        <v>84050</v>
      </c>
      <c r="F1550" t="s">
        <v>290</v>
      </c>
      <c r="G1550">
        <v>1</v>
      </c>
      <c r="H1550" t="str">
        <f>_xlfn.XLOOKUP(Table1[[#This Row],[ZIPCODE]],Table2[Zip Code],Table2[County])</f>
        <v>Morgan</v>
      </c>
      <c r="I1550" t="str">
        <f>_xlfn.XLOOKUP(Table1[[#This Row],[ZIPCODE]],Table3[zip],Table3[county])</f>
        <v>Morgan County</v>
      </c>
      <c r="J1550" t="str">
        <f>IFERROR(Table1[[#This Row],[County (Utah.gov)]], SUBSTITUTE(Table1[[#This Row],[County (WPR)]], " County", ""))</f>
        <v>Morgan</v>
      </c>
    </row>
    <row r="1551" spans="1:10">
      <c r="A1551" t="s">
        <v>301</v>
      </c>
      <c r="B1551" t="s">
        <v>302</v>
      </c>
      <c r="C1551">
        <v>2025</v>
      </c>
      <c r="D1551">
        <v>2</v>
      </c>
      <c r="E1551">
        <v>84054</v>
      </c>
      <c r="F1551" t="s">
        <v>290</v>
      </c>
      <c r="G1551">
        <v>4</v>
      </c>
      <c r="H1551" t="str">
        <f>_xlfn.XLOOKUP(Table1[[#This Row],[ZIPCODE]],Table2[Zip Code],Table2[County])</f>
        <v>Davis</v>
      </c>
      <c r="I1551" t="str">
        <f>_xlfn.XLOOKUP(Table1[[#This Row],[ZIPCODE]],Table3[zip],Table3[county])</f>
        <v>Davis County</v>
      </c>
      <c r="J1551" t="str">
        <f>IFERROR(Table1[[#This Row],[County (Utah.gov)]], SUBSTITUTE(Table1[[#This Row],[County (WPR)]], " County", ""))</f>
        <v>Davis</v>
      </c>
    </row>
    <row r="1552" spans="1:10">
      <c r="A1552" t="s">
        <v>301</v>
      </c>
      <c r="B1552" t="s">
        <v>302</v>
      </c>
      <c r="C1552">
        <v>2025</v>
      </c>
      <c r="D1552">
        <v>2</v>
      </c>
      <c r="E1552">
        <v>84054</v>
      </c>
      <c r="F1552" t="s">
        <v>291</v>
      </c>
      <c r="G1552">
        <v>2</v>
      </c>
      <c r="H1552" t="str">
        <f>_xlfn.XLOOKUP(Table1[[#This Row],[ZIPCODE]],Table2[Zip Code],Table2[County])</f>
        <v>Davis</v>
      </c>
      <c r="I1552" t="str">
        <f>_xlfn.XLOOKUP(Table1[[#This Row],[ZIPCODE]],Table3[zip],Table3[county])</f>
        <v>Davis County</v>
      </c>
      <c r="J1552" t="str">
        <f>IFERROR(Table1[[#This Row],[County (Utah.gov)]], SUBSTITUTE(Table1[[#This Row],[County (WPR)]], " County", ""))</f>
        <v>Davis</v>
      </c>
    </row>
    <row r="1553" spans="1:10">
      <c r="A1553" t="s">
        <v>301</v>
      </c>
      <c r="B1553" t="s">
        <v>302</v>
      </c>
      <c r="C1553">
        <v>2025</v>
      </c>
      <c r="D1553">
        <v>2</v>
      </c>
      <c r="E1553">
        <v>84056</v>
      </c>
      <c r="F1553" t="s">
        <v>290</v>
      </c>
      <c r="G1553">
        <v>2</v>
      </c>
      <c r="H1553" t="str">
        <f>_xlfn.XLOOKUP(Table1[[#This Row],[ZIPCODE]],Table2[Zip Code],Table2[County])</f>
        <v>Weber</v>
      </c>
      <c r="I1553" t="str">
        <f>_xlfn.XLOOKUP(Table1[[#This Row],[ZIPCODE]],Table3[zip],Table3[county])</f>
        <v>Davis County</v>
      </c>
      <c r="J1553" t="str">
        <f>IFERROR(Table1[[#This Row],[County (Utah.gov)]], SUBSTITUTE(Table1[[#This Row],[County (WPR)]], " County", ""))</f>
        <v>Weber</v>
      </c>
    </row>
    <row r="1554" spans="1:10">
      <c r="A1554" t="s">
        <v>301</v>
      </c>
      <c r="B1554" t="s">
        <v>302</v>
      </c>
      <c r="C1554">
        <v>2025</v>
      </c>
      <c r="D1554">
        <v>2</v>
      </c>
      <c r="E1554">
        <v>84057</v>
      </c>
      <c r="F1554" t="s">
        <v>290</v>
      </c>
      <c r="G1554">
        <v>4</v>
      </c>
      <c r="H1554" t="str">
        <f>_xlfn.XLOOKUP(Table1[[#This Row],[ZIPCODE]],Table2[Zip Code],Table2[County])</f>
        <v>Utah</v>
      </c>
      <c r="I1554" t="str">
        <f>_xlfn.XLOOKUP(Table1[[#This Row],[ZIPCODE]],Table3[zip],Table3[county])</f>
        <v>Utah County</v>
      </c>
      <c r="J1554" t="str">
        <f>IFERROR(Table1[[#This Row],[County (Utah.gov)]], SUBSTITUTE(Table1[[#This Row],[County (WPR)]], " County", ""))</f>
        <v>Utah</v>
      </c>
    </row>
    <row r="1555" spans="1:10">
      <c r="A1555" t="s">
        <v>301</v>
      </c>
      <c r="B1555" t="s">
        <v>302</v>
      </c>
      <c r="C1555">
        <v>2025</v>
      </c>
      <c r="D1555">
        <v>2</v>
      </c>
      <c r="E1555">
        <v>84058</v>
      </c>
      <c r="F1555" t="s">
        <v>290</v>
      </c>
      <c r="G1555">
        <v>4</v>
      </c>
      <c r="H1555" t="str">
        <f>_xlfn.XLOOKUP(Table1[[#This Row],[ZIPCODE]],Table2[Zip Code],Table2[County])</f>
        <v>Utah</v>
      </c>
      <c r="I1555" t="str">
        <f>_xlfn.XLOOKUP(Table1[[#This Row],[ZIPCODE]],Table3[zip],Table3[county])</f>
        <v>Utah County</v>
      </c>
      <c r="J1555" t="str">
        <f>IFERROR(Table1[[#This Row],[County (Utah.gov)]], SUBSTITUTE(Table1[[#This Row],[County (WPR)]], " County", ""))</f>
        <v>Utah</v>
      </c>
    </row>
    <row r="1556" spans="1:10">
      <c r="A1556" t="s">
        <v>301</v>
      </c>
      <c r="B1556" t="s">
        <v>302</v>
      </c>
      <c r="C1556">
        <v>2025</v>
      </c>
      <c r="D1556">
        <v>2</v>
      </c>
      <c r="E1556">
        <v>84058</v>
      </c>
      <c r="F1556" t="s">
        <v>291</v>
      </c>
      <c r="G1556">
        <v>1</v>
      </c>
      <c r="H1556" t="str">
        <f>_xlfn.XLOOKUP(Table1[[#This Row],[ZIPCODE]],Table2[Zip Code],Table2[County])</f>
        <v>Utah</v>
      </c>
      <c r="I1556" t="str">
        <f>_xlfn.XLOOKUP(Table1[[#This Row],[ZIPCODE]],Table3[zip],Table3[county])</f>
        <v>Utah County</v>
      </c>
      <c r="J1556" t="str">
        <f>IFERROR(Table1[[#This Row],[County (Utah.gov)]], SUBSTITUTE(Table1[[#This Row],[County (WPR)]], " County", ""))</f>
        <v>Utah</v>
      </c>
    </row>
    <row r="1557" spans="1:10">
      <c r="A1557" t="s">
        <v>301</v>
      </c>
      <c r="B1557" t="s">
        <v>302</v>
      </c>
      <c r="C1557">
        <v>2025</v>
      </c>
      <c r="D1557">
        <v>2</v>
      </c>
      <c r="E1557">
        <v>84060</v>
      </c>
      <c r="F1557" t="s">
        <v>290</v>
      </c>
      <c r="G1557">
        <v>2</v>
      </c>
      <c r="H1557" t="str">
        <f>_xlfn.XLOOKUP(Table1[[#This Row],[ZIPCODE]],Table2[Zip Code],Table2[County])</f>
        <v>Summit</v>
      </c>
      <c r="I1557" t="str">
        <f>_xlfn.XLOOKUP(Table1[[#This Row],[ZIPCODE]],Table3[zip],Table3[county])</f>
        <v>Summit County</v>
      </c>
      <c r="J1557" t="str">
        <f>IFERROR(Table1[[#This Row],[County (Utah.gov)]], SUBSTITUTE(Table1[[#This Row],[County (WPR)]], " County", ""))</f>
        <v>Summit</v>
      </c>
    </row>
    <row r="1558" spans="1:10">
      <c r="A1558" t="s">
        <v>301</v>
      </c>
      <c r="B1558" t="s">
        <v>302</v>
      </c>
      <c r="C1558">
        <v>2025</v>
      </c>
      <c r="D1558">
        <v>2</v>
      </c>
      <c r="E1558">
        <v>84060</v>
      </c>
      <c r="F1558" t="s">
        <v>291</v>
      </c>
      <c r="G1558">
        <v>1</v>
      </c>
      <c r="H1558" t="str">
        <f>_xlfn.XLOOKUP(Table1[[#This Row],[ZIPCODE]],Table2[Zip Code],Table2[County])</f>
        <v>Summit</v>
      </c>
      <c r="I1558" t="str">
        <f>_xlfn.XLOOKUP(Table1[[#This Row],[ZIPCODE]],Table3[zip],Table3[county])</f>
        <v>Summit County</v>
      </c>
      <c r="J1558" t="str">
        <f>IFERROR(Table1[[#This Row],[County (Utah.gov)]], SUBSTITUTE(Table1[[#This Row],[County (WPR)]], " County", ""))</f>
        <v>Summit</v>
      </c>
    </row>
    <row r="1559" spans="1:10">
      <c r="A1559" t="s">
        <v>301</v>
      </c>
      <c r="B1559" t="s">
        <v>302</v>
      </c>
      <c r="C1559">
        <v>2025</v>
      </c>
      <c r="D1559">
        <v>2</v>
      </c>
      <c r="E1559">
        <v>84062</v>
      </c>
      <c r="F1559" t="s">
        <v>290</v>
      </c>
      <c r="G1559">
        <v>5</v>
      </c>
      <c r="H1559" t="str">
        <f>_xlfn.XLOOKUP(Table1[[#This Row],[ZIPCODE]],Table2[Zip Code],Table2[County])</f>
        <v>Utah</v>
      </c>
      <c r="I1559" t="str">
        <f>_xlfn.XLOOKUP(Table1[[#This Row],[ZIPCODE]],Table3[zip],Table3[county])</f>
        <v>Utah County</v>
      </c>
      <c r="J1559" t="str">
        <f>IFERROR(Table1[[#This Row],[County (Utah.gov)]], SUBSTITUTE(Table1[[#This Row],[County (WPR)]], " County", ""))</f>
        <v>Utah</v>
      </c>
    </row>
    <row r="1560" spans="1:10">
      <c r="A1560" t="s">
        <v>301</v>
      </c>
      <c r="B1560" t="s">
        <v>302</v>
      </c>
      <c r="C1560">
        <v>2025</v>
      </c>
      <c r="D1560">
        <v>2</v>
      </c>
      <c r="E1560">
        <v>84062</v>
      </c>
      <c r="F1560" t="s">
        <v>291</v>
      </c>
      <c r="G1560">
        <v>2</v>
      </c>
      <c r="H1560" t="str">
        <f>_xlfn.XLOOKUP(Table1[[#This Row],[ZIPCODE]],Table2[Zip Code],Table2[County])</f>
        <v>Utah</v>
      </c>
      <c r="I1560" t="str">
        <f>_xlfn.XLOOKUP(Table1[[#This Row],[ZIPCODE]],Table3[zip],Table3[county])</f>
        <v>Utah County</v>
      </c>
      <c r="J1560" t="str">
        <f>IFERROR(Table1[[#This Row],[County (Utah.gov)]], SUBSTITUTE(Table1[[#This Row],[County (WPR)]], " County", ""))</f>
        <v>Utah</v>
      </c>
    </row>
    <row r="1561" spans="1:10">
      <c r="A1561" t="s">
        <v>301</v>
      </c>
      <c r="B1561" t="s">
        <v>302</v>
      </c>
      <c r="C1561">
        <v>2025</v>
      </c>
      <c r="D1561">
        <v>2</v>
      </c>
      <c r="E1561">
        <v>84065</v>
      </c>
      <c r="F1561" t="s">
        <v>290</v>
      </c>
      <c r="G1561">
        <v>17</v>
      </c>
      <c r="H1561" t="str">
        <f>_xlfn.XLOOKUP(Table1[[#This Row],[ZIPCODE]],Table2[Zip Code],Table2[County])</f>
        <v>Salt Lake</v>
      </c>
      <c r="I1561" t="str">
        <f>_xlfn.XLOOKUP(Table1[[#This Row],[ZIPCODE]],Table3[zip],Table3[county])</f>
        <v>Salt Lake County</v>
      </c>
      <c r="J1561" t="str">
        <f>IFERROR(Table1[[#This Row],[County (Utah.gov)]], SUBSTITUTE(Table1[[#This Row],[County (WPR)]], " County", ""))</f>
        <v>Salt Lake</v>
      </c>
    </row>
    <row r="1562" spans="1:10">
      <c r="A1562" t="s">
        <v>301</v>
      </c>
      <c r="B1562" t="s">
        <v>302</v>
      </c>
      <c r="C1562">
        <v>2025</v>
      </c>
      <c r="D1562">
        <v>2</v>
      </c>
      <c r="E1562">
        <v>84065</v>
      </c>
      <c r="F1562" t="s">
        <v>291</v>
      </c>
      <c r="G1562">
        <v>6</v>
      </c>
      <c r="H1562" t="str">
        <f>_xlfn.XLOOKUP(Table1[[#This Row],[ZIPCODE]],Table2[Zip Code],Table2[County])</f>
        <v>Salt Lake</v>
      </c>
      <c r="I1562" t="str">
        <f>_xlfn.XLOOKUP(Table1[[#This Row],[ZIPCODE]],Table3[zip],Table3[county])</f>
        <v>Salt Lake County</v>
      </c>
      <c r="J1562" t="str">
        <f>IFERROR(Table1[[#This Row],[County (Utah.gov)]], SUBSTITUTE(Table1[[#This Row],[County (WPR)]], " County", ""))</f>
        <v>Salt Lake</v>
      </c>
    </row>
    <row r="1563" spans="1:10">
      <c r="A1563" t="s">
        <v>301</v>
      </c>
      <c r="B1563" t="s">
        <v>302</v>
      </c>
      <c r="C1563">
        <v>2025</v>
      </c>
      <c r="D1563">
        <v>2</v>
      </c>
      <c r="E1563">
        <v>84067</v>
      </c>
      <c r="F1563" t="s">
        <v>290</v>
      </c>
      <c r="G1563">
        <v>1</v>
      </c>
      <c r="H1563" t="str">
        <f>_xlfn.XLOOKUP(Table1[[#This Row],[ZIPCODE]],Table2[Zip Code],Table2[County])</f>
        <v>Weber</v>
      </c>
      <c r="I1563" t="str">
        <f>_xlfn.XLOOKUP(Table1[[#This Row],[ZIPCODE]],Table3[zip],Table3[county])</f>
        <v>Weber County</v>
      </c>
      <c r="J1563" t="str">
        <f>IFERROR(Table1[[#This Row],[County (Utah.gov)]], SUBSTITUTE(Table1[[#This Row],[County (WPR)]], " County", ""))</f>
        <v>Weber</v>
      </c>
    </row>
    <row r="1564" spans="1:10">
      <c r="A1564" t="s">
        <v>301</v>
      </c>
      <c r="B1564" t="s">
        <v>302</v>
      </c>
      <c r="C1564">
        <v>2025</v>
      </c>
      <c r="D1564">
        <v>2</v>
      </c>
      <c r="E1564">
        <v>84070</v>
      </c>
      <c r="F1564" t="s">
        <v>290</v>
      </c>
      <c r="G1564">
        <v>19</v>
      </c>
      <c r="H1564" t="str">
        <f>_xlfn.XLOOKUP(Table1[[#This Row],[ZIPCODE]],Table2[Zip Code],Table2[County])</f>
        <v>Salt Lake</v>
      </c>
      <c r="I1564" t="str">
        <f>_xlfn.XLOOKUP(Table1[[#This Row],[ZIPCODE]],Table3[zip],Table3[county])</f>
        <v>Salt Lake County</v>
      </c>
      <c r="J1564" t="str">
        <f>IFERROR(Table1[[#This Row],[County (Utah.gov)]], SUBSTITUTE(Table1[[#This Row],[County (WPR)]], " County", ""))</f>
        <v>Salt Lake</v>
      </c>
    </row>
    <row r="1565" spans="1:10">
      <c r="A1565" t="s">
        <v>301</v>
      </c>
      <c r="B1565" t="s">
        <v>302</v>
      </c>
      <c r="C1565">
        <v>2025</v>
      </c>
      <c r="D1565">
        <v>2</v>
      </c>
      <c r="E1565">
        <v>84070</v>
      </c>
      <c r="F1565" t="s">
        <v>291</v>
      </c>
      <c r="G1565">
        <v>3</v>
      </c>
      <c r="H1565" t="str">
        <f>_xlfn.XLOOKUP(Table1[[#This Row],[ZIPCODE]],Table2[Zip Code],Table2[County])</f>
        <v>Salt Lake</v>
      </c>
      <c r="I1565" t="str">
        <f>_xlfn.XLOOKUP(Table1[[#This Row],[ZIPCODE]],Table3[zip],Table3[county])</f>
        <v>Salt Lake County</v>
      </c>
      <c r="J1565" t="str">
        <f>IFERROR(Table1[[#This Row],[County (Utah.gov)]], SUBSTITUTE(Table1[[#This Row],[County (WPR)]], " County", ""))</f>
        <v>Salt Lake</v>
      </c>
    </row>
    <row r="1566" spans="1:10">
      <c r="A1566" t="s">
        <v>301</v>
      </c>
      <c r="B1566" t="s">
        <v>302</v>
      </c>
      <c r="C1566">
        <v>2025</v>
      </c>
      <c r="D1566">
        <v>2</v>
      </c>
      <c r="E1566">
        <v>84072</v>
      </c>
      <c r="F1566" t="s">
        <v>290</v>
      </c>
      <c r="G1566">
        <v>1</v>
      </c>
      <c r="H1566" t="str">
        <f>_xlfn.XLOOKUP(Table1[[#This Row],[ZIPCODE]],Table2[Zip Code],Table2[County])</f>
        <v>Duchesne</v>
      </c>
      <c r="I1566" t="str">
        <f>_xlfn.XLOOKUP(Table1[[#This Row],[ZIPCODE]],Table3[zip],Table3[county])</f>
        <v>Duchesne County</v>
      </c>
      <c r="J1566" t="str">
        <f>IFERROR(Table1[[#This Row],[County (Utah.gov)]], SUBSTITUTE(Table1[[#This Row],[County (WPR)]], " County", ""))</f>
        <v>Duchesne</v>
      </c>
    </row>
    <row r="1567" spans="1:10">
      <c r="A1567" t="s">
        <v>301</v>
      </c>
      <c r="B1567" t="s">
        <v>302</v>
      </c>
      <c r="C1567">
        <v>2025</v>
      </c>
      <c r="D1567">
        <v>2</v>
      </c>
      <c r="E1567">
        <v>84074</v>
      </c>
      <c r="F1567" t="s">
        <v>290</v>
      </c>
      <c r="G1567">
        <v>8</v>
      </c>
      <c r="H1567" t="str">
        <f>_xlfn.XLOOKUP(Table1[[#This Row],[ZIPCODE]],Table2[Zip Code],Table2[County])</f>
        <v>Tooele</v>
      </c>
      <c r="I1567" t="str">
        <f>_xlfn.XLOOKUP(Table1[[#This Row],[ZIPCODE]],Table3[zip],Table3[county])</f>
        <v>Tooele County</v>
      </c>
      <c r="J1567" t="str">
        <f>IFERROR(Table1[[#This Row],[County (Utah.gov)]], SUBSTITUTE(Table1[[#This Row],[County (WPR)]], " County", ""))</f>
        <v>Tooele</v>
      </c>
    </row>
    <row r="1568" spans="1:10">
      <c r="A1568" t="s">
        <v>301</v>
      </c>
      <c r="B1568" t="s">
        <v>302</v>
      </c>
      <c r="C1568">
        <v>2025</v>
      </c>
      <c r="D1568">
        <v>2</v>
      </c>
      <c r="E1568">
        <v>84074</v>
      </c>
      <c r="F1568" t="s">
        <v>291</v>
      </c>
      <c r="G1568">
        <v>1</v>
      </c>
      <c r="H1568" t="str">
        <f>_xlfn.XLOOKUP(Table1[[#This Row],[ZIPCODE]],Table2[Zip Code],Table2[County])</f>
        <v>Tooele</v>
      </c>
      <c r="I1568" t="str">
        <f>_xlfn.XLOOKUP(Table1[[#This Row],[ZIPCODE]],Table3[zip],Table3[county])</f>
        <v>Tooele County</v>
      </c>
      <c r="J1568" t="str">
        <f>IFERROR(Table1[[#This Row],[County (Utah.gov)]], SUBSTITUTE(Table1[[#This Row],[County (WPR)]], " County", ""))</f>
        <v>Tooele</v>
      </c>
    </row>
    <row r="1569" spans="1:10">
      <c r="A1569" t="s">
        <v>301</v>
      </c>
      <c r="B1569" t="s">
        <v>302</v>
      </c>
      <c r="C1569">
        <v>2025</v>
      </c>
      <c r="D1569">
        <v>2</v>
      </c>
      <c r="E1569">
        <v>84075</v>
      </c>
      <c r="F1569" t="s">
        <v>291</v>
      </c>
      <c r="G1569">
        <v>2</v>
      </c>
      <c r="H1569" t="str">
        <f>_xlfn.XLOOKUP(Table1[[#This Row],[ZIPCODE]],Table2[Zip Code],Table2[County])</f>
        <v>Davis</v>
      </c>
      <c r="I1569" t="str">
        <f>_xlfn.XLOOKUP(Table1[[#This Row],[ZIPCODE]],Table3[zip],Table3[county])</f>
        <v>Davis County</v>
      </c>
      <c r="J1569" t="str">
        <f>IFERROR(Table1[[#This Row],[County (Utah.gov)]], SUBSTITUTE(Table1[[#This Row],[County (WPR)]], " County", ""))</f>
        <v>Davis</v>
      </c>
    </row>
    <row r="1570" spans="1:10">
      <c r="A1570" t="s">
        <v>301</v>
      </c>
      <c r="B1570" t="s">
        <v>302</v>
      </c>
      <c r="C1570">
        <v>2025</v>
      </c>
      <c r="D1570">
        <v>2</v>
      </c>
      <c r="E1570">
        <v>84081</v>
      </c>
      <c r="F1570" t="s">
        <v>290</v>
      </c>
      <c r="G1570">
        <v>20</v>
      </c>
      <c r="H1570" t="e">
        <f>_xlfn.XLOOKUP(Table1[[#This Row],[ZIPCODE]],Table2[Zip Code],Table2[County])</f>
        <v>#N/A</v>
      </c>
      <c r="I1570" t="str">
        <f>_xlfn.XLOOKUP(Table1[[#This Row],[ZIPCODE]],Table3[zip],Table3[county])</f>
        <v>Salt Lake County</v>
      </c>
      <c r="J1570" t="str">
        <f>IFERROR(Table1[[#This Row],[County (Utah.gov)]], SUBSTITUTE(Table1[[#This Row],[County (WPR)]], " County", ""))</f>
        <v>Salt Lake</v>
      </c>
    </row>
    <row r="1571" spans="1:10">
      <c r="A1571" t="s">
        <v>301</v>
      </c>
      <c r="B1571" t="s">
        <v>302</v>
      </c>
      <c r="C1571">
        <v>2025</v>
      </c>
      <c r="D1571">
        <v>2</v>
      </c>
      <c r="E1571">
        <v>84081</v>
      </c>
      <c r="F1571" t="s">
        <v>291</v>
      </c>
      <c r="G1571">
        <v>5</v>
      </c>
      <c r="H1571" t="e">
        <f>_xlfn.XLOOKUP(Table1[[#This Row],[ZIPCODE]],Table2[Zip Code],Table2[County])</f>
        <v>#N/A</v>
      </c>
      <c r="I1571" t="str">
        <f>_xlfn.XLOOKUP(Table1[[#This Row],[ZIPCODE]],Table3[zip],Table3[county])</f>
        <v>Salt Lake County</v>
      </c>
      <c r="J1571" t="str">
        <f>IFERROR(Table1[[#This Row],[County (Utah.gov)]], SUBSTITUTE(Table1[[#This Row],[County (WPR)]], " County", ""))</f>
        <v>Salt Lake</v>
      </c>
    </row>
    <row r="1572" spans="1:10">
      <c r="A1572" t="s">
        <v>301</v>
      </c>
      <c r="B1572" t="s">
        <v>302</v>
      </c>
      <c r="C1572">
        <v>2025</v>
      </c>
      <c r="D1572">
        <v>2</v>
      </c>
      <c r="E1572">
        <v>84084</v>
      </c>
      <c r="F1572" t="s">
        <v>290</v>
      </c>
      <c r="G1572">
        <v>10</v>
      </c>
      <c r="H1572" t="str">
        <f>_xlfn.XLOOKUP(Table1[[#This Row],[ZIPCODE]],Table2[Zip Code],Table2[County])</f>
        <v>Salt Lake</v>
      </c>
      <c r="I1572" t="str">
        <f>_xlfn.XLOOKUP(Table1[[#This Row],[ZIPCODE]],Table3[zip],Table3[county])</f>
        <v>Salt Lake County</v>
      </c>
      <c r="J1572" t="str">
        <f>IFERROR(Table1[[#This Row],[County (Utah.gov)]], SUBSTITUTE(Table1[[#This Row],[County (WPR)]], " County", ""))</f>
        <v>Salt Lake</v>
      </c>
    </row>
    <row r="1573" spans="1:10">
      <c r="A1573" t="s">
        <v>301</v>
      </c>
      <c r="B1573" t="s">
        <v>302</v>
      </c>
      <c r="C1573">
        <v>2025</v>
      </c>
      <c r="D1573">
        <v>2</v>
      </c>
      <c r="E1573">
        <v>84084</v>
      </c>
      <c r="F1573" t="s">
        <v>291</v>
      </c>
      <c r="G1573">
        <v>4</v>
      </c>
      <c r="H1573" t="str">
        <f>_xlfn.XLOOKUP(Table1[[#This Row],[ZIPCODE]],Table2[Zip Code],Table2[County])</f>
        <v>Salt Lake</v>
      </c>
      <c r="I1573" t="str">
        <f>_xlfn.XLOOKUP(Table1[[#This Row],[ZIPCODE]],Table3[zip],Table3[county])</f>
        <v>Salt Lake County</v>
      </c>
      <c r="J1573" t="str">
        <f>IFERROR(Table1[[#This Row],[County (Utah.gov)]], SUBSTITUTE(Table1[[#This Row],[County (WPR)]], " County", ""))</f>
        <v>Salt Lake</v>
      </c>
    </row>
    <row r="1574" spans="1:10">
      <c r="A1574" t="s">
        <v>301</v>
      </c>
      <c r="B1574" t="s">
        <v>302</v>
      </c>
      <c r="C1574">
        <v>2025</v>
      </c>
      <c r="D1574">
        <v>2</v>
      </c>
      <c r="E1574">
        <v>84087</v>
      </c>
      <c r="F1574" t="s">
        <v>290</v>
      </c>
      <c r="G1574">
        <v>1</v>
      </c>
      <c r="H1574" t="str">
        <f>_xlfn.XLOOKUP(Table1[[#This Row],[ZIPCODE]],Table2[Zip Code],Table2[County])</f>
        <v>Davis</v>
      </c>
      <c r="I1574" t="str">
        <f>_xlfn.XLOOKUP(Table1[[#This Row],[ZIPCODE]],Table3[zip],Table3[county])</f>
        <v>Davis County</v>
      </c>
      <c r="J1574" t="str">
        <f>IFERROR(Table1[[#This Row],[County (Utah.gov)]], SUBSTITUTE(Table1[[#This Row],[County (WPR)]], " County", ""))</f>
        <v>Davis</v>
      </c>
    </row>
    <row r="1575" spans="1:10">
      <c r="A1575" t="s">
        <v>301</v>
      </c>
      <c r="B1575" t="s">
        <v>302</v>
      </c>
      <c r="C1575">
        <v>2025</v>
      </c>
      <c r="D1575">
        <v>2</v>
      </c>
      <c r="E1575">
        <v>84088</v>
      </c>
      <c r="F1575" t="s">
        <v>290</v>
      </c>
      <c r="G1575">
        <v>17</v>
      </c>
      <c r="H1575" t="str">
        <f>_xlfn.XLOOKUP(Table1[[#This Row],[ZIPCODE]],Table2[Zip Code],Table2[County])</f>
        <v>Salt Lake</v>
      </c>
      <c r="I1575" t="str">
        <f>_xlfn.XLOOKUP(Table1[[#This Row],[ZIPCODE]],Table3[zip],Table3[county])</f>
        <v>Salt Lake County</v>
      </c>
      <c r="J1575" t="str">
        <f>IFERROR(Table1[[#This Row],[County (Utah.gov)]], SUBSTITUTE(Table1[[#This Row],[County (WPR)]], " County", ""))</f>
        <v>Salt Lake</v>
      </c>
    </row>
    <row r="1576" spans="1:10">
      <c r="A1576" t="s">
        <v>301</v>
      </c>
      <c r="B1576" t="s">
        <v>302</v>
      </c>
      <c r="C1576">
        <v>2025</v>
      </c>
      <c r="D1576">
        <v>2</v>
      </c>
      <c r="E1576">
        <v>84088</v>
      </c>
      <c r="F1576" t="s">
        <v>291</v>
      </c>
      <c r="G1576">
        <v>3</v>
      </c>
      <c r="H1576" t="str">
        <f>_xlfn.XLOOKUP(Table1[[#This Row],[ZIPCODE]],Table2[Zip Code],Table2[County])</f>
        <v>Salt Lake</v>
      </c>
      <c r="I1576" t="str">
        <f>_xlfn.XLOOKUP(Table1[[#This Row],[ZIPCODE]],Table3[zip],Table3[county])</f>
        <v>Salt Lake County</v>
      </c>
      <c r="J1576" t="str">
        <f>IFERROR(Table1[[#This Row],[County (Utah.gov)]], SUBSTITUTE(Table1[[#This Row],[County (WPR)]], " County", ""))</f>
        <v>Salt Lake</v>
      </c>
    </row>
    <row r="1577" spans="1:10">
      <c r="A1577" t="s">
        <v>301</v>
      </c>
      <c r="B1577" t="s">
        <v>302</v>
      </c>
      <c r="C1577">
        <v>2025</v>
      </c>
      <c r="D1577">
        <v>2</v>
      </c>
      <c r="E1577">
        <v>84092</v>
      </c>
      <c r="F1577" t="s">
        <v>290</v>
      </c>
      <c r="G1577">
        <v>27</v>
      </c>
      <c r="H1577" t="str">
        <f>_xlfn.XLOOKUP(Table1[[#This Row],[ZIPCODE]],Table2[Zip Code],Table2[County])</f>
        <v>Salt Lake</v>
      </c>
      <c r="I1577" t="str">
        <f>_xlfn.XLOOKUP(Table1[[#This Row],[ZIPCODE]],Table3[zip],Table3[county])</f>
        <v>Salt Lake County</v>
      </c>
      <c r="J1577" t="str">
        <f>IFERROR(Table1[[#This Row],[County (Utah.gov)]], SUBSTITUTE(Table1[[#This Row],[County (WPR)]], " County", ""))</f>
        <v>Salt Lake</v>
      </c>
    </row>
    <row r="1578" spans="1:10">
      <c r="A1578" t="s">
        <v>301</v>
      </c>
      <c r="B1578" t="s">
        <v>302</v>
      </c>
      <c r="C1578">
        <v>2025</v>
      </c>
      <c r="D1578">
        <v>2</v>
      </c>
      <c r="E1578">
        <v>84092</v>
      </c>
      <c r="F1578" t="s">
        <v>291</v>
      </c>
      <c r="G1578">
        <v>12</v>
      </c>
      <c r="H1578" t="str">
        <f>_xlfn.XLOOKUP(Table1[[#This Row],[ZIPCODE]],Table2[Zip Code],Table2[County])</f>
        <v>Salt Lake</v>
      </c>
      <c r="I1578" t="str">
        <f>_xlfn.XLOOKUP(Table1[[#This Row],[ZIPCODE]],Table3[zip],Table3[county])</f>
        <v>Salt Lake County</v>
      </c>
      <c r="J1578" t="str">
        <f>IFERROR(Table1[[#This Row],[County (Utah.gov)]], SUBSTITUTE(Table1[[#This Row],[County (WPR)]], " County", ""))</f>
        <v>Salt Lake</v>
      </c>
    </row>
    <row r="1579" spans="1:10">
      <c r="A1579" t="s">
        <v>301</v>
      </c>
      <c r="B1579" t="s">
        <v>302</v>
      </c>
      <c r="C1579">
        <v>2025</v>
      </c>
      <c r="D1579">
        <v>2</v>
      </c>
      <c r="E1579">
        <v>84093</v>
      </c>
      <c r="F1579" t="s">
        <v>290</v>
      </c>
      <c r="G1579">
        <v>18</v>
      </c>
      <c r="H1579" t="str">
        <f>_xlfn.XLOOKUP(Table1[[#This Row],[ZIPCODE]],Table2[Zip Code],Table2[County])</f>
        <v>Salt Lake</v>
      </c>
      <c r="I1579" t="str">
        <f>_xlfn.XLOOKUP(Table1[[#This Row],[ZIPCODE]],Table3[zip],Table3[county])</f>
        <v>Salt Lake County</v>
      </c>
      <c r="J1579" t="str">
        <f>IFERROR(Table1[[#This Row],[County (Utah.gov)]], SUBSTITUTE(Table1[[#This Row],[County (WPR)]], " County", ""))</f>
        <v>Salt Lake</v>
      </c>
    </row>
    <row r="1580" spans="1:10">
      <c r="A1580" t="s">
        <v>301</v>
      </c>
      <c r="B1580" t="s">
        <v>302</v>
      </c>
      <c r="C1580">
        <v>2025</v>
      </c>
      <c r="D1580">
        <v>2</v>
      </c>
      <c r="E1580">
        <v>84093</v>
      </c>
      <c r="F1580" t="s">
        <v>291</v>
      </c>
      <c r="G1580">
        <v>3</v>
      </c>
      <c r="H1580" t="str">
        <f>_xlfn.XLOOKUP(Table1[[#This Row],[ZIPCODE]],Table2[Zip Code],Table2[County])</f>
        <v>Salt Lake</v>
      </c>
      <c r="I1580" t="str">
        <f>_xlfn.XLOOKUP(Table1[[#This Row],[ZIPCODE]],Table3[zip],Table3[county])</f>
        <v>Salt Lake County</v>
      </c>
      <c r="J1580" t="str">
        <f>IFERROR(Table1[[#This Row],[County (Utah.gov)]], SUBSTITUTE(Table1[[#This Row],[County (WPR)]], " County", ""))</f>
        <v>Salt Lake</v>
      </c>
    </row>
    <row r="1581" spans="1:10">
      <c r="A1581" t="s">
        <v>301</v>
      </c>
      <c r="B1581" t="s">
        <v>302</v>
      </c>
      <c r="C1581">
        <v>2025</v>
      </c>
      <c r="D1581">
        <v>2</v>
      </c>
      <c r="E1581">
        <v>84094</v>
      </c>
      <c r="F1581" t="s">
        <v>290</v>
      </c>
      <c r="G1581">
        <v>23</v>
      </c>
      <c r="H1581" t="str">
        <f>_xlfn.XLOOKUP(Table1[[#This Row],[ZIPCODE]],Table2[Zip Code],Table2[County])</f>
        <v>Salt Lake</v>
      </c>
      <c r="I1581" t="str">
        <f>_xlfn.XLOOKUP(Table1[[#This Row],[ZIPCODE]],Table3[zip],Table3[county])</f>
        <v>Salt Lake County</v>
      </c>
      <c r="J1581" t="str">
        <f>IFERROR(Table1[[#This Row],[County (Utah.gov)]], SUBSTITUTE(Table1[[#This Row],[County (WPR)]], " County", ""))</f>
        <v>Salt Lake</v>
      </c>
    </row>
    <row r="1582" spans="1:10">
      <c r="A1582" t="s">
        <v>301</v>
      </c>
      <c r="B1582" t="s">
        <v>302</v>
      </c>
      <c r="C1582">
        <v>2025</v>
      </c>
      <c r="D1582">
        <v>2</v>
      </c>
      <c r="E1582">
        <v>84094</v>
      </c>
      <c r="F1582" t="s">
        <v>291</v>
      </c>
      <c r="G1582">
        <v>4</v>
      </c>
      <c r="H1582" t="str">
        <f>_xlfn.XLOOKUP(Table1[[#This Row],[ZIPCODE]],Table2[Zip Code],Table2[County])</f>
        <v>Salt Lake</v>
      </c>
      <c r="I1582" t="str">
        <f>_xlfn.XLOOKUP(Table1[[#This Row],[ZIPCODE]],Table3[zip],Table3[county])</f>
        <v>Salt Lake County</v>
      </c>
      <c r="J1582" t="str">
        <f>IFERROR(Table1[[#This Row],[County (Utah.gov)]], SUBSTITUTE(Table1[[#This Row],[County (WPR)]], " County", ""))</f>
        <v>Salt Lake</v>
      </c>
    </row>
    <row r="1583" spans="1:10">
      <c r="A1583" t="s">
        <v>301</v>
      </c>
      <c r="B1583" t="s">
        <v>302</v>
      </c>
      <c r="C1583">
        <v>2025</v>
      </c>
      <c r="D1583">
        <v>2</v>
      </c>
      <c r="E1583">
        <v>84095</v>
      </c>
      <c r="F1583" t="s">
        <v>290</v>
      </c>
      <c r="G1583">
        <v>28</v>
      </c>
      <c r="H1583" t="str">
        <f>_xlfn.XLOOKUP(Table1[[#This Row],[ZIPCODE]],Table2[Zip Code],Table2[County])</f>
        <v>Salt Lake</v>
      </c>
      <c r="I1583" t="str">
        <f>_xlfn.XLOOKUP(Table1[[#This Row],[ZIPCODE]],Table3[zip],Table3[county])</f>
        <v>Salt Lake County</v>
      </c>
      <c r="J1583" t="str">
        <f>IFERROR(Table1[[#This Row],[County (Utah.gov)]], SUBSTITUTE(Table1[[#This Row],[County (WPR)]], " County", ""))</f>
        <v>Salt Lake</v>
      </c>
    </row>
    <row r="1584" spans="1:10">
      <c r="A1584" t="s">
        <v>301</v>
      </c>
      <c r="B1584" t="s">
        <v>302</v>
      </c>
      <c r="C1584">
        <v>2025</v>
      </c>
      <c r="D1584">
        <v>2</v>
      </c>
      <c r="E1584">
        <v>84095</v>
      </c>
      <c r="F1584" t="s">
        <v>291</v>
      </c>
      <c r="G1584">
        <v>6</v>
      </c>
      <c r="H1584" t="str">
        <f>_xlfn.XLOOKUP(Table1[[#This Row],[ZIPCODE]],Table2[Zip Code],Table2[County])</f>
        <v>Salt Lake</v>
      </c>
      <c r="I1584" t="str">
        <f>_xlfn.XLOOKUP(Table1[[#This Row],[ZIPCODE]],Table3[zip],Table3[county])</f>
        <v>Salt Lake County</v>
      </c>
      <c r="J1584" t="str">
        <f>IFERROR(Table1[[#This Row],[County (Utah.gov)]], SUBSTITUTE(Table1[[#This Row],[County (WPR)]], " County", ""))</f>
        <v>Salt Lake</v>
      </c>
    </row>
    <row r="1585" spans="1:10">
      <c r="A1585" t="s">
        <v>301</v>
      </c>
      <c r="B1585" t="s">
        <v>302</v>
      </c>
      <c r="C1585">
        <v>2025</v>
      </c>
      <c r="D1585">
        <v>2</v>
      </c>
      <c r="E1585">
        <v>84096</v>
      </c>
      <c r="F1585" t="s">
        <v>290</v>
      </c>
      <c r="G1585">
        <v>22</v>
      </c>
      <c r="H1585" t="e">
        <f>_xlfn.XLOOKUP(Table1[[#This Row],[ZIPCODE]],Table2[Zip Code],Table2[County])</f>
        <v>#N/A</v>
      </c>
      <c r="I1585" t="str">
        <f>_xlfn.XLOOKUP(Table1[[#This Row],[ZIPCODE]],Table3[zip],Table3[county])</f>
        <v>Salt Lake County</v>
      </c>
      <c r="J1585" t="str">
        <f>IFERROR(Table1[[#This Row],[County (Utah.gov)]], SUBSTITUTE(Table1[[#This Row],[County (WPR)]], " County", ""))</f>
        <v>Salt Lake</v>
      </c>
    </row>
    <row r="1586" spans="1:10">
      <c r="A1586" t="s">
        <v>301</v>
      </c>
      <c r="B1586" t="s">
        <v>302</v>
      </c>
      <c r="C1586">
        <v>2025</v>
      </c>
      <c r="D1586">
        <v>2</v>
      </c>
      <c r="E1586">
        <v>84096</v>
      </c>
      <c r="F1586" t="s">
        <v>291</v>
      </c>
      <c r="G1586">
        <v>5</v>
      </c>
      <c r="H1586" t="e">
        <f>_xlfn.XLOOKUP(Table1[[#This Row],[ZIPCODE]],Table2[Zip Code],Table2[County])</f>
        <v>#N/A</v>
      </c>
      <c r="I1586" t="str">
        <f>_xlfn.XLOOKUP(Table1[[#This Row],[ZIPCODE]],Table3[zip],Table3[county])</f>
        <v>Salt Lake County</v>
      </c>
      <c r="J1586" t="str">
        <f>IFERROR(Table1[[#This Row],[County (Utah.gov)]], SUBSTITUTE(Table1[[#This Row],[County (WPR)]], " County", ""))</f>
        <v>Salt Lake</v>
      </c>
    </row>
    <row r="1587" spans="1:10">
      <c r="A1587" t="s">
        <v>301</v>
      </c>
      <c r="B1587" t="s">
        <v>302</v>
      </c>
      <c r="C1587">
        <v>2025</v>
      </c>
      <c r="D1587">
        <v>2</v>
      </c>
      <c r="E1587">
        <v>84097</v>
      </c>
      <c r="F1587" t="s">
        <v>290</v>
      </c>
      <c r="G1587">
        <v>1</v>
      </c>
      <c r="H1587" t="str">
        <f>_xlfn.XLOOKUP(Table1[[#This Row],[ZIPCODE]],Table2[Zip Code],Table2[County])</f>
        <v>Utah</v>
      </c>
      <c r="I1587" t="str">
        <f>_xlfn.XLOOKUP(Table1[[#This Row],[ZIPCODE]],Table3[zip],Table3[county])</f>
        <v>Utah County</v>
      </c>
      <c r="J1587" t="str">
        <f>IFERROR(Table1[[#This Row],[County (Utah.gov)]], SUBSTITUTE(Table1[[#This Row],[County (WPR)]], " County", ""))</f>
        <v>Utah</v>
      </c>
    </row>
    <row r="1588" spans="1:10">
      <c r="A1588" t="s">
        <v>301</v>
      </c>
      <c r="B1588" t="s">
        <v>302</v>
      </c>
      <c r="C1588">
        <v>2025</v>
      </c>
      <c r="D1588">
        <v>2</v>
      </c>
      <c r="E1588">
        <v>84098</v>
      </c>
      <c r="F1588" t="s">
        <v>290</v>
      </c>
      <c r="G1588">
        <v>6</v>
      </c>
      <c r="H1588" t="str">
        <f>_xlfn.XLOOKUP(Table1[[#This Row],[ZIPCODE]],Table2[Zip Code],Table2[County])</f>
        <v>Summit</v>
      </c>
      <c r="I1588" t="str">
        <f>_xlfn.XLOOKUP(Table1[[#This Row],[ZIPCODE]],Table3[zip],Table3[county])</f>
        <v>Summit County</v>
      </c>
      <c r="J1588" t="str">
        <f>IFERROR(Table1[[#This Row],[County (Utah.gov)]], SUBSTITUTE(Table1[[#This Row],[County (WPR)]], " County", ""))</f>
        <v>Summit</v>
      </c>
    </row>
    <row r="1589" spans="1:10">
      <c r="A1589" t="s">
        <v>301</v>
      </c>
      <c r="B1589" t="s">
        <v>302</v>
      </c>
      <c r="C1589">
        <v>2025</v>
      </c>
      <c r="D1589">
        <v>2</v>
      </c>
      <c r="E1589">
        <v>84098</v>
      </c>
      <c r="F1589" t="s">
        <v>291</v>
      </c>
      <c r="G1589">
        <v>1</v>
      </c>
      <c r="H1589" t="str">
        <f>_xlfn.XLOOKUP(Table1[[#This Row],[ZIPCODE]],Table2[Zip Code],Table2[County])</f>
        <v>Summit</v>
      </c>
      <c r="I1589" t="str">
        <f>_xlfn.XLOOKUP(Table1[[#This Row],[ZIPCODE]],Table3[zip],Table3[county])</f>
        <v>Summit County</v>
      </c>
      <c r="J1589" t="str">
        <f>IFERROR(Table1[[#This Row],[County (Utah.gov)]], SUBSTITUTE(Table1[[#This Row],[County (WPR)]], " County", ""))</f>
        <v>Summit</v>
      </c>
    </row>
    <row r="1590" spans="1:10">
      <c r="A1590" t="s">
        <v>301</v>
      </c>
      <c r="B1590" t="s">
        <v>302</v>
      </c>
      <c r="C1590">
        <v>2025</v>
      </c>
      <c r="D1590">
        <v>2</v>
      </c>
      <c r="E1590">
        <v>84101</v>
      </c>
      <c r="F1590" t="s">
        <v>290</v>
      </c>
      <c r="G1590">
        <v>5</v>
      </c>
      <c r="H1590" t="str">
        <f>_xlfn.XLOOKUP(Table1[[#This Row],[ZIPCODE]],Table2[Zip Code],Table2[County])</f>
        <v>Salt Lake</v>
      </c>
      <c r="I1590" t="str">
        <f>_xlfn.XLOOKUP(Table1[[#This Row],[ZIPCODE]],Table3[zip],Table3[county])</f>
        <v>Salt Lake County</v>
      </c>
      <c r="J1590" t="str">
        <f>IFERROR(Table1[[#This Row],[County (Utah.gov)]], SUBSTITUTE(Table1[[#This Row],[County (WPR)]], " County", ""))</f>
        <v>Salt Lake</v>
      </c>
    </row>
    <row r="1591" spans="1:10">
      <c r="A1591" t="s">
        <v>301</v>
      </c>
      <c r="B1591" t="s">
        <v>302</v>
      </c>
      <c r="C1591">
        <v>2025</v>
      </c>
      <c r="D1591">
        <v>2</v>
      </c>
      <c r="E1591">
        <v>84101</v>
      </c>
      <c r="F1591" t="s">
        <v>291</v>
      </c>
      <c r="G1591">
        <v>1</v>
      </c>
      <c r="H1591" t="str">
        <f>_xlfn.XLOOKUP(Table1[[#This Row],[ZIPCODE]],Table2[Zip Code],Table2[County])</f>
        <v>Salt Lake</v>
      </c>
      <c r="I1591" t="str">
        <f>_xlfn.XLOOKUP(Table1[[#This Row],[ZIPCODE]],Table3[zip],Table3[county])</f>
        <v>Salt Lake County</v>
      </c>
      <c r="J1591" t="str">
        <f>IFERROR(Table1[[#This Row],[County (Utah.gov)]], SUBSTITUTE(Table1[[#This Row],[County (WPR)]], " County", ""))</f>
        <v>Salt Lake</v>
      </c>
    </row>
    <row r="1592" spans="1:10">
      <c r="A1592" t="s">
        <v>301</v>
      </c>
      <c r="B1592" t="s">
        <v>302</v>
      </c>
      <c r="C1592">
        <v>2025</v>
      </c>
      <c r="D1592">
        <v>2</v>
      </c>
      <c r="E1592">
        <v>84102</v>
      </c>
      <c r="F1592" t="s">
        <v>290</v>
      </c>
      <c r="G1592">
        <v>44</v>
      </c>
      <c r="H1592" t="str">
        <f>_xlfn.XLOOKUP(Table1[[#This Row],[ZIPCODE]],Table2[Zip Code],Table2[County])</f>
        <v>Salt Lake</v>
      </c>
      <c r="I1592" t="str">
        <f>_xlfn.XLOOKUP(Table1[[#This Row],[ZIPCODE]],Table3[zip],Table3[county])</f>
        <v>Salt Lake County</v>
      </c>
      <c r="J1592" t="str">
        <f>IFERROR(Table1[[#This Row],[County (Utah.gov)]], SUBSTITUTE(Table1[[#This Row],[County (WPR)]], " County", ""))</f>
        <v>Salt Lake</v>
      </c>
    </row>
    <row r="1593" spans="1:10">
      <c r="A1593" t="s">
        <v>301</v>
      </c>
      <c r="B1593" t="s">
        <v>302</v>
      </c>
      <c r="C1593">
        <v>2025</v>
      </c>
      <c r="D1593">
        <v>2</v>
      </c>
      <c r="E1593">
        <v>84102</v>
      </c>
      <c r="F1593" t="s">
        <v>291</v>
      </c>
      <c r="G1593">
        <v>6</v>
      </c>
      <c r="H1593" t="str">
        <f>_xlfn.XLOOKUP(Table1[[#This Row],[ZIPCODE]],Table2[Zip Code],Table2[County])</f>
        <v>Salt Lake</v>
      </c>
      <c r="I1593" t="str">
        <f>_xlfn.XLOOKUP(Table1[[#This Row],[ZIPCODE]],Table3[zip],Table3[county])</f>
        <v>Salt Lake County</v>
      </c>
      <c r="J1593" t="str">
        <f>IFERROR(Table1[[#This Row],[County (Utah.gov)]], SUBSTITUTE(Table1[[#This Row],[County (WPR)]], " County", ""))</f>
        <v>Salt Lake</v>
      </c>
    </row>
    <row r="1594" spans="1:10">
      <c r="A1594" t="s">
        <v>301</v>
      </c>
      <c r="B1594" t="s">
        <v>302</v>
      </c>
      <c r="C1594">
        <v>2025</v>
      </c>
      <c r="D1594">
        <v>2</v>
      </c>
      <c r="E1594">
        <v>84103</v>
      </c>
      <c r="F1594" t="s">
        <v>290</v>
      </c>
      <c r="G1594">
        <v>17</v>
      </c>
      <c r="H1594" t="str">
        <f>_xlfn.XLOOKUP(Table1[[#This Row],[ZIPCODE]],Table2[Zip Code],Table2[County])</f>
        <v>Salt Lake</v>
      </c>
      <c r="I1594" t="str">
        <f>_xlfn.XLOOKUP(Table1[[#This Row],[ZIPCODE]],Table3[zip],Table3[county])</f>
        <v>Salt Lake County</v>
      </c>
      <c r="J1594" t="str">
        <f>IFERROR(Table1[[#This Row],[County (Utah.gov)]], SUBSTITUTE(Table1[[#This Row],[County (WPR)]], " County", ""))</f>
        <v>Salt Lake</v>
      </c>
    </row>
    <row r="1595" spans="1:10">
      <c r="A1595" t="s">
        <v>301</v>
      </c>
      <c r="B1595" t="s">
        <v>302</v>
      </c>
      <c r="C1595">
        <v>2025</v>
      </c>
      <c r="D1595">
        <v>2</v>
      </c>
      <c r="E1595">
        <v>84103</v>
      </c>
      <c r="F1595" t="s">
        <v>291</v>
      </c>
      <c r="G1595">
        <v>4</v>
      </c>
      <c r="H1595" t="str">
        <f>_xlfn.XLOOKUP(Table1[[#This Row],[ZIPCODE]],Table2[Zip Code],Table2[County])</f>
        <v>Salt Lake</v>
      </c>
      <c r="I1595" t="str">
        <f>_xlfn.XLOOKUP(Table1[[#This Row],[ZIPCODE]],Table3[zip],Table3[county])</f>
        <v>Salt Lake County</v>
      </c>
      <c r="J1595" t="str">
        <f>IFERROR(Table1[[#This Row],[County (Utah.gov)]], SUBSTITUTE(Table1[[#This Row],[County (WPR)]], " County", ""))</f>
        <v>Salt Lake</v>
      </c>
    </row>
    <row r="1596" spans="1:10">
      <c r="A1596" t="s">
        <v>301</v>
      </c>
      <c r="B1596" t="s">
        <v>302</v>
      </c>
      <c r="C1596">
        <v>2025</v>
      </c>
      <c r="D1596">
        <v>2</v>
      </c>
      <c r="E1596">
        <v>84104</v>
      </c>
      <c r="F1596" t="s">
        <v>290</v>
      </c>
      <c r="G1596">
        <v>4</v>
      </c>
      <c r="H1596" t="str">
        <f>_xlfn.XLOOKUP(Table1[[#This Row],[ZIPCODE]],Table2[Zip Code],Table2[County])</f>
        <v>Salt Lake</v>
      </c>
      <c r="I1596" t="str">
        <f>_xlfn.XLOOKUP(Table1[[#This Row],[ZIPCODE]],Table3[zip],Table3[county])</f>
        <v>Salt Lake County</v>
      </c>
      <c r="J1596" t="str">
        <f>IFERROR(Table1[[#This Row],[County (Utah.gov)]], SUBSTITUTE(Table1[[#This Row],[County (WPR)]], " County", ""))</f>
        <v>Salt Lake</v>
      </c>
    </row>
    <row r="1597" spans="1:10">
      <c r="A1597" t="s">
        <v>301</v>
      </c>
      <c r="B1597" t="s">
        <v>302</v>
      </c>
      <c r="C1597">
        <v>2025</v>
      </c>
      <c r="D1597">
        <v>2</v>
      </c>
      <c r="E1597">
        <v>84104</v>
      </c>
      <c r="F1597" t="s">
        <v>291</v>
      </c>
      <c r="G1597">
        <v>3</v>
      </c>
      <c r="H1597" t="str">
        <f>_xlfn.XLOOKUP(Table1[[#This Row],[ZIPCODE]],Table2[Zip Code],Table2[County])</f>
        <v>Salt Lake</v>
      </c>
      <c r="I1597" t="str">
        <f>_xlfn.XLOOKUP(Table1[[#This Row],[ZIPCODE]],Table3[zip],Table3[county])</f>
        <v>Salt Lake County</v>
      </c>
      <c r="J1597" t="str">
        <f>IFERROR(Table1[[#This Row],[County (Utah.gov)]], SUBSTITUTE(Table1[[#This Row],[County (WPR)]], " County", ""))</f>
        <v>Salt Lake</v>
      </c>
    </row>
    <row r="1598" spans="1:10">
      <c r="A1598" t="s">
        <v>301</v>
      </c>
      <c r="B1598" t="s">
        <v>302</v>
      </c>
      <c r="C1598">
        <v>2025</v>
      </c>
      <c r="D1598">
        <v>2</v>
      </c>
      <c r="E1598">
        <v>84105</v>
      </c>
      <c r="F1598" t="s">
        <v>290</v>
      </c>
      <c r="G1598">
        <v>13</v>
      </c>
      <c r="H1598" t="str">
        <f>_xlfn.XLOOKUP(Table1[[#This Row],[ZIPCODE]],Table2[Zip Code],Table2[County])</f>
        <v>Salt Lake</v>
      </c>
      <c r="I1598" t="str">
        <f>_xlfn.XLOOKUP(Table1[[#This Row],[ZIPCODE]],Table3[zip],Table3[county])</f>
        <v>Salt Lake County</v>
      </c>
      <c r="J1598" t="str">
        <f>IFERROR(Table1[[#This Row],[County (Utah.gov)]], SUBSTITUTE(Table1[[#This Row],[County (WPR)]], " County", ""))</f>
        <v>Salt Lake</v>
      </c>
    </row>
    <row r="1599" spans="1:10">
      <c r="A1599" t="s">
        <v>301</v>
      </c>
      <c r="B1599" t="s">
        <v>302</v>
      </c>
      <c r="C1599">
        <v>2025</v>
      </c>
      <c r="D1599">
        <v>2</v>
      </c>
      <c r="E1599">
        <v>84105</v>
      </c>
      <c r="F1599" t="s">
        <v>291</v>
      </c>
      <c r="G1599">
        <v>3</v>
      </c>
      <c r="H1599" t="str">
        <f>_xlfn.XLOOKUP(Table1[[#This Row],[ZIPCODE]],Table2[Zip Code],Table2[County])</f>
        <v>Salt Lake</v>
      </c>
      <c r="I1599" t="str">
        <f>_xlfn.XLOOKUP(Table1[[#This Row],[ZIPCODE]],Table3[zip],Table3[county])</f>
        <v>Salt Lake County</v>
      </c>
      <c r="J1599" t="str">
        <f>IFERROR(Table1[[#This Row],[County (Utah.gov)]], SUBSTITUTE(Table1[[#This Row],[County (WPR)]], " County", ""))</f>
        <v>Salt Lake</v>
      </c>
    </row>
    <row r="1600" spans="1:10">
      <c r="A1600" t="s">
        <v>301</v>
      </c>
      <c r="B1600" t="s">
        <v>302</v>
      </c>
      <c r="C1600">
        <v>2025</v>
      </c>
      <c r="D1600">
        <v>2</v>
      </c>
      <c r="E1600">
        <v>84106</v>
      </c>
      <c r="F1600" t="s">
        <v>290</v>
      </c>
      <c r="G1600">
        <v>17</v>
      </c>
      <c r="H1600" t="str">
        <f>_xlfn.XLOOKUP(Table1[[#This Row],[ZIPCODE]],Table2[Zip Code],Table2[County])</f>
        <v>Salt Lake</v>
      </c>
      <c r="I1600" t="str">
        <f>_xlfn.XLOOKUP(Table1[[#This Row],[ZIPCODE]],Table3[zip],Table3[county])</f>
        <v>Salt Lake County</v>
      </c>
      <c r="J1600" t="str">
        <f>IFERROR(Table1[[#This Row],[County (Utah.gov)]], SUBSTITUTE(Table1[[#This Row],[County (WPR)]], " County", ""))</f>
        <v>Salt Lake</v>
      </c>
    </row>
    <row r="1601" spans="1:10">
      <c r="A1601" t="s">
        <v>301</v>
      </c>
      <c r="B1601" t="s">
        <v>302</v>
      </c>
      <c r="C1601">
        <v>2025</v>
      </c>
      <c r="D1601">
        <v>2</v>
      </c>
      <c r="E1601">
        <v>84106</v>
      </c>
      <c r="F1601" t="s">
        <v>291</v>
      </c>
      <c r="G1601">
        <v>5</v>
      </c>
      <c r="H1601" t="str">
        <f>_xlfn.XLOOKUP(Table1[[#This Row],[ZIPCODE]],Table2[Zip Code],Table2[County])</f>
        <v>Salt Lake</v>
      </c>
      <c r="I1601" t="str">
        <f>_xlfn.XLOOKUP(Table1[[#This Row],[ZIPCODE]],Table3[zip],Table3[county])</f>
        <v>Salt Lake County</v>
      </c>
      <c r="J1601" t="str">
        <f>IFERROR(Table1[[#This Row],[County (Utah.gov)]], SUBSTITUTE(Table1[[#This Row],[County (WPR)]], " County", ""))</f>
        <v>Salt Lake</v>
      </c>
    </row>
    <row r="1602" spans="1:10">
      <c r="A1602" t="s">
        <v>301</v>
      </c>
      <c r="B1602" t="s">
        <v>302</v>
      </c>
      <c r="C1602">
        <v>2025</v>
      </c>
      <c r="D1602">
        <v>2</v>
      </c>
      <c r="E1602">
        <v>84107</v>
      </c>
      <c r="F1602" t="s">
        <v>290</v>
      </c>
      <c r="G1602">
        <v>15</v>
      </c>
      <c r="H1602" t="str">
        <f>_xlfn.XLOOKUP(Table1[[#This Row],[ZIPCODE]],Table2[Zip Code],Table2[County])</f>
        <v>Salt Lake</v>
      </c>
      <c r="I1602" t="str">
        <f>_xlfn.XLOOKUP(Table1[[#This Row],[ZIPCODE]],Table3[zip],Table3[county])</f>
        <v>Salt Lake County</v>
      </c>
      <c r="J1602" t="str">
        <f>IFERROR(Table1[[#This Row],[County (Utah.gov)]], SUBSTITUTE(Table1[[#This Row],[County (WPR)]], " County", ""))</f>
        <v>Salt Lake</v>
      </c>
    </row>
    <row r="1603" spans="1:10">
      <c r="A1603" t="s">
        <v>301</v>
      </c>
      <c r="B1603" t="s">
        <v>302</v>
      </c>
      <c r="C1603">
        <v>2025</v>
      </c>
      <c r="D1603">
        <v>2</v>
      </c>
      <c r="E1603">
        <v>84107</v>
      </c>
      <c r="F1603" t="s">
        <v>291</v>
      </c>
      <c r="G1603">
        <v>1</v>
      </c>
      <c r="H1603" t="str">
        <f>_xlfn.XLOOKUP(Table1[[#This Row],[ZIPCODE]],Table2[Zip Code],Table2[County])</f>
        <v>Salt Lake</v>
      </c>
      <c r="I1603" t="str">
        <f>_xlfn.XLOOKUP(Table1[[#This Row],[ZIPCODE]],Table3[zip],Table3[county])</f>
        <v>Salt Lake County</v>
      </c>
      <c r="J1603" t="str">
        <f>IFERROR(Table1[[#This Row],[County (Utah.gov)]], SUBSTITUTE(Table1[[#This Row],[County (WPR)]], " County", ""))</f>
        <v>Salt Lake</v>
      </c>
    </row>
    <row r="1604" spans="1:10">
      <c r="A1604" t="s">
        <v>301</v>
      </c>
      <c r="B1604" t="s">
        <v>302</v>
      </c>
      <c r="C1604">
        <v>2025</v>
      </c>
      <c r="D1604">
        <v>2</v>
      </c>
      <c r="E1604">
        <v>84108</v>
      </c>
      <c r="F1604" t="s">
        <v>290</v>
      </c>
      <c r="G1604">
        <v>19</v>
      </c>
      <c r="H1604" t="str">
        <f>_xlfn.XLOOKUP(Table1[[#This Row],[ZIPCODE]],Table2[Zip Code],Table2[County])</f>
        <v>Salt Lake</v>
      </c>
      <c r="I1604" t="str">
        <f>_xlfn.XLOOKUP(Table1[[#This Row],[ZIPCODE]],Table3[zip],Table3[county])</f>
        <v>Salt Lake County</v>
      </c>
      <c r="J1604" t="str">
        <f>IFERROR(Table1[[#This Row],[County (Utah.gov)]], SUBSTITUTE(Table1[[#This Row],[County (WPR)]], " County", ""))</f>
        <v>Salt Lake</v>
      </c>
    </row>
    <row r="1605" spans="1:10">
      <c r="A1605" t="s">
        <v>301</v>
      </c>
      <c r="B1605" t="s">
        <v>302</v>
      </c>
      <c r="C1605">
        <v>2025</v>
      </c>
      <c r="D1605">
        <v>2</v>
      </c>
      <c r="E1605">
        <v>84108</v>
      </c>
      <c r="F1605" t="s">
        <v>291</v>
      </c>
      <c r="G1605">
        <v>3</v>
      </c>
      <c r="H1605" t="str">
        <f>_xlfn.XLOOKUP(Table1[[#This Row],[ZIPCODE]],Table2[Zip Code],Table2[County])</f>
        <v>Salt Lake</v>
      </c>
      <c r="I1605" t="str">
        <f>_xlfn.XLOOKUP(Table1[[#This Row],[ZIPCODE]],Table3[zip],Table3[county])</f>
        <v>Salt Lake County</v>
      </c>
      <c r="J1605" t="str">
        <f>IFERROR(Table1[[#This Row],[County (Utah.gov)]], SUBSTITUTE(Table1[[#This Row],[County (WPR)]], " County", ""))</f>
        <v>Salt Lake</v>
      </c>
    </row>
    <row r="1606" spans="1:10">
      <c r="A1606" t="s">
        <v>301</v>
      </c>
      <c r="B1606" t="s">
        <v>302</v>
      </c>
      <c r="C1606">
        <v>2025</v>
      </c>
      <c r="D1606">
        <v>2</v>
      </c>
      <c r="E1606">
        <v>84109</v>
      </c>
      <c r="F1606" t="s">
        <v>290</v>
      </c>
      <c r="G1606">
        <v>11</v>
      </c>
      <c r="H1606" t="str">
        <f>_xlfn.XLOOKUP(Table1[[#This Row],[ZIPCODE]],Table2[Zip Code],Table2[County])</f>
        <v>Salt Lake</v>
      </c>
      <c r="I1606" t="str">
        <f>_xlfn.XLOOKUP(Table1[[#This Row],[ZIPCODE]],Table3[zip],Table3[county])</f>
        <v>Salt Lake County</v>
      </c>
      <c r="J1606" t="str">
        <f>IFERROR(Table1[[#This Row],[County (Utah.gov)]], SUBSTITUTE(Table1[[#This Row],[County (WPR)]], " County", ""))</f>
        <v>Salt Lake</v>
      </c>
    </row>
    <row r="1607" spans="1:10">
      <c r="A1607" t="s">
        <v>301</v>
      </c>
      <c r="B1607" t="s">
        <v>302</v>
      </c>
      <c r="C1607">
        <v>2025</v>
      </c>
      <c r="D1607">
        <v>2</v>
      </c>
      <c r="E1607">
        <v>84109</v>
      </c>
      <c r="F1607" t="s">
        <v>291</v>
      </c>
      <c r="G1607">
        <v>4</v>
      </c>
      <c r="H1607" t="str">
        <f>_xlfn.XLOOKUP(Table1[[#This Row],[ZIPCODE]],Table2[Zip Code],Table2[County])</f>
        <v>Salt Lake</v>
      </c>
      <c r="I1607" t="str">
        <f>_xlfn.XLOOKUP(Table1[[#This Row],[ZIPCODE]],Table3[zip],Table3[county])</f>
        <v>Salt Lake County</v>
      </c>
      <c r="J1607" t="str">
        <f>IFERROR(Table1[[#This Row],[County (Utah.gov)]], SUBSTITUTE(Table1[[#This Row],[County (WPR)]], " County", ""))</f>
        <v>Salt Lake</v>
      </c>
    </row>
    <row r="1608" spans="1:10">
      <c r="A1608" t="s">
        <v>301</v>
      </c>
      <c r="B1608" t="s">
        <v>302</v>
      </c>
      <c r="C1608">
        <v>2025</v>
      </c>
      <c r="D1608">
        <v>2</v>
      </c>
      <c r="E1608">
        <v>84111</v>
      </c>
      <c r="F1608" t="s">
        <v>290</v>
      </c>
      <c r="G1608">
        <v>25</v>
      </c>
      <c r="H1608" t="str">
        <f>_xlfn.XLOOKUP(Table1[[#This Row],[ZIPCODE]],Table2[Zip Code],Table2[County])</f>
        <v>Salt Lake</v>
      </c>
      <c r="I1608" t="str">
        <f>_xlfn.XLOOKUP(Table1[[#This Row],[ZIPCODE]],Table3[zip],Table3[county])</f>
        <v>Salt Lake County</v>
      </c>
      <c r="J1608" t="str">
        <f>IFERROR(Table1[[#This Row],[County (Utah.gov)]], SUBSTITUTE(Table1[[#This Row],[County (WPR)]], " County", ""))</f>
        <v>Salt Lake</v>
      </c>
    </row>
    <row r="1609" spans="1:10">
      <c r="A1609" t="s">
        <v>301</v>
      </c>
      <c r="B1609" t="s">
        <v>302</v>
      </c>
      <c r="C1609">
        <v>2025</v>
      </c>
      <c r="D1609">
        <v>2</v>
      </c>
      <c r="E1609">
        <v>84111</v>
      </c>
      <c r="F1609" t="s">
        <v>291</v>
      </c>
      <c r="G1609">
        <v>5</v>
      </c>
      <c r="H1609" t="str">
        <f>_xlfn.XLOOKUP(Table1[[#This Row],[ZIPCODE]],Table2[Zip Code],Table2[County])</f>
        <v>Salt Lake</v>
      </c>
      <c r="I1609" t="str">
        <f>_xlfn.XLOOKUP(Table1[[#This Row],[ZIPCODE]],Table3[zip],Table3[county])</f>
        <v>Salt Lake County</v>
      </c>
      <c r="J1609" t="str">
        <f>IFERROR(Table1[[#This Row],[County (Utah.gov)]], SUBSTITUTE(Table1[[#This Row],[County (WPR)]], " County", ""))</f>
        <v>Salt Lake</v>
      </c>
    </row>
    <row r="1610" spans="1:10">
      <c r="A1610" t="s">
        <v>301</v>
      </c>
      <c r="B1610" t="s">
        <v>302</v>
      </c>
      <c r="C1610">
        <v>2025</v>
      </c>
      <c r="D1610">
        <v>2</v>
      </c>
      <c r="E1610">
        <v>84112</v>
      </c>
      <c r="F1610" t="s">
        <v>290</v>
      </c>
      <c r="G1610">
        <v>27</v>
      </c>
      <c r="H1610" t="str">
        <f>_xlfn.XLOOKUP(Table1[[#This Row],[ZIPCODE]],Table2[Zip Code],Table2[County])</f>
        <v>Salt Lake</v>
      </c>
      <c r="I1610" t="str">
        <f>_xlfn.XLOOKUP(Table1[[#This Row],[ZIPCODE]],Table3[zip],Table3[county])</f>
        <v>Salt Lake County</v>
      </c>
      <c r="J1610" t="str">
        <f>IFERROR(Table1[[#This Row],[County (Utah.gov)]], SUBSTITUTE(Table1[[#This Row],[County (WPR)]], " County", ""))</f>
        <v>Salt Lake</v>
      </c>
    </row>
    <row r="1611" spans="1:10">
      <c r="A1611" t="s">
        <v>301</v>
      </c>
      <c r="B1611" t="s">
        <v>302</v>
      </c>
      <c r="C1611">
        <v>2025</v>
      </c>
      <c r="D1611">
        <v>2</v>
      </c>
      <c r="E1611">
        <v>84113</v>
      </c>
      <c r="F1611" t="s">
        <v>290</v>
      </c>
      <c r="G1611">
        <v>3</v>
      </c>
      <c r="H1611" t="str">
        <f>_xlfn.XLOOKUP(Table1[[#This Row],[ZIPCODE]],Table2[Zip Code],Table2[County])</f>
        <v>Salt Lake</v>
      </c>
      <c r="I1611" t="str">
        <f>_xlfn.XLOOKUP(Table1[[#This Row],[ZIPCODE]],Table3[zip],Table3[county])</f>
        <v>Salt Lake County</v>
      </c>
      <c r="J1611" t="str">
        <f>IFERROR(Table1[[#This Row],[County (Utah.gov)]], SUBSTITUTE(Table1[[#This Row],[County (WPR)]], " County", ""))</f>
        <v>Salt Lake</v>
      </c>
    </row>
    <row r="1612" spans="1:10">
      <c r="A1612" t="s">
        <v>301</v>
      </c>
      <c r="B1612" t="s">
        <v>302</v>
      </c>
      <c r="C1612">
        <v>2025</v>
      </c>
      <c r="D1612">
        <v>2</v>
      </c>
      <c r="E1612">
        <v>84115</v>
      </c>
      <c r="F1612" t="s">
        <v>290</v>
      </c>
      <c r="G1612">
        <v>11</v>
      </c>
      <c r="H1612" t="str">
        <f>_xlfn.XLOOKUP(Table1[[#This Row],[ZIPCODE]],Table2[Zip Code],Table2[County])</f>
        <v>Salt Lake</v>
      </c>
      <c r="I1612" t="str">
        <f>_xlfn.XLOOKUP(Table1[[#This Row],[ZIPCODE]],Table3[zip],Table3[county])</f>
        <v>Salt Lake County</v>
      </c>
      <c r="J1612" t="str">
        <f>IFERROR(Table1[[#This Row],[County (Utah.gov)]], SUBSTITUTE(Table1[[#This Row],[County (WPR)]], " County", ""))</f>
        <v>Salt Lake</v>
      </c>
    </row>
    <row r="1613" spans="1:10">
      <c r="A1613" t="s">
        <v>301</v>
      </c>
      <c r="B1613" t="s">
        <v>302</v>
      </c>
      <c r="C1613">
        <v>2025</v>
      </c>
      <c r="D1613">
        <v>2</v>
      </c>
      <c r="E1613">
        <v>84115</v>
      </c>
      <c r="F1613" t="s">
        <v>291</v>
      </c>
      <c r="G1613">
        <v>1</v>
      </c>
      <c r="H1613" t="str">
        <f>_xlfn.XLOOKUP(Table1[[#This Row],[ZIPCODE]],Table2[Zip Code],Table2[County])</f>
        <v>Salt Lake</v>
      </c>
      <c r="I1613" t="str">
        <f>_xlfn.XLOOKUP(Table1[[#This Row],[ZIPCODE]],Table3[zip],Table3[county])</f>
        <v>Salt Lake County</v>
      </c>
      <c r="J1613" t="str">
        <f>IFERROR(Table1[[#This Row],[County (Utah.gov)]], SUBSTITUTE(Table1[[#This Row],[County (WPR)]], " County", ""))</f>
        <v>Salt Lake</v>
      </c>
    </row>
    <row r="1614" spans="1:10">
      <c r="A1614" t="s">
        <v>301</v>
      </c>
      <c r="B1614" t="s">
        <v>302</v>
      </c>
      <c r="C1614">
        <v>2025</v>
      </c>
      <c r="D1614">
        <v>2</v>
      </c>
      <c r="E1614">
        <v>84116</v>
      </c>
      <c r="F1614" t="s">
        <v>290</v>
      </c>
      <c r="G1614">
        <v>12</v>
      </c>
      <c r="H1614" t="str">
        <f>_xlfn.XLOOKUP(Table1[[#This Row],[ZIPCODE]],Table2[Zip Code],Table2[County])</f>
        <v>Salt Lake</v>
      </c>
      <c r="I1614" t="str">
        <f>_xlfn.XLOOKUP(Table1[[#This Row],[ZIPCODE]],Table3[zip],Table3[county])</f>
        <v>Salt Lake County</v>
      </c>
      <c r="J1614" t="str">
        <f>IFERROR(Table1[[#This Row],[County (Utah.gov)]], SUBSTITUTE(Table1[[#This Row],[County (WPR)]], " County", ""))</f>
        <v>Salt Lake</v>
      </c>
    </row>
    <row r="1615" spans="1:10">
      <c r="A1615" t="s">
        <v>301</v>
      </c>
      <c r="B1615" t="s">
        <v>302</v>
      </c>
      <c r="C1615">
        <v>2025</v>
      </c>
      <c r="D1615">
        <v>2</v>
      </c>
      <c r="E1615">
        <v>84116</v>
      </c>
      <c r="F1615" t="s">
        <v>291</v>
      </c>
      <c r="G1615">
        <v>3</v>
      </c>
      <c r="H1615" t="str">
        <f>_xlfn.XLOOKUP(Table1[[#This Row],[ZIPCODE]],Table2[Zip Code],Table2[County])</f>
        <v>Salt Lake</v>
      </c>
      <c r="I1615" t="str">
        <f>_xlfn.XLOOKUP(Table1[[#This Row],[ZIPCODE]],Table3[zip],Table3[county])</f>
        <v>Salt Lake County</v>
      </c>
      <c r="J1615" t="str">
        <f>IFERROR(Table1[[#This Row],[County (Utah.gov)]], SUBSTITUTE(Table1[[#This Row],[County (WPR)]], " County", ""))</f>
        <v>Salt Lake</v>
      </c>
    </row>
    <row r="1616" spans="1:10">
      <c r="A1616" t="s">
        <v>301</v>
      </c>
      <c r="B1616" t="s">
        <v>302</v>
      </c>
      <c r="C1616">
        <v>2025</v>
      </c>
      <c r="D1616">
        <v>2</v>
      </c>
      <c r="E1616">
        <v>84117</v>
      </c>
      <c r="F1616" t="s">
        <v>290</v>
      </c>
      <c r="G1616">
        <v>8</v>
      </c>
      <c r="H1616" t="str">
        <f>_xlfn.XLOOKUP(Table1[[#This Row],[ZIPCODE]],Table2[Zip Code],Table2[County])</f>
        <v>Salt Lake</v>
      </c>
      <c r="I1616" t="str">
        <f>_xlfn.XLOOKUP(Table1[[#This Row],[ZIPCODE]],Table3[zip],Table3[county])</f>
        <v>Salt Lake County</v>
      </c>
      <c r="J1616" t="str">
        <f>IFERROR(Table1[[#This Row],[County (Utah.gov)]], SUBSTITUTE(Table1[[#This Row],[County (WPR)]], " County", ""))</f>
        <v>Salt Lake</v>
      </c>
    </row>
    <row r="1617" spans="1:10">
      <c r="A1617" t="s">
        <v>301</v>
      </c>
      <c r="B1617" t="s">
        <v>302</v>
      </c>
      <c r="C1617">
        <v>2025</v>
      </c>
      <c r="D1617">
        <v>2</v>
      </c>
      <c r="E1617">
        <v>84117</v>
      </c>
      <c r="F1617" t="s">
        <v>291</v>
      </c>
      <c r="G1617">
        <v>4</v>
      </c>
      <c r="H1617" t="str">
        <f>_xlfn.XLOOKUP(Table1[[#This Row],[ZIPCODE]],Table2[Zip Code],Table2[County])</f>
        <v>Salt Lake</v>
      </c>
      <c r="I1617" t="str">
        <f>_xlfn.XLOOKUP(Table1[[#This Row],[ZIPCODE]],Table3[zip],Table3[county])</f>
        <v>Salt Lake County</v>
      </c>
      <c r="J1617" t="str">
        <f>IFERROR(Table1[[#This Row],[County (Utah.gov)]], SUBSTITUTE(Table1[[#This Row],[County (WPR)]], " County", ""))</f>
        <v>Salt Lake</v>
      </c>
    </row>
    <row r="1618" spans="1:10">
      <c r="A1618" t="s">
        <v>301</v>
      </c>
      <c r="B1618" t="s">
        <v>302</v>
      </c>
      <c r="C1618">
        <v>2025</v>
      </c>
      <c r="D1618">
        <v>2</v>
      </c>
      <c r="E1618">
        <v>84118</v>
      </c>
      <c r="F1618" t="s">
        <v>290</v>
      </c>
      <c r="G1618">
        <v>13</v>
      </c>
      <c r="H1618" t="str">
        <f>_xlfn.XLOOKUP(Table1[[#This Row],[ZIPCODE]],Table2[Zip Code],Table2[County])</f>
        <v>Salt Lake</v>
      </c>
      <c r="I1618" t="str">
        <f>_xlfn.XLOOKUP(Table1[[#This Row],[ZIPCODE]],Table3[zip],Table3[county])</f>
        <v>Salt Lake County</v>
      </c>
      <c r="J1618" t="str">
        <f>IFERROR(Table1[[#This Row],[County (Utah.gov)]], SUBSTITUTE(Table1[[#This Row],[County (WPR)]], " County", ""))</f>
        <v>Salt Lake</v>
      </c>
    </row>
    <row r="1619" spans="1:10">
      <c r="A1619" t="s">
        <v>301</v>
      </c>
      <c r="B1619" t="s">
        <v>302</v>
      </c>
      <c r="C1619">
        <v>2025</v>
      </c>
      <c r="D1619">
        <v>2</v>
      </c>
      <c r="E1619">
        <v>84118</v>
      </c>
      <c r="F1619" t="s">
        <v>291</v>
      </c>
      <c r="G1619">
        <v>2</v>
      </c>
      <c r="H1619" t="str">
        <f>_xlfn.XLOOKUP(Table1[[#This Row],[ZIPCODE]],Table2[Zip Code],Table2[County])</f>
        <v>Salt Lake</v>
      </c>
      <c r="I1619" t="str">
        <f>_xlfn.XLOOKUP(Table1[[#This Row],[ZIPCODE]],Table3[zip],Table3[county])</f>
        <v>Salt Lake County</v>
      </c>
      <c r="J1619" t="str">
        <f>IFERROR(Table1[[#This Row],[County (Utah.gov)]], SUBSTITUTE(Table1[[#This Row],[County (WPR)]], " County", ""))</f>
        <v>Salt Lake</v>
      </c>
    </row>
    <row r="1620" spans="1:10">
      <c r="A1620" t="s">
        <v>301</v>
      </c>
      <c r="B1620" t="s">
        <v>302</v>
      </c>
      <c r="C1620">
        <v>2025</v>
      </c>
      <c r="D1620">
        <v>2</v>
      </c>
      <c r="E1620">
        <v>84119</v>
      </c>
      <c r="F1620" t="s">
        <v>290</v>
      </c>
      <c r="G1620">
        <v>10</v>
      </c>
      <c r="H1620" t="str">
        <f>_xlfn.XLOOKUP(Table1[[#This Row],[ZIPCODE]],Table2[Zip Code],Table2[County])</f>
        <v>Salt Lake</v>
      </c>
      <c r="I1620" t="str">
        <f>_xlfn.XLOOKUP(Table1[[#This Row],[ZIPCODE]],Table3[zip],Table3[county])</f>
        <v>Salt Lake County</v>
      </c>
      <c r="J1620" t="str">
        <f>IFERROR(Table1[[#This Row],[County (Utah.gov)]], SUBSTITUTE(Table1[[#This Row],[County (WPR)]], " County", ""))</f>
        <v>Salt Lake</v>
      </c>
    </row>
    <row r="1621" spans="1:10">
      <c r="A1621" t="s">
        <v>301</v>
      </c>
      <c r="B1621" t="s">
        <v>302</v>
      </c>
      <c r="C1621">
        <v>2025</v>
      </c>
      <c r="D1621">
        <v>2</v>
      </c>
      <c r="E1621">
        <v>84119</v>
      </c>
      <c r="F1621" t="s">
        <v>291</v>
      </c>
      <c r="G1621">
        <v>2</v>
      </c>
      <c r="H1621" t="str">
        <f>_xlfn.XLOOKUP(Table1[[#This Row],[ZIPCODE]],Table2[Zip Code],Table2[County])</f>
        <v>Salt Lake</v>
      </c>
      <c r="I1621" t="str">
        <f>_xlfn.XLOOKUP(Table1[[#This Row],[ZIPCODE]],Table3[zip],Table3[county])</f>
        <v>Salt Lake County</v>
      </c>
      <c r="J1621" t="str">
        <f>IFERROR(Table1[[#This Row],[County (Utah.gov)]], SUBSTITUTE(Table1[[#This Row],[County (WPR)]], " County", ""))</f>
        <v>Salt Lake</v>
      </c>
    </row>
    <row r="1622" spans="1:10">
      <c r="A1622" t="s">
        <v>301</v>
      </c>
      <c r="B1622" t="s">
        <v>302</v>
      </c>
      <c r="C1622">
        <v>2025</v>
      </c>
      <c r="D1622">
        <v>2</v>
      </c>
      <c r="E1622">
        <v>84120</v>
      </c>
      <c r="F1622" t="s">
        <v>290</v>
      </c>
      <c r="G1622">
        <v>8</v>
      </c>
      <c r="H1622" t="str">
        <f>_xlfn.XLOOKUP(Table1[[#This Row],[ZIPCODE]],Table2[Zip Code],Table2[County])</f>
        <v>Salt Lake</v>
      </c>
      <c r="I1622" t="str">
        <f>_xlfn.XLOOKUP(Table1[[#This Row],[ZIPCODE]],Table3[zip],Table3[county])</f>
        <v>Salt Lake County</v>
      </c>
      <c r="J1622" t="str">
        <f>IFERROR(Table1[[#This Row],[County (Utah.gov)]], SUBSTITUTE(Table1[[#This Row],[County (WPR)]], " County", ""))</f>
        <v>Salt Lake</v>
      </c>
    </row>
    <row r="1623" spans="1:10">
      <c r="A1623" t="s">
        <v>301</v>
      </c>
      <c r="B1623" t="s">
        <v>302</v>
      </c>
      <c r="C1623">
        <v>2025</v>
      </c>
      <c r="D1623">
        <v>2</v>
      </c>
      <c r="E1623">
        <v>84120</v>
      </c>
      <c r="F1623" t="s">
        <v>291</v>
      </c>
      <c r="G1623">
        <v>3</v>
      </c>
      <c r="H1623" t="str">
        <f>_xlfn.XLOOKUP(Table1[[#This Row],[ZIPCODE]],Table2[Zip Code],Table2[County])</f>
        <v>Salt Lake</v>
      </c>
      <c r="I1623" t="str">
        <f>_xlfn.XLOOKUP(Table1[[#This Row],[ZIPCODE]],Table3[zip],Table3[county])</f>
        <v>Salt Lake County</v>
      </c>
      <c r="J1623" t="str">
        <f>IFERROR(Table1[[#This Row],[County (Utah.gov)]], SUBSTITUTE(Table1[[#This Row],[County (WPR)]], " County", ""))</f>
        <v>Salt Lake</v>
      </c>
    </row>
    <row r="1624" spans="1:10">
      <c r="A1624" t="s">
        <v>301</v>
      </c>
      <c r="B1624" t="s">
        <v>302</v>
      </c>
      <c r="C1624">
        <v>2025</v>
      </c>
      <c r="D1624">
        <v>2</v>
      </c>
      <c r="E1624">
        <v>84121</v>
      </c>
      <c r="F1624" t="s">
        <v>290</v>
      </c>
      <c r="G1624">
        <v>17</v>
      </c>
      <c r="H1624" t="str">
        <f>_xlfn.XLOOKUP(Table1[[#This Row],[ZIPCODE]],Table2[Zip Code],Table2[County])</f>
        <v>Salt Lake</v>
      </c>
      <c r="I1624" t="str">
        <f>_xlfn.XLOOKUP(Table1[[#This Row],[ZIPCODE]],Table3[zip],Table3[county])</f>
        <v>Salt Lake County</v>
      </c>
      <c r="J1624" t="str">
        <f>IFERROR(Table1[[#This Row],[County (Utah.gov)]], SUBSTITUTE(Table1[[#This Row],[County (WPR)]], " County", ""))</f>
        <v>Salt Lake</v>
      </c>
    </row>
    <row r="1625" spans="1:10">
      <c r="A1625" t="s">
        <v>301</v>
      </c>
      <c r="B1625" t="s">
        <v>302</v>
      </c>
      <c r="C1625">
        <v>2025</v>
      </c>
      <c r="D1625">
        <v>2</v>
      </c>
      <c r="E1625">
        <v>84123</v>
      </c>
      <c r="F1625" t="s">
        <v>290</v>
      </c>
      <c r="G1625">
        <v>5</v>
      </c>
      <c r="H1625" t="str">
        <f>_xlfn.XLOOKUP(Table1[[#This Row],[ZIPCODE]],Table2[Zip Code],Table2[County])</f>
        <v>Salt Lake</v>
      </c>
      <c r="I1625" t="str">
        <f>_xlfn.XLOOKUP(Table1[[#This Row],[ZIPCODE]],Table3[zip],Table3[county])</f>
        <v>Salt Lake County</v>
      </c>
      <c r="J1625" t="str">
        <f>IFERROR(Table1[[#This Row],[County (Utah.gov)]], SUBSTITUTE(Table1[[#This Row],[County (WPR)]], " County", ""))</f>
        <v>Salt Lake</v>
      </c>
    </row>
    <row r="1626" spans="1:10">
      <c r="A1626" t="s">
        <v>301</v>
      </c>
      <c r="B1626" t="s">
        <v>302</v>
      </c>
      <c r="C1626">
        <v>2025</v>
      </c>
      <c r="D1626">
        <v>2</v>
      </c>
      <c r="E1626">
        <v>84123</v>
      </c>
      <c r="F1626" t="s">
        <v>291</v>
      </c>
      <c r="G1626">
        <v>2</v>
      </c>
      <c r="H1626" t="str">
        <f>_xlfn.XLOOKUP(Table1[[#This Row],[ZIPCODE]],Table2[Zip Code],Table2[County])</f>
        <v>Salt Lake</v>
      </c>
      <c r="I1626" t="str">
        <f>_xlfn.XLOOKUP(Table1[[#This Row],[ZIPCODE]],Table3[zip],Table3[county])</f>
        <v>Salt Lake County</v>
      </c>
      <c r="J1626" t="str">
        <f>IFERROR(Table1[[#This Row],[County (Utah.gov)]], SUBSTITUTE(Table1[[#This Row],[County (WPR)]], " County", ""))</f>
        <v>Salt Lake</v>
      </c>
    </row>
    <row r="1627" spans="1:10">
      <c r="A1627" t="s">
        <v>301</v>
      </c>
      <c r="B1627" t="s">
        <v>302</v>
      </c>
      <c r="C1627">
        <v>2025</v>
      </c>
      <c r="D1627">
        <v>2</v>
      </c>
      <c r="E1627">
        <v>84124</v>
      </c>
      <c r="F1627" t="s">
        <v>290</v>
      </c>
      <c r="G1627">
        <v>7</v>
      </c>
      <c r="H1627" t="str">
        <f>_xlfn.XLOOKUP(Table1[[#This Row],[ZIPCODE]],Table2[Zip Code],Table2[County])</f>
        <v>Salt Lake</v>
      </c>
      <c r="I1627" t="str">
        <f>_xlfn.XLOOKUP(Table1[[#This Row],[ZIPCODE]],Table3[zip],Table3[county])</f>
        <v>Salt Lake County</v>
      </c>
      <c r="J1627" t="str">
        <f>IFERROR(Table1[[#This Row],[County (Utah.gov)]], SUBSTITUTE(Table1[[#This Row],[County (WPR)]], " County", ""))</f>
        <v>Salt Lake</v>
      </c>
    </row>
    <row r="1628" spans="1:10">
      <c r="A1628" t="s">
        <v>301</v>
      </c>
      <c r="B1628" t="s">
        <v>302</v>
      </c>
      <c r="C1628">
        <v>2025</v>
      </c>
      <c r="D1628">
        <v>2</v>
      </c>
      <c r="E1628">
        <v>84124</v>
      </c>
      <c r="F1628" t="s">
        <v>291</v>
      </c>
      <c r="G1628">
        <v>5</v>
      </c>
      <c r="H1628" t="str">
        <f>_xlfn.XLOOKUP(Table1[[#This Row],[ZIPCODE]],Table2[Zip Code],Table2[County])</f>
        <v>Salt Lake</v>
      </c>
      <c r="I1628" t="str">
        <f>_xlfn.XLOOKUP(Table1[[#This Row],[ZIPCODE]],Table3[zip],Table3[county])</f>
        <v>Salt Lake County</v>
      </c>
      <c r="J1628" t="str">
        <f>IFERROR(Table1[[#This Row],[County (Utah.gov)]], SUBSTITUTE(Table1[[#This Row],[County (WPR)]], " County", ""))</f>
        <v>Salt Lake</v>
      </c>
    </row>
    <row r="1629" spans="1:10">
      <c r="A1629" t="s">
        <v>301</v>
      </c>
      <c r="B1629" t="s">
        <v>302</v>
      </c>
      <c r="C1629">
        <v>2025</v>
      </c>
      <c r="D1629">
        <v>2</v>
      </c>
      <c r="E1629">
        <v>84128</v>
      </c>
      <c r="F1629" t="s">
        <v>290</v>
      </c>
      <c r="G1629">
        <v>5</v>
      </c>
      <c r="H1629" t="str">
        <f>_xlfn.XLOOKUP(Table1[[#This Row],[ZIPCODE]],Table2[Zip Code],Table2[County])</f>
        <v>Salt Lake</v>
      </c>
      <c r="I1629" t="str">
        <f>_xlfn.XLOOKUP(Table1[[#This Row],[ZIPCODE]],Table3[zip],Table3[county])</f>
        <v>Salt Lake County</v>
      </c>
      <c r="J1629" t="str">
        <f>IFERROR(Table1[[#This Row],[County (Utah.gov)]], SUBSTITUTE(Table1[[#This Row],[County (WPR)]], " County", ""))</f>
        <v>Salt Lake</v>
      </c>
    </row>
    <row r="1630" spans="1:10">
      <c r="A1630" t="s">
        <v>301</v>
      </c>
      <c r="B1630" t="s">
        <v>302</v>
      </c>
      <c r="C1630">
        <v>2025</v>
      </c>
      <c r="D1630">
        <v>2</v>
      </c>
      <c r="E1630">
        <v>84128</v>
      </c>
      <c r="F1630" t="s">
        <v>291</v>
      </c>
      <c r="G1630">
        <v>4</v>
      </c>
      <c r="H1630" t="str">
        <f>_xlfn.XLOOKUP(Table1[[#This Row],[ZIPCODE]],Table2[Zip Code],Table2[County])</f>
        <v>Salt Lake</v>
      </c>
      <c r="I1630" t="str">
        <f>_xlfn.XLOOKUP(Table1[[#This Row],[ZIPCODE]],Table3[zip],Table3[county])</f>
        <v>Salt Lake County</v>
      </c>
      <c r="J1630" t="str">
        <f>IFERROR(Table1[[#This Row],[County (Utah.gov)]], SUBSTITUTE(Table1[[#This Row],[County (WPR)]], " County", ""))</f>
        <v>Salt Lake</v>
      </c>
    </row>
    <row r="1631" spans="1:10">
      <c r="A1631" t="s">
        <v>301</v>
      </c>
      <c r="B1631" t="s">
        <v>302</v>
      </c>
      <c r="C1631">
        <v>2025</v>
      </c>
      <c r="D1631">
        <v>2</v>
      </c>
      <c r="E1631">
        <v>84129</v>
      </c>
      <c r="F1631" t="s">
        <v>290</v>
      </c>
      <c r="G1631">
        <v>19</v>
      </c>
      <c r="H1631" t="e">
        <f>_xlfn.XLOOKUP(Table1[[#This Row],[ZIPCODE]],Table2[Zip Code],Table2[County])</f>
        <v>#N/A</v>
      </c>
      <c r="I1631" t="str">
        <f>_xlfn.XLOOKUP(Table1[[#This Row],[ZIPCODE]],Table3[zip],Table3[county])</f>
        <v>Salt Lake County</v>
      </c>
      <c r="J1631" t="str">
        <f>IFERROR(Table1[[#This Row],[County (Utah.gov)]], SUBSTITUTE(Table1[[#This Row],[County (WPR)]], " County", ""))</f>
        <v>Salt Lake</v>
      </c>
    </row>
    <row r="1632" spans="1:10">
      <c r="A1632" t="s">
        <v>301</v>
      </c>
      <c r="B1632" t="s">
        <v>302</v>
      </c>
      <c r="C1632">
        <v>2025</v>
      </c>
      <c r="D1632">
        <v>2</v>
      </c>
      <c r="E1632">
        <v>84129</v>
      </c>
      <c r="F1632" t="s">
        <v>291</v>
      </c>
      <c r="G1632">
        <v>1</v>
      </c>
      <c r="H1632" t="e">
        <f>_xlfn.XLOOKUP(Table1[[#This Row],[ZIPCODE]],Table2[Zip Code],Table2[County])</f>
        <v>#N/A</v>
      </c>
      <c r="I1632" t="str">
        <f>_xlfn.XLOOKUP(Table1[[#This Row],[ZIPCODE]],Table3[zip],Table3[county])</f>
        <v>Salt Lake County</v>
      </c>
      <c r="J1632" t="str">
        <f>IFERROR(Table1[[#This Row],[County (Utah.gov)]], SUBSTITUTE(Table1[[#This Row],[County (WPR)]], " County", ""))</f>
        <v>Salt Lake</v>
      </c>
    </row>
    <row r="1633" spans="1:10">
      <c r="A1633" t="s">
        <v>301</v>
      </c>
      <c r="B1633" t="s">
        <v>302</v>
      </c>
      <c r="C1633">
        <v>2025</v>
      </c>
      <c r="D1633">
        <v>2</v>
      </c>
      <c r="E1633">
        <v>84302</v>
      </c>
      <c r="F1633" t="s">
        <v>290</v>
      </c>
      <c r="G1633">
        <v>1</v>
      </c>
      <c r="H1633" t="str">
        <f>_xlfn.XLOOKUP(Table1[[#This Row],[ZIPCODE]],Table2[Zip Code],Table2[County])</f>
        <v>Box Elder</v>
      </c>
      <c r="I1633" t="str">
        <f>_xlfn.XLOOKUP(Table1[[#This Row],[ZIPCODE]],Table3[zip],Table3[county])</f>
        <v>Box Elder County</v>
      </c>
      <c r="J1633" t="str">
        <f>IFERROR(Table1[[#This Row],[County (Utah.gov)]], SUBSTITUTE(Table1[[#This Row],[County (WPR)]], " County", ""))</f>
        <v>Box Elder</v>
      </c>
    </row>
    <row r="1634" spans="1:10">
      <c r="A1634" t="s">
        <v>301</v>
      </c>
      <c r="B1634" t="s">
        <v>302</v>
      </c>
      <c r="C1634">
        <v>2025</v>
      </c>
      <c r="D1634">
        <v>2</v>
      </c>
      <c r="E1634">
        <v>84318</v>
      </c>
      <c r="F1634" t="s">
        <v>290</v>
      </c>
      <c r="G1634">
        <v>1</v>
      </c>
      <c r="H1634" t="str">
        <f>_xlfn.XLOOKUP(Table1[[#This Row],[ZIPCODE]],Table2[Zip Code],Table2[County])</f>
        <v>Cache</v>
      </c>
      <c r="I1634" t="str">
        <f>_xlfn.XLOOKUP(Table1[[#This Row],[ZIPCODE]],Table3[zip],Table3[county])</f>
        <v>Cache County</v>
      </c>
      <c r="J1634" t="str">
        <f>IFERROR(Table1[[#This Row],[County (Utah.gov)]], SUBSTITUTE(Table1[[#This Row],[County (WPR)]], " County", ""))</f>
        <v>Cache</v>
      </c>
    </row>
    <row r="1635" spans="1:10">
      <c r="A1635" t="s">
        <v>301</v>
      </c>
      <c r="B1635" t="s">
        <v>302</v>
      </c>
      <c r="C1635">
        <v>2025</v>
      </c>
      <c r="D1635">
        <v>2</v>
      </c>
      <c r="E1635">
        <v>84319</v>
      </c>
      <c r="F1635" t="s">
        <v>291</v>
      </c>
      <c r="G1635">
        <v>1</v>
      </c>
      <c r="H1635" t="str">
        <f>_xlfn.XLOOKUP(Table1[[#This Row],[ZIPCODE]],Table2[Zip Code],Table2[County])</f>
        <v>Cache</v>
      </c>
      <c r="I1635" t="str">
        <f>_xlfn.XLOOKUP(Table1[[#This Row],[ZIPCODE]],Table3[zip],Table3[county])</f>
        <v>Cache County</v>
      </c>
      <c r="J1635" t="str">
        <f>IFERROR(Table1[[#This Row],[County (Utah.gov)]], SUBSTITUTE(Table1[[#This Row],[County (WPR)]], " County", ""))</f>
        <v>Cache</v>
      </c>
    </row>
    <row r="1636" spans="1:10">
      <c r="A1636" t="s">
        <v>301</v>
      </c>
      <c r="B1636" t="s">
        <v>302</v>
      </c>
      <c r="C1636">
        <v>2025</v>
      </c>
      <c r="D1636">
        <v>2</v>
      </c>
      <c r="E1636">
        <v>84332</v>
      </c>
      <c r="F1636" t="s">
        <v>290</v>
      </c>
      <c r="G1636">
        <v>1</v>
      </c>
      <c r="H1636" t="str">
        <f>_xlfn.XLOOKUP(Table1[[#This Row],[ZIPCODE]],Table2[Zip Code],Table2[County])</f>
        <v>Cache</v>
      </c>
      <c r="I1636" t="str">
        <f>_xlfn.XLOOKUP(Table1[[#This Row],[ZIPCODE]],Table3[zip],Table3[county])</f>
        <v>Cache County</v>
      </c>
      <c r="J1636" t="str">
        <f>IFERROR(Table1[[#This Row],[County (Utah.gov)]], SUBSTITUTE(Table1[[#This Row],[County (WPR)]], " County", ""))</f>
        <v>Cache</v>
      </c>
    </row>
    <row r="1637" spans="1:10">
      <c r="A1637" t="s">
        <v>301</v>
      </c>
      <c r="B1637" t="s">
        <v>302</v>
      </c>
      <c r="C1637">
        <v>2025</v>
      </c>
      <c r="D1637">
        <v>2</v>
      </c>
      <c r="E1637">
        <v>84401</v>
      </c>
      <c r="F1637" t="s">
        <v>290</v>
      </c>
      <c r="G1637">
        <v>1</v>
      </c>
      <c r="H1637" t="str">
        <f>_xlfn.XLOOKUP(Table1[[#This Row],[ZIPCODE]],Table2[Zip Code],Table2[County])</f>
        <v>Weber</v>
      </c>
      <c r="I1637" t="str">
        <f>_xlfn.XLOOKUP(Table1[[#This Row],[ZIPCODE]],Table3[zip],Table3[county])</f>
        <v>Weber County</v>
      </c>
      <c r="J1637" t="str">
        <f>IFERROR(Table1[[#This Row],[County (Utah.gov)]], SUBSTITUTE(Table1[[#This Row],[County (WPR)]], " County", ""))</f>
        <v>Weber</v>
      </c>
    </row>
    <row r="1638" spans="1:10">
      <c r="A1638" t="s">
        <v>301</v>
      </c>
      <c r="B1638" t="s">
        <v>302</v>
      </c>
      <c r="C1638">
        <v>2025</v>
      </c>
      <c r="D1638">
        <v>2</v>
      </c>
      <c r="E1638">
        <v>84403</v>
      </c>
      <c r="F1638" t="s">
        <v>290</v>
      </c>
      <c r="G1638">
        <v>2</v>
      </c>
      <c r="H1638" t="str">
        <f>_xlfn.XLOOKUP(Table1[[#This Row],[ZIPCODE]],Table2[Zip Code],Table2[County])</f>
        <v>Weber</v>
      </c>
      <c r="I1638" t="str">
        <f>_xlfn.XLOOKUP(Table1[[#This Row],[ZIPCODE]],Table3[zip],Table3[county])</f>
        <v>Weber County</v>
      </c>
      <c r="J1638" t="str">
        <f>IFERROR(Table1[[#This Row],[County (Utah.gov)]], SUBSTITUTE(Table1[[#This Row],[County (WPR)]], " County", ""))</f>
        <v>Weber</v>
      </c>
    </row>
    <row r="1639" spans="1:10">
      <c r="A1639" t="s">
        <v>301</v>
      </c>
      <c r="B1639" t="s">
        <v>302</v>
      </c>
      <c r="C1639">
        <v>2025</v>
      </c>
      <c r="D1639">
        <v>2</v>
      </c>
      <c r="E1639">
        <v>84404</v>
      </c>
      <c r="F1639" t="s">
        <v>290</v>
      </c>
      <c r="G1639">
        <v>1</v>
      </c>
      <c r="H1639" t="str">
        <f>_xlfn.XLOOKUP(Table1[[#This Row],[ZIPCODE]],Table2[Zip Code],Table2[County])</f>
        <v>Weber</v>
      </c>
      <c r="I1639" t="str">
        <f>_xlfn.XLOOKUP(Table1[[#This Row],[ZIPCODE]],Table3[zip],Table3[county])</f>
        <v>Weber County</v>
      </c>
      <c r="J1639" t="str">
        <f>IFERROR(Table1[[#This Row],[County (Utah.gov)]], SUBSTITUTE(Table1[[#This Row],[County (WPR)]], " County", ""))</f>
        <v>Weber</v>
      </c>
    </row>
    <row r="1640" spans="1:10">
      <c r="A1640" t="s">
        <v>301</v>
      </c>
      <c r="B1640" t="s">
        <v>302</v>
      </c>
      <c r="C1640">
        <v>2025</v>
      </c>
      <c r="D1640">
        <v>2</v>
      </c>
      <c r="E1640">
        <v>84405</v>
      </c>
      <c r="F1640" t="s">
        <v>290</v>
      </c>
      <c r="G1640">
        <v>1</v>
      </c>
      <c r="H1640" t="str">
        <f>_xlfn.XLOOKUP(Table1[[#This Row],[ZIPCODE]],Table2[Zip Code],Table2[County])</f>
        <v>Weber</v>
      </c>
      <c r="I1640" t="str">
        <f>_xlfn.XLOOKUP(Table1[[#This Row],[ZIPCODE]],Table3[zip],Table3[county])</f>
        <v>Weber County</v>
      </c>
      <c r="J1640" t="str">
        <f>IFERROR(Table1[[#This Row],[County (Utah.gov)]], SUBSTITUTE(Table1[[#This Row],[County (WPR)]], " County", ""))</f>
        <v>Weber</v>
      </c>
    </row>
    <row r="1641" spans="1:10">
      <c r="A1641" t="s">
        <v>301</v>
      </c>
      <c r="B1641" t="s">
        <v>302</v>
      </c>
      <c r="C1641">
        <v>2025</v>
      </c>
      <c r="D1641">
        <v>2</v>
      </c>
      <c r="E1641">
        <v>84405</v>
      </c>
      <c r="F1641" t="s">
        <v>291</v>
      </c>
      <c r="G1641">
        <v>1</v>
      </c>
      <c r="H1641" t="str">
        <f>_xlfn.XLOOKUP(Table1[[#This Row],[ZIPCODE]],Table2[Zip Code],Table2[County])</f>
        <v>Weber</v>
      </c>
      <c r="I1641" t="str">
        <f>_xlfn.XLOOKUP(Table1[[#This Row],[ZIPCODE]],Table3[zip],Table3[county])</f>
        <v>Weber County</v>
      </c>
      <c r="J1641" t="str">
        <f>IFERROR(Table1[[#This Row],[County (Utah.gov)]], SUBSTITUTE(Table1[[#This Row],[County (WPR)]], " County", ""))</f>
        <v>Weber</v>
      </c>
    </row>
    <row r="1642" spans="1:10">
      <c r="A1642" t="s">
        <v>301</v>
      </c>
      <c r="B1642" t="s">
        <v>302</v>
      </c>
      <c r="C1642">
        <v>2025</v>
      </c>
      <c r="D1642">
        <v>2</v>
      </c>
      <c r="E1642">
        <v>84414</v>
      </c>
      <c r="F1642" t="s">
        <v>290</v>
      </c>
      <c r="G1642">
        <v>4</v>
      </c>
      <c r="H1642" t="str">
        <f>_xlfn.XLOOKUP(Table1[[#This Row],[ZIPCODE]],Table2[Zip Code],Table2[County])</f>
        <v>Weber</v>
      </c>
      <c r="I1642" t="str">
        <f>_xlfn.XLOOKUP(Table1[[#This Row],[ZIPCODE]],Table3[zip],Table3[county])</f>
        <v>Weber County</v>
      </c>
      <c r="J1642" t="str">
        <f>IFERROR(Table1[[#This Row],[County (Utah.gov)]], SUBSTITUTE(Table1[[#This Row],[County (WPR)]], " County", ""))</f>
        <v>Weber</v>
      </c>
    </row>
    <row r="1643" spans="1:10">
      <c r="A1643" t="s">
        <v>301</v>
      </c>
      <c r="B1643" t="s">
        <v>302</v>
      </c>
      <c r="C1643">
        <v>2025</v>
      </c>
      <c r="D1643">
        <v>2</v>
      </c>
      <c r="E1643">
        <v>84511</v>
      </c>
      <c r="F1643" t="s">
        <v>290</v>
      </c>
      <c r="G1643">
        <v>1</v>
      </c>
      <c r="H1643" t="str">
        <f>_xlfn.XLOOKUP(Table1[[#This Row],[ZIPCODE]],Table2[Zip Code],Table2[County])</f>
        <v>San Juan</v>
      </c>
      <c r="I1643" t="str">
        <f>_xlfn.XLOOKUP(Table1[[#This Row],[ZIPCODE]],Table3[zip],Table3[county])</f>
        <v>San Juan County</v>
      </c>
      <c r="J1643" t="str">
        <f>IFERROR(Table1[[#This Row],[County (Utah.gov)]], SUBSTITUTE(Table1[[#This Row],[County (WPR)]], " County", ""))</f>
        <v>San Juan</v>
      </c>
    </row>
    <row r="1644" spans="1:10">
      <c r="A1644" t="s">
        <v>301</v>
      </c>
      <c r="B1644" t="s">
        <v>302</v>
      </c>
      <c r="C1644">
        <v>2025</v>
      </c>
      <c r="D1644">
        <v>2</v>
      </c>
      <c r="E1644">
        <v>84532</v>
      </c>
      <c r="F1644" t="s">
        <v>290</v>
      </c>
      <c r="G1644">
        <v>1</v>
      </c>
      <c r="H1644" t="str">
        <f>_xlfn.XLOOKUP(Table1[[#This Row],[ZIPCODE]],Table2[Zip Code],Table2[County])</f>
        <v>Grand</v>
      </c>
      <c r="I1644" t="str">
        <f>_xlfn.XLOOKUP(Table1[[#This Row],[ZIPCODE]],Table3[zip],Table3[county])</f>
        <v>Grand County</v>
      </c>
      <c r="J1644" t="str">
        <f>IFERROR(Table1[[#This Row],[County (Utah.gov)]], SUBSTITUTE(Table1[[#This Row],[County (WPR)]], " County", ""))</f>
        <v>Grand</v>
      </c>
    </row>
    <row r="1645" spans="1:10">
      <c r="A1645" t="s">
        <v>301</v>
      </c>
      <c r="B1645" t="s">
        <v>302</v>
      </c>
      <c r="C1645">
        <v>2025</v>
      </c>
      <c r="D1645">
        <v>2</v>
      </c>
      <c r="E1645">
        <v>84601</v>
      </c>
      <c r="F1645" t="s">
        <v>290</v>
      </c>
      <c r="G1645">
        <v>1</v>
      </c>
      <c r="H1645" t="str">
        <f>_xlfn.XLOOKUP(Table1[[#This Row],[ZIPCODE]],Table2[Zip Code],Table2[County])</f>
        <v>Utah</v>
      </c>
      <c r="I1645" t="str">
        <f>_xlfn.XLOOKUP(Table1[[#This Row],[ZIPCODE]],Table3[zip],Table3[county])</f>
        <v>Utah County</v>
      </c>
      <c r="J1645" t="str">
        <f>IFERROR(Table1[[#This Row],[County (Utah.gov)]], SUBSTITUTE(Table1[[#This Row],[County (WPR)]], " County", ""))</f>
        <v>Utah</v>
      </c>
    </row>
    <row r="1646" spans="1:10">
      <c r="A1646" t="s">
        <v>301</v>
      </c>
      <c r="B1646" t="s">
        <v>302</v>
      </c>
      <c r="C1646">
        <v>2025</v>
      </c>
      <c r="D1646">
        <v>2</v>
      </c>
      <c r="E1646">
        <v>84604</v>
      </c>
      <c r="F1646" t="s">
        <v>290</v>
      </c>
      <c r="G1646">
        <v>2</v>
      </c>
      <c r="H1646" t="str">
        <f>_xlfn.XLOOKUP(Table1[[#This Row],[ZIPCODE]],Table2[Zip Code],Table2[County])</f>
        <v>Utah</v>
      </c>
      <c r="I1646" t="str">
        <f>_xlfn.XLOOKUP(Table1[[#This Row],[ZIPCODE]],Table3[zip],Table3[county])</f>
        <v>Utah County</v>
      </c>
      <c r="J1646" t="str">
        <f>IFERROR(Table1[[#This Row],[County (Utah.gov)]], SUBSTITUTE(Table1[[#This Row],[County (WPR)]], " County", ""))</f>
        <v>Utah</v>
      </c>
    </row>
    <row r="1647" spans="1:10">
      <c r="A1647" t="s">
        <v>301</v>
      </c>
      <c r="B1647" t="s">
        <v>302</v>
      </c>
      <c r="C1647">
        <v>2025</v>
      </c>
      <c r="D1647">
        <v>2</v>
      </c>
      <c r="E1647">
        <v>84606</v>
      </c>
      <c r="F1647" t="s">
        <v>290</v>
      </c>
      <c r="G1647">
        <v>1</v>
      </c>
      <c r="H1647" t="str">
        <f>_xlfn.XLOOKUP(Table1[[#This Row],[ZIPCODE]],Table2[Zip Code],Table2[County])</f>
        <v>Utah</v>
      </c>
      <c r="I1647" t="str">
        <f>_xlfn.XLOOKUP(Table1[[#This Row],[ZIPCODE]],Table3[zip],Table3[county])</f>
        <v>Utah County</v>
      </c>
      <c r="J1647" t="str">
        <f>IFERROR(Table1[[#This Row],[County (Utah.gov)]], SUBSTITUTE(Table1[[#This Row],[County (WPR)]], " County", ""))</f>
        <v>Utah</v>
      </c>
    </row>
    <row r="1648" spans="1:10">
      <c r="A1648" t="s">
        <v>301</v>
      </c>
      <c r="B1648" t="s">
        <v>302</v>
      </c>
      <c r="C1648">
        <v>2025</v>
      </c>
      <c r="D1648">
        <v>2</v>
      </c>
      <c r="E1648">
        <v>84640</v>
      </c>
      <c r="F1648" t="s">
        <v>290</v>
      </c>
      <c r="G1648">
        <v>1</v>
      </c>
      <c r="H1648" t="str">
        <f>_xlfn.XLOOKUP(Table1[[#This Row],[ZIPCODE]],Table2[Zip Code],Table2[County])</f>
        <v>Millard</v>
      </c>
      <c r="I1648" t="str">
        <f>_xlfn.XLOOKUP(Table1[[#This Row],[ZIPCODE]],Table3[zip],Table3[county])</f>
        <v>Millard County</v>
      </c>
      <c r="J1648" t="str">
        <f>IFERROR(Table1[[#This Row],[County (Utah.gov)]], SUBSTITUTE(Table1[[#This Row],[County (WPR)]], " County", ""))</f>
        <v>Millard</v>
      </c>
    </row>
    <row r="1649" spans="1:10">
      <c r="A1649" t="s">
        <v>301</v>
      </c>
      <c r="B1649" t="s">
        <v>302</v>
      </c>
      <c r="C1649">
        <v>2025</v>
      </c>
      <c r="D1649">
        <v>2</v>
      </c>
      <c r="E1649">
        <v>84651</v>
      </c>
      <c r="F1649" t="s">
        <v>290</v>
      </c>
      <c r="G1649">
        <v>1</v>
      </c>
      <c r="H1649" t="str">
        <f>_xlfn.XLOOKUP(Table1[[#This Row],[ZIPCODE]],Table2[Zip Code],Table2[County])</f>
        <v>Utah</v>
      </c>
      <c r="I1649" t="str">
        <f>_xlfn.XLOOKUP(Table1[[#This Row],[ZIPCODE]],Table3[zip],Table3[county])</f>
        <v>Utah County</v>
      </c>
      <c r="J1649" t="str">
        <f>IFERROR(Table1[[#This Row],[County (Utah.gov)]], SUBSTITUTE(Table1[[#This Row],[County (WPR)]], " County", ""))</f>
        <v>Utah</v>
      </c>
    </row>
    <row r="1650" spans="1:10">
      <c r="A1650" t="s">
        <v>301</v>
      </c>
      <c r="B1650" t="s">
        <v>302</v>
      </c>
      <c r="C1650">
        <v>2025</v>
      </c>
      <c r="D1650">
        <v>2</v>
      </c>
      <c r="E1650">
        <v>84653</v>
      </c>
      <c r="F1650" t="s">
        <v>290</v>
      </c>
      <c r="G1650">
        <v>1</v>
      </c>
      <c r="H1650" t="str">
        <f>_xlfn.XLOOKUP(Table1[[#This Row],[ZIPCODE]],Table2[Zip Code],Table2[County])</f>
        <v>Utah</v>
      </c>
      <c r="I1650" t="str">
        <f>_xlfn.XLOOKUP(Table1[[#This Row],[ZIPCODE]],Table3[zip],Table3[county])</f>
        <v>Utah County</v>
      </c>
      <c r="J1650" t="str">
        <f>IFERROR(Table1[[#This Row],[County (Utah.gov)]], SUBSTITUTE(Table1[[#This Row],[County (WPR)]], " County", ""))</f>
        <v>Utah</v>
      </c>
    </row>
    <row r="1651" spans="1:10">
      <c r="A1651" t="s">
        <v>301</v>
      </c>
      <c r="B1651" t="s">
        <v>302</v>
      </c>
      <c r="C1651">
        <v>2025</v>
      </c>
      <c r="D1651">
        <v>2</v>
      </c>
      <c r="E1651">
        <v>84660</v>
      </c>
      <c r="F1651" t="s">
        <v>290</v>
      </c>
      <c r="G1651">
        <v>6</v>
      </c>
      <c r="H1651" t="str">
        <f>_xlfn.XLOOKUP(Table1[[#This Row],[ZIPCODE]],Table2[Zip Code],Table2[County])</f>
        <v>Utah</v>
      </c>
      <c r="I1651" t="str">
        <f>_xlfn.XLOOKUP(Table1[[#This Row],[ZIPCODE]],Table3[zip],Table3[county])</f>
        <v>Utah County</v>
      </c>
      <c r="J1651" t="str">
        <f>IFERROR(Table1[[#This Row],[County (Utah.gov)]], SUBSTITUTE(Table1[[#This Row],[County (WPR)]], " County", ""))</f>
        <v>Utah</v>
      </c>
    </row>
    <row r="1652" spans="1:10">
      <c r="A1652" t="s">
        <v>301</v>
      </c>
      <c r="B1652" t="s">
        <v>302</v>
      </c>
      <c r="C1652">
        <v>2025</v>
      </c>
      <c r="D1652">
        <v>2</v>
      </c>
      <c r="E1652">
        <v>84660</v>
      </c>
      <c r="F1652" t="s">
        <v>291</v>
      </c>
      <c r="G1652">
        <v>1</v>
      </c>
      <c r="H1652" t="str">
        <f>_xlfn.XLOOKUP(Table1[[#This Row],[ZIPCODE]],Table2[Zip Code],Table2[County])</f>
        <v>Utah</v>
      </c>
      <c r="I1652" t="str">
        <f>_xlfn.XLOOKUP(Table1[[#This Row],[ZIPCODE]],Table3[zip],Table3[county])</f>
        <v>Utah County</v>
      </c>
      <c r="J1652" t="str">
        <f>IFERROR(Table1[[#This Row],[County (Utah.gov)]], SUBSTITUTE(Table1[[#This Row],[County (WPR)]], " County", ""))</f>
        <v>Utah</v>
      </c>
    </row>
    <row r="1653" spans="1:10">
      <c r="A1653" t="s">
        <v>301</v>
      </c>
      <c r="B1653" t="s">
        <v>302</v>
      </c>
      <c r="C1653">
        <v>2025</v>
      </c>
      <c r="D1653">
        <v>2</v>
      </c>
      <c r="E1653">
        <v>84663</v>
      </c>
      <c r="F1653" t="s">
        <v>290</v>
      </c>
      <c r="G1653">
        <v>1</v>
      </c>
      <c r="H1653" t="str">
        <f>_xlfn.XLOOKUP(Table1[[#This Row],[ZIPCODE]],Table2[Zip Code],Table2[County])</f>
        <v>Utah</v>
      </c>
      <c r="I1653" t="str">
        <f>_xlfn.XLOOKUP(Table1[[#This Row],[ZIPCODE]],Table3[zip],Table3[county])</f>
        <v>Utah County</v>
      </c>
      <c r="J1653" t="str">
        <f>IFERROR(Table1[[#This Row],[County (Utah.gov)]], SUBSTITUTE(Table1[[#This Row],[County (WPR)]], " County", ""))</f>
        <v>Utah</v>
      </c>
    </row>
    <row r="1654" spans="1:10">
      <c r="A1654" t="s">
        <v>301</v>
      </c>
      <c r="B1654" t="s">
        <v>302</v>
      </c>
      <c r="C1654">
        <v>2025</v>
      </c>
      <c r="D1654">
        <v>2</v>
      </c>
      <c r="E1654">
        <v>84721</v>
      </c>
      <c r="F1654" t="s">
        <v>290</v>
      </c>
      <c r="G1654">
        <v>1</v>
      </c>
      <c r="H1654" t="str">
        <f>_xlfn.XLOOKUP(Table1[[#This Row],[ZIPCODE]],Table2[Zip Code],Table2[County])</f>
        <v>Iron</v>
      </c>
      <c r="I1654" t="str">
        <f>_xlfn.XLOOKUP(Table1[[#This Row],[ZIPCODE]],Table3[zip],Table3[county])</f>
        <v>Iron County</v>
      </c>
      <c r="J1654" t="str">
        <f>IFERROR(Table1[[#This Row],[County (Utah.gov)]], SUBSTITUTE(Table1[[#This Row],[County (WPR)]], " County", ""))</f>
        <v>Iron</v>
      </c>
    </row>
    <row r="1655" spans="1:10">
      <c r="A1655" t="s">
        <v>301</v>
      </c>
      <c r="B1655" t="s">
        <v>302</v>
      </c>
      <c r="C1655">
        <v>2025</v>
      </c>
      <c r="D1655">
        <v>2</v>
      </c>
      <c r="E1655">
        <v>84745</v>
      </c>
      <c r="F1655" t="s">
        <v>290</v>
      </c>
      <c r="G1655">
        <v>1</v>
      </c>
      <c r="H1655" t="str">
        <f>_xlfn.XLOOKUP(Table1[[#This Row],[ZIPCODE]],Table2[Zip Code],Table2[County])</f>
        <v>Washington</v>
      </c>
      <c r="I1655" t="str">
        <f>_xlfn.XLOOKUP(Table1[[#This Row],[ZIPCODE]],Table3[zip],Table3[county])</f>
        <v>Washington County</v>
      </c>
      <c r="J1655" t="str">
        <f>IFERROR(Table1[[#This Row],[County (Utah.gov)]], SUBSTITUTE(Table1[[#This Row],[County (WPR)]], " County", ""))</f>
        <v>Washington</v>
      </c>
    </row>
    <row r="1656" spans="1:10">
      <c r="A1656" t="s">
        <v>301</v>
      </c>
      <c r="B1656" t="s">
        <v>302</v>
      </c>
      <c r="C1656">
        <v>2025</v>
      </c>
      <c r="D1656">
        <v>2</v>
      </c>
      <c r="E1656">
        <v>84761</v>
      </c>
      <c r="F1656" t="s">
        <v>290</v>
      </c>
      <c r="G1656">
        <v>1</v>
      </c>
      <c r="H1656" t="str">
        <f>_xlfn.XLOOKUP(Table1[[#This Row],[ZIPCODE]],Table2[Zip Code],Table2[County])</f>
        <v>Iron</v>
      </c>
      <c r="I1656" t="str">
        <f>_xlfn.XLOOKUP(Table1[[#This Row],[ZIPCODE]],Table3[zip],Table3[county])</f>
        <v>Iron County</v>
      </c>
      <c r="J1656" t="str">
        <f>IFERROR(Table1[[#This Row],[County (Utah.gov)]], SUBSTITUTE(Table1[[#This Row],[County (WPR)]], " County", ""))</f>
        <v>Iron</v>
      </c>
    </row>
    <row r="1657" spans="1:10">
      <c r="A1657" t="s">
        <v>301</v>
      </c>
      <c r="B1657" t="s">
        <v>302</v>
      </c>
      <c r="C1657">
        <v>2025</v>
      </c>
      <c r="D1657">
        <v>2</v>
      </c>
      <c r="E1657">
        <v>84765</v>
      </c>
      <c r="F1657" t="s">
        <v>290</v>
      </c>
      <c r="G1657">
        <v>1</v>
      </c>
      <c r="H1657" t="str">
        <f>_xlfn.XLOOKUP(Table1[[#This Row],[ZIPCODE]],Table2[Zip Code],Table2[County])</f>
        <v>Washington</v>
      </c>
      <c r="I1657" t="str">
        <f>_xlfn.XLOOKUP(Table1[[#This Row],[ZIPCODE]],Table3[zip],Table3[county])</f>
        <v>Washington County</v>
      </c>
      <c r="J1657" t="str">
        <f>IFERROR(Table1[[#This Row],[County (Utah.gov)]], SUBSTITUTE(Table1[[#This Row],[County (WPR)]], " County", ""))</f>
        <v>Washington</v>
      </c>
    </row>
    <row r="1658" spans="1:10">
      <c r="A1658" t="s">
        <v>301</v>
      </c>
      <c r="B1658" t="s">
        <v>302</v>
      </c>
      <c r="C1658">
        <v>2025</v>
      </c>
      <c r="D1658">
        <v>2</v>
      </c>
      <c r="E1658">
        <v>84770</v>
      </c>
      <c r="F1658" t="s">
        <v>290</v>
      </c>
      <c r="G1658">
        <v>1</v>
      </c>
      <c r="H1658" t="str">
        <f>_xlfn.XLOOKUP(Table1[[#This Row],[ZIPCODE]],Table2[Zip Code],Table2[County])</f>
        <v>Washington</v>
      </c>
      <c r="I1658" t="str">
        <f>_xlfn.XLOOKUP(Table1[[#This Row],[ZIPCODE]],Table3[zip],Table3[county])</f>
        <v>Washington County</v>
      </c>
      <c r="J1658" t="str">
        <f>IFERROR(Table1[[#This Row],[County (Utah.gov)]], SUBSTITUTE(Table1[[#This Row],[County (WPR)]], " County", ""))</f>
        <v>Washington</v>
      </c>
    </row>
    <row r="1659" spans="1:10">
      <c r="A1659" t="s">
        <v>301</v>
      </c>
      <c r="B1659" t="s">
        <v>302</v>
      </c>
      <c r="C1659">
        <v>2025</v>
      </c>
      <c r="D1659">
        <v>2</v>
      </c>
      <c r="E1659">
        <v>84790</v>
      </c>
      <c r="F1659" t="s">
        <v>290</v>
      </c>
      <c r="G1659">
        <v>1</v>
      </c>
      <c r="H1659" t="str">
        <f>_xlfn.XLOOKUP(Table1[[#This Row],[ZIPCODE]],Table2[Zip Code],Table2[County])</f>
        <v>Washington</v>
      </c>
      <c r="I1659" t="str">
        <f>_xlfn.XLOOKUP(Table1[[#This Row],[ZIPCODE]],Table3[zip],Table3[county])</f>
        <v>Washington County</v>
      </c>
      <c r="J1659" t="str">
        <f>IFERROR(Table1[[#This Row],[County (Utah.gov)]], SUBSTITUTE(Table1[[#This Row],[County (WPR)]], " County", ""))</f>
        <v>Washington</v>
      </c>
    </row>
    <row r="1660" spans="1:10">
      <c r="A1660" t="s">
        <v>301</v>
      </c>
      <c r="B1660" t="s">
        <v>303</v>
      </c>
      <c r="C1660">
        <v>2025</v>
      </c>
      <c r="D1660">
        <v>2</v>
      </c>
      <c r="E1660">
        <v>84005</v>
      </c>
      <c r="F1660" t="s">
        <v>290</v>
      </c>
      <c r="G1660">
        <v>1</v>
      </c>
      <c r="H1660" t="e">
        <f>_xlfn.XLOOKUP(Table1[[#This Row],[ZIPCODE]],Table2[Zip Code],Table2[County])</f>
        <v>#N/A</v>
      </c>
      <c r="I1660" t="str">
        <f>_xlfn.XLOOKUP(Table1[[#This Row],[ZIPCODE]],Table3[zip],Table3[county])</f>
        <v>Utah County</v>
      </c>
      <c r="J1660" t="str">
        <f>IFERROR(Table1[[#This Row],[County (Utah.gov)]], SUBSTITUTE(Table1[[#This Row],[County (WPR)]], " County", ""))</f>
        <v>Utah</v>
      </c>
    </row>
    <row r="1661" spans="1:10">
      <c r="A1661" t="s">
        <v>301</v>
      </c>
      <c r="B1661" t="s">
        <v>303</v>
      </c>
      <c r="C1661">
        <v>2025</v>
      </c>
      <c r="D1661">
        <v>2</v>
      </c>
      <c r="E1661">
        <v>84037</v>
      </c>
      <c r="F1661" t="s">
        <v>290</v>
      </c>
      <c r="G1661">
        <v>1</v>
      </c>
      <c r="H1661" t="str">
        <f>_xlfn.XLOOKUP(Table1[[#This Row],[ZIPCODE]],Table2[Zip Code],Table2[County])</f>
        <v>Davis</v>
      </c>
      <c r="I1661" t="str">
        <f>_xlfn.XLOOKUP(Table1[[#This Row],[ZIPCODE]],Table3[zip],Table3[county])</f>
        <v>Davis County</v>
      </c>
      <c r="J1661" t="str">
        <f>IFERROR(Table1[[#This Row],[County (Utah.gov)]], SUBSTITUTE(Table1[[#This Row],[County (WPR)]], " County", ""))</f>
        <v>Davis</v>
      </c>
    </row>
    <row r="1662" spans="1:10">
      <c r="A1662" t="s">
        <v>301</v>
      </c>
      <c r="B1662" t="s">
        <v>303</v>
      </c>
      <c r="C1662">
        <v>2025</v>
      </c>
      <c r="D1662">
        <v>2</v>
      </c>
      <c r="E1662">
        <v>84045</v>
      </c>
      <c r="F1662" t="s">
        <v>290</v>
      </c>
      <c r="G1662">
        <v>1</v>
      </c>
      <c r="H1662" t="e">
        <f>_xlfn.XLOOKUP(Table1[[#This Row],[ZIPCODE]],Table2[Zip Code],Table2[County])</f>
        <v>#N/A</v>
      </c>
      <c r="I1662" t="str">
        <f>_xlfn.XLOOKUP(Table1[[#This Row],[ZIPCODE]],Table3[zip],Table3[county])</f>
        <v>Utah County</v>
      </c>
      <c r="J1662" t="str">
        <f>IFERROR(Table1[[#This Row],[County (Utah.gov)]], SUBSTITUTE(Table1[[#This Row],[County (WPR)]], " County", ""))</f>
        <v>Utah</v>
      </c>
    </row>
    <row r="1663" spans="1:10">
      <c r="A1663" t="s">
        <v>301</v>
      </c>
      <c r="B1663" t="s">
        <v>303</v>
      </c>
      <c r="C1663">
        <v>2025</v>
      </c>
      <c r="D1663">
        <v>2</v>
      </c>
      <c r="E1663">
        <v>84062</v>
      </c>
      <c r="F1663" t="s">
        <v>290</v>
      </c>
      <c r="G1663">
        <v>1</v>
      </c>
      <c r="H1663" t="str">
        <f>_xlfn.XLOOKUP(Table1[[#This Row],[ZIPCODE]],Table2[Zip Code],Table2[County])</f>
        <v>Utah</v>
      </c>
      <c r="I1663" t="str">
        <f>_xlfn.XLOOKUP(Table1[[#This Row],[ZIPCODE]],Table3[zip],Table3[county])</f>
        <v>Utah County</v>
      </c>
      <c r="J1663" t="str">
        <f>IFERROR(Table1[[#This Row],[County (Utah.gov)]], SUBSTITUTE(Table1[[#This Row],[County (WPR)]], " County", ""))</f>
        <v>Utah</v>
      </c>
    </row>
    <row r="1664" spans="1:10">
      <c r="A1664" t="s">
        <v>301</v>
      </c>
      <c r="B1664" t="s">
        <v>303</v>
      </c>
      <c r="C1664">
        <v>2025</v>
      </c>
      <c r="D1664">
        <v>2</v>
      </c>
      <c r="E1664">
        <v>84092</v>
      </c>
      <c r="F1664" t="s">
        <v>290</v>
      </c>
      <c r="G1664">
        <v>1</v>
      </c>
      <c r="H1664" t="str">
        <f>_xlfn.XLOOKUP(Table1[[#This Row],[ZIPCODE]],Table2[Zip Code],Table2[County])</f>
        <v>Salt Lake</v>
      </c>
      <c r="I1664" t="str">
        <f>_xlfn.XLOOKUP(Table1[[#This Row],[ZIPCODE]],Table3[zip],Table3[county])</f>
        <v>Salt Lake County</v>
      </c>
      <c r="J1664" t="str">
        <f>IFERROR(Table1[[#This Row],[County (Utah.gov)]], SUBSTITUTE(Table1[[#This Row],[County (WPR)]], " County", ""))</f>
        <v>Salt Lake</v>
      </c>
    </row>
    <row r="1665" spans="1:10">
      <c r="A1665" t="s">
        <v>301</v>
      </c>
      <c r="B1665" t="s">
        <v>303</v>
      </c>
      <c r="C1665">
        <v>2025</v>
      </c>
      <c r="D1665">
        <v>2</v>
      </c>
      <c r="E1665">
        <v>84601</v>
      </c>
      <c r="F1665" t="s">
        <v>290</v>
      </c>
      <c r="G1665">
        <v>1</v>
      </c>
      <c r="H1665" t="str">
        <f>_xlfn.XLOOKUP(Table1[[#This Row],[ZIPCODE]],Table2[Zip Code],Table2[County])</f>
        <v>Utah</v>
      </c>
      <c r="I1665" t="str">
        <f>_xlfn.XLOOKUP(Table1[[#This Row],[ZIPCODE]],Table3[zip],Table3[county])</f>
        <v>Utah County</v>
      </c>
      <c r="J1665" t="str">
        <f>IFERROR(Table1[[#This Row],[County (Utah.gov)]], SUBSTITUTE(Table1[[#This Row],[County (WPR)]], " County", ""))</f>
        <v>Utah</v>
      </c>
    </row>
    <row r="1666" spans="1:10">
      <c r="A1666" t="s">
        <v>301</v>
      </c>
      <c r="B1666" t="s">
        <v>303</v>
      </c>
      <c r="C1666">
        <v>2025</v>
      </c>
      <c r="D1666">
        <v>2</v>
      </c>
      <c r="E1666">
        <v>84720</v>
      </c>
      <c r="F1666" t="s">
        <v>290</v>
      </c>
      <c r="G1666">
        <v>2</v>
      </c>
      <c r="H1666" t="str">
        <f>_xlfn.XLOOKUP(Table1[[#This Row],[ZIPCODE]],Table2[Zip Code],Table2[County])</f>
        <v>Iron</v>
      </c>
      <c r="I1666" t="str">
        <f>_xlfn.XLOOKUP(Table1[[#This Row],[ZIPCODE]],Table3[zip],Table3[county])</f>
        <v>Iron County</v>
      </c>
      <c r="J1666" t="str">
        <f>IFERROR(Table1[[#This Row],[County (Utah.gov)]], SUBSTITUTE(Table1[[#This Row],[County (WPR)]], " County", ""))</f>
        <v>Iron</v>
      </c>
    </row>
    <row r="1667" spans="1:10">
      <c r="A1667" t="s">
        <v>301</v>
      </c>
      <c r="B1667" t="s">
        <v>303</v>
      </c>
      <c r="C1667">
        <v>2025</v>
      </c>
      <c r="D1667">
        <v>2</v>
      </c>
      <c r="E1667">
        <v>84721</v>
      </c>
      <c r="F1667" t="s">
        <v>290</v>
      </c>
      <c r="G1667">
        <v>2</v>
      </c>
      <c r="H1667" t="str">
        <f>_xlfn.XLOOKUP(Table1[[#This Row],[ZIPCODE]],Table2[Zip Code],Table2[County])</f>
        <v>Iron</v>
      </c>
      <c r="I1667" t="str">
        <f>_xlfn.XLOOKUP(Table1[[#This Row],[ZIPCODE]],Table3[zip],Table3[county])</f>
        <v>Iron County</v>
      </c>
      <c r="J1667" t="str">
        <f>IFERROR(Table1[[#This Row],[County (Utah.gov)]], SUBSTITUTE(Table1[[#This Row],[County (WPR)]], " County", ""))</f>
        <v>Iron</v>
      </c>
    </row>
    <row r="1668" spans="1:10">
      <c r="A1668" t="s">
        <v>301</v>
      </c>
      <c r="B1668" t="s">
        <v>303</v>
      </c>
      <c r="C1668">
        <v>2025</v>
      </c>
      <c r="D1668">
        <v>2</v>
      </c>
      <c r="E1668">
        <v>84725</v>
      </c>
      <c r="F1668" t="s">
        <v>290</v>
      </c>
      <c r="G1668">
        <v>1</v>
      </c>
      <c r="H1668" t="str">
        <f>_xlfn.XLOOKUP(Table1[[#This Row],[ZIPCODE]],Table2[Zip Code],Table2[County])</f>
        <v>Washington</v>
      </c>
      <c r="I1668" t="str">
        <f>_xlfn.XLOOKUP(Table1[[#This Row],[ZIPCODE]],Table3[zip],Table3[county])</f>
        <v>Washington County</v>
      </c>
      <c r="J1668" t="str">
        <f>IFERROR(Table1[[#This Row],[County (Utah.gov)]], SUBSTITUTE(Table1[[#This Row],[County (WPR)]], " County", ""))</f>
        <v>Washington</v>
      </c>
    </row>
    <row r="1669" spans="1:10">
      <c r="A1669" t="s">
        <v>301</v>
      </c>
      <c r="B1669" t="s">
        <v>303</v>
      </c>
      <c r="C1669">
        <v>2025</v>
      </c>
      <c r="D1669">
        <v>2</v>
      </c>
      <c r="E1669">
        <v>84737</v>
      </c>
      <c r="F1669" t="s">
        <v>290</v>
      </c>
      <c r="G1669">
        <v>3</v>
      </c>
      <c r="H1669" t="str">
        <f>_xlfn.XLOOKUP(Table1[[#This Row],[ZIPCODE]],Table2[Zip Code],Table2[County])</f>
        <v>Washington</v>
      </c>
      <c r="I1669" t="str">
        <f>_xlfn.XLOOKUP(Table1[[#This Row],[ZIPCODE]],Table3[zip],Table3[county])</f>
        <v>Washington County</v>
      </c>
      <c r="J1669" t="str">
        <f>IFERROR(Table1[[#This Row],[County (Utah.gov)]], SUBSTITUTE(Table1[[#This Row],[County (WPR)]], " County", ""))</f>
        <v>Washington</v>
      </c>
    </row>
    <row r="1670" spans="1:10">
      <c r="A1670" t="s">
        <v>301</v>
      </c>
      <c r="B1670" t="s">
        <v>303</v>
      </c>
      <c r="C1670">
        <v>2025</v>
      </c>
      <c r="D1670">
        <v>2</v>
      </c>
      <c r="E1670">
        <v>84746</v>
      </c>
      <c r="F1670" t="s">
        <v>290</v>
      </c>
      <c r="G1670">
        <v>1</v>
      </c>
      <c r="H1670" t="str">
        <f>_xlfn.XLOOKUP(Table1[[#This Row],[ZIPCODE]],Table2[Zip Code],Table2[County])</f>
        <v>Washington</v>
      </c>
      <c r="I1670" t="str">
        <f>_xlfn.XLOOKUP(Table1[[#This Row],[ZIPCODE]],Table3[zip],Table3[county])</f>
        <v>Washington County</v>
      </c>
      <c r="J1670" t="str">
        <f>IFERROR(Table1[[#This Row],[County (Utah.gov)]], SUBSTITUTE(Table1[[#This Row],[County (WPR)]], " County", ""))</f>
        <v>Washington</v>
      </c>
    </row>
    <row r="1671" spans="1:10">
      <c r="A1671" t="s">
        <v>301</v>
      </c>
      <c r="B1671" t="s">
        <v>303</v>
      </c>
      <c r="C1671">
        <v>2025</v>
      </c>
      <c r="D1671">
        <v>2</v>
      </c>
      <c r="E1671">
        <v>84765</v>
      </c>
      <c r="F1671" t="s">
        <v>290</v>
      </c>
      <c r="G1671">
        <v>3</v>
      </c>
      <c r="H1671" t="str">
        <f>_xlfn.XLOOKUP(Table1[[#This Row],[ZIPCODE]],Table2[Zip Code],Table2[County])</f>
        <v>Washington</v>
      </c>
      <c r="I1671" t="str">
        <f>_xlfn.XLOOKUP(Table1[[#This Row],[ZIPCODE]],Table3[zip],Table3[county])</f>
        <v>Washington County</v>
      </c>
      <c r="J1671" t="str">
        <f>IFERROR(Table1[[#This Row],[County (Utah.gov)]], SUBSTITUTE(Table1[[#This Row],[County (WPR)]], " County", ""))</f>
        <v>Washington</v>
      </c>
    </row>
    <row r="1672" spans="1:10">
      <c r="A1672" t="s">
        <v>301</v>
      </c>
      <c r="B1672" t="s">
        <v>303</v>
      </c>
      <c r="C1672">
        <v>2025</v>
      </c>
      <c r="D1672">
        <v>2</v>
      </c>
      <c r="E1672">
        <v>84770</v>
      </c>
      <c r="F1672" t="s">
        <v>290</v>
      </c>
      <c r="G1672">
        <v>22</v>
      </c>
      <c r="H1672" t="str">
        <f>_xlfn.XLOOKUP(Table1[[#This Row],[ZIPCODE]],Table2[Zip Code],Table2[County])</f>
        <v>Washington</v>
      </c>
      <c r="I1672" t="str">
        <f>_xlfn.XLOOKUP(Table1[[#This Row],[ZIPCODE]],Table3[zip],Table3[county])</f>
        <v>Washington County</v>
      </c>
      <c r="J1672" t="str">
        <f>IFERROR(Table1[[#This Row],[County (Utah.gov)]], SUBSTITUTE(Table1[[#This Row],[County (WPR)]], " County", ""))</f>
        <v>Washington</v>
      </c>
    </row>
    <row r="1673" spans="1:10">
      <c r="A1673" t="s">
        <v>301</v>
      </c>
      <c r="B1673" t="s">
        <v>303</v>
      </c>
      <c r="C1673">
        <v>2025</v>
      </c>
      <c r="D1673">
        <v>2</v>
      </c>
      <c r="E1673">
        <v>84774</v>
      </c>
      <c r="F1673" t="s">
        <v>290</v>
      </c>
      <c r="G1673">
        <v>1</v>
      </c>
      <c r="H1673" t="str">
        <f>_xlfn.XLOOKUP(Table1[[#This Row],[ZIPCODE]],Table2[Zip Code],Table2[County])</f>
        <v>Washington</v>
      </c>
      <c r="I1673" t="str">
        <f>_xlfn.XLOOKUP(Table1[[#This Row],[ZIPCODE]],Table3[zip],Table3[county])</f>
        <v>Washington County</v>
      </c>
      <c r="J1673" t="str">
        <f>IFERROR(Table1[[#This Row],[County (Utah.gov)]], SUBSTITUTE(Table1[[#This Row],[County (WPR)]], " County", ""))</f>
        <v>Washington</v>
      </c>
    </row>
    <row r="1674" spans="1:10">
      <c r="A1674" t="s">
        <v>301</v>
      </c>
      <c r="B1674" t="s">
        <v>303</v>
      </c>
      <c r="C1674">
        <v>2025</v>
      </c>
      <c r="D1674">
        <v>2</v>
      </c>
      <c r="E1674">
        <v>84780</v>
      </c>
      <c r="F1674" t="s">
        <v>290</v>
      </c>
      <c r="G1674">
        <v>10</v>
      </c>
      <c r="H1674" t="str">
        <f>_xlfn.XLOOKUP(Table1[[#This Row],[ZIPCODE]],Table2[Zip Code],Table2[County])</f>
        <v>Washington</v>
      </c>
      <c r="I1674" t="str">
        <f>_xlfn.XLOOKUP(Table1[[#This Row],[ZIPCODE]],Table3[zip],Table3[county])</f>
        <v>Washington County</v>
      </c>
      <c r="J1674" t="str">
        <f>IFERROR(Table1[[#This Row],[County (Utah.gov)]], SUBSTITUTE(Table1[[#This Row],[County (WPR)]], " County", ""))</f>
        <v>Washington</v>
      </c>
    </row>
    <row r="1675" spans="1:10">
      <c r="A1675" t="s">
        <v>301</v>
      </c>
      <c r="B1675" t="s">
        <v>303</v>
      </c>
      <c r="C1675">
        <v>2025</v>
      </c>
      <c r="D1675">
        <v>2</v>
      </c>
      <c r="E1675">
        <v>84780</v>
      </c>
      <c r="F1675" t="s">
        <v>291</v>
      </c>
      <c r="G1675">
        <v>2</v>
      </c>
      <c r="H1675" t="str">
        <f>_xlfn.XLOOKUP(Table1[[#This Row],[ZIPCODE]],Table2[Zip Code],Table2[County])</f>
        <v>Washington</v>
      </c>
      <c r="I1675" t="str">
        <f>_xlfn.XLOOKUP(Table1[[#This Row],[ZIPCODE]],Table3[zip],Table3[county])</f>
        <v>Washington County</v>
      </c>
      <c r="J1675" t="str">
        <f>IFERROR(Table1[[#This Row],[County (Utah.gov)]], SUBSTITUTE(Table1[[#This Row],[County (WPR)]], " County", ""))</f>
        <v>Washington</v>
      </c>
    </row>
    <row r="1676" spans="1:10">
      <c r="A1676" t="s">
        <v>301</v>
      </c>
      <c r="B1676" t="s">
        <v>303</v>
      </c>
      <c r="C1676">
        <v>2025</v>
      </c>
      <c r="D1676">
        <v>2</v>
      </c>
      <c r="E1676">
        <v>84790</v>
      </c>
      <c r="F1676" t="s">
        <v>290</v>
      </c>
      <c r="G1676">
        <v>24</v>
      </c>
      <c r="H1676" t="str">
        <f>_xlfn.XLOOKUP(Table1[[#This Row],[ZIPCODE]],Table2[Zip Code],Table2[County])</f>
        <v>Washington</v>
      </c>
      <c r="I1676" t="str">
        <f>_xlfn.XLOOKUP(Table1[[#This Row],[ZIPCODE]],Table3[zip],Table3[county])</f>
        <v>Washington County</v>
      </c>
      <c r="J1676" t="str">
        <f>IFERROR(Table1[[#This Row],[County (Utah.gov)]], SUBSTITUTE(Table1[[#This Row],[County (WPR)]], " County", ""))</f>
        <v>Washington</v>
      </c>
    </row>
    <row r="1677" spans="1:10">
      <c r="A1677" t="s">
        <v>301</v>
      </c>
      <c r="B1677" t="s">
        <v>298</v>
      </c>
      <c r="C1677">
        <v>2025</v>
      </c>
      <c r="D1677">
        <v>2</v>
      </c>
      <c r="E1677">
        <v>84005</v>
      </c>
      <c r="F1677" t="s">
        <v>290</v>
      </c>
      <c r="G1677">
        <v>2</v>
      </c>
      <c r="H1677" t="e">
        <f>_xlfn.XLOOKUP(Table1[[#This Row],[ZIPCODE]],Table2[Zip Code],Table2[County])</f>
        <v>#N/A</v>
      </c>
      <c r="I1677" t="str">
        <f>_xlfn.XLOOKUP(Table1[[#This Row],[ZIPCODE]],Table3[zip],Table3[county])</f>
        <v>Utah County</v>
      </c>
      <c r="J1677" t="str">
        <f>IFERROR(Table1[[#This Row],[County (Utah.gov)]], SUBSTITUTE(Table1[[#This Row],[County (WPR)]], " County", ""))</f>
        <v>Utah</v>
      </c>
    </row>
    <row r="1678" spans="1:10">
      <c r="A1678" t="s">
        <v>301</v>
      </c>
      <c r="B1678" t="s">
        <v>298</v>
      </c>
      <c r="C1678">
        <v>2025</v>
      </c>
      <c r="D1678">
        <v>2</v>
      </c>
      <c r="E1678">
        <v>84009</v>
      </c>
      <c r="F1678" t="s">
        <v>290</v>
      </c>
      <c r="G1678">
        <v>1</v>
      </c>
      <c r="H1678" t="e">
        <f>_xlfn.XLOOKUP(Table1[[#This Row],[ZIPCODE]],Table2[Zip Code],Table2[County])</f>
        <v>#N/A</v>
      </c>
      <c r="I1678" t="str">
        <f>_xlfn.XLOOKUP(Table1[[#This Row],[ZIPCODE]],Table3[zip],Table3[county])</f>
        <v>Salt Lake County</v>
      </c>
      <c r="J1678" t="str">
        <f>IFERROR(Table1[[#This Row],[County (Utah.gov)]], SUBSTITUTE(Table1[[#This Row],[County (WPR)]], " County", ""))</f>
        <v>Salt Lake</v>
      </c>
    </row>
    <row r="1679" spans="1:10">
      <c r="A1679" t="s">
        <v>301</v>
      </c>
      <c r="B1679" t="s">
        <v>298</v>
      </c>
      <c r="C1679">
        <v>2025</v>
      </c>
      <c r="D1679">
        <v>2</v>
      </c>
      <c r="E1679">
        <v>84010</v>
      </c>
      <c r="F1679" t="s">
        <v>290</v>
      </c>
      <c r="G1679">
        <v>1</v>
      </c>
      <c r="H1679" t="str">
        <f>_xlfn.XLOOKUP(Table1[[#This Row],[ZIPCODE]],Table2[Zip Code],Table2[County])</f>
        <v>Davis</v>
      </c>
      <c r="I1679" t="str">
        <f>_xlfn.XLOOKUP(Table1[[#This Row],[ZIPCODE]],Table3[zip],Table3[county])</f>
        <v>Davis County</v>
      </c>
      <c r="J1679" t="str">
        <f>IFERROR(Table1[[#This Row],[County (Utah.gov)]], SUBSTITUTE(Table1[[#This Row],[County (WPR)]], " County", ""))</f>
        <v>Davis</v>
      </c>
    </row>
    <row r="1680" spans="1:10">
      <c r="A1680" t="s">
        <v>301</v>
      </c>
      <c r="B1680" t="s">
        <v>298</v>
      </c>
      <c r="C1680">
        <v>2025</v>
      </c>
      <c r="D1680">
        <v>2</v>
      </c>
      <c r="E1680">
        <v>84010</v>
      </c>
      <c r="F1680" t="s">
        <v>291</v>
      </c>
      <c r="G1680">
        <v>1</v>
      </c>
      <c r="H1680" t="str">
        <f>_xlfn.XLOOKUP(Table1[[#This Row],[ZIPCODE]],Table2[Zip Code],Table2[County])</f>
        <v>Davis</v>
      </c>
      <c r="I1680" t="str">
        <f>_xlfn.XLOOKUP(Table1[[#This Row],[ZIPCODE]],Table3[zip],Table3[county])</f>
        <v>Davis County</v>
      </c>
      <c r="J1680" t="str">
        <f>IFERROR(Table1[[#This Row],[County (Utah.gov)]], SUBSTITUTE(Table1[[#This Row],[County (WPR)]], " County", ""))</f>
        <v>Davis</v>
      </c>
    </row>
    <row r="1681" spans="1:10">
      <c r="A1681" t="s">
        <v>301</v>
      </c>
      <c r="B1681" t="s">
        <v>298</v>
      </c>
      <c r="C1681">
        <v>2025</v>
      </c>
      <c r="D1681">
        <v>2</v>
      </c>
      <c r="E1681">
        <v>84020</v>
      </c>
      <c r="F1681" t="s">
        <v>290</v>
      </c>
      <c r="G1681">
        <v>2</v>
      </c>
      <c r="H1681" t="str">
        <f>_xlfn.XLOOKUP(Table1[[#This Row],[ZIPCODE]],Table2[Zip Code],Table2[County])</f>
        <v>Salt Lake</v>
      </c>
      <c r="I1681" t="str">
        <f>_xlfn.XLOOKUP(Table1[[#This Row],[ZIPCODE]],Table3[zip],Table3[county])</f>
        <v>Salt Lake County</v>
      </c>
      <c r="J1681" t="str">
        <f>IFERROR(Table1[[#This Row],[County (Utah.gov)]], SUBSTITUTE(Table1[[#This Row],[County (WPR)]], " County", ""))</f>
        <v>Salt Lake</v>
      </c>
    </row>
    <row r="1682" spans="1:10">
      <c r="A1682" t="s">
        <v>301</v>
      </c>
      <c r="B1682" t="s">
        <v>298</v>
      </c>
      <c r="C1682">
        <v>2025</v>
      </c>
      <c r="D1682">
        <v>2</v>
      </c>
      <c r="E1682">
        <v>84020</v>
      </c>
      <c r="F1682" t="s">
        <v>291</v>
      </c>
      <c r="G1682">
        <v>1</v>
      </c>
      <c r="H1682" t="str">
        <f>_xlfn.XLOOKUP(Table1[[#This Row],[ZIPCODE]],Table2[Zip Code],Table2[County])</f>
        <v>Salt Lake</v>
      </c>
      <c r="I1682" t="str">
        <f>_xlfn.XLOOKUP(Table1[[#This Row],[ZIPCODE]],Table3[zip],Table3[county])</f>
        <v>Salt Lake County</v>
      </c>
      <c r="J1682" t="str">
        <f>IFERROR(Table1[[#This Row],[County (Utah.gov)]], SUBSTITUTE(Table1[[#This Row],[County (WPR)]], " County", ""))</f>
        <v>Salt Lake</v>
      </c>
    </row>
    <row r="1683" spans="1:10">
      <c r="A1683" t="s">
        <v>301</v>
      </c>
      <c r="B1683" t="s">
        <v>298</v>
      </c>
      <c r="C1683">
        <v>2025</v>
      </c>
      <c r="D1683">
        <v>2</v>
      </c>
      <c r="E1683">
        <v>84032</v>
      </c>
      <c r="F1683" t="s">
        <v>290</v>
      </c>
      <c r="G1683">
        <v>1</v>
      </c>
      <c r="H1683" t="str">
        <f>_xlfn.XLOOKUP(Table1[[#This Row],[ZIPCODE]],Table2[Zip Code],Table2[County])</f>
        <v>Wasatch</v>
      </c>
      <c r="I1683" t="str">
        <f>_xlfn.XLOOKUP(Table1[[#This Row],[ZIPCODE]],Table3[zip],Table3[county])</f>
        <v>Wasatch County</v>
      </c>
      <c r="J1683" t="str">
        <f>IFERROR(Table1[[#This Row],[County (Utah.gov)]], SUBSTITUTE(Table1[[#This Row],[County (WPR)]], " County", ""))</f>
        <v>Wasatch</v>
      </c>
    </row>
    <row r="1684" spans="1:10">
      <c r="A1684" t="s">
        <v>301</v>
      </c>
      <c r="B1684" t="s">
        <v>298</v>
      </c>
      <c r="C1684">
        <v>2025</v>
      </c>
      <c r="D1684">
        <v>2</v>
      </c>
      <c r="E1684">
        <v>84043</v>
      </c>
      <c r="F1684" t="s">
        <v>290</v>
      </c>
      <c r="G1684">
        <v>2</v>
      </c>
      <c r="H1684" t="str">
        <f>_xlfn.XLOOKUP(Table1[[#This Row],[ZIPCODE]],Table2[Zip Code],Table2[County])</f>
        <v>Utah</v>
      </c>
      <c r="I1684" t="str">
        <f>_xlfn.XLOOKUP(Table1[[#This Row],[ZIPCODE]],Table3[zip],Table3[county])</f>
        <v>Utah County</v>
      </c>
      <c r="J1684" t="str">
        <f>IFERROR(Table1[[#This Row],[County (Utah.gov)]], SUBSTITUTE(Table1[[#This Row],[County (WPR)]], " County", ""))</f>
        <v>Utah</v>
      </c>
    </row>
    <row r="1685" spans="1:10">
      <c r="A1685" t="s">
        <v>301</v>
      </c>
      <c r="B1685" t="s">
        <v>298</v>
      </c>
      <c r="C1685">
        <v>2025</v>
      </c>
      <c r="D1685">
        <v>2</v>
      </c>
      <c r="E1685">
        <v>84043</v>
      </c>
      <c r="F1685" t="s">
        <v>291</v>
      </c>
      <c r="G1685">
        <v>1</v>
      </c>
      <c r="H1685" t="str">
        <f>_xlfn.XLOOKUP(Table1[[#This Row],[ZIPCODE]],Table2[Zip Code],Table2[County])</f>
        <v>Utah</v>
      </c>
      <c r="I1685" t="str">
        <f>_xlfn.XLOOKUP(Table1[[#This Row],[ZIPCODE]],Table3[zip],Table3[county])</f>
        <v>Utah County</v>
      </c>
      <c r="J1685" t="str">
        <f>IFERROR(Table1[[#This Row],[County (Utah.gov)]], SUBSTITUTE(Table1[[#This Row],[County (WPR)]], " County", ""))</f>
        <v>Utah</v>
      </c>
    </row>
    <row r="1686" spans="1:10">
      <c r="A1686" t="s">
        <v>301</v>
      </c>
      <c r="B1686" t="s">
        <v>298</v>
      </c>
      <c r="C1686">
        <v>2025</v>
      </c>
      <c r="D1686">
        <v>2</v>
      </c>
      <c r="E1686">
        <v>84047</v>
      </c>
      <c r="F1686" t="s">
        <v>291</v>
      </c>
      <c r="G1686">
        <v>1</v>
      </c>
      <c r="H1686" t="str">
        <f>_xlfn.XLOOKUP(Table1[[#This Row],[ZIPCODE]],Table2[Zip Code],Table2[County])</f>
        <v>Salt Lake</v>
      </c>
      <c r="I1686" t="str">
        <f>_xlfn.XLOOKUP(Table1[[#This Row],[ZIPCODE]],Table3[zip],Table3[county])</f>
        <v>Salt Lake County</v>
      </c>
      <c r="J1686" t="str">
        <f>IFERROR(Table1[[#This Row],[County (Utah.gov)]], SUBSTITUTE(Table1[[#This Row],[County (WPR)]], " County", ""))</f>
        <v>Salt Lake</v>
      </c>
    </row>
    <row r="1687" spans="1:10">
      <c r="A1687" t="s">
        <v>301</v>
      </c>
      <c r="B1687" t="s">
        <v>298</v>
      </c>
      <c r="C1687">
        <v>2025</v>
      </c>
      <c r="D1687">
        <v>2</v>
      </c>
      <c r="E1687">
        <v>84058</v>
      </c>
      <c r="F1687" t="s">
        <v>291</v>
      </c>
      <c r="G1687">
        <v>1</v>
      </c>
      <c r="H1687" t="str">
        <f>_xlfn.XLOOKUP(Table1[[#This Row],[ZIPCODE]],Table2[Zip Code],Table2[County])</f>
        <v>Utah</v>
      </c>
      <c r="I1687" t="str">
        <f>_xlfn.XLOOKUP(Table1[[#This Row],[ZIPCODE]],Table3[zip],Table3[county])</f>
        <v>Utah County</v>
      </c>
      <c r="J1687" t="str">
        <f>IFERROR(Table1[[#This Row],[County (Utah.gov)]], SUBSTITUTE(Table1[[#This Row],[County (WPR)]], " County", ""))</f>
        <v>Utah</v>
      </c>
    </row>
    <row r="1688" spans="1:10">
      <c r="A1688" t="s">
        <v>301</v>
      </c>
      <c r="B1688" t="s">
        <v>298</v>
      </c>
      <c r="C1688">
        <v>2025</v>
      </c>
      <c r="D1688">
        <v>2</v>
      </c>
      <c r="E1688">
        <v>84070</v>
      </c>
      <c r="F1688" t="s">
        <v>290</v>
      </c>
      <c r="G1688">
        <v>2</v>
      </c>
      <c r="H1688" t="str">
        <f>_xlfn.XLOOKUP(Table1[[#This Row],[ZIPCODE]],Table2[Zip Code],Table2[County])</f>
        <v>Salt Lake</v>
      </c>
      <c r="I1688" t="str">
        <f>_xlfn.XLOOKUP(Table1[[#This Row],[ZIPCODE]],Table3[zip],Table3[county])</f>
        <v>Salt Lake County</v>
      </c>
      <c r="J1688" t="str">
        <f>IFERROR(Table1[[#This Row],[County (Utah.gov)]], SUBSTITUTE(Table1[[#This Row],[County (WPR)]], " County", ""))</f>
        <v>Salt Lake</v>
      </c>
    </row>
    <row r="1689" spans="1:10">
      <c r="A1689" t="s">
        <v>301</v>
      </c>
      <c r="B1689" t="s">
        <v>298</v>
      </c>
      <c r="C1689">
        <v>2025</v>
      </c>
      <c r="D1689">
        <v>2</v>
      </c>
      <c r="E1689">
        <v>84070</v>
      </c>
      <c r="F1689" t="s">
        <v>291</v>
      </c>
      <c r="G1689">
        <v>1</v>
      </c>
      <c r="H1689" t="str">
        <f>_xlfn.XLOOKUP(Table1[[#This Row],[ZIPCODE]],Table2[Zip Code],Table2[County])</f>
        <v>Salt Lake</v>
      </c>
      <c r="I1689" t="str">
        <f>_xlfn.XLOOKUP(Table1[[#This Row],[ZIPCODE]],Table3[zip],Table3[county])</f>
        <v>Salt Lake County</v>
      </c>
      <c r="J1689" t="str">
        <f>IFERROR(Table1[[#This Row],[County (Utah.gov)]], SUBSTITUTE(Table1[[#This Row],[County (WPR)]], " County", ""))</f>
        <v>Salt Lake</v>
      </c>
    </row>
    <row r="1690" spans="1:10">
      <c r="A1690" t="s">
        <v>301</v>
      </c>
      <c r="B1690" t="s">
        <v>298</v>
      </c>
      <c r="C1690">
        <v>2025</v>
      </c>
      <c r="D1690">
        <v>2</v>
      </c>
      <c r="E1690">
        <v>84081</v>
      </c>
      <c r="F1690" t="s">
        <v>291</v>
      </c>
      <c r="G1690">
        <v>1</v>
      </c>
      <c r="H1690" t="e">
        <f>_xlfn.XLOOKUP(Table1[[#This Row],[ZIPCODE]],Table2[Zip Code],Table2[County])</f>
        <v>#N/A</v>
      </c>
      <c r="I1690" t="str">
        <f>_xlfn.XLOOKUP(Table1[[#This Row],[ZIPCODE]],Table3[zip],Table3[county])</f>
        <v>Salt Lake County</v>
      </c>
      <c r="J1690" t="str">
        <f>IFERROR(Table1[[#This Row],[County (Utah.gov)]], SUBSTITUTE(Table1[[#This Row],[County (WPR)]], " County", ""))</f>
        <v>Salt Lake</v>
      </c>
    </row>
    <row r="1691" spans="1:10">
      <c r="A1691" t="s">
        <v>301</v>
      </c>
      <c r="B1691" t="s">
        <v>298</v>
      </c>
      <c r="C1691">
        <v>2025</v>
      </c>
      <c r="D1691">
        <v>2</v>
      </c>
      <c r="E1691">
        <v>84088</v>
      </c>
      <c r="F1691" t="s">
        <v>291</v>
      </c>
      <c r="G1691">
        <v>2</v>
      </c>
      <c r="H1691" t="str">
        <f>_xlfn.XLOOKUP(Table1[[#This Row],[ZIPCODE]],Table2[Zip Code],Table2[County])</f>
        <v>Salt Lake</v>
      </c>
      <c r="I1691" t="str">
        <f>_xlfn.XLOOKUP(Table1[[#This Row],[ZIPCODE]],Table3[zip],Table3[county])</f>
        <v>Salt Lake County</v>
      </c>
      <c r="J1691" t="str">
        <f>IFERROR(Table1[[#This Row],[County (Utah.gov)]], SUBSTITUTE(Table1[[#This Row],[County (WPR)]], " County", ""))</f>
        <v>Salt Lake</v>
      </c>
    </row>
    <row r="1692" spans="1:10">
      <c r="A1692" t="s">
        <v>301</v>
      </c>
      <c r="B1692" t="s">
        <v>298</v>
      </c>
      <c r="C1692">
        <v>2025</v>
      </c>
      <c r="D1692">
        <v>2</v>
      </c>
      <c r="E1692">
        <v>84093</v>
      </c>
      <c r="F1692" t="s">
        <v>290</v>
      </c>
      <c r="G1692">
        <v>2</v>
      </c>
      <c r="H1692" t="str">
        <f>_xlfn.XLOOKUP(Table1[[#This Row],[ZIPCODE]],Table2[Zip Code],Table2[County])</f>
        <v>Salt Lake</v>
      </c>
      <c r="I1692" t="str">
        <f>_xlfn.XLOOKUP(Table1[[#This Row],[ZIPCODE]],Table3[zip],Table3[county])</f>
        <v>Salt Lake County</v>
      </c>
      <c r="J1692" t="str">
        <f>IFERROR(Table1[[#This Row],[County (Utah.gov)]], SUBSTITUTE(Table1[[#This Row],[County (WPR)]], " County", ""))</f>
        <v>Salt Lake</v>
      </c>
    </row>
    <row r="1693" spans="1:10">
      <c r="A1693" t="s">
        <v>301</v>
      </c>
      <c r="B1693" t="s">
        <v>298</v>
      </c>
      <c r="C1693">
        <v>2025</v>
      </c>
      <c r="D1693">
        <v>2</v>
      </c>
      <c r="E1693">
        <v>84095</v>
      </c>
      <c r="F1693" t="s">
        <v>290</v>
      </c>
      <c r="G1693">
        <v>1</v>
      </c>
      <c r="H1693" t="str">
        <f>_xlfn.XLOOKUP(Table1[[#This Row],[ZIPCODE]],Table2[Zip Code],Table2[County])</f>
        <v>Salt Lake</v>
      </c>
      <c r="I1693" t="str">
        <f>_xlfn.XLOOKUP(Table1[[#This Row],[ZIPCODE]],Table3[zip],Table3[county])</f>
        <v>Salt Lake County</v>
      </c>
      <c r="J1693" t="str">
        <f>IFERROR(Table1[[#This Row],[County (Utah.gov)]], SUBSTITUTE(Table1[[#This Row],[County (WPR)]], " County", ""))</f>
        <v>Salt Lake</v>
      </c>
    </row>
    <row r="1694" spans="1:10">
      <c r="A1694" t="s">
        <v>301</v>
      </c>
      <c r="B1694" t="s">
        <v>298</v>
      </c>
      <c r="C1694">
        <v>2025</v>
      </c>
      <c r="D1694">
        <v>2</v>
      </c>
      <c r="E1694">
        <v>84096</v>
      </c>
      <c r="F1694" t="s">
        <v>290</v>
      </c>
      <c r="G1694">
        <v>8</v>
      </c>
      <c r="H1694" t="e">
        <f>_xlfn.XLOOKUP(Table1[[#This Row],[ZIPCODE]],Table2[Zip Code],Table2[County])</f>
        <v>#N/A</v>
      </c>
      <c r="I1694" t="str">
        <f>_xlfn.XLOOKUP(Table1[[#This Row],[ZIPCODE]],Table3[zip],Table3[county])</f>
        <v>Salt Lake County</v>
      </c>
      <c r="J1694" t="str">
        <f>IFERROR(Table1[[#This Row],[County (Utah.gov)]], SUBSTITUTE(Table1[[#This Row],[County (WPR)]], " County", ""))</f>
        <v>Salt Lake</v>
      </c>
    </row>
    <row r="1695" spans="1:10">
      <c r="A1695" t="s">
        <v>301</v>
      </c>
      <c r="B1695" t="s">
        <v>298</v>
      </c>
      <c r="C1695">
        <v>2025</v>
      </c>
      <c r="D1695">
        <v>2</v>
      </c>
      <c r="E1695">
        <v>84096</v>
      </c>
      <c r="F1695" t="s">
        <v>291</v>
      </c>
      <c r="G1695">
        <v>1</v>
      </c>
      <c r="H1695" t="e">
        <f>_xlfn.XLOOKUP(Table1[[#This Row],[ZIPCODE]],Table2[Zip Code],Table2[County])</f>
        <v>#N/A</v>
      </c>
      <c r="I1695" t="str">
        <f>_xlfn.XLOOKUP(Table1[[#This Row],[ZIPCODE]],Table3[zip],Table3[county])</f>
        <v>Salt Lake County</v>
      </c>
      <c r="J1695" t="str">
        <f>IFERROR(Table1[[#This Row],[County (Utah.gov)]], SUBSTITUTE(Table1[[#This Row],[County (WPR)]], " County", ""))</f>
        <v>Salt Lake</v>
      </c>
    </row>
    <row r="1696" spans="1:10">
      <c r="A1696" t="s">
        <v>301</v>
      </c>
      <c r="B1696" t="s">
        <v>298</v>
      </c>
      <c r="C1696">
        <v>2025</v>
      </c>
      <c r="D1696">
        <v>2</v>
      </c>
      <c r="E1696">
        <v>84104</v>
      </c>
      <c r="F1696" t="s">
        <v>291</v>
      </c>
      <c r="G1696">
        <v>1</v>
      </c>
      <c r="H1696" t="str">
        <f>_xlfn.XLOOKUP(Table1[[#This Row],[ZIPCODE]],Table2[Zip Code],Table2[County])</f>
        <v>Salt Lake</v>
      </c>
      <c r="I1696" t="str">
        <f>_xlfn.XLOOKUP(Table1[[#This Row],[ZIPCODE]],Table3[zip],Table3[county])</f>
        <v>Salt Lake County</v>
      </c>
      <c r="J1696" t="str">
        <f>IFERROR(Table1[[#This Row],[County (Utah.gov)]], SUBSTITUTE(Table1[[#This Row],[County (WPR)]], " County", ""))</f>
        <v>Salt Lake</v>
      </c>
    </row>
    <row r="1697" spans="1:10">
      <c r="A1697" t="s">
        <v>301</v>
      </c>
      <c r="B1697" t="s">
        <v>298</v>
      </c>
      <c r="C1697">
        <v>2025</v>
      </c>
      <c r="D1697">
        <v>2</v>
      </c>
      <c r="E1697">
        <v>84106</v>
      </c>
      <c r="F1697" t="s">
        <v>290</v>
      </c>
      <c r="G1697">
        <v>1</v>
      </c>
      <c r="H1697" t="str">
        <f>_xlfn.XLOOKUP(Table1[[#This Row],[ZIPCODE]],Table2[Zip Code],Table2[County])</f>
        <v>Salt Lake</v>
      </c>
      <c r="I1697" t="str">
        <f>_xlfn.XLOOKUP(Table1[[#This Row],[ZIPCODE]],Table3[zip],Table3[county])</f>
        <v>Salt Lake County</v>
      </c>
      <c r="J1697" t="str">
        <f>IFERROR(Table1[[#This Row],[County (Utah.gov)]], SUBSTITUTE(Table1[[#This Row],[County (WPR)]], " County", ""))</f>
        <v>Salt Lake</v>
      </c>
    </row>
    <row r="1698" spans="1:10">
      <c r="A1698" t="s">
        <v>301</v>
      </c>
      <c r="B1698" t="s">
        <v>298</v>
      </c>
      <c r="C1698">
        <v>2025</v>
      </c>
      <c r="D1698">
        <v>2</v>
      </c>
      <c r="E1698">
        <v>84108</v>
      </c>
      <c r="F1698" t="s">
        <v>290</v>
      </c>
      <c r="G1698">
        <v>1</v>
      </c>
      <c r="H1698" t="str">
        <f>_xlfn.XLOOKUP(Table1[[#This Row],[ZIPCODE]],Table2[Zip Code],Table2[County])</f>
        <v>Salt Lake</v>
      </c>
      <c r="I1698" t="str">
        <f>_xlfn.XLOOKUP(Table1[[#This Row],[ZIPCODE]],Table3[zip],Table3[county])</f>
        <v>Salt Lake County</v>
      </c>
      <c r="J1698" t="str">
        <f>IFERROR(Table1[[#This Row],[County (Utah.gov)]], SUBSTITUTE(Table1[[#This Row],[County (WPR)]], " County", ""))</f>
        <v>Salt Lake</v>
      </c>
    </row>
    <row r="1699" spans="1:10">
      <c r="A1699" t="s">
        <v>301</v>
      </c>
      <c r="B1699" t="s">
        <v>298</v>
      </c>
      <c r="C1699">
        <v>2025</v>
      </c>
      <c r="D1699">
        <v>2</v>
      </c>
      <c r="E1699">
        <v>84108</v>
      </c>
      <c r="F1699" t="s">
        <v>291</v>
      </c>
      <c r="G1699">
        <v>1</v>
      </c>
      <c r="H1699" t="str">
        <f>_xlfn.XLOOKUP(Table1[[#This Row],[ZIPCODE]],Table2[Zip Code],Table2[County])</f>
        <v>Salt Lake</v>
      </c>
      <c r="I1699" t="str">
        <f>_xlfn.XLOOKUP(Table1[[#This Row],[ZIPCODE]],Table3[zip],Table3[county])</f>
        <v>Salt Lake County</v>
      </c>
      <c r="J1699" t="str">
        <f>IFERROR(Table1[[#This Row],[County (Utah.gov)]], SUBSTITUTE(Table1[[#This Row],[County (WPR)]], " County", ""))</f>
        <v>Salt Lake</v>
      </c>
    </row>
    <row r="1700" spans="1:10">
      <c r="A1700" t="s">
        <v>301</v>
      </c>
      <c r="B1700" t="s">
        <v>298</v>
      </c>
      <c r="C1700">
        <v>2025</v>
      </c>
      <c r="D1700">
        <v>2</v>
      </c>
      <c r="E1700">
        <v>84111</v>
      </c>
      <c r="F1700" t="s">
        <v>290</v>
      </c>
      <c r="G1700">
        <v>2</v>
      </c>
      <c r="H1700" t="str">
        <f>_xlfn.XLOOKUP(Table1[[#This Row],[ZIPCODE]],Table2[Zip Code],Table2[County])</f>
        <v>Salt Lake</v>
      </c>
      <c r="I1700" t="str">
        <f>_xlfn.XLOOKUP(Table1[[#This Row],[ZIPCODE]],Table3[zip],Table3[county])</f>
        <v>Salt Lake County</v>
      </c>
      <c r="J1700" t="str">
        <f>IFERROR(Table1[[#This Row],[County (Utah.gov)]], SUBSTITUTE(Table1[[#This Row],[County (WPR)]], " County", ""))</f>
        <v>Salt Lake</v>
      </c>
    </row>
    <row r="1701" spans="1:10">
      <c r="A1701" t="s">
        <v>301</v>
      </c>
      <c r="B1701" t="s">
        <v>298</v>
      </c>
      <c r="C1701">
        <v>2025</v>
      </c>
      <c r="D1701">
        <v>2</v>
      </c>
      <c r="E1701">
        <v>84112</v>
      </c>
      <c r="F1701" t="s">
        <v>290</v>
      </c>
      <c r="G1701">
        <v>2</v>
      </c>
      <c r="H1701" t="str">
        <f>_xlfn.XLOOKUP(Table1[[#This Row],[ZIPCODE]],Table2[Zip Code],Table2[County])</f>
        <v>Salt Lake</v>
      </c>
      <c r="I1701" t="str">
        <f>_xlfn.XLOOKUP(Table1[[#This Row],[ZIPCODE]],Table3[zip],Table3[county])</f>
        <v>Salt Lake County</v>
      </c>
      <c r="J1701" t="str">
        <f>IFERROR(Table1[[#This Row],[County (Utah.gov)]], SUBSTITUTE(Table1[[#This Row],[County (WPR)]], " County", ""))</f>
        <v>Salt Lake</v>
      </c>
    </row>
    <row r="1702" spans="1:10">
      <c r="A1702" t="s">
        <v>301</v>
      </c>
      <c r="B1702" t="s">
        <v>298</v>
      </c>
      <c r="C1702">
        <v>2025</v>
      </c>
      <c r="D1702">
        <v>2</v>
      </c>
      <c r="E1702">
        <v>84118</v>
      </c>
      <c r="F1702" t="s">
        <v>291</v>
      </c>
      <c r="G1702">
        <v>1</v>
      </c>
      <c r="H1702" t="str">
        <f>_xlfn.XLOOKUP(Table1[[#This Row],[ZIPCODE]],Table2[Zip Code],Table2[County])</f>
        <v>Salt Lake</v>
      </c>
      <c r="I1702" t="str">
        <f>_xlfn.XLOOKUP(Table1[[#This Row],[ZIPCODE]],Table3[zip],Table3[county])</f>
        <v>Salt Lake County</v>
      </c>
      <c r="J1702" t="str">
        <f>IFERROR(Table1[[#This Row],[County (Utah.gov)]], SUBSTITUTE(Table1[[#This Row],[County (WPR)]], " County", ""))</f>
        <v>Salt Lake</v>
      </c>
    </row>
    <row r="1703" spans="1:10">
      <c r="A1703" t="s">
        <v>301</v>
      </c>
      <c r="B1703" t="s">
        <v>298</v>
      </c>
      <c r="C1703">
        <v>2025</v>
      </c>
      <c r="D1703">
        <v>2</v>
      </c>
      <c r="E1703">
        <v>84120</v>
      </c>
      <c r="F1703" t="s">
        <v>290</v>
      </c>
      <c r="G1703">
        <v>1</v>
      </c>
      <c r="H1703" t="str">
        <f>_xlfn.XLOOKUP(Table1[[#This Row],[ZIPCODE]],Table2[Zip Code],Table2[County])</f>
        <v>Salt Lake</v>
      </c>
      <c r="I1703" t="str">
        <f>_xlfn.XLOOKUP(Table1[[#This Row],[ZIPCODE]],Table3[zip],Table3[county])</f>
        <v>Salt Lake County</v>
      </c>
      <c r="J1703" t="str">
        <f>IFERROR(Table1[[#This Row],[County (Utah.gov)]], SUBSTITUTE(Table1[[#This Row],[County (WPR)]], " County", ""))</f>
        <v>Salt Lake</v>
      </c>
    </row>
    <row r="1704" spans="1:10">
      <c r="A1704" t="s">
        <v>301</v>
      </c>
      <c r="B1704" t="s">
        <v>298</v>
      </c>
      <c r="C1704">
        <v>2025</v>
      </c>
      <c r="D1704">
        <v>2</v>
      </c>
      <c r="E1704">
        <v>84129</v>
      </c>
      <c r="F1704" t="s">
        <v>290</v>
      </c>
      <c r="G1704">
        <v>1</v>
      </c>
      <c r="H1704" t="e">
        <f>_xlfn.XLOOKUP(Table1[[#This Row],[ZIPCODE]],Table2[Zip Code],Table2[County])</f>
        <v>#N/A</v>
      </c>
      <c r="I1704" t="str">
        <f>_xlfn.XLOOKUP(Table1[[#This Row],[ZIPCODE]],Table3[zip],Table3[county])</f>
        <v>Salt Lake County</v>
      </c>
      <c r="J1704" t="str">
        <f>IFERROR(Table1[[#This Row],[County (Utah.gov)]], SUBSTITUTE(Table1[[#This Row],[County (WPR)]], " County", ""))</f>
        <v>Salt Lake</v>
      </c>
    </row>
    <row r="1705" spans="1:10">
      <c r="A1705" t="s">
        <v>301</v>
      </c>
      <c r="B1705" t="s">
        <v>298</v>
      </c>
      <c r="C1705">
        <v>2025</v>
      </c>
      <c r="D1705">
        <v>2</v>
      </c>
      <c r="E1705">
        <v>84129</v>
      </c>
      <c r="F1705" t="s">
        <v>291</v>
      </c>
      <c r="G1705">
        <v>1</v>
      </c>
      <c r="H1705" t="e">
        <f>_xlfn.XLOOKUP(Table1[[#This Row],[ZIPCODE]],Table2[Zip Code],Table2[County])</f>
        <v>#N/A</v>
      </c>
      <c r="I1705" t="str">
        <f>_xlfn.XLOOKUP(Table1[[#This Row],[ZIPCODE]],Table3[zip],Table3[county])</f>
        <v>Salt Lake County</v>
      </c>
      <c r="J1705" t="str">
        <f>IFERROR(Table1[[#This Row],[County (Utah.gov)]], SUBSTITUTE(Table1[[#This Row],[County (WPR)]], " County", ""))</f>
        <v>Salt Lake</v>
      </c>
    </row>
    <row r="1706" spans="1:10">
      <c r="A1706" t="s">
        <v>301</v>
      </c>
      <c r="B1706" t="s">
        <v>298</v>
      </c>
      <c r="C1706">
        <v>2025</v>
      </c>
      <c r="D1706">
        <v>2</v>
      </c>
      <c r="E1706">
        <v>84604</v>
      </c>
      <c r="F1706" t="s">
        <v>290</v>
      </c>
      <c r="G1706">
        <v>1</v>
      </c>
      <c r="H1706" t="str">
        <f>_xlfn.XLOOKUP(Table1[[#This Row],[ZIPCODE]],Table2[Zip Code],Table2[County])</f>
        <v>Utah</v>
      </c>
      <c r="I1706" t="str">
        <f>_xlfn.XLOOKUP(Table1[[#This Row],[ZIPCODE]],Table3[zip],Table3[county])</f>
        <v>Utah County</v>
      </c>
      <c r="J1706" t="str">
        <f>IFERROR(Table1[[#This Row],[County (Utah.gov)]], SUBSTITUTE(Table1[[#This Row],[County (WPR)]], " County", ""))</f>
        <v>Utah</v>
      </c>
    </row>
    <row r="1707" spans="1:10">
      <c r="A1707" t="s">
        <v>301</v>
      </c>
      <c r="B1707" t="s">
        <v>304</v>
      </c>
      <c r="C1707">
        <v>2025</v>
      </c>
      <c r="D1707">
        <v>2</v>
      </c>
      <c r="E1707">
        <v>84004</v>
      </c>
      <c r="F1707" t="s">
        <v>290</v>
      </c>
      <c r="G1707">
        <v>2</v>
      </c>
      <c r="H1707" t="str">
        <f>_xlfn.XLOOKUP(Table1[[#This Row],[ZIPCODE]],Table2[Zip Code],Table2[County])</f>
        <v>Utah</v>
      </c>
      <c r="I1707" t="str">
        <f>_xlfn.XLOOKUP(Table1[[#This Row],[ZIPCODE]],Table3[zip],Table3[county])</f>
        <v>Utah County</v>
      </c>
      <c r="J1707" t="str">
        <f>IFERROR(Table1[[#This Row],[County (Utah.gov)]], SUBSTITUTE(Table1[[#This Row],[County (WPR)]], " County", ""))</f>
        <v>Utah</v>
      </c>
    </row>
    <row r="1708" spans="1:10">
      <c r="A1708" t="s">
        <v>301</v>
      </c>
      <c r="B1708" t="s">
        <v>304</v>
      </c>
      <c r="C1708">
        <v>2025</v>
      </c>
      <c r="D1708">
        <v>2</v>
      </c>
      <c r="E1708">
        <v>84020</v>
      </c>
      <c r="F1708" t="s">
        <v>290</v>
      </c>
      <c r="G1708">
        <v>3</v>
      </c>
      <c r="H1708" t="str">
        <f>_xlfn.XLOOKUP(Table1[[#This Row],[ZIPCODE]],Table2[Zip Code],Table2[County])</f>
        <v>Salt Lake</v>
      </c>
      <c r="I1708" t="str">
        <f>_xlfn.XLOOKUP(Table1[[#This Row],[ZIPCODE]],Table3[zip],Table3[county])</f>
        <v>Salt Lake County</v>
      </c>
      <c r="J1708" t="str">
        <f>IFERROR(Table1[[#This Row],[County (Utah.gov)]], SUBSTITUTE(Table1[[#This Row],[County (WPR)]], " County", ""))</f>
        <v>Salt Lake</v>
      </c>
    </row>
    <row r="1709" spans="1:10">
      <c r="A1709" t="s">
        <v>301</v>
      </c>
      <c r="B1709" t="s">
        <v>304</v>
      </c>
      <c r="C1709">
        <v>2025</v>
      </c>
      <c r="D1709">
        <v>2</v>
      </c>
      <c r="E1709">
        <v>84036</v>
      </c>
      <c r="F1709" t="s">
        <v>290</v>
      </c>
      <c r="G1709">
        <v>1</v>
      </c>
      <c r="H1709" t="str">
        <f>_xlfn.XLOOKUP(Table1[[#This Row],[ZIPCODE]],Table2[Zip Code],Table2[County])</f>
        <v>Summit</v>
      </c>
      <c r="I1709" t="str">
        <f>_xlfn.XLOOKUP(Table1[[#This Row],[ZIPCODE]],Table3[zip],Table3[county])</f>
        <v>Summit County</v>
      </c>
      <c r="J1709" t="str">
        <f>IFERROR(Table1[[#This Row],[County (Utah.gov)]], SUBSTITUTE(Table1[[#This Row],[County (WPR)]], " County", ""))</f>
        <v>Summit</v>
      </c>
    </row>
    <row r="1710" spans="1:10">
      <c r="A1710" t="s">
        <v>301</v>
      </c>
      <c r="B1710" t="s">
        <v>304</v>
      </c>
      <c r="C1710">
        <v>2025</v>
      </c>
      <c r="D1710">
        <v>2</v>
      </c>
      <c r="E1710">
        <v>84044</v>
      </c>
      <c r="F1710" t="s">
        <v>290</v>
      </c>
      <c r="G1710">
        <v>1</v>
      </c>
      <c r="H1710" t="str">
        <f>_xlfn.XLOOKUP(Table1[[#This Row],[ZIPCODE]],Table2[Zip Code],Table2[County])</f>
        <v>Salt Lake</v>
      </c>
      <c r="I1710" t="str">
        <f>_xlfn.XLOOKUP(Table1[[#This Row],[ZIPCODE]],Table3[zip],Table3[county])</f>
        <v>Salt Lake County</v>
      </c>
      <c r="J1710" t="str">
        <f>IFERROR(Table1[[#This Row],[County (Utah.gov)]], SUBSTITUTE(Table1[[#This Row],[County (WPR)]], " County", ""))</f>
        <v>Salt Lake</v>
      </c>
    </row>
    <row r="1711" spans="1:10">
      <c r="A1711" t="s">
        <v>301</v>
      </c>
      <c r="B1711" t="s">
        <v>304</v>
      </c>
      <c r="C1711">
        <v>2025</v>
      </c>
      <c r="D1711">
        <v>2</v>
      </c>
      <c r="E1711">
        <v>84054</v>
      </c>
      <c r="F1711" t="s">
        <v>290</v>
      </c>
      <c r="G1711">
        <v>1</v>
      </c>
      <c r="H1711" t="str">
        <f>_xlfn.XLOOKUP(Table1[[#This Row],[ZIPCODE]],Table2[Zip Code],Table2[County])</f>
        <v>Davis</v>
      </c>
      <c r="I1711" t="str">
        <f>_xlfn.XLOOKUP(Table1[[#This Row],[ZIPCODE]],Table3[zip],Table3[county])</f>
        <v>Davis County</v>
      </c>
      <c r="J1711" t="str">
        <f>IFERROR(Table1[[#This Row],[County (Utah.gov)]], SUBSTITUTE(Table1[[#This Row],[County (WPR)]], " County", ""))</f>
        <v>Davis</v>
      </c>
    </row>
    <row r="1712" spans="1:10">
      <c r="A1712" t="s">
        <v>301</v>
      </c>
      <c r="B1712" t="s">
        <v>304</v>
      </c>
      <c r="C1712">
        <v>2025</v>
      </c>
      <c r="D1712">
        <v>2</v>
      </c>
      <c r="E1712">
        <v>84065</v>
      </c>
      <c r="F1712" t="s">
        <v>290</v>
      </c>
      <c r="G1712">
        <v>1</v>
      </c>
      <c r="H1712" t="str">
        <f>_xlfn.XLOOKUP(Table1[[#This Row],[ZIPCODE]],Table2[Zip Code],Table2[County])</f>
        <v>Salt Lake</v>
      </c>
      <c r="I1712" t="str">
        <f>_xlfn.XLOOKUP(Table1[[#This Row],[ZIPCODE]],Table3[zip],Table3[county])</f>
        <v>Salt Lake County</v>
      </c>
      <c r="J1712" t="str">
        <f>IFERROR(Table1[[#This Row],[County (Utah.gov)]], SUBSTITUTE(Table1[[#This Row],[County (WPR)]], " County", ""))</f>
        <v>Salt Lake</v>
      </c>
    </row>
    <row r="1713" spans="1:10">
      <c r="A1713" t="s">
        <v>301</v>
      </c>
      <c r="B1713" t="s">
        <v>304</v>
      </c>
      <c r="C1713">
        <v>2025</v>
      </c>
      <c r="D1713">
        <v>2</v>
      </c>
      <c r="E1713">
        <v>84070</v>
      </c>
      <c r="F1713" t="s">
        <v>290</v>
      </c>
      <c r="G1713">
        <v>1</v>
      </c>
      <c r="H1713" t="str">
        <f>_xlfn.XLOOKUP(Table1[[#This Row],[ZIPCODE]],Table2[Zip Code],Table2[County])</f>
        <v>Salt Lake</v>
      </c>
      <c r="I1713" t="str">
        <f>_xlfn.XLOOKUP(Table1[[#This Row],[ZIPCODE]],Table3[zip],Table3[county])</f>
        <v>Salt Lake County</v>
      </c>
      <c r="J1713" t="str">
        <f>IFERROR(Table1[[#This Row],[County (Utah.gov)]], SUBSTITUTE(Table1[[#This Row],[County (WPR)]], " County", ""))</f>
        <v>Salt Lake</v>
      </c>
    </row>
    <row r="1714" spans="1:10">
      <c r="A1714" t="s">
        <v>301</v>
      </c>
      <c r="B1714" t="s">
        <v>304</v>
      </c>
      <c r="C1714">
        <v>2025</v>
      </c>
      <c r="D1714">
        <v>2</v>
      </c>
      <c r="E1714">
        <v>84074</v>
      </c>
      <c r="F1714" t="s">
        <v>290</v>
      </c>
      <c r="G1714">
        <v>1</v>
      </c>
      <c r="H1714" t="str">
        <f>_xlfn.XLOOKUP(Table1[[#This Row],[ZIPCODE]],Table2[Zip Code],Table2[County])</f>
        <v>Tooele</v>
      </c>
      <c r="I1714" t="str">
        <f>_xlfn.XLOOKUP(Table1[[#This Row],[ZIPCODE]],Table3[zip],Table3[county])</f>
        <v>Tooele County</v>
      </c>
      <c r="J1714" t="str">
        <f>IFERROR(Table1[[#This Row],[County (Utah.gov)]], SUBSTITUTE(Table1[[#This Row],[County (WPR)]], " County", ""))</f>
        <v>Tooele</v>
      </c>
    </row>
    <row r="1715" spans="1:10">
      <c r="A1715" t="s">
        <v>301</v>
      </c>
      <c r="B1715" t="s">
        <v>304</v>
      </c>
      <c r="C1715">
        <v>2025</v>
      </c>
      <c r="D1715">
        <v>2</v>
      </c>
      <c r="E1715">
        <v>84081</v>
      </c>
      <c r="F1715" t="s">
        <v>290</v>
      </c>
      <c r="G1715">
        <v>1</v>
      </c>
      <c r="H1715" t="e">
        <f>_xlfn.XLOOKUP(Table1[[#This Row],[ZIPCODE]],Table2[Zip Code],Table2[County])</f>
        <v>#N/A</v>
      </c>
      <c r="I1715" t="str">
        <f>_xlfn.XLOOKUP(Table1[[#This Row],[ZIPCODE]],Table3[zip],Table3[county])</f>
        <v>Salt Lake County</v>
      </c>
      <c r="J1715" t="str">
        <f>IFERROR(Table1[[#This Row],[County (Utah.gov)]], SUBSTITUTE(Table1[[#This Row],[County (WPR)]], " County", ""))</f>
        <v>Salt Lake</v>
      </c>
    </row>
    <row r="1716" spans="1:10">
      <c r="A1716" t="s">
        <v>301</v>
      </c>
      <c r="B1716" t="s">
        <v>304</v>
      </c>
      <c r="C1716">
        <v>2025</v>
      </c>
      <c r="D1716">
        <v>2</v>
      </c>
      <c r="E1716">
        <v>84084</v>
      </c>
      <c r="F1716" t="s">
        <v>290</v>
      </c>
      <c r="G1716">
        <v>1</v>
      </c>
      <c r="H1716" t="str">
        <f>_xlfn.XLOOKUP(Table1[[#This Row],[ZIPCODE]],Table2[Zip Code],Table2[County])</f>
        <v>Salt Lake</v>
      </c>
      <c r="I1716" t="str">
        <f>_xlfn.XLOOKUP(Table1[[#This Row],[ZIPCODE]],Table3[zip],Table3[county])</f>
        <v>Salt Lake County</v>
      </c>
      <c r="J1716" t="str">
        <f>IFERROR(Table1[[#This Row],[County (Utah.gov)]], SUBSTITUTE(Table1[[#This Row],[County (WPR)]], " County", ""))</f>
        <v>Salt Lake</v>
      </c>
    </row>
    <row r="1717" spans="1:10">
      <c r="A1717" t="s">
        <v>301</v>
      </c>
      <c r="B1717" t="s">
        <v>304</v>
      </c>
      <c r="C1717">
        <v>2025</v>
      </c>
      <c r="D1717">
        <v>2</v>
      </c>
      <c r="E1717">
        <v>84084</v>
      </c>
      <c r="F1717" t="s">
        <v>291</v>
      </c>
      <c r="G1717">
        <v>1</v>
      </c>
      <c r="H1717" t="str">
        <f>_xlfn.XLOOKUP(Table1[[#This Row],[ZIPCODE]],Table2[Zip Code],Table2[County])</f>
        <v>Salt Lake</v>
      </c>
      <c r="I1717" t="str">
        <f>_xlfn.XLOOKUP(Table1[[#This Row],[ZIPCODE]],Table3[zip],Table3[county])</f>
        <v>Salt Lake County</v>
      </c>
      <c r="J1717" t="str">
        <f>IFERROR(Table1[[#This Row],[County (Utah.gov)]], SUBSTITUTE(Table1[[#This Row],[County (WPR)]], " County", ""))</f>
        <v>Salt Lake</v>
      </c>
    </row>
    <row r="1718" spans="1:10">
      <c r="A1718" t="s">
        <v>301</v>
      </c>
      <c r="B1718" t="s">
        <v>304</v>
      </c>
      <c r="C1718">
        <v>2025</v>
      </c>
      <c r="D1718">
        <v>2</v>
      </c>
      <c r="E1718">
        <v>84094</v>
      </c>
      <c r="F1718" t="s">
        <v>290</v>
      </c>
      <c r="G1718">
        <v>1</v>
      </c>
      <c r="H1718" t="str">
        <f>_xlfn.XLOOKUP(Table1[[#This Row],[ZIPCODE]],Table2[Zip Code],Table2[County])</f>
        <v>Salt Lake</v>
      </c>
      <c r="I1718" t="str">
        <f>_xlfn.XLOOKUP(Table1[[#This Row],[ZIPCODE]],Table3[zip],Table3[county])</f>
        <v>Salt Lake County</v>
      </c>
      <c r="J1718" t="str">
        <f>IFERROR(Table1[[#This Row],[County (Utah.gov)]], SUBSTITUTE(Table1[[#This Row],[County (WPR)]], " County", ""))</f>
        <v>Salt Lake</v>
      </c>
    </row>
    <row r="1719" spans="1:10">
      <c r="A1719" t="s">
        <v>301</v>
      </c>
      <c r="B1719" t="s">
        <v>304</v>
      </c>
      <c r="C1719">
        <v>2025</v>
      </c>
      <c r="D1719">
        <v>2</v>
      </c>
      <c r="E1719">
        <v>84095</v>
      </c>
      <c r="F1719" t="s">
        <v>291</v>
      </c>
      <c r="G1719">
        <v>1</v>
      </c>
      <c r="H1719" t="str">
        <f>_xlfn.XLOOKUP(Table1[[#This Row],[ZIPCODE]],Table2[Zip Code],Table2[County])</f>
        <v>Salt Lake</v>
      </c>
      <c r="I1719" t="str">
        <f>_xlfn.XLOOKUP(Table1[[#This Row],[ZIPCODE]],Table3[zip],Table3[county])</f>
        <v>Salt Lake County</v>
      </c>
      <c r="J1719" t="str">
        <f>IFERROR(Table1[[#This Row],[County (Utah.gov)]], SUBSTITUTE(Table1[[#This Row],[County (WPR)]], " County", ""))</f>
        <v>Salt Lake</v>
      </c>
    </row>
    <row r="1720" spans="1:10">
      <c r="A1720" t="s">
        <v>301</v>
      </c>
      <c r="B1720" t="s">
        <v>304</v>
      </c>
      <c r="C1720">
        <v>2025</v>
      </c>
      <c r="D1720">
        <v>2</v>
      </c>
      <c r="E1720">
        <v>84096</v>
      </c>
      <c r="F1720" t="s">
        <v>290</v>
      </c>
      <c r="G1720">
        <v>1</v>
      </c>
      <c r="H1720" t="e">
        <f>_xlfn.XLOOKUP(Table1[[#This Row],[ZIPCODE]],Table2[Zip Code],Table2[County])</f>
        <v>#N/A</v>
      </c>
      <c r="I1720" t="str">
        <f>_xlfn.XLOOKUP(Table1[[#This Row],[ZIPCODE]],Table3[zip],Table3[county])</f>
        <v>Salt Lake County</v>
      </c>
      <c r="J1720" t="str">
        <f>IFERROR(Table1[[#This Row],[County (Utah.gov)]], SUBSTITUTE(Table1[[#This Row],[County (WPR)]], " County", ""))</f>
        <v>Salt Lake</v>
      </c>
    </row>
    <row r="1721" spans="1:10">
      <c r="A1721" t="s">
        <v>301</v>
      </c>
      <c r="B1721" t="s">
        <v>304</v>
      </c>
      <c r="C1721">
        <v>2025</v>
      </c>
      <c r="D1721">
        <v>2</v>
      </c>
      <c r="E1721">
        <v>84102</v>
      </c>
      <c r="F1721" t="s">
        <v>290</v>
      </c>
      <c r="G1721">
        <v>3</v>
      </c>
      <c r="H1721" t="str">
        <f>_xlfn.XLOOKUP(Table1[[#This Row],[ZIPCODE]],Table2[Zip Code],Table2[County])</f>
        <v>Salt Lake</v>
      </c>
      <c r="I1721" t="str">
        <f>_xlfn.XLOOKUP(Table1[[#This Row],[ZIPCODE]],Table3[zip],Table3[county])</f>
        <v>Salt Lake County</v>
      </c>
      <c r="J1721" t="str">
        <f>IFERROR(Table1[[#This Row],[County (Utah.gov)]], SUBSTITUTE(Table1[[#This Row],[County (WPR)]], " County", ""))</f>
        <v>Salt Lake</v>
      </c>
    </row>
    <row r="1722" spans="1:10">
      <c r="A1722" t="s">
        <v>301</v>
      </c>
      <c r="B1722" t="s">
        <v>304</v>
      </c>
      <c r="C1722">
        <v>2025</v>
      </c>
      <c r="D1722">
        <v>2</v>
      </c>
      <c r="E1722">
        <v>84105</v>
      </c>
      <c r="F1722" t="s">
        <v>290</v>
      </c>
      <c r="G1722">
        <v>1</v>
      </c>
      <c r="H1722" t="str">
        <f>_xlfn.XLOOKUP(Table1[[#This Row],[ZIPCODE]],Table2[Zip Code],Table2[County])</f>
        <v>Salt Lake</v>
      </c>
      <c r="I1722" t="str">
        <f>_xlfn.XLOOKUP(Table1[[#This Row],[ZIPCODE]],Table3[zip],Table3[county])</f>
        <v>Salt Lake County</v>
      </c>
      <c r="J1722" t="str">
        <f>IFERROR(Table1[[#This Row],[County (Utah.gov)]], SUBSTITUTE(Table1[[#This Row],[County (WPR)]], " County", ""))</f>
        <v>Salt Lake</v>
      </c>
    </row>
    <row r="1723" spans="1:10">
      <c r="A1723" t="s">
        <v>301</v>
      </c>
      <c r="B1723" t="s">
        <v>304</v>
      </c>
      <c r="C1723">
        <v>2025</v>
      </c>
      <c r="D1723">
        <v>2</v>
      </c>
      <c r="E1723">
        <v>84107</v>
      </c>
      <c r="F1723" t="s">
        <v>290</v>
      </c>
      <c r="G1723">
        <v>2</v>
      </c>
      <c r="H1723" t="str">
        <f>_xlfn.XLOOKUP(Table1[[#This Row],[ZIPCODE]],Table2[Zip Code],Table2[County])</f>
        <v>Salt Lake</v>
      </c>
      <c r="I1723" t="str">
        <f>_xlfn.XLOOKUP(Table1[[#This Row],[ZIPCODE]],Table3[zip],Table3[county])</f>
        <v>Salt Lake County</v>
      </c>
      <c r="J1723" t="str">
        <f>IFERROR(Table1[[#This Row],[County (Utah.gov)]], SUBSTITUTE(Table1[[#This Row],[County (WPR)]], " County", ""))</f>
        <v>Salt Lake</v>
      </c>
    </row>
    <row r="1724" spans="1:10">
      <c r="A1724" t="s">
        <v>301</v>
      </c>
      <c r="B1724" t="s">
        <v>304</v>
      </c>
      <c r="C1724">
        <v>2025</v>
      </c>
      <c r="D1724">
        <v>2</v>
      </c>
      <c r="E1724">
        <v>84108</v>
      </c>
      <c r="F1724" t="s">
        <v>290</v>
      </c>
      <c r="G1724">
        <v>1</v>
      </c>
      <c r="H1724" t="str">
        <f>_xlfn.XLOOKUP(Table1[[#This Row],[ZIPCODE]],Table2[Zip Code],Table2[County])</f>
        <v>Salt Lake</v>
      </c>
      <c r="I1724" t="str">
        <f>_xlfn.XLOOKUP(Table1[[#This Row],[ZIPCODE]],Table3[zip],Table3[county])</f>
        <v>Salt Lake County</v>
      </c>
      <c r="J1724" t="str">
        <f>IFERROR(Table1[[#This Row],[County (Utah.gov)]], SUBSTITUTE(Table1[[#This Row],[County (WPR)]], " County", ""))</f>
        <v>Salt Lake</v>
      </c>
    </row>
    <row r="1725" spans="1:10">
      <c r="A1725" t="s">
        <v>301</v>
      </c>
      <c r="B1725" t="s">
        <v>304</v>
      </c>
      <c r="C1725">
        <v>2025</v>
      </c>
      <c r="D1725">
        <v>2</v>
      </c>
      <c r="E1725">
        <v>84116</v>
      </c>
      <c r="F1725" t="s">
        <v>290</v>
      </c>
      <c r="G1725">
        <v>1</v>
      </c>
      <c r="H1725" t="str">
        <f>_xlfn.XLOOKUP(Table1[[#This Row],[ZIPCODE]],Table2[Zip Code],Table2[County])</f>
        <v>Salt Lake</v>
      </c>
      <c r="I1725" t="str">
        <f>_xlfn.XLOOKUP(Table1[[#This Row],[ZIPCODE]],Table3[zip],Table3[county])</f>
        <v>Salt Lake County</v>
      </c>
      <c r="J1725" t="str">
        <f>IFERROR(Table1[[#This Row],[County (Utah.gov)]], SUBSTITUTE(Table1[[#This Row],[County (WPR)]], " County", ""))</f>
        <v>Salt Lake</v>
      </c>
    </row>
    <row r="1726" spans="1:10">
      <c r="A1726" t="s">
        <v>301</v>
      </c>
      <c r="B1726" t="s">
        <v>304</v>
      </c>
      <c r="C1726">
        <v>2025</v>
      </c>
      <c r="D1726">
        <v>2</v>
      </c>
      <c r="E1726">
        <v>84117</v>
      </c>
      <c r="F1726" t="s">
        <v>290</v>
      </c>
      <c r="G1726">
        <v>1</v>
      </c>
      <c r="H1726" t="str">
        <f>_xlfn.XLOOKUP(Table1[[#This Row],[ZIPCODE]],Table2[Zip Code],Table2[County])</f>
        <v>Salt Lake</v>
      </c>
      <c r="I1726" t="str">
        <f>_xlfn.XLOOKUP(Table1[[#This Row],[ZIPCODE]],Table3[zip],Table3[county])</f>
        <v>Salt Lake County</v>
      </c>
      <c r="J1726" t="str">
        <f>IFERROR(Table1[[#This Row],[County (Utah.gov)]], SUBSTITUTE(Table1[[#This Row],[County (WPR)]], " County", ""))</f>
        <v>Salt Lake</v>
      </c>
    </row>
    <row r="1727" spans="1:10">
      <c r="A1727" t="s">
        <v>301</v>
      </c>
      <c r="B1727" t="s">
        <v>304</v>
      </c>
      <c r="C1727">
        <v>2025</v>
      </c>
      <c r="D1727">
        <v>2</v>
      </c>
      <c r="E1727">
        <v>84121</v>
      </c>
      <c r="F1727" t="s">
        <v>290</v>
      </c>
      <c r="G1727">
        <v>1</v>
      </c>
      <c r="H1727" t="str">
        <f>_xlfn.XLOOKUP(Table1[[#This Row],[ZIPCODE]],Table2[Zip Code],Table2[County])</f>
        <v>Salt Lake</v>
      </c>
      <c r="I1727" t="str">
        <f>_xlfn.XLOOKUP(Table1[[#This Row],[ZIPCODE]],Table3[zip],Table3[county])</f>
        <v>Salt Lake County</v>
      </c>
      <c r="J1727" t="str">
        <f>IFERROR(Table1[[#This Row],[County (Utah.gov)]], SUBSTITUTE(Table1[[#This Row],[County (WPR)]], " County", ""))</f>
        <v>Salt Lake</v>
      </c>
    </row>
    <row r="1728" spans="1:10">
      <c r="A1728" t="s">
        <v>301</v>
      </c>
      <c r="B1728" t="s">
        <v>304</v>
      </c>
      <c r="C1728">
        <v>2025</v>
      </c>
      <c r="D1728">
        <v>2</v>
      </c>
      <c r="E1728">
        <v>84129</v>
      </c>
      <c r="F1728" t="s">
        <v>290</v>
      </c>
      <c r="G1728">
        <v>2</v>
      </c>
      <c r="H1728" t="e">
        <f>_xlfn.XLOOKUP(Table1[[#This Row],[ZIPCODE]],Table2[Zip Code],Table2[County])</f>
        <v>#N/A</v>
      </c>
      <c r="I1728" t="str">
        <f>_xlfn.XLOOKUP(Table1[[#This Row],[ZIPCODE]],Table3[zip],Table3[county])</f>
        <v>Salt Lake County</v>
      </c>
      <c r="J1728" t="str">
        <f>IFERROR(Table1[[#This Row],[County (Utah.gov)]], SUBSTITUTE(Table1[[#This Row],[County (WPR)]], " County", ""))</f>
        <v>Salt Lake</v>
      </c>
    </row>
    <row r="1729" spans="1:10">
      <c r="A1729" t="s">
        <v>301</v>
      </c>
      <c r="B1729" t="s">
        <v>304</v>
      </c>
      <c r="C1729">
        <v>2025</v>
      </c>
      <c r="D1729">
        <v>2</v>
      </c>
      <c r="E1729">
        <v>84335</v>
      </c>
      <c r="F1729" t="s">
        <v>290</v>
      </c>
      <c r="G1729">
        <v>1</v>
      </c>
      <c r="H1729" t="str">
        <f>_xlfn.XLOOKUP(Table1[[#This Row],[ZIPCODE]],Table2[Zip Code],Table2[County])</f>
        <v>Cache</v>
      </c>
      <c r="I1729" t="str">
        <f>_xlfn.XLOOKUP(Table1[[#This Row],[ZIPCODE]],Table3[zip],Table3[county])</f>
        <v>Cache County</v>
      </c>
      <c r="J1729" t="str">
        <f>IFERROR(Table1[[#This Row],[County (Utah.gov)]], SUBSTITUTE(Table1[[#This Row],[County (WPR)]], " County", ""))</f>
        <v>Cache</v>
      </c>
    </row>
    <row r="1730" spans="1:10">
      <c r="A1730" t="s">
        <v>301</v>
      </c>
      <c r="B1730" t="s">
        <v>304</v>
      </c>
      <c r="C1730">
        <v>2025</v>
      </c>
      <c r="D1730">
        <v>2</v>
      </c>
      <c r="E1730">
        <v>84403</v>
      </c>
      <c r="F1730" t="s">
        <v>290</v>
      </c>
      <c r="G1730">
        <v>1</v>
      </c>
      <c r="H1730" t="str">
        <f>_xlfn.XLOOKUP(Table1[[#This Row],[ZIPCODE]],Table2[Zip Code],Table2[County])</f>
        <v>Weber</v>
      </c>
      <c r="I1730" t="str">
        <f>_xlfn.XLOOKUP(Table1[[#This Row],[ZIPCODE]],Table3[zip],Table3[county])</f>
        <v>Weber County</v>
      </c>
      <c r="J1730" t="str">
        <f>IFERROR(Table1[[#This Row],[County (Utah.gov)]], SUBSTITUTE(Table1[[#This Row],[County (WPR)]], " County", ""))</f>
        <v>Weber</v>
      </c>
    </row>
    <row r="1731" spans="1:10">
      <c r="A1731" t="s">
        <v>301</v>
      </c>
      <c r="B1731" t="s">
        <v>304</v>
      </c>
      <c r="C1731">
        <v>2025</v>
      </c>
      <c r="D1731">
        <v>2</v>
      </c>
      <c r="E1731">
        <v>84405</v>
      </c>
      <c r="F1731" t="s">
        <v>290</v>
      </c>
      <c r="G1731">
        <v>1</v>
      </c>
      <c r="H1731" t="str">
        <f>_xlfn.XLOOKUP(Table1[[#This Row],[ZIPCODE]],Table2[Zip Code],Table2[County])</f>
        <v>Weber</v>
      </c>
      <c r="I1731" t="str">
        <f>_xlfn.XLOOKUP(Table1[[#This Row],[ZIPCODE]],Table3[zip],Table3[county])</f>
        <v>Weber County</v>
      </c>
      <c r="J1731" t="str">
        <f>IFERROR(Table1[[#This Row],[County (Utah.gov)]], SUBSTITUTE(Table1[[#This Row],[County (WPR)]], " County", ""))</f>
        <v>Weber</v>
      </c>
    </row>
    <row r="1732" spans="1:10">
      <c r="A1732" t="s">
        <v>301</v>
      </c>
      <c r="B1732" t="s">
        <v>304</v>
      </c>
      <c r="C1732">
        <v>2025</v>
      </c>
      <c r="D1732">
        <v>2</v>
      </c>
      <c r="E1732">
        <v>84414</v>
      </c>
      <c r="F1732" t="s">
        <v>291</v>
      </c>
      <c r="G1732">
        <v>1</v>
      </c>
      <c r="H1732" t="str">
        <f>_xlfn.XLOOKUP(Table1[[#This Row],[ZIPCODE]],Table2[Zip Code],Table2[County])</f>
        <v>Weber</v>
      </c>
      <c r="I1732" t="str">
        <f>_xlfn.XLOOKUP(Table1[[#This Row],[ZIPCODE]],Table3[zip],Table3[county])</f>
        <v>Weber County</v>
      </c>
      <c r="J1732" t="str">
        <f>IFERROR(Table1[[#This Row],[County (Utah.gov)]], SUBSTITUTE(Table1[[#This Row],[County (WPR)]], " County", ""))</f>
        <v>Weber</v>
      </c>
    </row>
    <row r="1733" spans="1:10">
      <c r="A1733" t="s">
        <v>301</v>
      </c>
      <c r="B1733" t="s">
        <v>304</v>
      </c>
      <c r="C1733">
        <v>2025</v>
      </c>
      <c r="D1733">
        <v>2</v>
      </c>
      <c r="E1733">
        <v>84604</v>
      </c>
      <c r="F1733" t="s">
        <v>290</v>
      </c>
      <c r="G1733">
        <v>2</v>
      </c>
      <c r="H1733" t="str">
        <f>_xlfn.XLOOKUP(Table1[[#This Row],[ZIPCODE]],Table2[Zip Code],Table2[County])</f>
        <v>Utah</v>
      </c>
      <c r="I1733" t="str">
        <f>_xlfn.XLOOKUP(Table1[[#This Row],[ZIPCODE]],Table3[zip],Table3[county])</f>
        <v>Utah County</v>
      </c>
      <c r="J1733" t="str">
        <f>IFERROR(Table1[[#This Row],[County (Utah.gov)]], SUBSTITUTE(Table1[[#This Row],[County (WPR)]], " County", ""))</f>
        <v>Utah</v>
      </c>
    </row>
    <row r="1734" spans="1:10">
      <c r="A1734" t="s">
        <v>301</v>
      </c>
      <c r="B1734" t="s">
        <v>304</v>
      </c>
      <c r="C1734">
        <v>2025</v>
      </c>
      <c r="D1734">
        <v>2</v>
      </c>
      <c r="E1734">
        <v>84606</v>
      </c>
      <c r="F1734" t="s">
        <v>290</v>
      </c>
      <c r="G1734">
        <v>1</v>
      </c>
      <c r="H1734" t="str">
        <f>_xlfn.XLOOKUP(Table1[[#This Row],[ZIPCODE]],Table2[Zip Code],Table2[County])</f>
        <v>Utah</v>
      </c>
      <c r="I1734" t="str">
        <f>_xlfn.XLOOKUP(Table1[[#This Row],[ZIPCODE]],Table3[zip],Table3[county])</f>
        <v>Utah County</v>
      </c>
      <c r="J1734" t="str">
        <f>IFERROR(Table1[[#This Row],[County (Utah.gov)]], SUBSTITUTE(Table1[[#This Row],[County (WPR)]], " County", ""))</f>
        <v>Utah</v>
      </c>
    </row>
    <row r="1735" spans="1:10">
      <c r="A1735" t="s">
        <v>301</v>
      </c>
      <c r="B1735" t="s">
        <v>304</v>
      </c>
      <c r="C1735">
        <v>2025</v>
      </c>
      <c r="D1735">
        <v>2</v>
      </c>
      <c r="E1735">
        <v>84663</v>
      </c>
      <c r="F1735" t="s">
        <v>290</v>
      </c>
      <c r="G1735">
        <v>1</v>
      </c>
      <c r="H1735" t="str">
        <f>_xlfn.XLOOKUP(Table1[[#This Row],[ZIPCODE]],Table2[Zip Code],Table2[County])</f>
        <v>Utah</v>
      </c>
      <c r="I1735" t="str">
        <f>_xlfn.XLOOKUP(Table1[[#This Row],[ZIPCODE]],Table3[zip],Table3[county])</f>
        <v>Utah County</v>
      </c>
      <c r="J1735" t="str">
        <f>IFERROR(Table1[[#This Row],[County (Utah.gov)]], SUBSTITUTE(Table1[[#This Row],[County (WPR)]], " County", ""))</f>
        <v>Utah</v>
      </c>
    </row>
    <row r="1736" spans="1:10">
      <c r="A1736" t="s">
        <v>301</v>
      </c>
      <c r="B1736" t="s">
        <v>305</v>
      </c>
      <c r="C1736">
        <v>2025</v>
      </c>
      <c r="D1736">
        <v>2</v>
      </c>
      <c r="E1736">
        <v>84003</v>
      </c>
      <c r="F1736" t="s">
        <v>290</v>
      </c>
      <c r="G1736">
        <v>1</v>
      </c>
      <c r="H1736" t="str">
        <f>_xlfn.XLOOKUP(Table1[[#This Row],[ZIPCODE]],Table2[Zip Code],Table2[County])</f>
        <v>Utah</v>
      </c>
      <c r="I1736" t="str">
        <f>_xlfn.XLOOKUP(Table1[[#This Row],[ZIPCODE]],Table3[zip],Table3[county])</f>
        <v>Utah County</v>
      </c>
      <c r="J1736" t="str">
        <f>IFERROR(Table1[[#This Row],[County (Utah.gov)]], SUBSTITUTE(Table1[[#This Row],[County (WPR)]], " County", ""))</f>
        <v>Utah</v>
      </c>
    </row>
    <row r="1737" spans="1:10">
      <c r="A1737" t="s">
        <v>301</v>
      </c>
      <c r="B1737" t="s">
        <v>305</v>
      </c>
      <c r="C1737">
        <v>2025</v>
      </c>
      <c r="D1737">
        <v>2</v>
      </c>
      <c r="E1737">
        <v>84004</v>
      </c>
      <c r="F1737" t="s">
        <v>290</v>
      </c>
      <c r="G1737">
        <v>1</v>
      </c>
      <c r="H1737" t="str">
        <f>_xlfn.XLOOKUP(Table1[[#This Row],[ZIPCODE]],Table2[Zip Code],Table2[County])</f>
        <v>Utah</v>
      </c>
      <c r="I1737" t="str">
        <f>_xlfn.XLOOKUP(Table1[[#This Row],[ZIPCODE]],Table3[zip],Table3[county])</f>
        <v>Utah County</v>
      </c>
      <c r="J1737" t="str">
        <f>IFERROR(Table1[[#This Row],[County (Utah.gov)]], SUBSTITUTE(Table1[[#This Row],[County (WPR)]], " County", ""))</f>
        <v>Utah</v>
      </c>
    </row>
    <row r="1738" spans="1:10">
      <c r="A1738" t="s">
        <v>301</v>
      </c>
      <c r="B1738" t="s">
        <v>305</v>
      </c>
      <c r="C1738">
        <v>2025</v>
      </c>
      <c r="D1738">
        <v>2</v>
      </c>
      <c r="E1738">
        <v>84009</v>
      </c>
      <c r="F1738" t="s">
        <v>290</v>
      </c>
      <c r="G1738">
        <v>1</v>
      </c>
      <c r="H1738" t="e">
        <f>_xlfn.XLOOKUP(Table1[[#This Row],[ZIPCODE]],Table2[Zip Code],Table2[County])</f>
        <v>#N/A</v>
      </c>
      <c r="I1738" t="str">
        <f>_xlfn.XLOOKUP(Table1[[#This Row],[ZIPCODE]],Table3[zip],Table3[county])</f>
        <v>Salt Lake County</v>
      </c>
      <c r="J1738" t="str">
        <f>IFERROR(Table1[[#This Row],[County (Utah.gov)]], SUBSTITUTE(Table1[[#This Row],[County (WPR)]], " County", ""))</f>
        <v>Salt Lake</v>
      </c>
    </row>
    <row r="1739" spans="1:10">
      <c r="A1739" t="s">
        <v>301</v>
      </c>
      <c r="B1739" t="s">
        <v>305</v>
      </c>
      <c r="C1739">
        <v>2025</v>
      </c>
      <c r="D1739">
        <v>2</v>
      </c>
      <c r="E1739">
        <v>84010</v>
      </c>
      <c r="F1739" t="s">
        <v>290</v>
      </c>
      <c r="G1739">
        <v>1</v>
      </c>
      <c r="H1739" t="str">
        <f>_xlfn.XLOOKUP(Table1[[#This Row],[ZIPCODE]],Table2[Zip Code],Table2[County])</f>
        <v>Davis</v>
      </c>
      <c r="I1739" t="str">
        <f>_xlfn.XLOOKUP(Table1[[#This Row],[ZIPCODE]],Table3[zip],Table3[county])</f>
        <v>Davis County</v>
      </c>
      <c r="J1739" t="str">
        <f>IFERROR(Table1[[#This Row],[County (Utah.gov)]], SUBSTITUTE(Table1[[#This Row],[County (WPR)]], " County", ""))</f>
        <v>Davis</v>
      </c>
    </row>
    <row r="1740" spans="1:10">
      <c r="A1740" t="s">
        <v>301</v>
      </c>
      <c r="B1740" t="s">
        <v>305</v>
      </c>
      <c r="C1740">
        <v>2025</v>
      </c>
      <c r="D1740">
        <v>2</v>
      </c>
      <c r="E1740">
        <v>84020</v>
      </c>
      <c r="F1740" t="s">
        <v>290</v>
      </c>
      <c r="G1740">
        <v>1</v>
      </c>
      <c r="H1740" t="str">
        <f>_xlfn.XLOOKUP(Table1[[#This Row],[ZIPCODE]],Table2[Zip Code],Table2[County])</f>
        <v>Salt Lake</v>
      </c>
      <c r="I1740" t="str">
        <f>_xlfn.XLOOKUP(Table1[[#This Row],[ZIPCODE]],Table3[zip],Table3[county])</f>
        <v>Salt Lake County</v>
      </c>
      <c r="J1740" t="str">
        <f>IFERROR(Table1[[#This Row],[County (Utah.gov)]], SUBSTITUTE(Table1[[#This Row],[County (WPR)]], " County", ""))</f>
        <v>Salt Lake</v>
      </c>
    </row>
    <row r="1741" spans="1:10">
      <c r="A1741" t="s">
        <v>301</v>
      </c>
      <c r="B1741" t="s">
        <v>305</v>
      </c>
      <c r="C1741">
        <v>2025</v>
      </c>
      <c r="D1741">
        <v>2</v>
      </c>
      <c r="E1741">
        <v>84025</v>
      </c>
      <c r="F1741" t="s">
        <v>290</v>
      </c>
      <c r="G1741">
        <v>1</v>
      </c>
      <c r="H1741" t="str">
        <f>_xlfn.XLOOKUP(Table1[[#This Row],[ZIPCODE]],Table2[Zip Code],Table2[County])</f>
        <v>Davis</v>
      </c>
      <c r="I1741" t="str">
        <f>_xlfn.XLOOKUP(Table1[[#This Row],[ZIPCODE]],Table3[zip],Table3[county])</f>
        <v>Davis County</v>
      </c>
      <c r="J1741" t="str">
        <f>IFERROR(Table1[[#This Row],[County (Utah.gov)]], SUBSTITUTE(Table1[[#This Row],[County (WPR)]], " County", ""))</f>
        <v>Davis</v>
      </c>
    </row>
    <row r="1742" spans="1:10">
      <c r="A1742" t="s">
        <v>301</v>
      </c>
      <c r="B1742" t="s">
        <v>305</v>
      </c>
      <c r="C1742">
        <v>2025</v>
      </c>
      <c r="D1742">
        <v>2</v>
      </c>
      <c r="E1742">
        <v>84032</v>
      </c>
      <c r="F1742" t="s">
        <v>290</v>
      </c>
      <c r="G1742">
        <v>2</v>
      </c>
      <c r="H1742" t="str">
        <f>_xlfn.XLOOKUP(Table1[[#This Row],[ZIPCODE]],Table2[Zip Code],Table2[County])</f>
        <v>Wasatch</v>
      </c>
      <c r="I1742" t="str">
        <f>_xlfn.XLOOKUP(Table1[[#This Row],[ZIPCODE]],Table3[zip],Table3[county])</f>
        <v>Wasatch County</v>
      </c>
      <c r="J1742" t="str">
        <f>IFERROR(Table1[[#This Row],[County (Utah.gov)]], SUBSTITUTE(Table1[[#This Row],[County (WPR)]], " County", ""))</f>
        <v>Wasatch</v>
      </c>
    </row>
    <row r="1743" spans="1:10">
      <c r="A1743" t="s">
        <v>301</v>
      </c>
      <c r="B1743" t="s">
        <v>305</v>
      </c>
      <c r="C1743">
        <v>2025</v>
      </c>
      <c r="D1743">
        <v>2</v>
      </c>
      <c r="E1743">
        <v>84043</v>
      </c>
      <c r="F1743" t="s">
        <v>290</v>
      </c>
      <c r="G1743">
        <v>2</v>
      </c>
      <c r="H1743" t="str">
        <f>_xlfn.XLOOKUP(Table1[[#This Row],[ZIPCODE]],Table2[Zip Code],Table2[County])</f>
        <v>Utah</v>
      </c>
      <c r="I1743" t="str">
        <f>_xlfn.XLOOKUP(Table1[[#This Row],[ZIPCODE]],Table3[zip],Table3[county])</f>
        <v>Utah County</v>
      </c>
      <c r="J1743" t="str">
        <f>IFERROR(Table1[[#This Row],[County (Utah.gov)]], SUBSTITUTE(Table1[[#This Row],[County (WPR)]], " County", ""))</f>
        <v>Utah</v>
      </c>
    </row>
    <row r="1744" spans="1:10">
      <c r="A1744" t="s">
        <v>301</v>
      </c>
      <c r="B1744" t="s">
        <v>305</v>
      </c>
      <c r="C1744">
        <v>2025</v>
      </c>
      <c r="D1744">
        <v>2</v>
      </c>
      <c r="E1744">
        <v>84045</v>
      </c>
      <c r="F1744" t="s">
        <v>290</v>
      </c>
      <c r="G1744">
        <v>1</v>
      </c>
      <c r="H1744" t="e">
        <f>_xlfn.XLOOKUP(Table1[[#This Row],[ZIPCODE]],Table2[Zip Code],Table2[County])</f>
        <v>#N/A</v>
      </c>
      <c r="I1744" t="str">
        <f>_xlfn.XLOOKUP(Table1[[#This Row],[ZIPCODE]],Table3[zip],Table3[county])</f>
        <v>Utah County</v>
      </c>
      <c r="J1744" t="str">
        <f>IFERROR(Table1[[#This Row],[County (Utah.gov)]], SUBSTITUTE(Table1[[#This Row],[County (WPR)]], " County", ""))</f>
        <v>Utah</v>
      </c>
    </row>
    <row r="1745" spans="1:10">
      <c r="A1745" t="s">
        <v>301</v>
      </c>
      <c r="B1745" t="s">
        <v>305</v>
      </c>
      <c r="C1745">
        <v>2025</v>
      </c>
      <c r="D1745">
        <v>2</v>
      </c>
      <c r="E1745">
        <v>84047</v>
      </c>
      <c r="F1745" t="s">
        <v>290</v>
      </c>
      <c r="G1745">
        <v>2</v>
      </c>
      <c r="H1745" t="str">
        <f>_xlfn.XLOOKUP(Table1[[#This Row],[ZIPCODE]],Table2[Zip Code],Table2[County])</f>
        <v>Salt Lake</v>
      </c>
      <c r="I1745" t="str">
        <f>_xlfn.XLOOKUP(Table1[[#This Row],[ZIPCODE]],Table3[zip],Table3[county])</f>
        <v>Salt Lake County</v>
      </c>
      <c r="J1745" t="str">
        <f>IFERROR(Table1[[#This Row],[County (Utah.gov)]], SUBSTITUTE(Table1[[#This Row],[County (WPR)]], " County", ""))</f>
        <v>Salt Lake</v>
      </c>
    </row>
    <row r="1746" spans="1:10">
      <c r="A1746" t="s">
        <v>301</v>
      </c>
      <c r="B1746" t="s">
        <v>305</v>
      </c>
      <c r="C1746">
        <v>2025</v>
      </c>
      <c r="D1746">
        <v>2</v>
      </c>
      <c r="E1746">
        <v>84049</v>
      </c>
      <c r="F1746" t="s">
        <v>290</v>
      </c>
      <c r="G1746">
        <v>2</v>
      </c>
      <c r="H1746" t="str">
        <f>_xlfn.XLOOKUP(Table1[[#This Row],[ZIPCODE]],Table2[Zip Code],Table2[County])</f>
        <v>Wasatch</v>
      </c>
      <c r="I1746" t="str">
        <f>_xlfn.XLOOKUP(Table1[[#This Row],[ZIPCODE]],Table3[zip],Table3[county])</f>
        <v>Wasatch County</v>
      </c>
      <c r="J1746" t="str">
        <f>IFERROR(Table1[[#This Row],[County (Utah.gov)]], SUBSTITUTE(Table1[[#This Row],[County (WPR)]], " County", ""))</f>
        <v>Wasatch</v>
      </c>
    </row>
    <row r="1747" spans="1:10">
      <c r="A1747" t="s">
        <v>301</v>
      </c>
      <c r="B1747" t="s">
        <v>305</v>
      </c>
      <c r="C1747">
        <v>2025</v>
      </c>
      <c r="D1747">
        <v>2</v>
      </c>
      <c r="E1747">
        <v>84059</v>
      </c>
      <c r="F1747" t="s">
        <v>290</v>
      </c>
      <c r="G1747">
        <v>1</v>
      </c>
      <c r="H1747" t="str">
        <f>_xlfn.XLOOKUP(Table1[[#This Row],[ZIPCODE]],Table2[Zip Code],Table2[County])</f>
        <v>Utah</v>
      </c>
      <c r="I1747" t="str">
        <f>_xlfn.XLOOKUP(Table1[[#This Row],[ZIPCODE]],Table3[zip],Table3[county])</f>
        <v>Utah County</v>
      </c>
      <c r="J1747" t="str">
        <f>IFERROR(Table1[[#This Row],[County (Utah.gov)]], SUBSTITUTE(Table1[[#This Row],[County (WPR)]], " County", ""))</f>
        <v>Utah</v>
      </c>
    </row>
    <row r="1748" spans="1:10">
      <c r="A1748" t="s">
        <v>301</v>
      </c>
      <c r="B1748" t="s">
        <v>305</v>
      </c>
      <c r="C1748">
        <v>2025</v>
      </c>
      <c r="D1748">
        <v>2</v>
      </c>
      <c r="E1748">
        <v>84062</v>
      </c>
      <c r="F1748" t="s">
        <v>290</v>
      </c>
      <c r="G1748">
        <v>1</v>
      </c>
      <c r="H1748" t="str">
        <f>_xlfn.XLOOKUP(Table1[[#This Row],[ZIPCODE]],Table2[Zip Code],Table2[County])</f>
        <v>Utah</v>
      </c>
      <c r="I1748" t="str">
        <f>_xlfn.XLOOKUP(Table1[[#This Row],[ZIPCODE]],Table3[zip],Table3[county])</f>
        <v>Utah County</v>
      </c>
      <c r="J1748" t="str">
        <f>IFERROR(Table1[[#This Row],[County (Utah.gov)]], SUBSTITUTE(Table1[[#This Row],[County (WPR)]], " County", ""))</f>
        <v>Utah</v>
      </c>
    </row>
    <row r="1749" spans="1:10">
      <c r="A1749" t="s">
        <v>301</v>
      </c>
      <c r="B1749" t="s">
        <v>305</v>
      </c>
      <c r="C1749">
        <v>2025</v>
      </c>
      <c r="D1749">
        <v>2</v>
      </c>
      <c r="E1749">
        <v>84092</v>
      </c>
      <c r="F1749" t="s">
        <v>290</v>
      </c>
      <c r="G1749">
        <v>2</v>
      </c>
      <c r="H1749" t="str">
        <f>_xlfn.XLOOKUP(Table1[[#This Row],[ZIPCODE]],Table2[Zip Code],Table2[County])</f>
        <v>Salt Lake</v>
      </c>
      <c r="I1749" t="str">
        <f>_xlfn.XLOOKUP(Table1[[#This Row],[ZIPCODE]],Table3[zip],Table3[county])</f>
        <v>Salt Lake County</v>
      </c>
      <c r="J1749" t="str">
        <f>IFERROR(Table1[[#This Row],[County (Utah.gov)]], SUBSTITUTE(Table1[[#This Row],[County (WPR)]], " County", ""))</f>
        <v>Salt Lake</v>
      </c>
    </row>
    <row r="1750" spans="1:10">
      <c r="A1750" t="s">
        <v>301</v>
      </c>
      <c r="B1750" t="s">
        <v>305</v>
      </c>
      <c r="C1750">
        <v>2025</v>
      </c>
      <c r="D1750">
        <v>2</v>
      </c>
      <c r="E1750">
        <v>84095</v>
      </c>
      <c r="F1750" t="s">
        <v>290</v>
      </c>
      <c r="G1750">
        <v>1</v>
      </c>
      <c r="H1750" t="str">
        <f>_xlfn.XLOOKUP(Table1[[#This Row],[ZIPCODE]],Table2[Zip Code],Table2[County])</f>
        <v>Salt Lake</v>
      </c>
      <c r="I1750" t="str">
        <f>_xlfn.XLOOKUP(Table1[[#This Row],[ZIPCODE]],Table3[zip],Table3[county])</f>
        <v>Salt Lake County</v>
      </c>
      <c r="J1750" t="str">
        <f>IFERROR(Table1[[#This Row],[County (Utah.gov)]], SUBSTITUTE(Table1[[#This Row],[County (WPR)]], " County", ""))</f>
        <v>Salt Lake</v>
      </c>
    </row>
    <row r="1751" spans="1:10">
      <c r="A1751" t="s">
        <v>301</v>
      </c>
      <c r="B1751" t="s">
        <v>305</v>
      </c>
      <c r="C1751">
        <v>2025</v>
      </c>
      <c r="D1751">
        <v>2</v>
      </c>
      <c r="E1751">
        <v>84096</v>
      </c>
      <c r="F1751" t="s">
        <v>290</v>
      </c>
      <c r="G1751">
        <v>1</v>
      </c>
      <c r="H1751" t="e">
        <f>_xlfn.XLOOKUP(Table1[[#This Row],[ZIPCODE]],Table2[Zip Code],Table2[County])</f>
        <v>#N/A</v>
      </c>
      <c r="I1751" t="str">
        <f>_xlfn.XLOOKUP(Table1[[#This Row],[ZIPCODE]],Table3[zip],Table3[county])</f>
        <v>Salt Lake County</v>
      </c>
      <c r="J1751" t="str">
        <f>IFERROR(Table1[[#This Row],[County (Utah.gov)]], SUBSTITUTE(Table1[[#This Row],[County (WPR)]], " County", ""))</f>
        <v>Salt Lake</v>
      </c>
    </row>
    <row r="1752" spans="1:10">
      <c r="A1752" t="s">
        <v>301</v>
      </c>
      <c r="B1752" t="s">
        <v>305</v>
      </c>
      <c r="C1752">
        <v>2025</v>
      </c>
      <c r="D1752">
        <v>2</v>
      </c>
      <c r="E1752">
        <v>84101</v>
      </c>
      <c r="F1752" t="s">
        <v>290</v>
      </c>
      <c r="G1752">
        <v>1</v>
      </c>
      <c r="H1752" t="str">
        <f>_xlfn.XLOOKUP(Table1[[#This Row],[ZIPCODE]],Table2[Zip Code],Table2[County])</f>
        <v>Salt Lake</v>
      </c>
      <c r="I1752" t="str">
        <f>_xlfn.XLOOKUP(Table1[[#This Row],[ZIPCODE]],Table3[zip],Table3[county])</f>
        <v>Salt Lake County</v>
      </c>
      <c r="J1752" t="str">
        <f>IFERROR(Table1[[#This Row],[County (Utah.gov)]], SUBSTITUTE(Table1[[#This Row],[County (WPR)]], " County", ""))</f>
        <v>Salt Lake</v>
      </c>
    </row>
    <row r="1753" spans="1:10">
      <c r="A1753" t="s">
        <v>301</v>
      </c>
      <c r="B1753" t="s">
        <v>305</v>
      </c>
      <c r="C1753">
        <v>2025</v>
      </c>
      <c r="D1753">
        <v>2</v>
      </c>
      <c r="E1753">
        <v>84102</v>
      </c>
      <c r="F1753" t="s">
        <v>290</v>
      </c>
      <c r="G1753">
        <v>7</v>
      </c>
      <c r="H1753" t="str">
        <f>_xlfn.XLOOKUP(Table1[[#This Row],[ZIPCODE]],Table2[Zip Code],Table2[County])</f>
        <v>Salt Lake</v>
      </c>
      <c r="I1753" t="str">
        <f>_xlfn.XLOOKUP(Table1[[#This Row],[ZIPCODE]],Table3[zip],Table3[county])</f>
        <v>Salt Lake County</v>
      </c>
      <c r="J1753" t="str">
        <f>IFERROR(Table1[[#This Row],[County (Utah.gov)]], SUBSTITUTE(Table1[[#This Row],[County (WPR)]], " County", ""))</f>
        <v>Salt Lake</v>
      </c>
    </row>
    <row r="1754" spans="1:10">
      <c r="A1754" t="s">
        <v>301</v>
      </c>
      <c r="B1754" t="s">
        <v>305</v>
      </c>
      <c r="C1754">
        <v>2025</v>
      </c>
      <c r="D1754">
        <v>2</v>
      </c>
      <c r="E1754">
        <v>84102</v>
      </c>
      <c r="F1754" t="s">
        <v>291</v>
      </c>
      <c r="G1754">
        <v>1</v>
      </c>
      <c r="H1754" t="str">
        <f>_xlfn.XLOOKUP(Table1[[#This Row],[ZIPCODE]],Table2[Zip Code],Table2[County])</f>
        <v>Salt Lake</v>
      </c>
      <c r="I1754" t="str">
        <f>_xlfn.XLOOKUP(Table1[[#This Row],[ZIPCODE]],Table3[zip],Table3[county])</f>
        <v>Salt Lake County</v>
      </c>
      <c r="J1754" t="str">
        <f>IFERROR(Table1[[#This Row],[County (Utah.gov)]], SUBSTITUTE(Table1[[#This Row],[County (WPR)]], " County", ""))</f>
        <v>Salt Lake</v>
      </c>
    </row>
    <row r="1755" spans="1:10">
      <c r="A1755" t="s">
        <v>301</v>
      </c>
      <c r="B1755" t="s">
        <v>305</v>
      </c>
      <c r="C1755">
        <v>2025</v>
      </c>
      <c r="D1755">
        <v>2</v>
      </c>
      <c r="E1755">
        <v>84103</v>
      </c>
      <c r="F1755" t="s">
        <v>290</v>
      </c>
      <c r="G1755">
        <v>1</v>
      </c>
      <c r="H1755" t="str">
        <f>_xlfn.XLOOKUP(Table1[[#This Row],[ZIPCODE]],Table2[Zip Code],Table2[County])</f>
        <v>Salt Lake</v>
      </c>
      <c r="I1755" t="str">
        <f>_xlfn.XLOOKUP(Table1[[#This Row],[ZIPCODE]],Table3[zip],Table3[county])</f>
        <v>Salt Lake County</v>
      </c>
      <c r="J1755" t="str">
        <f>IFERROR(Table1[[#This Row],[County (Utah.gov)]], SUBSTITUTE(Table1[[#This Row],[County (WPR)]], " County", ""))</f>
        <v>Salt Lake</v>
      </c>
    </row>
    <row r="1756" spans="1:10">
      <c r="A1756" t="s">
        <v>301</v>
      </c>
      <c r="B1756" t="s">
        <v>305</v>
      </c>
      <c r="C1756">
        <v>2025</v>
      </c>
      <c r="D1756">
        <v>2</v>
      </c>
      <c r="E1756">
        <v>84105</v>
      </c>
      <c r="F1756" t="s">
        <v>290</v>
      </c>
      <c r="G1756">
        <v>2</v>
      </c>
      <c r="H1756" t="str">
        <f>_xlfn.XLOOKUP(Table1[[#This Row],[ZIPCODE]],Table2[Zip Code],Table2[County])</f>
        <v>Salt Lake</v>
      </c>
      <c r="I1756" t="str">
        <f>_xlfn.XLOOKUP(Table1[[#This Row],[ZIPCODE]],Table3[zip],Table3[county])</f>
        <v>Salt Lake County</v>
      </c>
      <c r="J1756" t="str">
        <f>IFERROR(Table1[[#This Row],[County (Utah.gov)]], SUBSTITUTE(Table1[[#This Row],[County (WPR)]], " County", ""))</f>
        <v>Salt Lake</v>
      </c>
    </row>
    <row r="1757" spans="1:10">
      <c r="A1757" t="s">
        <v>301</v>
      </c>
      <c r="B1757" t="s">
        <v>305</v>
      </c>
      <c r="C1757">
        <v>2025</v>
      </c>
      <c r="D1757">
        <v>2</v>
      </c>
      <c r="E1757">
        <v>84106</v>
      </c>
      <c r="F1757" t="s">
        <v>290</v>
      </c>
      <c r="G1757">
        <v>1</v>
      </c>
      <c r="H1757" t="str">
        <f>_xlfn.XLOOKUP(Table1[[#This Row],[ZIPCODE]],Table2[Zip Code],Table2[County])</f>
        <v>Salt Lake</v>
      </c>
      <c r="I1757" t="str">
        <f>_xlfn.XLOOKUP(Table1[[#This Row],[ZIPCODE]],Table3[zip],Table3[county])</f>
        <v>Salt Lake County</v>
      </c>
      <c r="J1757" t="str">
        <f>IFERROR(Table1[[#This Row],[County (Utah.gov)]], SUBSTITUTE(Table1[[#This Row],[County (WPR)]], " County", ""))</f>
        <v>Salt Lake</v>
      </c>
    </row>
    <row r="1758" spans="1:10">
      <c r="A1758" t="s">
        <v>301</v>
      </c>
      <c r="B1758" t="s">
        <v>305</v>
      </c>
      <c r="C1758">
        <v>2025</v>
      </c>
      <c r="D1758">
        <v>2</v>
      </c>
      <c r="E1758">
        <v>84107</v>
      </c>
      <c r="F1758" t="s">
        <v>290</v>
      </c>
      <c r="G1758">
        <v>1</v>
      </c>
      <c r="H1758" t="str">
        <f>_xlfn.XLOOKUP(Table1[[#This Row],[ZIPCODE]],Table2[Zip Code],Table2[County])</f>
        <v>Salt Lake</v>
      </c>
      <c r="I1758" t="str">
        <f>_xlfn.XLOOKUP(Table1[[#This Row],[ZIPCODE]],Table3[zip],Table3[county])</f>
        <v>Salt Lake County</v>
      </c>
      <c r="J1758" t="str">
        <f>IFERROR(Table1[[#This Row],[County (Utah.gov)]], SUBSTITUTE(Table1[[#This Row],[County (WPR)]], " County", ""))</f>
        <v>Salt Lake</v>
      </c>
    </row>
    <row r="1759" spans="1:10">
      <c r="A1759" t="s">
        <v>301</v>
      </c>
      <c r="B1759" t="s">
        <v>305</v>
      </c>
      <c r="C1759">
        <v>2025</v>
      </c>
      <c r="D1759">
        <v>2</v>
      </c>
      <c r="E1759">
        <v>84108</v>
      </c>
      <c r="F1759" t="s">
        <v>290</v>
      </c>
      <c r="G1759">
        <v>2</v>
      </c>
      <c r="H1759" t="str">
        <f>_xlfn.XLOOKUP(Table1[[#This Row],[ZIPCODE]],Table2[Zip Code],Table2[County])</f>
        <v>Salt Lake</v>
      </c>
      <c r="I1759" t="str">
        <f>_xlfn.XLOOKUP(Table1[[#This Row],[ZIPCODE]],Table3[zip],Table3[county])</f>
        <v>Salt Lake County</v>
      </c>
      <c r="J1759" t="str">
        <f>IFERROR(Table1[[#This Row],[County (Utah.gov)]], SUBSTITUTE(Table1[[#This Row],[County (WPR)]], " County", ""))</f>
        <v>Salt Lake</v>
      </c>
    </row>
    <row r="1760" spans="1:10">
      <c r="A1760" t="s">
        <v>301</v>
      </c>
      <c r="B1760" t="s">
        <v>305</v>
      </c>
      <c r="C1760">
        <v>2025</v>
      </c>
      <c r="D1760">
        <v>2</v>
      </c>
      <c r="E1760">
        <v>84109</v>
      </c>
      <c r="F1760" t="s">
        <v>290</v>
      </c>
      <c r="G1760">
        <v>2</v>
      </c>
      <c r="H1760" t="str">
        <f>_xlfn.XLOOKUP(Table1[[#This Row],[ZIPCODE]],Table2[Zip Code],Table2[County])</f>
        <v>Salt Lake</v>
      </c>
      <c r="I1760" t="str">
        <f>_xlfn.XLOOKUP(Table1[[#This Row],[ZIPCODE]],Table3[zip],Table3[county])</f>
        <v>Salt Lake County</v>
      </c>
      <c r="J1760" t="str">
        <f>IFERROR(Table1[[#This Row],[County (Utah.gov)]], SUBSTITUTE(Table1[[#This Row],[County (WPR)]], " County", ""))</f>
        <v>Salt Lake</v>
      </c>
    </row>
    <row r="1761" spans="1:10">
      <c r="A1761" t="s">
        <v>301</v>
      </c>
      <c r="B1761" t="s">
        <v>305</v>
      </c>
      <c r="C1761">
        <v>2025</v>
      </c>
      <c r="D1761">
        <v>2</v>
      </c>
      <c r="E1761">
        <v>84111</v>
      </c>
      <c r="F1761" t="s">
        <v>290</v>
      </c>
      <c r="G1761">
        <v>8</v>
      </c>
      <c r="H1761" t="str">
        <f>_xlfn.XLOOKUP(Table1[[#This Row],[ZIPCODE]],Table2[Zip Code],Table2[County])</f>
        <v>Salt Lake</v>
      </c>
      <c r="I1761" t="str">
        <f>_xlfn.XLOOKUP(Table1[[#This Row],[ZIPCODE]],Table3[zip],Table3[county])</f>
        <v>Salt Lake County</v>
      </c>
      <c r="J1761" t="str">
        <f>IFERROR(Table1[[#This Row],[County (Utah.gov)]], SUBSTITUTE(Table1[[#This Row],[County (WPR)]], " County", ""))</f>
        <v>Salt Lake</v>
      </c>
    </row>
    <row r="1762" spans="1:10">
      <c r="A1762" t="s">
        <v>301</v>
      </c>
      <c r="B1762" t="s">
        <v>305</v>
      </c>
      <c r="C1762">
        <v>2025</v>
      </c>
      <c r="D1762">
        <v>2</v>
      </c>
      <c r="E1762">
        <v>84111</v>
      </c>
      <c r="F1762" t="s">
        <v>291</v>
      </c>
      <c r="G1762">
        <v>1</v>
      </c>
      <c r="H1762" t="str">
        <f>_xlfn.XLOOKUP(Table1[[#This Row],[ZIPCODE]],Table2[Zip Code],Table2[County])</f>
        <v>Salt Lake</v>
      </c>
      <c r="I1762" t="str">
        <f>_xlfn.XLOOKUP(Table1[[#This Row],[ZIPCODE]],Table3[zip],Table3[county])</f>
        <v>Salt Lake County</v>
      </c>
      <c r="J1762" t="str">
        <f>IFERROR(Table1[[#This Row],[County (Utah.gov)]], SUBSTITUTE(Table1[[#This Row],[County (WPR)]], " County", ""))</f>
        <v>Salt Lake</v>
      </c>
    </row>
    <row r="1763" spans="1:10">
      <c r="A1763" t="s">
        <v>301</v>
      </c>
      <c r="B1763" t="s">
        <v>305</v>
      </c>
      <c r="C1763">
        <v>2025</v>
      </c>
      <c r="D1763">
        <v>2</v>
      </c>
      <c r="E1763">
        <v>84112</v>
      </c>
      <c r="F1763" t="s">
        <v>290</v>
      </c>
      <c r="G1763">
        <v>6</v>
      </c>
      <c r="H1763" t="str">
        <f>_xlfn.XLOOKUP(Table1[[#This Row],[ZIPCODE]],Table2[Zip Code],Table2[County])</f>
        <v>Salt Lake</v>
      </c>
      <c r="I1763" t="str">
        <f>_xlfn.XLOOKUP(Table1[[#This Row],[ZIPCODE]],Table3[zip],Table3[county])</f>
        <v>Salt Lake County</v>
      </c>
      <c r="J1763" t="str">
        <f>IFERROR(Table1[[#This Row],[County (Utah.gov)]], SUBSTITUTE(Table1[[#This Row],[County (WPR)]], " County", ""))</f>
        <v>Salt Lake</v>
      </c>
    </row>
    <row r="1764" spans="1:10">
      <c r="A1764" t="s">
        <v>301</v>
      </c>
      <c r="B1764" t="s">
        <v>305</v>
      </c>
      <c r="C1764">
        <v>2025</v>
      </c>
      <c r="D1764">
        <v>2</v>
      </c>
      <c r="E1764">
        <v>84113</v>
      </c>
      <c r="F1764" t="s">
        <v>290</v>
      </c>
      <c r="G1764">
        <v>2</v>
      </c>
      <c r="H1764" t="str">
        <f>_xlfn.XLOOKUP(Table1[[#This Row],[ZIPCODE]],Table2[Zip Code],Table2[County])</f>
        <v>Salt Lake</v>
      </c>
      <c r="I1764" t="str">
        <f>_xlfn.XLOOKUP(Table1[[#This Row],[ZIPCODE]],Table3[zip],Table3[county])</f>
        <v>Salt Lake County</v>
      </c>
      <c r="J1764" t="str">
        <f>IFERROR(Table1[[#This Row],[County (Utah.gov)]], SUBSTITUTE(Table1[[#This Row],[County (WPR)]], " County", ""))</f>
        <v>Salt Lake</v>
      </c>
    </row>
    <row r="1765" spans="1:10">
      <c r="A1765" t="s">
        <v>301</v>
      </c>
      <c r="B1765" t="s">
        <v>305</v>
      </c>
      <c r="C1765">
        <v>2025</v>
      </c>
      <c r="D1765">
        <v>2</v>
      </c>
      <c r="E1765">
        <v>84113</v>
      </c>
      <c r="F1765" t="s">
        <v>291</v>
      </c>
      <c r="G1765">
        <v>1</v>
      </c>
      <c r="H1765" t="str">
        <f>_xlfn.XLOOKUP(Table1[[#This Row],[ZIPCODE]],Table2[Zip Code],Table2[County])</f>
        <v>Salt Lake</v>
      </c>
      <c r="I1765" t="str">
        <f>_xlfn.XLOOKUP(Table1[[#This Row],[ZIPCODE]],Table3[zip],Table3[county])</f>
        <v>Salt Lake County</v>
      </c>
      <c r="J1765" t="str">
        <f>IFERROR(Table1[[#This Row],[County (Utah.gov)]], SUBSTITUTE(Table1[[#This Row],[County (WPR)]], " County", ""))</f>
        <v>Salt Lake</v>
      </c>
    </row>
    <row r="1766" spans="1:10">
      <c r="A1766" t="s">
        <v>301</v>
      </c>
      <c r="B1766" t="s">
        <v>305</v>
      </c>
      <c r="C1766">
        <v>2025</v>
      </c>
      <c r="D1766">
        <v>2</v>
      </c>
      <c r="E1766">
        <v>84117</v>
      </c>
      <c r="F1766" t="s">
        <v>290</v>
      </c>
      <c r="G1766">
        <v>2</v>
      </c>
      <c r="H1766" t="str">
        <f>_xlfn.XLOOKUP(Table1[[#This Row],[ZIPCODE]],Table2[Zip Code],Table2[County])</f>
        <v>Salt Lake</v>
      </c>
      <c r="I1766" t="str">
        <f>_xlfn.XLOOKUP(Table1[[#This Row],[ZIPCODE]],Table3[zip],Table3[county])</f>
        <v>Salt Lake County</v>
      </c>
      <c r="J1766" t="str">
        <f>IFERROR(Table1[[#This Row],[County (Utah.gov)]], SUBSTITUTE(Table1[[#This Row],[County (WPR)]], " County", ""))</f>
        <v>Salt Lake</v>
      </c>
    </row>
    <row r="1767" spans="1:10">
      <c r="A1767" t="s">
        <v>301</v>
      </c>
      <c r="B1767" t="s">
        <v>305</v>
      </c>
      <c r="C1767">
        <v>2025</v>
      </c>
      <c r="D1767">
        <v>2</v>
      </c>
      <c r="E1767">
        <v>84118</v>
      </c>
      <c r="F1767" t="s">
        <v>290</v>
      </c>
      <c r="G1767">
        <v>3</v>
      </c>
      <c r="H1767" t="str">
        <f>_xlfn.XLOOKUP(Table1[[#This Row],[ZIPCODE]],Table2[Zip Code],Table2[County])</f>
        <v>Salt Lake</v>
      </c>
      <c r="I1767" t="str">
        <f>_xlfn.XLOOKUP(Table1[[#This Row],[ZIPCODE]],Table3[zip],Table3[county])</f>
        <v>Salt Lake County</v>
      </c>
      <c r="J1767" t="str">
        <f>IFERROR(Table1[[#This Row],[County (Utah.gov)]], SUBSTITUTE(Table1[[#This Row],[County (WPR)]], " County", ""))</f>
        <v>Salt Lake</v>
      </c>
    </row>
    <row r="1768" spans="1:10">
      <c r="A1768" t="s">
        <v>301</v>
      </c>
      <c r="B1768" t="s">
        <v>305</v>
      </c>
      <c r="C1768">
        <v>2025</v>
      </c>
      <c r="D1768">
        <v>2</v>
      </c>
      <c r="E1768">
        <v>84120</v>
      </c>
      <c r="F1768" t="s">
        <v>290</v>
      </c>
      <c r="G1768">
        <v>2</v>
      </c>
      <c r="H1768" t="str">
        <f>_xlfn.XLOOKUP(Table1[[#This Row],[ZIPCODE]],Table2[Zip Code],Table2[County])</f>
        <v>Salt Lake</v>
      </c>
      <c r="I1768" t="str">
        <f>_xlfn.XLOOKUP(Table1[[#This Row],[ZIPCODE]],Table3[zip],Table3[county])</f>
        <v>Salt Lake County</v>
      </c>
      <c r="J1768" t="str">
        <f>IFERROR(Table1[[#This Row],[County (Utah.gov)]], SUBSTITUTE(Table1[[#This Row],[County (WPR)]], " County", ""))</f>
        <v>Salt Lake</v>
      </c>
    </row>
    <row r="1769" spans="1:10">
      <c r="A1769" t="s">
        <v>301</v>
      </c>
      <c r="B1769" t="s">
        <v>305</v>
      </c>
      <c r="C1769">
        <v>2025</v>
      </c>
      <c r="D1769">
        <v>2</v>
      </c>
      <c r="E1769">
        <v>84123</v>
      </c>
      <c r="F1769" t="s">
        <v>290</v>
      </c>
      <c r="G1769">
        <v>1</v>
      </c>
      <c r="H1769" t="str">
        <f>_xlfn.XLOOKUP(Table1[[#This Row],[ZIPCODE]],Table2[Zip Code],Table2[County])</f>
        <v>Salt Lake</v>
      </c>
      <c r="I1769" t="str">
        <f>_xlfn.XLOOKUP(Table1[[#This Row],[ZIPCODE]],Table3[zip],Table3[county])</f>
        <v>Salt Lake County</v>
      </c>
      <c r="J1769" t="str">
        <f>IFERROR(Table1[[#This Row],[County (Utah.gov)]], SUBSTITUTE(Table1[[#This Row],[County (WPR)]], " County", ""))</f>
        <v>Salt Lake</v>
      </c>
    </row>
    <row r="1770" spans="1:10">
      <c r="A1770" t="s">
        <v>301</v>
      </c>
      <c r="B1770" t="s">
        <v>305</v>
      </c>
      <c r="C1770">
        <v>2025</v>
      </c>
      <c r="D1770">
        <v>2</v>
      </c>
      <c r="E1770">
        <v>84124</v>
      </c>
      <c r="F1770" t="s">
        <v>290</v>
      </c>
      <c r="G1770">
        <v>1</v>
      </c>
      <c r="H1770" t="str">
        <f>_xlfn.XLOOKUP(Table1[[#This Row],[ZIPCODE]],Table2[Zip Code],Table2[County])</f>
        <v>Salt Lake</v>
      </c>
      <c r="I1770" t="str">
        <f>_xlfn.XLOOKUP(Table1[[#This Row],[ZIPCODE]],Table3[zip],Table3[county])</f>
        <v>Salt Lake County</v>
      </c>
      <c r="J1770" t="str">
        <f>IFERROR(Table1[[#This Row],[County (Utah.gov)]], SUBSTITUTE(Table1[[#This Row],[County (WPR)]], " County", ""))</f>
        <v>Salt Lake</v>
      </c>
    </row>
    <row r="1771" spans="1:10">
      <c r="A1771" t="s">
        <v>301</v>
      </c>
      <c r="B1771" t="s">
        <v>305</v>
      </c>
      <c r="C1771">
        <v>2025</v>
      </c>
      <c r="D1771">
        <v>2</v>
      </c>
      <c r="E1771">
        <v>84128</v>
      </c>
      <c r="F1771" t="s">
        <v>290</v>
      </c>
      <c r="G1771">
        <v>2</v>
      </c>
      <c r="H1771" t="str">
        <f>_xlfn.XLOOKUP(Table1[[#This Row],[ZIPCODE]],Table2[Zip Code],Table2[County])</f>
        <v>Salt Lake</v>
      </c>
      <c r="I1771" t="str">
        <f>_xlfn.XLOOKUP(Table1[[#This Row],[ZIPCODE]],Table3[zip],Table3[county])</f>
        <v>Salt Lake County</v>
      </c>
      <c r="J1771" t="str">
        <f>IFERROR(Table1[[#This Row],[County (Utah.gov)]], SUBSTITUTE(Table1[[#This Row],[County (WPR)]], " County", ""))</f>
        <v>Salt Lake</v>
      </c>
    </row>
    <row r="1772" spans="1:10">
      <c r="A1772" t="s">
        <v>301</v>
      </c>
      <c r="B1772" t="s">
        <v>305</v>
      </c>
      <c r="C1772">
        <v>2025</v>
      </c>
      <c r="D1772">
        <v>2</v>
      </c>
      <c r="E1772">
        <v>84129</v>
      </c>
      <c r="F1772" t="s">
        <v>290</v>
      </c>
      <c r="G1772">
        <v>1</v>
      </c>
      <c r="H1772" t="e">
        <f>_xlfn.XLOOKUP(Table1[[#This Row],[ZIPCODE]],Table2[Zip Code],Table2[County])</f>
        <v>#N/A</v>
      </c>
      <c r="I1772" t="str">
        <f>_xlfn.XLOOKUP(Table1[[#This Row],[ZIPCODE]],Table3[zip],Table3[county])</f>
        <v>Salt Lake County</v>
      </c>
      <c r="J1772" t="str">
        <f>IFERROR(Table1[[#This Row],[County (Utah.gov)]], SUBSTITUTE(Table1[[#This Row],[County (WPR)]], " County", ""))</f>
        <v>Salt Lake</v>
      </c>
    </row>
    <row r="1773" spans="1:10">
      <c r="A1773" t="s">
        <v>301</v>
      </c>
      <c r="B1773" t="s">
        <v>305</v>
      </c>
      <c r="C1773">
        <v>2025</v>
      </c>
      <c r="D1773">
        <v>2</v>
      </c>
      <c r="E1773">
        <v>84319</v>
      </c>
      <c r="F1773" t="s">
        <v>290</v>
      </c>
      <c r="G1773">
        <v>1</v>
      </c>
      <c r="H1773" t="str">
        <f>_xlfn.XLOOKUP(Table1[[#This Row],[ZIPCODE]],Table2[Zip Code],Table2[County])</f>
        <v>Cache</v>
      </c>
      <c r="I1773" t="str">
        <f>_xlfn.XLOOKUP(Table1[[#This Row],[ZIPCODE]],Table3[zip],Table3[county])</f>
        <v>Cache County</v>
      </c>
      <c r="J1773" t="str">
        <f>IFERROR(Table1[[#This Row],[County (Utah.gov)]], SUBSTITUTE(Table1[[#This Row],[County (WPR)]], " County", ""))</f>
        <v>Cache</v>
      </c>
    </row>
    <row r="1774" spans="1:10">
      <c r="A1774" t="s">
        <v>301</v>
      </c>
      <c r="B1774" t="s">
        <v>305</v>
      </c>
      <c r="C1774">
        <v>2025</v>
      </c>
      <c r="D1774">
        <v>2</v>
      </c>
      <c r="E1774">
        <v>84401</v>
      </c>
      <c r="F1774" t="s">
        <v>290</v>
      </c>
      <c r="G1774">
        <v>1</v>
      </c>
      <c r="H1774" t="str">
        <f>_xlfn.XLOOKUP(Table1[[#This Row],[ZIPCODE]],Table2[Zip Code],Table2[County])</f>
        <v>Weber</v>
      </c>
      <c r="I1774" t="str">
        <f>_xlfn.XLOOKUP(Table1[[#This Row],[ZIPCODE]],Table3[zip],Table3[county])</f>
        <v>Weber County</v>
      </c>
      <c r="J1774" t="str">
        <f>IFERROR(Table1[[#This Row],[County (Utah.gov)]], SUBSTITUTE(Table1[[#This Row],[County (WPR)]], " County", ""))</f>
        <v>Weber</v>
      </c>
    </row>
    <row r="1775" spans="1:10">
      <c r="A1775" t="s">
        <v>301</v>
      </c>
      <c r="B1775" t="s">
        <v>305</v>
      </c>
      <c r="C1775">
        <v>2025</v>
      </c>
      <c r="D1775">
        <v>2</v>
      </c>
      <c r="E1775">
        <v>84405</v>
      </c>
      <c r="F1775" t="s">
        <v>290</v>
      </c>
      <c r="G1775">
        <v>1</v>
      </c>
      <c r="H1775" t="str">
        <f>_xlfn.XLOOKUP(Table1[[#This Row],[ZIPCODE]],Table2[Zip Code],Table2[County])</f>
        <v>Weber</v>
      </c>
      <c r="I1775" t="str">
        <f>_xlfn.XLOOKUP(Table1[[#This Row],[ZIPCODE]],Table3[zip],Table3[county])</f>
        <v>Weber County</v>
      </c>
      <c r="J1775" t="str">
        <f>IFERROR(Table1[[#This Row],[County (Utah.gov)]], SUBSTITUTE(Table1[[#This Row],[County (WPR)]], " County", ""))</f>
        <v>Weber</v>
      </c>
    </row>
    <row r="1776" spans="1:10">
      <c r="A1776" t="s">
        <v>301</v>
      </c>
      <c r="B1776" t="s">
        <v>305</v>
      </c>
      <c r="C1776">
        <v>2025</v>
      </c>
      <c r="D1776">
        <v>2</v>
      </c>
      <c r="E1776">
        <v>84604</v>
      </c>
      <c r="F1776" t="s">
        <v>290</v>
      </c>
      <c r="G1776">
        <v>1</v>
      </c>
      <c r="H1776" t="str">
        <f>_xlfn.XLOOKUP(Table1[[#This Row],[ZIPCODE]],Table2[Zip Code],Table2[County])</f>
        <v>Utah</v>
      </c>
      <c r="I1776" t="str">
        <f>_xlfn.XLOOKUP(Table1[[#This Row],[ZIPCODE]],Table3[zip],Table3[county])</f>
        <v>Utah County</v>
      </c>
      <c r="J1776" t="str">
        <f>IFERROR(Table1[[#This Row],[County (Utah.gov)]], SUBSTITUTE(Table1[[#This Row],[County (WPR)]], " County", ""))</f>
        <v>Utah</v>
      </c>
    </row>
    <row r="1777" spans="1:10">
      <c r="A1777" t="s">
        <v>301</v>
      </c>
      <c r="B1777" t="s">
        <v>300</v>
      </c>
      <c r="C1777">
        <v>2025</v>
      </c>
      <c r="D1777">
        <v>2</v>
      </c>
      <c r="E1777">
        <v>84003</v>
      </c>
      <c r="F1777" t="s">
        <v>290</v>
      </c>
      <c r="G1777">
        <v>156</v>
      </c>
      <c r="H1777" t="str">
        <f>_xlfn.XLOOKUP(Table1[[#This Row],[ZIPCODE]],Table2[Zip Code],Table2[County])</f>
        <v>Utah</v>
      </c>
      <c r="I1777" t="str">
        <f>_xlfn.XLOOKUP(Table1[[#This Row],[ZIPCODE]],Table3[zip],Table3[county])</f>
        <v>Utah County</v>
      </c>
      <c r="J1777" t="str">
        <f>IFERROR(Table1[[#This Row],[County (Utah.gov)]], SUBSTITUTE(Table1[[#This Row],[County (WPR)]], " County", ""))</f>
        <v>Utah</v>
      </c>
    </row>
    <row r="1778" spans="1:10">
      <c r="A1778" t="s">
        <v>301</v>
      </c>
      <c r="B1778" t="s">
        <v>300</v>
      </c>
      <c r="C1778">
        <v>2025</v>
      </c>
      <c r="D1778">
        <v>2</v>
      </c>
      <c r="E1778">
        <v>84003</v>
      </c>
      <c r="F1778" t="s">
        <v>291</v>
      </c>
      <c r="G1778">
        <v>29</v>
      </c>
      <c r="H1778" t="str">
        <f>_xlfn.XLOOKUP(Table1[[#This Row],[ZIPCODE]],Table2[Zip Code],Table2[County])</f>
        <v>Utah</v>
      </c>
      <c r="I1778" t="str">
        <f>_xlfn.XLOOKUP(Table1[[#This Row],[ZIPCODE]],Table3[zip],Table3[county])</f>
        <v>Utah County</v>
      </c>
      <c r="J1778" t="str">
        <f>IFERROR(Table1[[#This Row],[County (Utah.gov)]], SUBSTITUTE(Table1[[#This Row],[County (WPR)]], " County", ""))</f>
        <v>Utah</v>
      </c>
    </row>
    <row r="1779" spans="1:10">
      <c r="A1779" t="s">
        <v>301</v>
      </c>
      <c r="B1779" t="s">
        <v>300</v>
      </c>
      <c r="C1779">
        <v>2025</v>
      </c>
      <c r="D1779">
        <v>2</v>
      </c>
      <c r="E1779">
        <v>84004</v>
      </c>
      <c r="F1779" t="s">
        <v>290</v>
      </c>
      <c r="G1779">
        <v>37</v>
      </c>
      <c r="H1779" t="str">
        <f>_xlfn.XLOOKUP(Table1[[#This Row],[ZIPCODE]],Table2[Zip Code],Table2[County])</f>
        <v>Utah</v>
      </c>
      <c r="I1779" t="str">
        <f>_xlfn.XLOOKUP(Table1[[#This Row],[ZIPCODE]],Table3[zip],Table3[county])</f>
        <v>Utah County</v>
      </c>
      <c r="J1779" t="str">
        <f>IFERROR(Table1[[#This Row],[County (Utah.gov)]], SUBSTITUTE(Table1[[#This Row],[County (WPR)]], " County", ""))</f>
        <v>Utah</v>
      </c>
    </row>
    <row r="1780" spans="1:10">
      <c r="A1780" t="s">
        <v>301</v>
      </c>
      <c r="B1780" t="s">
        <v>300</v>
      </c>
      <c r="C1780">
        <v>2025</v>
      </c>
      <c r="D1780">
        <v>2</v>
      </c>
      <c r="E1780">
        <v>84004</v>
      </c>
      <c r="F1780" t="s">
        <v>291</v>
      </c>
      <c r="G1780">
        <v>3</v>
      </c>
      <c r="H1780" t="str">
        <f>_xlfn.XLOOKUP(Table1[[#This Row],[ZIPCODE]],Table2[Zip Code],Table2[County])</f>
        <v>Utah</v>
      </c>
      <c r="I1780" t="str">
        <f>_xlfn.XLOOKUP(Table1[[#This Row],[ZIPCODE]],Table3[zip],Table3[county])</f>
        <v>Utah County</v>
      </c>
      <c r="J1780" t="str">
        <f>IFERROR(Table1[[#This Row],[County (Utah.gov)]], SUBSTITUTE(Table1[[#This Row],[County (WPR)]], " County", ""))</f>
        <v>Utah</v>
      </c>
    </row>
    <row r="1781" spans="1:10">
      <c r="A1781" t="s">
        <v>301</v>
      </c>
      <c r="B1781" t="s">
        <v>300</v>
      </c>
      <c r="C1781">
        <v>2025</v>
      </c>
      <c r="D1781">
        <v>2</v>
      </c>
      <c r="E1781">
        <v>84005</v>
      </c>
      <c r="F1781" t="s">
        <v>290</v>
      </c>
      <c r="G1781">
        <v>86</v>
      </c>
      <c r="H1781" t="e">
        <f>_xlfn.XLOOKUP(Table1[[#This Row],[ZIPCODE]],Table2[Zip Code],Table2[County])</f>
        <v>#N/A</v>
      </c>
      <c r="I1781" t="str">
        <f>_xlfn.XLOOKUP(Table1[[#This Row],[ZIPCODE]],Table3[zip],Table3[county])</f>
        <v>Utah County</v>
      </c>
      <c r="J1781" t="str">
        <f>IFERROR(Table1[[#This Row],[County (Utah.gov)]], SUBSTITUTE(Table1[[#This Row],[County (WPR)]], " County", ""))</f>
        <v>Utah</v>
      </c>
    </row>
    <row r="1782" spans="1:10">
      <c r="A1782" t="s">
        <v>301</v>
      </c>
      <c r="B1782" t="s">
        <v>300</v>
      </c>
      <c r="C1782">
        <v>2025</v>
      </c>
      <c r="D1782">
        <v>2</v>
      </c>
      <c r="E1782">
        <v>84005</v>
      </c>
      <c r="F1782" t="s">
        <v>291</v>
      </c>
      <c r="G1782">
        <v>26</v>
      </c>
      <c r="H1782" t="e">
        <f>_xlfn.XLOOKUP(Table1[[#This Row],[ZIPCODE]],Table2[Zip Code],Table2[County])</f>
        <v>#N/A</v>
      </c>
      <c r="I1782" t="str">
        <f>_xlfn.XLOOKUP(Table1[[#This Row],[ZIPCODE]],Table3[zip],Table3[county])</f>
        <v>Utah County</v>
      </c>
      <c r="J1782" t="str">
        <f>IFERROR(Table1[[#This Row],[County (Utah.gov)]], SUBSTITUTE(Table1[[#This Row],[County (WPR)]], " County", ""))</f>
        <v>Utah</v>
      </c>
    </row>
    <row r="1783" spans="1:10">
      <c r="A1783" t="s">
        <v>301</v>
      </c>
      <c r="B1783" t="s">
        <v>300</v>
      </c>
      <c r="C1783">
        <v>2025</v>
      </c>
      <c r="D1783">
        <v>2</v>
      </c>
      <c r="E1783">
        <v>84006</v>
      </c>
      <c r="F1783" t="s">
        <v>290</v>
      </c>
      <c r="G1783">
        <v>2</v>
      </c>
      <c r="H1783" t="str">
        <f>_xlfn.XLOOKUP(Table1[[#This Row],[ZIPCODE]],Table2[Zip Code],Table2[County])</f>
        <v>Salt Lake</v>
      </c>
      <c r="I1783" t="str">
        <f>_xlfn.XLOOKUP(Table1[[#This Row],[ZIPCODE]],Table3[zip],Table3[county])</f>
        <v>Salt Lake County</v>
      </c>
      <c r="J1783" t="str">
        <f>IFERROR(Table1[[#This Row],[County (Utah.gov)]], SUBSTITUTE(Table1[[#This Row],[County (WPR)]], " County", ""))</f>
        <v>Salt Lake</v>
      </c>
    </row>
    <row r="1784" spans="1:10">
      <c r="A1784" t="s">
        <v>301</v>
      </c>
      <c r="B1784" t="s">
        <v>300</v>
      </c>
      <c r="C1784">
        <v>2025</v>
      </c>
      <c r="D1784">
        <v>2</v>
      </c>
      <c r="E1784">
        <v>84009</v>
      </c>
      <c r="F1784" t="s">
        <v>290</v>
      </c>
      <c r="G1784">
        <v>210</v>
      </c>
      <c r="H1784" t="e">
        <f>_xlfn.XLOOKUP(Table1[[#This Row],[ZIPCODE]],Table2[Zip Code],Table2[County])</f>
        <v>#N/A</v>
      </c>
      <c r="I1784" t="str">
        <f>_xlfn.XLOOKUP(Table1[[#This Row],[ZIPCODE]],Table3[zip],Table3[county])</f>
        <v>Salt Lake County</v>
      </c>
      <c r="J1784" t="str">
        <f>IFERROR(Table1[[#This Row],[County (Utah.gov)]], SUBSTITUTE(Table1[[#This Row],[County (WPR)]], " County", ""))</f>
        <v>Salt Lake</v>
      </c>
    </row>
    <row r="1785" spans="1:10">
      <c r="A1785" t="s">
        <v>301</v>
      </c>
      <c r="B1785" t="s">
        <v>300</v>
      </c>
      <c r="C1785">
        <v>2025</v>
      </c>
      <c r="D1785">
        <v>2</v>
      </c>
      <c r="E1785">
        <v>84009</v>
      </c>
      <c r="F1785" t="s">
        <v>291</v>
      </c>
      <c r="G1785">
        <v>59</v>
      </c>
      <c r="H1785" t="e">
        <f>_xlfn.XLOOKUP(Table1[[#This Row],[ZIPCODE]],Table2[Zip Code],Table2[County])</f>
        <v>#N/A</v>
      </c>
      <c r="I1785" t="str">
        <f>_xlfn.XLOOKUP(Table1[[#This Row],[ZIPCODE]],Table3[zip],Table3[county])</f>
        <v>Salt Lake County</v>
      </c>
      <c r="J1785" t="str">
        <f>IFERROR(Table1[[#This Row],[County (Utah.gov)]], SUBSTITUTE(Table1[[#This Row],[County (WPR)]], " County", ""))</f>
        <v>Salt Lake</v>
      </c>
    </row>
    <row r="1786" spans="1:10">
      <c r="A1786" t="s">
        <v>301</v>
      </c>
      <c r="B1786" t="s">
        <v>300</v>
      </c>
      <c r="C1786">
        <v>2025</v>
      </c>
      <c r="D1786">
        <v>2</v>
      </c>
      <c r="E1786">
        <v>84010</v>
      </c>
      <c r="F1786" t="s">
        <v>290</v>
      </c>
      <c r="G1786">
        <v>214</v>
      </c>
      <c r="H1786" t="str">
        <f>_xlfn.XLOOKUP(Table1[[#This Row],[ZIPCODE]],Table2[Zip Code],Table2[County])</f>
        <v>Davis</v>
      </c>
      <c r="I1786" t="str">
        <f>_xlfn.XLOOKUP(Table1[[#This Row],[ZIPCODE]],Table3[zip],Table3[county])</f>
        <v>Davis County</v>
      </c>
      <c r="J1786" t="str">
        <f>IFERROR(Table1[[#This Row],[County (Utah.gov)]], SUBSTITUTE(Table1[[#This Row],[County (WPR)]], " County", ""))</f>
        <v>Davis</v>
      </c>
    </row>
    <row r="1787" spans="1:10">
      <c r="A1787" t="s">
        <v>301</v>
      </c>
      <c r="B1787" t="s">
        <v>300</v>
      </c>
      <c r="C1787">
        <v>2025</v>
      </c>
      <c r="D1787">
        <v>2</v>
      </c>
      <c r="E1787">
        <v>84010</v>
      </c>
      <c r="F1787" t="s">
        <v>291</v>
      </c>
      <c r="G1787">
        <v>65</v>
      </c>
      <c r="H1787" t="str">
        <f>_xlfn.XLOOKUP(Table1[[#This Row],[ZIPCODE]],Table2[Zip Code],Table2[County])</f>
        <v>Davis</v>
      </c>
      <c r="I1787" t="str">
        <f>_xlfn.XLOOKUP(Table1[[#This Row],[ZIPCODE]],Table3[zip],Table3[county])</f>
        <v>Davis County</v>
      </c>
      <c r="J1787" t="str">
        <f>IFERROR(Table1[[#This Row],[County (Utah.gov)]], SUBSTITUTE(Table1[[#This Row],[County (WPR)]], " County", ""))</f>
        <v>Davis</v>
      </c>
    </row>
    <row r="1788" spans="1:10">
      <c r="A1788" t="s">
        <v>301</v>
      </c>
      <c r="B1788" t="s">
        <v>300</v>
      </c>
      <c r="C1788">
        <v>2025</v>
      </c>
      <c r="D1788">
        <v>2</v>
      </c>
      <c r="E1788">
        <v>84012</v>
      </c>
      <c r="F1788" t="s">
        <v>290</v>
      </c>
      <c r="G1788">
        <v>5</v>
      </c>
      <c r="H1788" t="e">
        <f>_xlfn.XLOOKUP(Table1[[#This Row],[ZIPCODE]],Table2[Zip Code],Table2[County])</f>
        <v>#N/A</v>
      </c>
      <c r="I1788" t="e">
        <f>_xlfn.XLOOKUP(Table1[[#This Row],[ZIPCODE]],Table3[zip],Table3[county])</f>
        <v>#N/A</v>
      </c>
      <c r="J1788" t="e">
        <f>IFERROR(Table1[[#This Row],[County (Utah.gov)]], SUBSTITUTE(Table1[[#This Row],[County (WPR)]], " County", ""))</f>
        <v>#N/A</v>
      </c>
    </row>
    <row r="1789" spans="1:10">
      <c r="A1789" t="s">
        <v>301</v>
      </c>
      <c r="B1789" t="s">
        <v>300</v>
      </c>
      <c r="C1789">
        <v>2025</v>
      </c>
      <c r="D1789">
        <v>2</v>
      </c>
      <c r="E1789">
        <v>84013</v>
      </c>
      <c r="F1789" t="s">
        <v>290</v>
      </c>
      <c r="G1789">
        <v>1</v>
      </c>
      <c r="H1789" t="str">
        <f>_xlfn.XLOOKUP(Table1[[#This Row],[ZIPCODE]],Table2[Zip Code],Table2[County])</f>
        <v>Utah</v>
      </c>
      <c r="I1789" t="str">
        <f>_xlfn.XLOOKUP(Table1[[#This Row],[ZIPCODE]],Table3[zip],Table3[county])</f>
        <v>Utah County</v>
      </c>
      <c r="J1789" t="str">
        <f>IFERROR(Table1[[#This Row],[County (Utah.gov)]], SUBSTITUTE(Table1[[#This Row],[County (WPR)]], " County", ""))</f>
        <v>Utah</v>
      </c>
    </row>
    <row r="1790" spans="1:10">
      <c r="A1790" t="s">
        <v>301</v>
      </c>
      <c r="B1790" t="s">
        <v>300</v>
      </c>
      <c r="C1790">
        <v>2025</v>
      </c>
      <c r="D1790">
        <v>2</v>
      </c>
      <c r="E1790">
        <v>84014</v>
      </c>
      <c r="F1790" t="s">
        <v>290</v>
      </c>
      <c r="G1790">
        <v>70</v>
      </c>
      <c r="H1790" t="str">
        <f>_xlfn.XLOOKUP(Table1[[#This Row],[ZIPCODE]],Table2[Zip Code],Table2[County])</f>
        <v>Davis</v>
      </c>
      <c r="I1790" t="str">
        <f>_xlfn.XLOOKUP(Table1[[#This Row],[ZIPCODE]],Table3[zip],Table3[county])</f>
        <v>Davis County</v>
      </c>
      <c r="J1790" t="str">
        <f>IFERROR(Table1[[#This Row],[County (Utah.gov)]], SUBSTITUTE(Table1[[#This Row],[County (WPR)]], " County", ""))</f>
        <v>Davis</v>
      </c>
    </row>
    <row r="1791" spans="1:10">
      <c r="A1791" t="s">
        <v>301</v>
      </c>
      <c r="B1791" t="s">
        <v>300</v>
      </c>
      <c r="C1791">
        <v>2025</v>
      </c>
      <c r="D1791">
        <v>2</v>
      </c>
      <c r="E1791">
        <v>84014</v>
      </c>
      <c r="F1791" t="s">
        <v>291</v>
      </c>
      <c r="G1791">
        <v>9</v>
      </c>
      <c r="H1791" t="str">
        <f>_xlfn.XLOOKUP(Table1[[#This Row],[ZIPCODE]],Table2[Zip Code],Table2[County])</f>
        <v>Davis</v>
      </c>
      <c r="I1791" t="str">
        <f>_xlfn.XLOOKUP(Table1[[#This Row],[ZIPCODE]],Table3[zip],Table3[county])</f>
        <v>Davis County</v>
      </c>
      <c r="J1791" t="str">
        <f>IFERROR(Table1[[#This Row],[County (Utah.gov)]], SUBSTITUTE(Table1[[#This Row],[County (WPR)]], " County", ""))</f>
        <v>Davis</v>
      </c>
    </row>
    <row r="1792" spans="1:10">
      <c r="A1792" t="s">
        <v>301</v>
      </c>
      <c r="B1792" t="s">
        <v>300</v>
      </c>
      <c r="C1792">
        <v>2025</v>
      </c>
      <c r="D1792">
        <v>2</v>
      </c>
      <c r="E1792">
        <v>84015</v>
      </c>
      <c r="F1792" t="s">
        <v>290</v>
      </c>
      <c r="G1792">
        <v>79</v>
      </c>
      <c r="H1792" t="str">
        <f>_xlfn.XLOOKUP(Table1[[#This Row],[ZIPCODE]],Table2[Zip Code],Table2[County])</f>
        <v>Davis</v>
      </c>
      <c r="I1792" t="str">
        <f>_xlfn.XLOOKUP(Table1[[#This Row],[ZIPCODE]],Table3[zip],Table3[county])</f>
        <v>Davis County</v>
      </c>
      <c r="J1792" t="str">
        <f>IFERROR(Table1[[#This Row],[County (Utah.gov)]], SUBSTITUTE(Table1[[#This Row],[County (WPR)]], " County", ""))</f>
        <v>Davis</v>
      </c>
    </row>
    <row r="1793" spans="1:10">
      <c r="A1793" t="s">
        <v>301</v>
      </c>
      <c r="B1793" t="s">
        <v>300</v>
      </c>
      <c r="C1793">
        <v>2025</v>
      </c>
      <c r="D1793">
        <v>2</v>
      </c>
      <c r="E1793">
        <v>84015</v>
      </c>
      <c r="F1793" t="s">
        <v>291</v>
      </c>
      <c r="G1793">
        <v>18</v>
      </c>
      <c r="H1793" t="str">
        <f>_xlfn.XLOOKUP(Table1[[#This Row],[ZIPCODE]],Table2[Zip Code],Table2[County])</f>
        <v>Davis</v>
      </c>
      <c r="I1793" t="str">
        <f>_xlfn.XLOOKUP(Table1[[#This Row],[ZIPCODE]],Table3[zip],Table3[county])</f>
        <v>Davis County</v>
      </c>
      <c r="J1793" t="str">
        <f>IFERROR(Table1[[#This Row],[County (Utah.gov)]], SUBSTITUTE(Table1[[#This Row],[County (WPR)]], " County", ""))</f>
        <v>Davis</v>
      </c>
    </row>
    <row r="1794" spans="1:10">
      <c r="A1794" t="s">
        <v>301</v>
      </c>
      <c r="B1794" t="s">
        <v>300</v>
      </c>
      <c r="C1794">
        <v>2025</v>
      </c>
      <c r="D1794">
        <v>2</v>
      </c>
      <c r="E1794">
        <v>84017</v>
      </c>
      <c r="F1794" t="s">
        <v>290</v>
      </c>
      <c r="G1794">
        <v>8</v>
      </c>
      <c r="H1794" t="str">
        <f>_xlfn.XLOOKUP(Table1[[#This Row],[ZIPCODE]],Table2[Zip Code],Table2[County])</f>
        <v>Summit</v>
      </c>
      <c r="I1794" t="str">
        <f>_xlfn.XLOOKUP(Table1[[#This Row],[ZIPCODE]],Table3[zip],Table3[county])</f>
        <v>Summit County</v>
      </c>
      <c r="J1794" t="str">
        <f>IFERROR(Table1[[#This Row],[County (Utah.gov)]], SUBSTITUTE(Table1[[#This Row],[County (WPR)]], " County", ""))</f>
        <v>Summit</v>
      </c>
    </row>
    <row r="1795" spans="1:10">
      <c r="A1795" t="s">
        <v>301</v>
      </c>
      <c r="B1795" t="s">
        <v>300</v>
      </c>
      <c r="C1795">
        <v>2025</v>
      </c>
      <c r="D1795">
        <v>2</v>
      </c>
      <c r="E1795">
        <v>84017</v>
      </c>
      <c r="F1795" t="s">
        <v>291</v>
      </c>
      <c r="G1795">
        <v>1</v>
      </c>
      <c r="H1795" t="str">
        <f>_xlfn.XLOOKUP(Table1[[#This Row],[ZIPCODE]],Table2[Zip Code],Table2[County])</f>
        <v>Summit</v>
      </c>
      <c r="I1795" t="str">
        <f>_xlfn.XLOOKUP(Table1[[#This Row],[ZIPCODE]],Table3[zip],Table3[county])</f>
        <v>Summit County</v>
      </c>
      <c r="J1795" t="str">
        <f>IFERROR(Table1[[#This Row],[County (Utah.gov)]], SUBSTITUTE(Table1[[#This Row],[County (WPR)]], " County", ""))</f>
        <v>Summit</v>
      </c>
    </row>
    <row r="1796" spans="1:10">
      <c r="A1796" t="s">
        <v>301</v>
      </c>
      <c r="B1796" t="s">
        <v>300</v>
      </c>
      <c r="C1796">
        <v>2025</v>
      </c>
      <c r="D1796">
        <v>2</v>
      </c>
      <c r="E1796">
        <v>84018</v>
      </c>
      <c r="F1796" t="s">
        <v>290</v>
      </c>
      <c r="G1796">
        <v>1</v>
      </c>
      <c r="H1796" t="str">
        <f>_xlfn.XLOOKUP(Table1[[#This Row],[ZIPCODE]],Table2[Zip Code],Table2[County])</f>
        <v>Morgan</v>
      </c>
      <c r="I1796" t="str">
        <f>_xlfn.XLOOKUP(Table1[[#This Row],[ZIPCODE]],Table3[zip],Table3[county])</f>
        <v>Morgan County</v>
      </c>
      <c r="J1796" t="str">
        <f>IFERROR(Table1[[#This Row],[County (Utah.gov)]], SUBSTITUTE(Table1[[#This Row],[County (WPR)]], " County", ""))</f>
        <v>Morgan</v>
      </c>
    </row>
    <row r="1797" spans="1:10">
      <c r="A1797" t="s">
        <v>301</v>
      </c>
      <c r="B1797" t="s">
        <v>300</v>
      </c>
      <c r="C1797">
        <v>2025</v>
      </c>
      <c r="D1797">
        <v>2</v>
      </c>
      <c r="E1797">
        <v>84020</v>
      </c>
      <c r="F1797" t="s">
        <v>290</v>
      </c>
      <c r="G1797">
        <v>341</v>
      </c>
      <c r="H1797" t="str">
        <f>_xlfn.XLOOKUP(Table1[[#This Row],[ZIPCODE]],Table2[Zip Code],Table2[County])</f>
        <v>Salt Lake</v>
      </c>
      <c r="I1797" t="str">
        <f>_xlfn.XLOOKUP(Table1[[#This Row],[ZIPCODE]],Table3[zip],Table3[county])</f>
        <v>Salt Lake County</v>
      </c>
      <c r="J1797" t="str">
        <f>IFERROR(Table1[[#This Row],[County (Utah.gov)]], SUBSTITUTE(Table1[[#This Row],[County (WPR)]], " County", ""))</f>
        <v>Salt Lake</v>
      </c>
    </row>
    <row r="1798" spans="1:10">
      <c r="A1798" t="s">
        <v>301</v>
      </c>
      <c r="B1798" t="s">
        <v>300</v>
      </c>
      <c r="C1798">
        <v>2025</v>
      </c>
      <c r="D1798">
        <v>2</v>
      </c>
      <c r="E1798">
        <v>84020</v>
      </c>
      <c r="F1798" t="s">
        <v>291</v>
      </c>
      <c r="G1798">
        <v>67</v>
      </c>
      <c r="H1798" t="str">
        <f>_xlfn.XLOOKUP(Table1[[#This Row],[ZIPCODE]],Table2[Zip Code],Table2[County])</f>
        <v>Salt Lake</v>
      </c>
      <c r="I1798" t="str">
        <f>_xlfn.XLOOKUP(Table1[[#This Row],[ZIPCODE]],Table3[zip],Table3[county])</f>
        <v>Salt Lake County</v>
      </c>
      <c r="J1798" t="str">
        <f>IFERROR(Table1[[#This Row],[County (Utah.gov)]], SUBSTITUTE(Table1[[#This Row],[County (WPR)]], " County", ""))</f>
        <v>Salt Lake</v>
      </c>
    </row>
    <row r="1799" spans="1:10">
      <c r="A1799" t="s">
        <v>301</v>
      </c>
      <c r="B1799" t="s">
        <v>300</v>
      </c>
      <c r="C1799">
        <v>2025</v>
      </c>
      <c r="D1799">
        <v>2</v>
      </c>
      <c r="E1799">
        <v>84025</v>
      </c>
      <c r="F1799" t="s">
        <v>290</v>
      </c>
      <c r="G1799">
        <v>113</v>
      </c>
      <c r="H1799" t="str">
        <f>_xlfn.XLOOKUP(Table1[[#This Row],[ZIPCODE]],Table2[Zip Code],Table2[County])</f>
        <v>Davis</v>
      </c>
      <c r="I1799" t="str">
        <f>_xlfn.XLOOKUP(Table1[[#This Row],[ZIPCODE]],Table3[zip],Table3[county])</f>
        <v>Davis County</v>
      </c>
      <c r="J1799" t="str">
        <f>IFERROR(Table1[[#This Row],[County (Utah.gov)]], SUBSTITUTE(Table1[[#This Row],[County (WPR)]], " County", ""))</f>
        <v>Davis</v>
      </c>
    </row>
    <row r="1800" spans="1:10">
      <c r="A1800" t="s">
        <v>301</v>
      </c>
      <c r="B1800" t="s">
        <v>300</v>
      </c>
      <c r="C1800">
        <v>2025</v>
      </c>
      <c r="D1800">
        <v>2</v>
      </c>
      <c r="E1800">
        <v>84025</v>
      </c>
      <c r="F1800" t="s">
        <v>291</v>
      </c>
      <c r="G1800">
        <v>22</v>
      </c>
      <c r="H1800" t="str">
        <f>_xlfn.XLOOKUP(Table1[[#This Row],[ZIPCODE]],Table2[Zip Code],Table2[County])</f>
        <v>Davis</v>
      </c>
      <c r="I1800" t="str">
        <f>_xlfn.XLOOKUP(Table1[[#This Row],[ZIPCODE]],Table3[zip],Table3[county])</f>
        <v>Davis County</v>
      </c>
      <c r="J1800" t="str">
        <f>IFERROR(Table1[[#This Row],[County (Utah.gov)]], SUBSTITUTE(Table1[[#This Row],[County (WPR)]], " County", ""))</f>
        <v>Davis</v>
      </c>
    </row>
    <row r="1801" spans="1:10">
      <c r="A1801" t="s">
        <v>301</v>
      </c>
      <c r="B1801" t="s">
        <v>300</v>
      </c>
      <c r="C1801">
        <v>2025</v>
      </c>
      <c r="D1801">
        <v>2</v>
      </c>
      <c r="E1801">
        <v>84028</v>
      </c>
      <c r="F1801" t="s">
        <v>290</v>
      </c>
      <c r="G1801">
        <v>2</v>
      </c>
      <c r="H1801" t="str">
        <f>_xlfn.XLOOKUP(Table1[[#This Row],[ZIPCODE]],Table2[Zip Code],Table2[County])</f>
        <v>Rich</v>
      </c>
      <c r="I1801" t="str">
        <f>_xlfn.XLOOKUP(Table1[[#This Row],[ZIPCODE]],Table3[zip],Table3[county])</f>
        <v>Rich County</v>
      </c>
      <c r="J1801" t="str">
        <f>IFERROR(Table1[[#This Row],[County (Utah.gov)]], SUBSTITUTE(Table1[[#This Row],[County (WPR)]], " County", ""))</f>
        <v>Rich</v>
      </c>
    </row>
    <row r="1802" spans="1:10">
      <c r="A1802" t="s">
        <v>301</v>
      </c>
      <c r="B1802" t="s">
        <v>300</v>
      </c>
      <c r="C1802">
        <v>2025</v>
      </c>
      <c r="D1802">
        <v>2</v>
      </c>
      <c r="E1802">
        <v>84029</v>
      </c>
      <c r="F1802" t="s">
        <v>290</v>
      </c>
      <c r="G1802">
        <v>35</v>
      </c>
      <c r="H1802" t="str">
        <f>_xlfn.XLOOKUP(Table1[[#This Row],[ZIPCODE]],Table2[Zip Code],Table2[County])</f>
        <v>Tooele</v>
      </c>
      <c r="I1802" t="str">
        <f>_xlfn.XLOOKUP(Table1[[#This Row],[ZIPCODE]],Table3[zip],Table3[county])</f>
        <v>Tooele County</v>
      </c>
      <c r="J1802" t="str">
        <f>IFERROR(Table1[[#This Row],[County (Utah.gov)]], SUBSTITUTE(Table1[[#This Row],[County (WPR)]], " County", ""))</f>
        <v>Tooele</v>
      </c>
    </row>
    <row r="1803" spans="1:10">
      <c r="A1803" t="s">
        <v>301</v>
      </c>
      <c r="B1803" t="s">
        <v>300</v>
      </c>
      <c r="C1803">
        <v>2025</v>
      </c>
      <c r="D1803">
        <v>2</v>
      </c>
      <c r="E1803">
        <v>84029</v>
      </c>
      <c r="F1803" t="s">
        <v>291</v>
      </c>
      <c r="G1803">
        <v>7</v>
      </c>
      <c r="H1803" t="str">
        <f>_xlfn.XLOOKUP(Table1[[#This Row],[ZIPCODE]],Table2[Zip Code],Table2[County])</f>
        <v>Tooele</v>
      </c>
      <c r="I1803" t="str">
        <f>_xlfn.XLOOKUP(Table1[[#This Row],[ZIPCODE]],Table3[zip],Table3[county])</f>
        <v>Tooele County</v>
      </c>
      <c r="J1803" t="str">
        <f>IFERROR(Table1[[#This Row],[County (Utah.gov)]], SUBSTITUTE(Table1[[#This Row],[County (WPR)]], " County", ""))</f>
        <v>Tooele</v>
      </c>
    </row>
    <row r="1804" spans="1:10">
      <c r="A1804" t="s">
        <v>301</v>
      </c>
      <c r="B1804" t="s">
        <v>300</v>
      </c>
      <c r="C1804">
        <v>2025</v>
      </c>
      <c r="D1804">
        <v>2</v>
      </c>
      <c r="E1804">
        <v>84032</v>
      </c>
      <c r="F1804" t="s">
        <v>290</v>
      </c>
      <c r="G1804">
        <v>83</v>
      </c>
      <c r="H1804" t="str">
        <f>_xlfn.XLOOKUP(Table1[[#This Row],[ZIPCODE]],Table2[Zip Code],Table2[County])</f>
        <v>Wasatch</v>
      </c>
      <c r="I1804" t="str">
        <f>_xlfn.XLOOKUP(Table1[[#This Row],[ZIPCODE]],Table3[zip],Table3[county])</f>
        <v>Wasatch County</v>
      </c>
      <c r="J1804" t="str">
        <f>IFERROR(Table1[[#This Row],[County (Utah.gov)]], SUBSTITUTE(Table1[[#This Row],[County (WPR)]], " County", ""))</f>
        <v>Wasatch</v>
      </c>
    </row>
    <row r="1805" spans="1:10">
      <c r="A1805" t="s">
        <v>301</v>
      </c>
      <c r="B1805" t="s">
        <v>300</v>
      </c>
      <c r="C1805">
        <v>2025</v>
      </c>
      <c r="D1805">
        <v>2</v>
      </c>
      <c r="E1805">
        <v>84032</v>
      </c>
      <c r="F1805" t="s">
        <v>291</v>
      </c>
      <c r="G1805">
        <v>14</v>
      </c>
      <c r="H1805" t="str">
        <f>_xlfn.XLOOKUP(Table1[[#This Row],[ZIPCODE]],Table2[Zip Code],Table2[County])</f>
        <v>Wasatch</v>
      </c>
      <c r="I1805" t="str">
        <f>_xlfn.XLOOKUP(Table1[[#This Row],[ZIPCODE]],Table3[zip],Table3[county])</f>
        <v>Wasatch County</v>
      </c>
      <c r="J1805" t="str">
        <f>IFERROR(Table1[[#This Row],[County (Utah.gov)]], SUBSTITUTE(Table1[[#This Row],[County (WPR)]], " County", ""))</f>
        <v>Wasatch</v>
      </c>
    </row>
    <row r="1806" spans="1:10">
      <c r="A1806" t="s">
        <v>301</v>
      </c>
      <c r="B1806" t="s">
        <v>300</v>
      </c>
      <c r="C1806">
        <v>2025</v>
      </c>
      <c r="D1806">
        <v>2</v>
      </c>
      <c r="E1806">
        <v>84033</v>
      </c>
      <c r="F1806" t="s">
        <v>290</v>
      </c>
      <c r="G1806">
        <v>4</v>
      </c>
      <c r="H1806" t="str">
        <f>_xlfn.XLOOKUP(Table1[[#This Row],[ZIPCODE]],Table2[Zip Code],Table2[County])</f>
        <v>Summit</v>
      </c>
      <c r="I1806" t="str">
        <f>_xlfn.XLOOKUP(Table1[[#This Row],[ZIPCODE]],Table3[zip],Table3[county])</f>
        <v>Summit County</v>
      </c>
      <c r="J1806" t="str">
        <f>IFERROR(Table1[[#This Row],[County (Utah.gov)]], SUBSTITUTE(Table1[[#This Row],[County (WPR)]], " County", ""))</f>
        <v>Summit</v>
      </c>
    </row>
    <row r="1807" spans="1:10">
      <c r="A1807" t="s">
        <v>301</v>
      </c>
      <c r="B1807" t="s">
        <v>300</v>
      </c>
      <c r="C1807">
        <v>2025</v>
      </c>
      <c r="D1807">
        <v>2</v>
      </c>
      <c r="E1807">
        <v>84034</v>
      </c>
      <c r="F1807" t="s">
        <v>290</v>
      </c>
      <c r="G1807">
        <v>1</v>
      </c>
      <c r="H1807" t="str">
        <f>_xlfn.XLOOKUP(Table1[[#This Row],[ZIPCODE]],Table2[Zip Code],Table2[County])</f>
        <v>Tooele</v>
      </c>
      <c r="I1807" t="str">
        <f>_xlfn.XLOOKUP(Table1[[#This Row],[ZIPCODE]],Table3[zip],Table3[county])</f>
        <v>Tooele County</v>
      </c>
      <c r="J1807" t="str">
        <f>IFERROR(Table1[[#This Row],[County (Utah.gov)]], SUBSTITUTE(Table1[[#This Row],[County (WPR)]], " County", ""))</f>
        <v>Tooele</v>
      </c>
    </row>
    <row r="1808" spans="1:10">
      <c r="A1808" t="s">
        <v>301</v>
      </c>
      <c r="B1808" t="s">
        <v>300</v>
      </c>
      <c r="C1808">
        <v>2025</v>
      </c>
      <c r="D1808">
        <v>2</v>
      </c>
      <c r="E1808">
        <v>84036</v>
      </c>
      <c r="F1808" t="s">
        <v>290</v>
      </c>
      <c r="G1808">
        <v>46</v>
      </c>
      <c r="H1808" t="str">
        <f>_xlfn.XLOOKUP(Table1[[#This Row],[ZIPCODE]],Table2[Zip Code],Table2[County])</f>
        <v>Summit</v>
      </c>
      <c r="I1808" t="str">
        <f>_xlfn.XLOOKUP(Table1[[#This Row],[ZIPCODE]],Table3[zip],Table3[county])</f>
        <v>Summit County</v>
      </c>
      <c r="J1808" t="str">
        <f>IFERROR(Table1[[#This Row],[County (Utah.gov)]], SUBSTITUTE(Table1[[#This Row],[County (WPR)]], " County", ""))</f>
        <v>Summit</v>
      </c>
    </row>
    <row r="1809" spans="1:10">
      <c r="A1809" t="s">
        <v>301</v>
      </c>
      <c r="B1809" t="s">
        <v>300</v>
      </c>
      <c r="C1809">
        <v>2025</v>
      </c>
      <c r="D1809">
        <v>2</v>
      </c>
      <c r="E1809">
        <v>84036</v>
      </c>
      <c r="F1809" t="s">
        <v>291</v>
      </c>
      <c r="G1809">
        <v>5</v>
      </c>
      <c r="H1809" t="str">
        <f>_xlfn.XLOOKUP(Table1[[#This Row],[ZIPCODE]],Table2[Zip Code],Table2[County])</f>
        <v>Summit</v>
      </c>
      <c r="I1809" t="str">
        <f>_xlfn.XLOOKUP(Table1[[#This Row],[ZIPCODE]],Table3[zip],Table3[county])</f>
        <v>Summit County</v>
      </c>
      <c r="J1809" t="str">
        <f>IFERROR(Table1[[#This Row],[County (Utah.gov)]], SUBSTITUTE(Table1[[#This Row],[County (WPR)]], " County", ""))</f>
        <v>Summit</v>
      </c>
    </row>
    <row r="1810" spans="1:10">
      <c r="A1810" t="s">
        <v>301</v>
      </c>
      <c r="B1810" t="s">
        <v>300</v>
      </c>
      <c r="C1810">
        <v>2025</v>
      </c>
      <c r="D1810">
        <v>2</v>
      </c>
      <c r="E1810">
        <v>84037</v>
      </c>
      <c r="F1810" t="s">
        <v>290</v>
      </c>
      <c r="G1810">
        <v>174</v>
      </c>
      <c r="H1810" t="str">
        <f>_xlfn.XLOOKUP(Table1[[#This Row],[ZIPCODE]],Table2[Zip Code],Table2[County])</f>
        <v>Davis</v>
      </c>
      <c r="I1810" t="str">
        <f>_xlfn.XLOOKUP(Table1[[#This Row],[ZIPCODE]],Table3[zip],Table3[county])</f>
        <v>Davis County</v>
      </c>
      <c r="J1810" t="str">
        <f>IFERROR(Table1[[#This Row],[County (Utah.gov)]], SUBSTITUTE(Table1[[#This Row],[County (WPR)]], " County", ""))</f>
        <v>Davis</v>
      </c>
    </row>
    <row r="1811" spans="1:10">
      <c r="A1811" t="s">
        <v>301</v>
      </c>
      <c r="B1811" t="s">
        <v>300</v>
      </c>
      <c r="C1811">
        <v>2025</v>
      </c>
      <c r="D1811">
        <v>2</v>
      </c>
      <c r="E1811">
        <v>84037</v>
      </c>
      <c r="F1811" t="s">
        <v>291</v>
      </c>
      <c r="G1811">
        <v>28</v>
      </c>
      <c r="H1811" t="str">
        <f>_xlfn.XLOOKUP(Table1[[#This Row],[ZIPCODE]],Table2[Zip Code],Table2[County])</f>
        <v>Davis</v>
      </c>
      <c r="I1811" t="str">
        <f>_xlfn.XLOOKUP(Table1[[#This Row],[ZIPCODE]],Table3[zip],Table3[county])</f>
        <v>Davis County</v>
      </c>
      <c r="J1811" t="str">
        <f>IFERROR(Table1[[#This Row],[County (Utah.gov)]], SUBSTITUTE(Table1[[#This Row],[County (WPR)]], " County", ""))</f>
        <v>Davis</v>
      </c>
    </row>
    <row r="1812" spans="1:10">
      <c r="A1812" t="s">
        <v>301</v>
      </c>
      <c r="B1812" t="s">
        <v>300</v>
      </c>
      <c r="C1812">
        <v>2025</v>
      </c>
      <c r="D1812">
        <v>2</v>
      </c>
      <c r="E1812">
        <v>84039</v>
      </c>
      <c r="F1812" t="s">
        <v>290</v>
      </c>
      <c r="G1812">
        <v>1</v>
      </c>
      <c r="H1812" t="str">
        <f>_xlfn.XLOOKUP(Table1[[#This Row],[ZIPCODE]],Table2[Zip Code],Table2[County])</f>
        <v>Uintah</v>
      </c>
      <c r="I1812" t="str">
        <f>_xlfn.XLOOKUP(Table1[[#This Row],[ZIPCODE]],Table3[zip],Table3[county])</f>
        <v>Uintah County</v>
      </c>
      <c r="J1812" t="str">
        <f>IFERROR(Table1[[#This Row],[County (Utah.gov)]], SUBSTITUTE(Table1[[#This Row],[County (WPR)]], " County", ""))</f>
        <v>Uintah</v>
      </c>
    </row>
    <row r="1813" spans="1:10">
      <c r="A1813" t="s">
        <v>301</v>
      </c>
      <c r="B1813" t="s">
        <v>300</v>
      </c>
      <c r="C1813">
        <v>2025</v>
      </c>
      <c r="D1813">
        <v>2</v>
      </c>
      <c r="E1813">
        <v>84040</v>
      </c>
      <c r="F1813" t="s">
        <v>290</v>
      </c>
      <c r="G1813">
        <v>71</v>
      </c>
      <c r="H1813" t="str">
        <f>_xlfn.XLOOKUP(Table1[[#This Row],[ZIPCODE]],Table2[Zip Code],Table2[County])</f>
        <v>Davis</v>
      </c>
      <c r="I1813" t="str">
        <f>_xlfn.XLOOKUP(Table1[[#This Row],[ZIPCODE]],Table3[zip],Table3[county])</f>
        <v>Davis County</v>
      </c>
      <c r="J1813" t="str">
        <f>IFERROR(Table1[[#This Row],[County (Utah.gov)]], SUBSTITUTE(Table1[[#This Row],[County (WPR)]], " County", ""))</f>
        <v>Davis</v>
      </c>
    </row>
    <row r="1814" spans="1:10">
      <c r="A1814" t="s">
        <v>301</v>
      </c>
      <c r="B1814" t="s">
        <v>300</v>
      </c>
      <c r="C1814">
        <v>2025</v>
      </c>
      <c r="D1814">
        <v>2</v>
      </c>
      <c r="E1814">
        <v>84040</v>
      </c>
      <c r="F1814" t="s">
        <v>291</v>
      </c>
      <c r="G1814">
        <v>14</v>
      </c>
      <c r="H1814" t="str">
        <f>_xlfn.XLOOKUP(Table1[[#This Row],[ZIPCODE]],Table2[Zip Code],Table2[County])</f>
        <v>Davis</v>
      </c>
      <c r="I1814" t="str">
        <f>_xlfn.XLOOKUP(Table1[[#This Row],[ZIPCODE]],Table3[zip],Table3[county])</f>
        <v>Davis County</v>
      </c>
      <c r="J1814" t="str">
        <f>IFERROR(Table1[[#This Row],[County (Utah.gov)]], SUBSTITUTE(Table1[[#This Row],[County (WPR)]], " County", ""))</f>
        <v>Davis</v>
      </c>
    </row>
    <row r="1815" spans="1:10">
      <c r="A1815" t="s">
        <v>301</v>
      </c>
      <c r="B1815" t="s">
        <v>300</v>
      </c>
      <c r="C1815">
        <v>2025</v>
      </c>
      <c r="D1815">
        <v>2</v>
      </c>
      <c r="E1815">
        <v>84041</v>
      </c>
      <c r="F1815" t="s">
        <v>290</v>
      </c>
      <c r="G1815">
        <v>120</v>
      </c>
      <c r="H1815" t="str">
        <f>_xlfn.XLOOKUP(Table1[[#This Row],[ZIPCODE]],Table2[Zip Code],Table2[County])</f>
        <v>Davis</v>
      </c>
      <c r="I1815" t="str">
        <f>_xlfn.XLOOKUP(Table1[[#This Row],[ZIPCODE]],Table3[zip],Table3[county])</f>
        <v>Davis County</v>
      </c>
      <c r="J1815" t="str">
        <f>IFERROR(Table1[[#This Row],[County (Utah.gov)]], SUBSTITUTE(Table1[[#This Row],[County (WPR)]], " County", ""))</f>
        <v>Davis</v>
      </c>
    </row>
    <row r="1816" spans="1:10">
      <c r="A1816" t="s">
        <v>301</v>
      </c>
      <c r="B1816" t="s">
        <v>300</v>
      </c>
      <c r="C1816">
        <v>2025</v>
      </c>
      <c r="D1816">
        <v>2</v>
      </c>
      <c r="E1816">
        <v>84041</v>
      </c>
      <c r="F1816" t="s">
        <v>291</v>
      </c>
      <c r="G1816">
        <v>24</v>
      </c>
      <c r="H1816" t="str">
        <f>_xlfn.XLOOKUP(Table1[[#This Row],[ZIPCODE]],Table2[Zip Code],Table2[County])</f>
        <v>Davis</v>
      </c>
      <c r="I1816" t="str">
        <f>_xlfn.XLOOKUP(Table1[[#This Row],[ZIPCODE]],Table3[zip],Table3[county])</f>
        <v>Davis County</v>
      </c>
      <c r="J1816" t="str">
        <f>IFERROR(Table1[[#This Row],[County (Utah.gov)]], SUBSTITUTE(Table1[[#This Row],[County (WPR)]], " County", ""))</f>
        <v>Davis</v>
      </c>
    </row>
    <row r="1817" spans="1:10">
      <c r="A1817" t="s">
        <v>301</v>
      </c>
      <c r="B1817" t="s">
        <v>300</v>
      </c>
      <c r="C1817">
        <v>2025</v>
      </c>
      <c r="D1817">
        <v>2</v>
      </c>
      <c r="E1817">
        <v>84042</v>
      </c>
      <c r="F1817" t="s">
        <v>290</v>
      </c>
      <c r="G1817">
        <v>22</v>
      </c>
      <c r="H1817" t="str">
        <f>_xlfn.XLOOKUP(Table1[[#This Row],[ZIPCODE]],Table2[Zip Code],Table2[County])</f>
        <v>Utah</v>
      </c>
      <c r="I1817" t="str">
        <f>_xlfn.XLOOKUP(Table1[[#This Row],[ZIPCODE]],Table3[zip],Table3[county])</f>
        <v>Utah County</v>
      </c>
      <c r="J1817" t="str">
        <f>IFERROR(Table1[[#This Row],[County (Utah.gov)]], SUBSTITUTE(Table1[[#This Row],[County (WPR)]], " County", ""))</f>
        <v>Utah</v>
      </c>
    </row>
    <row r="1818" spans="1:10">
      <c r="A1818" t="s">
        <v>301</v>
      </c>
      <c r="B1818" t="s">
        <v>300</v>
      </c>
      <c r="C1818">
        <v>2025</v>
      </c>
      <c r="D1818">
        <v>2</v>
      </c>
      <c r="E1818">
        <v>84042</v>
      </c>
      <c r="F1818" t="s">
        <v>291</v>
      </c>
      <c r="G1818">
        <v>4</v>
      </c>
      <c r="H1818" t="str">
        <f>_xlfn.XLOOKUP(Table1[[#This Row],[ZIPCODE]],Table2[Zip Code],Table2[County])</f>
        <v>Utah</v>
      </c>
      <c r="I1818" t="str">
        <f>_xlfn.XLOOKUP(Table1[[#This Row],[ZIPCODE]],Table3[zip],Table3[county])</f>
        <v>Utah County</v>
      </c>
      <c r="J1818" t="str">
        <f>IFERROR(Table1[[#This Row],[County (Utah.gov)]], SUBSTITUTE(Table1[[#This Row],[County (WPR)]], " County", ""))</f>
        <v>Utah</v>
      </c>
    </row>
    <row r="1819" spans="1:10">
      <c r="A1819" t="s">
        <v>301</v>
      </c>
      <c r="B1819" t="s">
        <v>300</v>
      </c>
      <c r="C1819">
        <v>2025</v>
      </c>
      <c r="D1819">
        <v>2</v>
      </c>
      <c r="E1819">
        <v>84043</v>
      </c>
      <c r="F1819" t="s">
        <v>290</v>
      </c>
      <c r="G1819">
        <v>200</v>
      </c>
      <c r="H1819" t="str">
        <f>_xlfn.XLOOKUP(Table1[[#This Row],[ZIPCODE]],Table2[Zip Code],Table2[County])</f>
        <v>Utah</v>
      </c>
      <c r="I1819" t="str">
        <f>_xlfn.XLOOKUP(Table1[[#This Row],[ZIPCODE]],Table3[zip],Table3[county])</f>
        <v>Utah County</v>
      </c>
      <c r="J1819" t="str">
        <f>IFERROR(Table1[[#This Row],[County (Utah.gov)]], SUBSTITUTE(Table1[[#This Row],[County (WPR)]], " County", ""))</f>
        <v>Utah</v>
      </c>
    </row>
    <row r="1820" spans="1:10">
      <c r="A1820" t="s">
        <v>301</v>
      </c>
      <c r="B1820" t="s">
        <v>300</v>
      </c>
      <c r="C1820">
        <v>2025</v>
      </c>
      <c r="D1820">
        <v>2</v>
      </c>
      <c r="E1820">
        <v>84043</v>
      </c>
      <c r="F1820" t="s">
        <v>291</v>
      </c>
      <c r="G1820">
        <v>50</v>
      </c>
      <c r="H1820" t="str">
        <f>_xlfn.XLOOKUP(Table1[[#This Row],[ZIPCODE]],Table2[Zip Code],Table2[County])</f>
        <v>Utah</v>
      </c>
      <c r="I1820" t="str">
        <f>_xlfn.XLOOKUP(Table1[[#This Row],[ZIPCODE]],Table3[zip],Table3[county])</f>
        <v>Utah County</v>
      </c>
      <c r="J1820" t="str">
        <f>IFERROR(Table1[[#This Row],[County (Utah.gov)]], SUBSTITUTE(Table1[[#This Row],[County (WPR)]], " County", ""))</f>
        <v>Utah</v>
      </c>
    </row>
    <row r="1821" spans="1:10">
      <c r="A1821" t="s">
        <v>301</v>
      </c>
      <c r="B1821" t="s">
        <v>300</v>
      </c>
      <c r="C1821">
        <v>2025</v>
      </c>
      <c r="D1821">
        <v>2</v>
      </c>
      <c r="E1821">
        <v>84044</v>
      </c>
      <c r="F1821" t="s">
        <v>290</v>
      </c>
      <c r="G1821">
        <v>92</v>
      </c>
      <c r="H1821" t="str">
        <f>_xlfn.XLOOKUP(Table1[[#This Row],[ZIPCODE]],Table2[Zip Code],Table2[County])</f>
        <v>Salt Lake</v>
      </c>
      <c r="I1821" t="str">
        <f>_xlfn.XLOOKUP(Table1[[#This Row],[ZIPCODE]],Table3[zip],Table3[county])</f>
        <v>Salt Lake County</v>
      </c>
      <c r="J1821" t="str">
        <f>IFERROR(Table1[[#This Row],[County (Utah.gov)]], SUBSTITUTE(Table1[[#This Row],[County (WPR)]], " County", ""))</f>
        <v>Salt Lake</v>
      </c>
    </row>
    <row r="1822" spans="1:10">
      <c r="A1822" t="s">
        <v>301</v>
      </c>
      <c r="B1822" t="s">
        <v>300</v>
      </c>
      <c r="C1822">
        <v>2025</v>
      </c>
      <c r="D1822">
        <v>2</v>
      </c>
      <c r="E1822">
        <v>84044</v>
      </c>
      <c r="F1822" t="s">
        <v>291</v>
      </c>
      <c r="G1822">
        <v>28</v>
      </c>
      <c r="H1822" t="str">
        <f>_xlfn.XLOOKUP(Table1[[#This Row],[ZIPCODE]],Table2[Zip Code],Table2[County])</f>
        <v>Salt Lake</v>
      </c>
      <c r="I1822" t="str">
        <f>_xlfn.XLOOKUP(Table1[[#This Row],[ZIPCODE]],Table3[zip],Table3[county])</f>
        <v>Salt Lake County</v>
      </c>
      <c r="J1822" t="str">
        <f>IFERROR(Table1[[#This Row],[County (Utah.gov)]], SUBSTITUTE(Table1[[#This Row],[County (WPR)]], " County", ""))</f>
        <v>Salt Lake</v>
      </c>
    </row>
    <row r="1823" spans="1:10">
      <c r="A1823" t="s">
        <v>301</v>
      </c>
      <c r="B1823" t="s">
        <v>300</v>
      </c>
      <c r="C1823">
        <v>2025</v>
      </c>
      <c r="D1823">
        <v>2</v>
      </c>
      <c r="E1823">
        <v>84045</v>
      </c>
      <c r="F1823" t="s">
        <v>290</v>
      </c>
      <c r="G1823">
        <v>104</v>
      </c>
      <c r="H1823" t="e">
        <f>_xlfn.XLOOKUP(Table1[[#This Row],[ZIPCODE]],Table2[Zip Code],Table2[County])</f>
        <v>#N/A</v>
      </c>
      <c r="I1823" t="str">
        <f>_xlfn.XLOOKUP(Table1[[#This Row],[ZIPCODE]],Table3[zip],Table3[county])</f>
        <v>Utah County</v>
      </c>
      <c r="J1823" t="str">
        <f>IFERROR(Table1[[#This Row],[County (Utah.gov)]], SUBSTITUTE(Table1[[#This Row],[County (WPR)]], " County", ""))</f>
        <v>Utah</v>
      </c>
    </row>
    <row r="1824" spans="1:10">
      <c r="A1824" t="s">
        <v>301</v>
      </c>
      <c r="B1824" t="s">
        <v>300</v>
      </c>
      <c r="C1824">
        <v>2025</v>
      </c>
      <c r="D1824">
        <v>2</v>
      </c>
      <c r="E1824">
        <v>84045</v>
      </c>
      <c r="F1824" t="s">
        <v>291</v>
      </c>
      <c r="G1824">
        <v>16</v>
      </c>
      <c r="H1824" t="e">
        <f>_xlfn.XLOOKUP(Table1[[#This Row],[ZIPCODE]],Table2[Zip Code],Table2[County])</f>
        <v>#N/A</v>
      </c>
      <c r="I1824" t="str">
        <f>_xlfn.XLOOKUP(Table1[[#This Row],[ZIPCODE]],Table3[zip],Table3[county])</f>
        <v>Utah County</v>
      </c>
      <c r="J1824" t="str">
        <f>IFERROR(Table1[[#This Row],[County (Utah.gov)]], SUBSTITUTE(Table1[[#This Row],[County (WPR)]], " County", ""))</f>
        <v>Utah</v>
      </c>
    </row>
    <row r="1825" spans="1:10">
      <c r="A1825" t="s">
        <v>301</v>
      </c>
      <c r="B1825" t="s">
        <v>300</v>
      </c>
      <c r="C1825">
        <v>2025</v>
      </c>
      <c r="D1825">
        <v>2</v>
      </c>
      <c r="E1825">
        <v>84046</v>
      </c>
      <c r="F1825" t="s">
        <v>291</v>
      </c>
      <c r="G1825">
        <v>1</v>
      </c>
      <c r="H1825" t="str">
        <f>_xlfn.XLOOKUP(Table1[[#This Row],[ZIPCODE]],Table2[Zip Code],Table2[County])</f>
        <v>Daggett</v>
      </c>
      <c r="I1825" t="str">
        <f>_xlfn.XLOOKUP(Table1[[#This Row],[ZIPCODE]],Table3[zip],Table3[county])</f>
        <v>Daggett County</v>
      </c>
      <c r="J1825" t="str">
        <f>IFERROR(Table1[[#This Row],[County (Utah.gov)]], SUBSTITUTE(Table1[[#This Row],[County (WPR)]], " County", ""))</f>
        <v>Daggett</v>
      </c>
    </row>
    <row r="1826" spans="1:10">
      <c r="A1826" t="s">
        <v>301</v>
      </c>
      <c r="B1826" t="s">
        <v>300</v>
      </c>
      <c r="C1826">
        <v>2025</v>
      </c>
      <c r="D1826">
        <v>2</v>
      </c>
      <c r="E1826">
        <v>84047</v>
      </c>
      <c r="F1826" t="s">
        <v>290</v>
      </c>
      <c r="G1826">
        <v>131</v>
      </c>
      <c r="H1826" t="str">
        <f>_xlfn.XLOOKUP(Table1[[#This Row],[ZIPCODE]],Table2[Zip Code],Table2[County])</f>
        <v>Salt Lake</v>
      </c>
      <c r="I1826" t="str">
        <f>_xlfn.XLOOKUP(Table1[[#This Row],[ZIPCODE]],Table3[zip],Table3[county])</f>
        <v>Salt Lake County</v>
      </c>
      <c r="J1826" t="str">
        <f>IFERROR(Table1[[#This Row],[County (Utah.gov)]], SUBSTITUTE(Table1[[#This Row],[County (WPR)]], " County", ""))</f>
        <v>Salt Lake</v>
      </c>
    </row>
    <row r="1827" spans="1:10">
      <c r="A1827" t="s">
        <v>301</v>
      </c>
      <c r="B1827" t="s">
        <v>300</v>
      </c>
      <c r="C1827">
        <v>2025</v>
      </c>
      <c r="D1827">
        <v>2</v>
      </c>
      <c r="E1827">
        <v>84047</v>
      </c>
      <c r="F1827" t="s">
        <v>291</v>
      </c>
      <c r="G1827">
        <v>42</v>
      </c>
      <c r="H1827" t="str">
        <f>_xlfn.XLOOKUP(Table1[[#This Row],[ZIPCODE]],Table2[Zip Code],Table2[County])</f>
        <v>Salt Lake</v>
      </c>
      <c r="I1827" t="str">
        <f>_xlfn.XLOOKUP(Table1[[#This Row],[ZIPCODE]],Table3[zip],Table3[county])</f>
        <v>Salt Lake County</v>
      </c>
      <c r="J1827" t="str">
        <f>IFERROR(Table1[[#This Row],[County (Utah.gov)]], SUBSTITUTE(Table1[[#This Row],[County (WPR)]], " County", ""))</f>
        <v>Salt Lake</v>
      </c>
    </row>
    <row r="1828" spans="1:10">
      <c r="A1828" t="s">
        <v>301</v>
      </c>
      <c r="B1828" t="s">
        <v>300</v>
      </c>
      <c r="C1828">
        <v>2025</v>
      </c>
      <c r="D1828">
        <v>2</v>
      </c>
      <c r="E1828">
        <v>84049</v>
      </c>
      <c r="F1828" t="s">
        <v>290</v>
      </c>
      <c r="G1828">
        <v>34</v>
      </c>
      <c r="H1828" t="str">
        <f>_xlfn.XLOOKUP(Table1[[#This Row],[ZIPCODE]],Table2[Zip Code],Table2[County])</f>
        <v>Wasatch</v>
      </c>
      <c r="I1828" t="str">
        <f>_xlfn.XLOOKUP(Table1[[#This Row],[ZIPCODE]],Table3[zip],Table3[county])</f>
        <v>Wasatch County</v>
      </c>
      <c r="J1828" t="str">
        <f>IFERROR(Table1[[#This Row],[County (Utah.gov)]], SUBSTITUTE(Table1[[#This Row],[County (WPR)]], " County", ""))</f>
        <v>Wasatch</v>
      </c>
    </row>
    <row r="1829" spans="1:10">
      <c r="A1829" t="s">
        <v>301</v>
      </c>
      <c r="B1829" t="s">
        <v>300</v>
      </c>
      <c r="C1829">
        <v>2025</v>
      </c>
      <c r="D1829">
        <v>2</v>
      </c>
      <c r="E1829">
        <v>84049</v>
      </c>
      <c r="F1829" t="s">
        <v>291</v>
      </c>
      <c r="G1829">
        <v>6</v>
      </c>
      <c r="H1829" t="str">
        <f>_xlfn.XLOOKUP(Table1[[#This Row],[ZIPCODE]],Table2[Zip Code],Table2[County])</f>
        <v>Wasatch</v>
      </c>
      <c r="I1829" t="str">
        <f>_xlfn.XLOOKUP(Table1[[#This Row],[ZIPCODE]],Table3[zip],Table3[county])</f>
        <v>Wasatch County</v>
      </c>
      <c r="J1829" t="str">
        <f>IFERROR(Table1[[#This Row],[County (Utah.gov)]], SUBSTITUTE(Table1[[#This Row],[County (WPR)]], " County", ""))</f>
        <v>Wasatch</v>
      </c>
    </row>
    <row r="1830" spans="1:10">
      <c r="A1830" t="s">
        <v>301</v>
      </c>
      <c r="B1830" t="s">
        <v>300</v>
      </c>
      <c r="C1830">
        <v>2025</v>
      </c>
      <c r="D1830">
        <v>2</v>
      </c>
      <c r="E1830">
        <v>84050</v>
      </c>
      <c r="F1830" t="s">
        <v>290</v>
      </c>
      <c r="G1830">
        <v>28</v>
      </c>
      <c r="H1830" t="str">
        <f>_xlfn.XLOOKUP(Table1[[#This Row],[ZIPCODE]],Table2[Zip Code],Table2[County])</f>
        <v>Morgan</v>
      </c>
      <c r="I1830" t="str">
        <f>_xlfn.XLOOKUP(Table1[[#This Row],[ZIPCODE]],Table3[zip],Table3[county])</f>
        <v>Morgan County</v>
      </c>
      <c r="J1830" t="str">
        <f>IFERROR(Table1[[#This Row],[County (Utah.gov)]], SUBSTITUTE(Table1[[#This Row],[County (WPR)]], " County", ""))</f>
        <v>Morgan</v>
      </c>
    </row>
    <row r="1831" spans="1:10">
      <c r="A1831" t="s">
        <v>301</v>
      </c>
      <c r="B1831" t="s">
        <v>300</v>
      </c>
      <c r="C1831">
        <v>2025</v>
      </c>
      <c r="D1831">
        <v>2</v>
      </c>
      <c r="E1831">
        <v>84050</v>
      </c>
      <c r="F1831" t="s">
        <v>291</v>
      </c>
      <c r="G1831">
        <v>5</v>
      </c>
      <c r="H1831" t="str">
        <f>_xlfn.XLOOKUP(Table1[[#This Row],[ZIPCODE]],Table2[Zip Code],Table2[County])</f>
        <v>Morgan</v>
      </c>
      <c r="I1831" t="str">
        <f>_xlfn.XLOOKUP(Table1[[#This Row],[ZIPCODE]],Table3[zip],Table3[county])</f>
        <v>Morgan County</v>
      </c>
      <c r="J1831" t="str">
        <f>IFERROR(Table1[[#This Row],[County (Utah.gov)]], SUBSTITUTE(Table1[[#This Row],[County (WPR)]], " County", ""))</f>
        <v>Morgan</v>
      </c>
    </row>
    <row r="1832" spans="1:10">
      <c r="A1832" t="s">
        <v>301</v>
      </c>
      <c r="B1832" t="s">
        <v>300</v>
      </c>
      <c r="C1832">
        <v>2025</v>
      </c>
      <c r="D1832">
        <v>2</v>
      </c>
      <c r="E1832">
        <v>84053</v>
      </c>
      <c r="F1832" t="s">
        <v>290</v>
      </c>
      <c r="G1832">
        <v>2</v>
      </c>
      <c r="H1832" t="str">
        <f>_xlfn.XLOOKUP(Table1[[#This Row],[ZIPCODE]],Table2[Zip Code],Table2[County])</f>
        <v>Duchesne</v>
      </c>
      <c r="I1832" t="str">
        <f>_xlfn.XLOOKUP(Table1[[#This Row],[ZIPCODE]],Table3[zip],Table3[county])</f>
        <v>Duchesne County</v>
      </c>
      <c r="J1832" t="str">
        <f>IFERROR(Table1[[#This Row],[County (Utah.gov)]], SUBSTITUTE(Table1[[#This Row],[County (WPR)]], " County", ""))</f>
        <v>Duchesne</v>
      </c>
    </row>
    <row r="1833" spans="1:10">
      <c r="A1833" t="s">
        <v>301</v>
      </c>
      <c r="B1833" t="s">
        <v>300</v>
      </c>
      <c r="C1833">
        <v>2025</v>
      </c>
      <c r="D1833">
        <v>2</v>
      </c>
      <c r="E1833">
        <v>84054</v>
      </c>
      <c r="F1833" t="s">
        <v>290</v>
      </c>
      <c r="G1833">
        <v>133</v>
      </c>
      <c r="H1833" t="str">
        <f>_xlfn.XLOOKUP(Table1[[#This Row],[ZIPCODE]],Table2[Zip Code],Table2[County])</f>
        <v>Davis</v>
      </c>
      <c r="I1833" t="str">
        <f>_xlfn.XLOOKUP(Table1[[#This Row],[ZIPCODE]],Table3[zip],Table3[county])</f>
        <v>Davis County</v>
      </c>
      <c r="J1833" t="str">
        <f>IFERROR(Table1[[#This Row],[County (Utah.gov)]], SUBSTITUTE(Table1[[#This Row],[County (WPR)]], " County", ""))</f>
        <v>Davis</v>
      </c>
    </row>
    <row r="1834" spans="1:10">
      <c r="A1834" t="s">
        <v>301</v>
      </c>
      <c r="B1834" t="s">
        <v>300</v>
      </c>
      <c r="C1834">
        <v>2025</v>
      </c>
      <c r="D1834">
        <v>2</v>
      </c>
      <c r="E1834">
        <v>84054</v>
      </c>
      <c r="F1834" t="s">
        <v>291</v>
      </c>
      <c r="G1834">
        <v>34</v>
      </c>
      <c r="H1834" t="str">
        <f>_xlfn.XLOOKUP(Table1[[#This Row],[ZIPCODE]],Table2[Zip Code],Table2[County])</f>
        <v>Davis</v>
      </c>
      <c r="I1834" t="str">
        <f>_xlfn.XLOOKUP(Table1[[#This Row],[ZIPCODE]],Table3[zip],Table3[county])</f>
        <v>Davis County</v>
      </c>
      <c r="J1834" t="str">
        <f>IFERROR(Table1[[#This Row],[County (Utah.gov)]], SUBSTITUTE(Table1[[#This Row],[County (WPR)]], " County", ""))</f>
        <v>Davis</v>
      </c>
    </row>
    <row r="1835" spans="1:10">
      <c r="A1835" t="s">
        <v>301</v>
      </c>
      <c r="B1835" t="s">
        <v>300</v>
      </c>
      <c r="C1835">
        <v>2025</v>
      </c>
      <c r="D1835">
        <v>2</v>
      </c>
      <c r="E1835">
        <v>84055</v>
      </c>
      <c r="F1835" t="s">
        <v>290</v>
      </c>
      <c r="G1835">
        <v>5</v>
      </c>
      <c r="H1835" t="str">
        <f>_xlfn.XLOOKUP(Table1[[#This Row],[ZIPCODE]],Table2[Zip Code],Table2[County])</f>
        <v>Summit</v>
      </c>
      <c r="I1835" t="str">
        <f>_xlfn.XLOOKUP(Table1[[#This Row],[ZIPCODE]],Table3[zip],Table3[county])</f>
        <v>Summit County</v>
      </c>
      <c r="J1835" t="str">
        <f>IFERROR(Table1[[#This Row],[County (Utah.gov)]], SUBSTITUTE(Table1[[#This Row],[County (WPR)]], " County", ""))</f>
        <v>Summit</v>
      </c>
    </row>
    <row r="1836" spans="1:10">
      <c r="A1836" t="s">
        <v>301</v>
      </c>
      <c r="B1836" t="s">
        <v>300</v>
      </c>
      <c r="C1836">
        <v>2025</v>
      </c>
      <c r="D1836">
        <v>2</v>
      </c>
      <c r="E1836">
        <v>84056</v>
      </c>
      <c r="F1836" t="s">
        <v>290</v>
      </c>
      <c r="G1836">
        <v>7</v>
      </c>
      <c r="H1836" t="str">
        <f>_xlfn.XLOOKUP(Table1[[#This Row],[ZIPCODE]],Table2[Zip Code],Table2[County])</f>
        <v>Weber</v>
      </c>
      <c r="I1836" t="str">
        <f>_xlfn.XLOOKUP(Table1[[#This Row],[ZIPCODE]],Table3[zip],Table3[county])</f>
        <v>Davis County</v>
      </c>
      <c r="J1836" t="str">
        <f>IFERROR(Table1[[#This Row],[County (Utah.gov)]], SUBSTITUTE(Table1[[#This Row],[County (WPR)]], " County", ""))</f>
        <v>Weber</v>
      </c>
    </row>
    <row r="1837" spans="1:10">
      <c r="A1837" t="s">
        <v>301</v>
      </c>
      <c r="B1837" t="s">
        <v>300</v>
      </c>
      <c r="C1837">
        <v>2025</v>
      </c>
      <c r="D1837">
        <v>2</v>
      </c>
      <c r="E1837">
        <v>84057</v>
      </c>
      <c r="F1837" t="s">
        <v>290</v>
      </c>
      <c r="G1837">
        <v>52</v>
      </c>
      <c r="H1837" t="str">
        <f>_xlfn.XLOOKUP(Table1[[#This Row],[ZIPCODE]],Table2[Zip Code],Table2[County])</f>
        <v>Utah</v>
      </c>
      <c r="I1837" t="str">
        <f>_xlfn.XLOOKUP(Table1[[#This Row],[ZIPCODE]],Table3[zip],Table3[county])</f>
        <v>Utah County</v>
      </c>
      <c r="J1837" t="str">
        <f>IFERROR(Table1[[#This Row],[County (Utah.gov)]], SUBSTITUTE(Table1[[#This Row],[County (WPR)]], " County", ""))</f>
        <v>Utah</v>
      </c>
    </row>
    <row r="1838" spans="1:10">
      <c r="A1838" t="s">
        <v>301</v>
      </c>
      <c r="B1838" t="s">
        <v>300</v>
      </c>
      <c r="C1838">
        <v>2025</v>
      </c>
      <c r="D1838">
        <v>2</v>
      </c>
      <c r="E1838">
        <v>84057</v>
      </c>
      <c r="F1838" t="s">
        <v>291</v>
      </c>
      <c r="G1838">
        <v>8</v>
      </c>
      <c r="H1838" t="str">
        <f>_xlfn.XLOOKUP(Table1[[#This Row],[ZIPCODE]],Table2[Zip Code],Table2[County])</f>
        <v>Utah</v>
      </c>
      <c r="I1838" t="str">
        <f>_xlfn.XLOOKUP(Table1[[#This Row],[ZIPCODE]],Table3[zip],Table3[county])</f>
        <v>Utah County</v>
      </c>
      <c r="J1838" t="str">
        <f>IFERROR(Table1[[#This Row],[County (Utah.gov)]], SUBSTITUTE(Table1[[#This Row],[County (WPR)]], " County", ""))</f>
        <v>Utah</v>
      </c>
    </row>
    <row r="1839" spans="1:10">
      <c r="A1839" t="s">
        <v>301</v>
      </c>
      <c r="B1839" t="s">
        <v>300</v>
      </c>
      <c r="C1839">
        <v>2025</v>
      </c>
      <c r="D1839">
        <v>2</v>
      </c>
      <c r="E1839">
        <v>84058</v>
      </c>
      <c r="F1839" t="s">
        <v>290</v>
      </c>
      <c r="G1839">
        <v>44</v>
      </c>
      <c r="H1839" t="str">
        <f>_xlfn.XLOOKUP(Table1[[#This Row],[ZIPCODE]],Table2[Zip Code],Table2[County])</f>
        <v>Utah</v>
      </c>
      <c r="I1839" t="str">
        <f>_xlfn.XLOOKUP(Table1[[#This Row],[ZIPCODE]],Table3[zip],Table3[county])</f>
        <v>Utah County</v>
      </c>
      <c r="J1839" t="str">
        <f>IFERROR(Table1[[#This Row],[County (Utah.gov)]], SUBSTITUTE(Table1[[#This Row],[County (WPR)]], " County", ""))</f>
        <v>Utah</v>
      </c>
    </row>
    <row r="1840" spans="1:10">
      <c r="A1840" t="s">
        <v>301</v>
      </c>
      <c r="B1840" t="s">
        <v>300</v>
      </c>
      <c r="C1840">
        <v>2025</v>
      </c>
      <c r="D1840">
        <v>2</v>
      </c>
      <c r="E1840">
        <v>84058</v>
      </c>
      <c r="F1840" t="s">
        <v>291</v>
      </c>
      <c r="G1840">
        <v>13</v>
      </c>
      <c r="H1840" t="str">
        <f>_xlfn.XLOOKUP(Table1[[#This Row],[ZIPCODE]],Table2[Zip Code],Table2[County])</f>
        <v>Utah</v>
      </c>
      <c r="I1840" t="str">
        <f>_xlfn.XLOOKUP(Table1[[#This Row],[ZIPCODE]],Table3[zip],Table3[county])</f>
        <v>Utah County</v>
      </c>
      <c r="J1840" t="str">
        <f>IFERROR(Table1[[#This Row],[County (Utah.gov)]], SUBSTITUTE(Table1[[#This Row],[County (WPR)]], " County", ""))</f>
        <v>Utah</v>
      </c>
    </row>
    <row r="1841" spans="1:10">
      <c r="A1841" t="s">
        <v>301</v>
      </c>
      <c r="B1841" t="s">
        <v>300</v>
      </c>
      <c r="C1841">
        <v>2025</v>
      </c>
      <c r="D1841">
        <v>2</v>
      </c>
      <c r="E1841">
        <v>84059</v>
      </c>
      <c r="F1841" t="s">
        <v>290</v>
      </c>
      <c r="G1841">
        <v>33</v>
      </c>
      <c r="H1841" t="str">
        <f>_xlfn.XLOOKUP(Table1[[#This Row],[ZIPCODE]],Table2[Zip Code],Table2[County])</f>
        <v>Utah</v>
      </c>
      <c r="I1841" t="str">
        <f>_xlfn.XLOOKUP(Table1[[#This Row],[ZIPCODE]],Table3[zip],Table3[county])</f>
        <v>Utah County</v>
      </c>
      <c r="J1841" t="str">
        <f>IFERROR(Table1[[#This Row],[County (Utah.gov)]], SUBSTITUTE(Table1[[#This Row],[County (WPR)]], " County", ""))</f>
        <v>Utah</v>
      </c>
    </row>
    <row r="1842" spans="1:10">
      <c r="A1842" t="s">
        <v>301</v>
      </c>
      <c r="B1842" t="s">
        <v>300</v>
      </c>
      <c r="C1842">
        <v>2025</v>
      </c>
      <c r="D1842">
        <v>2</v>
      </c>
      <c r="E1842">
        <v>84059</v>
      </c>
      <c r="F1842" t="s">
        <v>291</v>
      </c>
      <c r="G1842">
        <v>8</v>
      </c>
      <c r="H1842" t="str">
        <f>_xlfn.XLOOKUP(Table1[[#This Row],[ZIPCODE]],Table2[Zip Code],Table2[County])</f>
        <v>Utah</v>
      </c>
      <c r="I1842" t="str">
        <f>_xlfn.XLOOKUP(Table1[[#This Row],[ZIPCODE]],Table3[zip],Table3[county])</f>
        <v>Utah County</v>
      </c>
      <c r="J1842" t="str">
        <f>IFERROR(Table1[[#This Row],[County (Utah.gov)]], SUBSTITUTE(Table1[[#This Row],[County (WPR)]], " County", ""))</f>
        <v>Utah</v>
      </c>
    </row>
    <row r="1843" spans="1:10">
      <c r="A1843" t="s">
        <v>301</v>
      </c>
      <c r="B1843" t="s">
        <v>300</v>
      </c>
      <c r="C1843">
        <v>2025</v>
      </c>
      <c r="D1843">
        <v>2</v>
      </c>
      <c r="E1843">
        <v>84060</v>
      </c>
      <c r="F1843" t="s">
        <v>290</v>
      </c>
      <c r="G1843">
        <v>60</v>
      </c>
      <c r="H1843" t="str">
        <f>_xlfn.XLOOKUP(Table1[[#This Row],[ZIPCODE]],Table2[Zip Code],Table2[County])</f>
        <v>Summit</v>
      </c>
      <c r="I1843" t="str">
        <f>_xlfn.XLOOKUP(Table1[[#This Row],[ZIPCODE]],Table3[zip],Table3[county])</f>
        <v>Summit County</v>
      </c>
      <c r="J1843" t="str">
        <f>IFERROR(Table1[[#This Row],[County (Utah.gov)]], SUBSTITUTE(Table1[[#This Row],[County (WPR)]], " County", ""))</f>
        <v>Summit</v>
      </c>
    </row>
    <row r="1844" spans="1:10">
      <c r="A1844" t="s">
        <v>301</v>
      </c>
      <c r="B1844" t="s">
        <v>300</v>
      </c>
      <c r="C1844">
        <v>2025</v>
      </c>
      <c r="D1844">
        <v>2</v>
      </c>
      <c r="E1844">
        <v>84060</v>
      </c>
      <c r="F1844" t="s">
        <v>291</v>
      </c>
      <c r="G1844">
        <v>20</v>
      </c>
      <c r="H1844" t="str">
        <f>_xlfn.XLOOKUP(Table1[[#This Row],[ZIPCODE]],Table2[Zip Code],Table2[County])</f>
        <v>Summit</v>
      </c>
      <c r="I1844" t="str">
        <f>_xlfn.XLOOKUP(Table1[[#This Row],[ZIPCODE]],Table3[zip],Table3[county])</f>
        <v>Summit County</v>
      </c>
      <c r="J1844" t="str">
        <f>IFERROR(Table1[[#This Row],[County (Utah.gov)]], SUBSTITUTE(Table1[[#This Row],[County (WPR)]], " County", ""))</f>
        <v>Summit</v>
      </c>
    </row>
    <row r="1845" spans="1:10">
      <c r="A1845" t="s">
        <v>301</v>
      </c>
      <c r="B1845" t="s">
        <v>300</v>
      </c>
      <c r="C1845">
        <v>2025</v>
      </c>
      <c r="D1845">
        <v>2</v>
      </c>
      <c r="E1845">
        <v>84061</v>
      </c>
      <c r="F1845" t="s">
        <v>290</v>
      </c>
      <c r="G1845">
        <v>1</v>
      </c>
      <c r="H1845" t="str">
        <f>_xlfn.XLOOKUP(Table1[[#This Row],[ZIPCODE]],Table2[Zip Code],Table2[County])</f>
        <v>Summit</v>
      </c>
      <c r="I1845" t="str">
        <f>_xlfn.XLOOKUP(Table1[[#This Row],[ZIPCODE]],Table3[zip],Table3[county])</f>
        <v>Summit County</v>
      </c>
      <c r="J1845" t="str">
        <f>IFERROR(Table1[[#This Row],[County (Utah.gov)]], SUBSTITUTE(Table1[[#This Row],[County (WPR)]], " County", ""))</f>
        <v>Summit</v>
      </c>
    </row>
    <row r="1846" spans="1:10">
      <c r="A1846" t="s">
        <v>301</v>
      </c>
      <c r="B1846" t="s">
        <v>300</v>
      </c>
      <c r="C1846">
        <v>2025</v>
      </c>
      <c r="D1846">
        <v>2</v>
      </c>
      <c r="E1846">
        <v>84062</v>
      </c>
      <c r="F1846" t="s">
        <v>290</v>
      </c>
      <c r="G1846">
        <v>70</v>
      </c>
      <c r="H1846" t="str">
        <f>_xlfn.XLOOKUP(Table1[[#This Row],[ZIPCODE]],Table2[Zip Code],Table2[County])</f>
        <v>Utah</v>
      </c>
      <c r="I1846" t="str">
        <f>_xlfn.XLOOKUP(Table1[[#This Row],[ZIPCODE]],Table3[zip],Table3[county])</f>
        <v>Utah County</v>
      </c>
      <c r="J1846" t="str">
        <f>IFERROR(Table1[[#This Row],[County (Utah.gov)]], SUBSTITUTE(Table1[[#This Row],[County (WPR)]], " County", ""))</f>
        <v>Utah</v>
      </c>
    </row>
    <row r="1847" spans="1:10">
      <c r="A1847" t="s">
        <v>301</v>
      </c>
      <c r="B1847" t="s">
        <v>300</v>
      </c>
      <c r="C1847">
        <v>2025</v>
      </c>
      <c r="D1847">
        <v>2</v>
      </c>
      <c r="E1847">
        <v>84062</v>
      </c>
      <c r="F1847" t="s">
        <v>291</v>
      </c>
      <c r="G1847">
        <v>19</v>
      </c>
      <c r="H1847" t="str">
        <f>_xlfn.XLOOKUP(Table1[[#This Row],[ZIPCODE]],Table2[Zip Code],Table2[County])</f>
        <v>Utah</v>
      </c>
      <c r="I1847" t="str">
        <f>_xlfn.XLOOKUP(Table1[[#This Row],[ZIPCODE]],Table3[zip],Table3[county])</f>
        <v>Utah County</v>
      </c>
      <c r="J1847" t="str">
        <f>IFERROR(Table1[[#This Row],[County (Utah.gov)]], SUBSTITUTE(Table1[[#This Row],[County (WPR)]], " County", ""))</f>
        <v>Utah</v>
      </c>
    </row>
    <row r="1848" spans="1:10">
      <c r="A1848" t="s">
        <v>301</v>
      </c>
      <c r="B1848" t="s">
        <v>300</v>
      </c>
      <c r="C1848">
        <v>2025</v>
      </c>
      <c r="D1848">
        <v>2</v>
      </c>
      <c r="E1848">
        <v>84064</v>
      </c>
      <c r="F1848" t="s">
        <v>291</v>
      </c>
      <c r="G1848">
        <v>1</v>
      </c>
      <c r="H1848" t="str">
        <f>_xlfn.XLOOKUP(Table1[[#This Row],[ZIPCODE]],Table2[Zip Code],Table2[County])</f>
        <v>Rich</v>
      </c>
      <c r="I1848" t="str">
        <f>_xlfn.XLOOKUP(Table1[[#This Row],[ZIPCODE]],Table3[zip],Table3[county])</f>
        <v>Rich County</v>
      </c>
      <c r="J1848" t="str">
        <f>IFERROR(Table1[[#This Row],[County (Utah.gov)]], SUBSTITUTE(Table1[[#This Row],[County (WPR)]], " County", ""))</f>
        <v>Rich</v>
      </c>
    </row>
    <row r="1849" spans="1:10">
      <c r="A1849" t="s">
        <v>301</v>
      </c>
      <c r="B1849" t="s">
        <v>300</v>
      </c>
      <c r="C1849">
        <v>2025</v>
      </c>
      <c r="D1849">
        <v>2</v>
      </c>
      <c r="E1849">
        <v>84065</v>
      </c>
      <c r="F1849" t="s">
        <v>290</v>
      </c>
      <c r="G1849">
        <v>206</v>
      </c>
      <c r="H1849" t="str">
        <f>_xlfn.XLOOKUP(Table1[[#This Row],[ZIPCODE]],Table2[Zip Code],Table2[County])</f>
        <v>Salt Lake</v>
      </c>
      <c r="I1849" t="str">
        <f>_xlfn.XLOOKUP(Table1[[#This Row],[ZIPCODE]],Table3[zip],Table3[county])</f>
        <v>Salt Lake County</v>
      </c>
      <c r="J1849" t="str">
        <f>IFERROR(Table1[[#This Row],[County (Utah.gov)]], SUBSTITUTE(Table1[[#This Row],[County (WPR)]], " County", ""))</f>
        <v>Salt Lake</v>
      </c>
    </row>
    <row r="1850" spans="1:10">
      <c r="A1850" t="s">
        <v>301</v>
      </c>
      <c r="B1850" t="s">
        <v>300</v>
      </c>
      <c r="C1850">
        <v>2025</v>
      </c>
      <c r="D1850">
        <v>2</v>
      </c>
      <c r="E1850">
        <v>84065</v>
      </c>
      <c r="F1850" t="s">
        <v>291</v>
      </c>
      <c r="G1850">
        <v>37</v>
      </c>
      <c r="H1850" t="str">
        <f>_xlfn.XLOOKUP(Table1[[#This Row],[ZIPCODE]],Table2[Zip Code],Table2[County])</f>
        <v>Salt Lake</v>
      </c>
      <c r="I1850" t="str">
        <f>_xlfn.XLOOKUP(Table1[[#This Row],[ZIPCODE]],Table3[zip],Table3[county])</f>
        <v>Salt Lake County</v>
      </c>
      <c r="J1850" t="str">
        <f>IFERROR(Table1[[#This Row],[County (Utah.gov)]], SUBSTITUTE(Table1[[#This Row],[County (WPR)]], " County", ""))</f>
        <v>Salt Lake</v>
      </c>
    </row>
    <row r="1851" spans="1:10">
      <c r="A1851" t="s">
        <v>301</v>
      </c>
      <c r="B1851" t="s">
        <v>300</v>
      </c>
      <c r="C1851">
        <v>2025</v>
      </c>
      <c r="D1851">
        <v>2</v>
      </c>
      <c r="E1851">
        <v>84066</v>
      </c>
      <c r="F1851" t="s">
        <v>290</v>
      </c>
      <c r="G1851">
        <v>6</v>
      </c>
      <c r="H1851" t="str">
        <f>_xlfn.XLOOKUP(Table1[[#This Row],[ZIPCODE]],Table2[Zip Code],Table2[County])</f>
        <v>Duchesne</v>
      </c>
      <c r="I1851" t="str">
        <f>_xlfn.XLOOKUP(Table1[[#This Row],[ZIPCODE]],Table3[zip],Table3[county])</f>
        <v>Duchesne County</v>
      </c>
      <c r="J1851" t="str">
        <f>IFERROR(Table1[[#This Row],[County (Utah.gov)]], SUBSTITUTE(Table1[[#This Row],[County (WPR)]], " County", ""))</f>
        <v>Duchesne</v>
      </c>
    </row>
    <row r="1852" spans="1:10">
      <c r="A1852" t="s">
        <v>301</v>
      </c>
      <c r="B1852" t="s">
        <v>300</v>
      </c>
      <c r="C1852">
        <v>2025</v>
      </c>
      <c r="D1852">
        <v>2</v>
      </c>
      <c r="E1852">
        <v>84067</v>
      </c>
      <c r="F1852" t="s">
        <v>290</v>
      </c>
      <c r="G1852">
        <v>35</v>
      </c>
      <c r="H1852" t="str">
        <f>_xlfn.XLOOKUP(Table1[[#This Row],[ZIPCODE]],Table2[Zip Code],Table2[County])</f>
        <v>Weber</v>
      </c>
      <c r="I1852" t="str">
        <f>_xlfn.XLOOKUP(Table1[[#This Row],[ZIPCODE]],Table3[zip],Table3[county])</f>
        <v>Weber County</v>
      </c>
      <c r="J1852" t="str">
        <f>IFERROR(Table1[[#This Row],[County (Utah.gov)]], SUBSTITUTE(Table1[[#This Row],[County (WPR)]], " County", ""))</f>
        <v>Weber</v>
      </c>
    </row>
    <row r="1853" spans="1:10">
      <c r="A1853" t="s">
        <v>301</v>
      </c>
      <c r="B1853" t="s">
        <v>300</v>
      </c>
      <c r="C1853">
        <v>2025</v>
      </c>
      <c r="D1853">
        <v>2</v>
      </c>
      <c r="E1853">
        <v>84067</v>
      </c>
      <c r="F1853" t="s">
        <v>291</v>
      </c>
      <c r="G1853">
        <v>9</v>
      </c>
      <c r="H1853" t="str">
        <f>_xlfn.XLOOKUP(Table1[[#This Row],[ZIPCODE]],Table2[Zip Code],Table2[County])</f>
        <v>Weber</v>
      </c>
      <c r="I1853" t="str">
        <f>_xlfn.XLOOKUP(Table1[[#This Row],[ZIPCODE]],Table3[zip],Table3[county])</f>
        <v>Weber County</v>
      </c>
      <c r="J1853" t="str">
        <f>IFERROR(Table1[[#This Row],[County (Utah.gov)]], SUBSTITUTE(Table1[[#This Row],[County (WPR)]], " County", ""))</f>
        <v>Weber</v>
      </c>
    </row>
    <row r="1854" spans="1:10">
      <c r="A1854" t="s">
        <v>301</v>
      </c>
      <c r="B1854" t="s">
        <v>300</v>
      </c>
      <c r="C1854">
        <v>2025</v>
      </c>
      <c r="D1854">
        <v>2</v>
      </c>
      <c r="E1854">
        <v>84068</v>
      </c>
      <c r="F1854" t="s">
        <v>290</v>
      </c>
      <c r="G1854">
        <v>6</v>
      </c>
      <c r="H1854" t="str">
        <f>_xlfn.XLOOKUP(Table1[[#This Row],[ZIPCODE]],Table2[Zip Code],Table2[County])</f>
        <v>Summit</v>
      </c>
      <c r="I1854" t="e">
        <f>_xlfn.XLOOKUP(Table1[[#This Row],[ZIPCODE]],Table3[zip],Table3[county])</f>
        <v>#N/A</v>
      </c>
      <c r="J1854" t="str">
        <f>IFERROR(Table1[[#This Row],[County (Utah.gov)]], SUBSTITUTE(Table1[[#This Row],[County (WPR)]], " County", ""))</f>
        <v>Summit</v>
      </c>
    </row>
    <row r="1855" spans="1:10">
      <c r="A1855" t="s">
        <v>301</v>
      </c>
      <c r="B1855" t="s">
        <v>300</v>
      </c>
      <c r="C1855">
        <v>2025</v>
      </c>
      <c r="D1855">
        <v>2</v>
      </c>
      <c r="E1855">
        <v>84068</v>
      </c>
      <c r="F1855" t="s">
        <v>291</v>
      </c>
      <c r="G1855">
        <v>1</v>
      </c>
      <c r="H1855" t="str">
        <f>_xlfn.XLOOKUP(Table1[[#This Row],[ZIPCODE]],Table2[Zip Code],Table2[County])</f>
        <v>Summit</v>
      </c>
      <c r="I1855" t="e">
        <f>_xlfn.XLOOKUP(Table1[[#This Row],[ZIPCODE]],Table3[zip],Table3[county])</f>
        <v>#N/A</v>
      </c>
      <c r="J1855" t="str">
        <f>IFERROR(Table1[[#This Row],[County (Utah.gov)]], SUBSTITUTE(Table1[[#This Row],[County (WPR)]], " County", ""))</f>
        <v>Summit</v>
      </c>
    </row>
    <row r="1856" spans="1:10">
      <c r="A1856" t="s">
        <v>301</v>
      </c>
      <c r="B1856" t="s">
        <v>300</v>
      </c>
      <c r="C1856">
        <v>2025</v>
      </c>
      <c r="D1856">
        <v>2</v>
      </c>
      <c r="E1856">
        <v>84070</v>
      </c>
      <c r="F1856" t="s">
        <v>290</v>
      </c>
      <c r="G1856">
        <v>120</v>
      </c>
      <c r="H1856" t="str">
        <f>_xlfn.XLOOKUP(Table1[[#This Row],[ZIPCODE]],Table2[Zip Code],Table2[County])</f>
        <v>Salt Lake</v>
      </c>
      <c r="I1856" t="str">
        <f>_xlfn.XLOOKUP(Table1[[#This Row],[ZIPCODE]],Table3[zip],Table3[county])</f>
        <v>Salt Lake County</v>
      </c>
      <c r="J1856" t="str">
        <f>IFERROR(Table1[[#This Row],[County (Utah.gov)]], SUBSTITUTE(Table1[[#This Row],[County (WPR)]], " County", ""))</f>
        <v>Salt Lake</v>
      </c>
    </row>
    <row r="1857" spans="1:10">
      <c r="A1857" t="s">
        <v>301</v>
      </c>
      <c r="B1857" t="s">
        <v>300</v>
      </c>
      <c r="C1857">
        <v>2025</v>
      </c>
      <c r="D1857">
        <v>2</v>
      </c>
      <c r="E1857">
        <v>84070</v>
      </c>
      <c r="F1857" t="s">
        <v>291</v>
      </c>
      <c r="G1857">
        <v>33</v>
      </c>
      <c r="H1857" t="str">
        <f>_xlfn.XLOOKUP(Table1[[#This Row],[ZIPCODE]],Table2[Zip Code],Table2[County])</f>
        <v>Salt Lake</v>
      </c>
      <c r="I1857" t="str">
        <f>_xlfn.XLOOKUP(Table1[[#This Row],[ZIPCODE]],Table3[zip],Table3[county])</f>
        <v>Salt Lake County</v>
      </c>
      <c r="J1857" t="str">
        <f>IFERROR(Table1[[#This Row],[County (Utah.gov)]], SUBSTITUTE(Table1[[#This Row],[County (WPR)]], " County", ""))</f>
        <v>Salt Lake</v>
      </c>
    </row>
    <row r="1858" spans="1:10">
      <c r="A1858" t="s">
        <v>301</v>
      </c>
      <c r="B1858" t="s">
        <v>300</v>
      </c>
      <c r="C1858">
        <v>2025</v>
      </c>
      <c r="D1858">
        <v>2</v>
      </c>
      <c r="E1858">
        <v>84071</v>
      </c>
      <c r="F1858" t="s">
        <v>290</v>
      </c>
      <c r="G1858">
        <v>5</v>
      </c>
      <c r="H1858" t="str">
        <f>_xlfn.XLOOKUP(Table1[[#This Row],[ZIPCODE]],Table2[Zip Code],Table2[County])</f>
        <v>Tooele</v>
      </c>
      <c r="I1858" t="str">
        <f>_xlfn.XLOOKUP(Table1[[#This Row],[ZIPCODE]],Table3[zip],Table3[county])</f>
        <v>Tooele County</v>
      </c>
      <c r="J1858" t="str">
        <f>IFERROR(Table1[[#This Row],[County (Utah.gov)]], SUBSTITUTE(Table1[[#This Row],[County (WPR)]], " County", ""))</f>
        <v>Tooele</v>
      </c>
    </row>
    <row r="1859" spans="1:10">
      <c r="A1859" t="s">
        <v>301</v>
      </c>
      <c r="B1859" t="s">
        <v>300</v>
      </c>
      <c r="C1859">
        <v>2025</v>
      </c>
      <c r="D1859">
        <v>2</v>
      </c>
      <c r="E1859">
        <v>84072</v>
      </c>
      <c r="F1859" t="s">
        <v>290</v>
      </c>
      <c r="G1859">
        <v>1</v>
      </c>
      <c r="H1859" t="str">
        <f>_xlfn.XLOOKUP(Table1[[#This Row],[ZIPCODE]],Table2[Zip Code],Table2[County])</f>
        <v>Duchesne</v>
      </c>
      <c r="I1859" t="str">
        <f>_xlfn.XLOOKUP(Table1[[#This Row],[ZIPCODE]],Table3[zip],Table3[county])</f>
        <v>Duchesne County</v>
      </c>
      <c r="J1859" t="str">
        <f>IFERROR(Table1[[#This Row],[County (Utah.gov)]], SUBSTITUTE(Table1[[#This Row],[County (WPR)]], " County", ""))</f>
        <v>Duchesne</v>
      </c>
    </row>
    <row r="1860" spans="1:10">
      <c r="A1860" t="s">
        <v>301</v>
      </c>
      <c r="B1860" t="s">
        <v>300</v>
      </c>
      <c r="C1860">
        <v>2025</v>
      </c>
      <c r="D1860">
        <v>2</v>
      </c>
      <c r="E1860">
        <v>84074</v>
      </c>
      <c r="F1860" t="s">
        <v>290</v>
      </c>
      <c r="G1860">
        <v>112</v>
      </c>
      <c r="H1860" t="str">
        <f>_xlfn.XLOOKUP(Table1[[#This Row],[ZIPCODE]],Table2[Zip Code],Table2[County])</f>
        <v>Tooele</v>
      </c>
      <c r="I1860" t="str">
        <f>_xlfn.XLOOKUP(Table1[[#This Row],[ZIPCODE]],Table3[zip],Table3[county])</f>
        <v>Tooele County</v>
      </c>
      <c r="J1860" t="str">
        <f>IFERROR(Table1[[#This Row],[County (Utah.gov)]], SUBSTITUTE(Table1[[#This Row],[County (WPR)]], " County", ""))</f>
        <v>Tooele</v>
      </c>
    </row>
    <row r="1861" spans="1:10">
      <c r="A1861" t="s">
        <v>301</v>
      </c>
      <c r="B1861" t="s">
        <v>300</v>
      </c>
      <c r="C1861">
        <v>2025</v>
      </c>
      <c r="D1861">
        <v>2</v>
      </c>
      <c r="E1861">
        <v>84074</v>
      </c>
      <c r="F1861" t="s">
        <v>291</v>
      </c>
      <c r="G1861">
        <v>19</v>
      </c>
      <c r="H1861" t="str">
        <f>_xlfn.XLOOKUP(Table1[[#This Row],[ZIPCODE]],Table2[Zip Code],Table2[County])</f>
        <v>Tooele</v>
      </c>
      <c r="I1861" t="str">
        <f>_xlfn.XLOOKUP(Table1[[#This Row],[ZIPCODE]],Table3[zip],Table3[county])</f>
        <v>Tooele County</v>
      </c>
      <c r="J1861" t="str">
        <f>IFERROR(Table1[[#This Row],[County (Utah.gov)]], SUBSTITUTE(Table1[[#This Row],[County (WPR)]], " County", ""))</f>
        <v>Tooele</v>
      </c>
    </row>
    <row r="1862" spans="1:10">
      <c r="A1862" t="s">
        <v>301</v>
      </c>
      <c r="B1862" t="s">
        <v>300</v>
      </c>
      <c r="C1862">
        <v>2025</v>
      </c>
      <c r="D1862">
        <v>2</v>
      </c>
      <c r="E1862">
        <v>84075</v>
      </c>
      <c r="F1862" t="s">
        <v>290</v>
      </c>
      <c r="G1862">
        <v>63</v>
      </c>
      <c r="H1862" t="str">
        <f>_xlfn.XLOOKUP(Table1[[#This Row],[ZIPCODE]],Table2[Zip Code],Table2[County])</f>
        <v>Davis</v>
      </c>
      <c r="I1862" t="str">
        <f>_xlfn.XLOOKUP(Table1[[#This Row],[ZIPCODE]],Table3[zip],Table3[county])</f>
        <v>Davis County</v>
      </c>
      <c r="J1862" t="str">
        <f>IFERROR(Table1[[#This Row],[County (Utah.gov)]], SUBSTITUTE(Table1[[#This Row],[County (WPR)]], " County", ""))</f>
        <v>Davis</v>
      </c>
    </row>
    <row r="1863" spans="1:10">
      <c r="A1863" t="s">
        <v>301</v>
      </c>
      <c r="B1863" t="s">
        <v>300</v>
      </c>
      <c r="C1863">
        <v>2025</v>
      </c>
      <c r="D1863">
        <v>2</v>
      </c>
      <c r="E1863">
        <v>84075</v>
      </c>
      <c r="F1863" t="s">
        <v>291</v>
      </c>
      <c r="G1863">
        <v>11</v>
      </c>
      <c r="H1863" t="str">
        <f>_xlfn.XLOOKUP(Table1[[#This Row],[ZIPCODE]],Table2[Zip Code],Table2[County])</f>
        <v>Davis</v>
      </c>
      <c r="I1863" t="str">
        <f>_xlfn.XLOOKUP(Table1[[#This Row],[ZIPCODE]],Table3[zip],Table3[county])</f>
        <v>Davis County</v>
      </c>
      <c r="J1863" t="str">
        <f>IFERROR(Table1[[#This Row],[County (Utah.gov)]], SUBSTITUTE(Table1[[#This Row],[County (WPR)]], " County", ""))</f>
        <v>Davis</v>
      </c>
    </row>
    <row r="1864" spans="1:10">
      <c r="A1864" t="s">
        <v>301</v>
      </c>
      <c r="B1864" t="s">
        <v>300</v>
      </c>
      <c r="C1864">
        <v>2025</v>
      </c>
      <c r="D1864">
        <v>2</v>
      </c>
      <c r="E1864">
        <v>84078</v>
      </c>
      <c r="F1864" t="s">
        <v>290</v>
      </c>
      <c r="G1864">
        <v>11</v>
      </c>
      <c r="H1864" t="str">
        <f>_xlfn.XLOOKUP(Table1[[#This Row],[ZIPCODE]],Table2[Zip Code],Table2[County])</f>
        <v>Uintah</v>
      </c>
      <c r="I1864" t="str">
        <f>_xlfn.XLOOKUP(Table1[[#This Row],[ZIPCODE]],Table3[zip],Table3[county])</f>
        <v>Uintah County</v>
      </c>
      <c r="J1864" t="str">
        <f>IFERROR(Table1[[#This Row],[County (Utah.gov)]], SUBSTITUTE(Table1[[#This Row],[County (WPR)]], " County", ""))</f>
        <v>Uintah</v>
      </c>
    </row>
    <row r="1865" spans="1:10">
      <c r="A1865" t="s">
        <v>301</v>
      </c>
      <c r="B1865" t="s">
        <v>300</v>
      </c>
      <c r="C1865">
        <v>2025</v>
      </c>
      <c r="D1865">
        <v>2</v>
      </c>
      <c r="E1865">
        <v>84078</v>
      </c>
      <c r="F1865" t="s">
        <v>291</v>
      </c>
      <c r="G1865">
        <v>1</v>
      </c>
      <c r="H1865" t="str">
        <f>_xlfn.XLOOKUP(Table1[[#This Row],[ZIPCODE]],Table2[Zip Code],Table2[County])</f>
        <v>Uintah</v>
      </c>
      <c r="I1865" t="str">
        <f>_xlfn.XLOOKUP(Table1[[#This Row],[ZIPCODE]],Table3[zip],Table3[county])</f>
        <v>Uintah County</v>
      </c>
      <c r="J1865" t="str">
        <f>IFERROR(Table1[[#This Row],[County (Utah.gov)]], SUBSTITUTE(Table1[[#This Row],[County (WPR)]], " County", ""))</f>
        <v>Uintah</v>
      </c>
    </row>
    <row r="1866" spans="1:10">
      <c r="A1866" t="s">
        <v>301</v>
      </c>
      <c r="B1866" t="s">
        <v>300</v>
      </c>
      <c r="C1866">
        <v>2025</v>
      </c>
      <c r="D1866">
        <v>2</v>
      </c>
      <c r="E1866">
        <v>84081</v>
      </c>
      <c r="F1866" t="s">
        <v>290</v>
      </c>
      <c r="G1866">
        <v>229</v>
      </c>
      <c r="H1866" t="e">
        <f>_xlfn.XLOOKUP(Table1[[#This Row],[ZIPCODE]],Table2[Zip Code],Table2[County])</f>
        <v>#N/A</v>
      </c>
      <c r="I1866" t="str">
        <f>_xlfn.XLOOKUP(Table1[[#This Row],[ZIPCODE]],Table3[zip],Table3[county])</f>
        <v>Salt Lake County</v>
      </c>
      <c r="J1866" t="str">
        <f>IFERROR(Table1[[#This Row],[County (Utah.gov)]], SUBSTITUTE(Table1[[#This Row],[County (WPR)]], " County", ""))</f>
        <v>Salt Lake</v>
      </c>
    </row>
    <row r="1867" spans="1:10">
      <c r="A1867" t="s">
        <v>301</v>
      </c>
      <c r="B1867" t="s">
        <v>300</v>
      </c>
      <c r="C1867">
        <v>2025</v>
      </c>
      <c r="D1867">
        <v>2</v>
      </c>
      <c r="E1867">
        <v>84081</v>
      </c>
      <c r="F1867" t="s">
        <v>291</v>
      </c>
      <c r="G1867">
        <v>69</v>
      </c>
      <c r="H1867" t="e">
        <f>_xlfn.XLOOKUP(Table1[[#This Row],[ZIPCODE]],Table2[Zip Code],Table2[County])</f>
        <v>#N/A</v>
      </c>
      <c r="I1867" t="str">
        <f>_xlfn.XLOOKUP(Table1[[#This Row],[ZIPCODE]],Table3[zip],Table3[county])</f>
        <v>Salt Lake County</v>
      </c>
      <c r="J1867" t="str">
        <f>IFERROR(Table1[[#This Row],[County (Utah.gov)]], SUBSTITUTE(Table1[[#This Row],[County (WPR)]], " County", ""))</f>
        <v>Salt Lake</v>
      </c>
    </row>
    <row r="1868" spans="1:10">
      <c r="A1868" t="s">
        <v>301</v>
      </c>
      <c r="B1868" t="s">
        <v>300</v>
      </c>
      <c r="C1868">
        <v>2025</v>
      </c>
      <c r="D1868">
        <v>2</v>
      </c>
      <c r="E1868">
        <v>84082</v>
      </c>
      <c r="F1868" t="s">
        <v>290</v>
      </c>
      <c r="G1868">
        <v>1</v>
      </c>
      <c r="H1868" t="str">
        <f>_xlfn.XLOOKUP(Table1[[#This Row],[ZIPCODE]],Table2[Zip Code],Table2[County])</f>
        <v>Wasatch</v>
      </c>
      <c r="I1868" t="str">
        <f>_xlfn.XLOOKUP(Table1[[#This Row],[ZIPCODE]],Table3[zip],Table3[county])</f>
        <v>Wasatch County</v>
      </c>
      <c r="J1868" t="str">
        <f>IFERROR(Table1[[#This Row],[County (Utah.gov)]], SUBSTITUTE(Table1[[#This Row],[County (WPR)]], " County", ""))</f>
        <v>Wasatch</v>
      </c>
    </row>
    <row r="1869" spans="1:10">
      <c r="A1869" t="s">
        <v>301</v>
      </c>
      <c r="B1869" t="s">
        <v>300</v>
      </c>
      <c r="C1869">
        <v>2025</v>
      </c>
      <c r="D1869">
        <v>2</v>
      </c>
      <c r="E1869">
        <v>84083</v>
      </c>
      <c r="F1869" t="s">
        <v>290</v>
      </c>
      <c r="G1869">
        <v>1</v>
      </c>
      <c r="H1869" t="str">
        <f>_xlfn.XLOOKUP(Table1[[#This Row],[ZIPCODE]],Table2[Zip Code],Table2[County])</f>
        <v>Tooele</v>
      </c>
      <c r="I1869" t="str">
        <f>_xlfn.XLOOKUP(Table1[[#This Row],[ZIPCODE]],Table3[zip],Table3[county])</f>
        <v>Tooele County</v>
      </c>
      <c r="J1869" t="str">
        <f>IFERROR(Table1[[#This Row],[County (Utah.gov)]], SUBSTITUTE(Table1[[#This Row],[County (WPR)]], " County", ""))</f>
        <v>Tooele</v>
      </c>
    </row>
    <row r="1870" spans="1:10">
      <c r="A1870" t="s">
        <v>301</v>
      </c>
      <c r="B1870" t="s">
        <v>300</v>
      </c>
      <c r="C1870">
        <v>2025</v>
      </c>
      <c r="D1870">
        <v>2</v>
      </c>
      <c r="E1870">
        <v>84084</v>
      </c>
      <c r="F1870" t="s">
        <v>290</v>
      </c>
      <c r="G1870">
        <v>105</v>
      </c>
      <c r="H1870" t="str">
        <f>_xlfn.XLOOKUP(Table1[[#This Row],[ZIPCODE]],Table2[Zip Code],Table2[County])</f>
        <v>Salt Lake</v>
      </c>
      <c r="I1870" t="str">
        <f>_xlfn.XLOOKUP(Table1[[#This Row],[ZIPCODE]],Table3[zip],Table3[county])</f>
        <v>Salt Lake County</v>
      </c>
      <c r="J1870" t="str">
        <f>IFERROR(Table1[[#This Row],[County (Utah.gov)]], SUBSTITUTE(Table1[[#This Row],[County (WPR)]], " County", ""))</f>
        <v>Salt Lake</v>
      </c>
    </row>
    <row r="1871" spans="1:10">
      <c r="A1871" t="s">
        <v>301</v>
      </c>
      <c r="B1871" t="s">
        <v>300</v>
      </c>
      <c r="C1871">
        <v>2025</v>
      </c>
      <c r="D1871">
        <v>2</v>
      </c>
      <c r="E1871">
        <v>84084</v>
      </c>
      <c r="F1871" t="s">
        <v>291</v>
      </c>
      <c r="G1871">
        <v>27</v>
      </c>
      <c r="H1871" t="str">
        <f>_xlfn.XLOOKUP(Table1[[#This Row],[ZIPCODE]],Table2[Zip Code],Table2[County])</f>
        <v>Salt Lake</v>
      </c>
      <c r="I1871" t="str">
        <f>_xlfn.XLOOKUP(Table1[[#This Row],[ZIPCODE]],Table3[zip],Table3[county])</f>
        <v>Salt Lake County</v>
      </c>
      <c r="J1871" t="str">
        <f>IFERROR(Table1[[#This Row],[County (Utah.gov)]], SUBSTITUTE(Table1[[#This Row],[County (WPR)]], " County", ""))</f>
        <v>Salt Lake</v>
      </c>
    </row>
    <row r="1872" spans="1:10">
      <c r="A1872" t="s">
        <v>301</v>
      </c>
      <c r="B1872" t="s">
        <v>300</v>
      </c>
      <c r="C1872">
        <v>2025</v>
      </c>
      <c r="D1872">
        <v>2</v>
      </c>
      <c r="E1872">
        <v>84086</v>
      </c>
      <c r="F1872" t="s">
        <v>290</v>
      </c>
      <c r="G1872">
        <v>1</v>
      </c>
      <c r="H1872" t="str">
        <f>_xlfn.XLOOKUP(Table1[[#This Row],[ZIPCODE]],Table2[Zip Code],Table2[County])</f>
        <v>Rich</v>
      </c>
      <c r="I1872" t="str">
        <f>_xlfn.XLOOKUP(Table1[[#This Row],[ZIPCODE]],Table3[zip],Table3[county])</f>
        <v>Rich County</v>
      </c>
      <c r="J1872" t="str">
        <f>IFERROR(Table1[[#This Row],[County (Utah.gov)]], SUBSTITUTE(Table1[[#This Row],[County (WPR)]], " County", ""))</f>
        <v>Rich</v>
      </c>
    </row>
    <row r="1873" spans="1:10">
      <c r="A1873" t="s">
        <v>301</v>
      </c>
      <c r="B1873" t="s">
        <v>300</v>
      </c>
      <c r="C1873">
        <v>2025</v>
      </c>
      <c r="D1873">
        <v>2</v>
      </c>
      <c r="E1873">
        <v>84087</v>
      </c>
      <c r="F1873" t="s">
        <v>290</v>
      </c>
      <c r="G1873">
        <v>59</v>
      </c>
      <c r="H1873" t="str">
        <f>_xlfn.XLOOKUP(Table1[[#This Row],[ZIPCODE]],Table2[Zip Code],Table2[County])</f>
        <v>Davis</v>
      </c>
      <c r="I1873" t="str">
        <f>_xlfn.XLOOKUP(Table1[[#This Row],[ZIPCODE]],Table3[zip],Table3[county])</f>
        <v>Davis County</v>
      </c>
      <c r="J1873" t="str">
        <f>IFERROR(Table1[[#This Row],[County (Utah.gov)]], SUBSTITUTE(Table1[[#This Row],[County (WPR)]], " County", ""))</f>
        <v>Davis</v>
      </c>
    </row>
    <row r="1874" spans="1:10">
      <c r="A1874" t="s">
        <v>301</v>
      </c>
      <c r="B1874" t="s">
        <v>300</v>
      </c>
      <c r="C1874">
        <v>2025</v>
      </c>
      <c r="D1874">
        <v>2</v>
      </c>
      <c r="E1874">
        <v>84087</v>
      </c>
      <c r="F1874" t="s">
        <v>291</v>
      </c>
      <c r="G1874">
        <v>19</v>
      </c>
      <c r="H1874" t="str">
        <f>_xlfn.XLOOKUP(Table1[[#This Row],[ZIPCODE]],Table2[Zip Code],Table2[County])</f>
        <v>Davis</v>
      </c>
      <c r="I1874" t="str">
        <f>_xlfn.XLOOKUP(Table1[[#This Row],[ZIPCODE]],Table3[zip],Table3[county])</f>
        <v>Davis County</v>
      </c>
      <c r="J1874" t="str">
        <f>IFERROR(Table1[[#This Row],[County (Utah.gov)]], SUBSTITUTE(Table1[[#This Row],[County (WPR)]], " County", ""))</f>
        <v>Davis</v>
      </c>
    </row>
    <row r="1875" spans="1:10">
      <c r="A1875" t="s">
        <v>301</v>
      </c>
      <c r="B1875" t="s">
        <v>300</v>
      </c>
      <c r="C1875">
        <v>2025</v>
      </c>
      <c r="D1875">
        <v>2</v>
      </c>
      <c r="E1875">
        <v>84088</v>
      </c>
      <c r="F1875" t="s">
        <v>290</v>
      </c>
      <c r="G1875">
        <v>134</v>
      </c>
      <c r="H1875" t="str">
        <f>_xlfn.XLOOKUP(Table1[[#This Row],[ZIPCODE]],Table2[Zip Code],Table2[County])</f>
        <v>Salt Lake</v>
      </c>
      <c r="I1875" t="str">
        <f>_xlfn.XLOOKUP(Table1[[#This Row],[ZIPCODE]],Table3[zip],Table3[county])</f>
        <v>Salt Lake County</v>
      </c>
      <c r="J1875" t="str">
        <f>IFERROR(Table1[[#This Row],[County (Utah.gov)]], SUBSTITUTE(Table1[[#This Row],[County (WPR)]], " County", ""))</f>
        <v>Salt Lake</v>
      </c>
    </row>
    <row r="1876" spans="1:10">
      <c r="A1876" t="s">
        <v>301</v>
      </c>
      <c r="B1876" t="s">
        <v>300</v>
      </c>
      <c r="C1876">
        <v>2025</v>
      </c>
      <c r="D1876">
        <v>2</v>
      </c>
      <c r="E1876">
        <v>84088</v>
      </c>
      <c r="F1876" t="s">
        <v>291</v>
      </c>
      <c r="G1876">
        <v>33</v>
      </c>
      <c r="H1876" t="str">
        <f>_xlfn.XLOOKUP(Table1[[#This Row],[ZIPCODE]],Table2[Zip Code],Table2[County])</f>
        <v>Salt Lake</v>
      </c>
      <c r="I1876" t="str">
        <f>_xlfn.XLOOKUP(Table1[[#This Row],[ZIPCODE]],Table3[zip],Table3[county])</f>
        <v>Salt Lake County</v>
      </c>
      <c r="J1876" t="str">
        <f>IFERROR(Table1[[#This Row],[County (Utah.gov)]], SUBSTITUTE(Table1[[#This Row],[County (WPR)]], " County", ""))</f>
        <v>Salt Lake</v>
      </c>
    </row>
    <row r="1877" spans="1:10">
      <c r="A1877" t="s">
        <v>301</v>
      </c>
      <c r="B1877" t="s">
        <v>300</v>
      </c>
      <c r="C1877">
        <v>2025</v>
      </c>
      <c r="D1877">
        <v>2</v>
      </c>
      <c r="E1877">
        <v>84091</v>
      </c>
      <c r="F1877" t="s">
        <v>290</v>
      </c>
      <c r="G1877">
        <v>1</v>
      </c>
      <c r="H1877" t="str">
        <f>_xlfn.XLOOKUP(Table1[[#This Row],[ZIPCODE]],Table2[Zip Code],Table2[County])</f>
        <v>Salt Lake</v>
      </c>
      <c r="I1877" t="e">
        <f>_xlfn.XLOOKUP(Table1[[#This Row],[ZIPCODE]],Table3[zip],Table3[county])</f>
        <v>#N/A</v>
      </c>
      <c r="J1877" t="str">
        <f>IFERROR(Table1[[#This Row],[County (Utah.gov)]], SUBSTITUTE(Table1[[#This Row],[County (WPR)]], " County", ""))</f>
        <v>Salt Lake</v>
      </c>
    </row>
    <row r="1878" spans="1:10">
      <c r="A1878" t="s">
        <v>301</v>
      </c>
      <c r="B1878" t="s">
        <v>300</v>
      </c>
      <c r="C1878">
        <v>2025</v>
      </c>
      <c r="D1878">
        <v>2</v>
      </c>
      <c r="E1878">
        <v>84092</v>
      </c>
      <c r="F1878" t="s">
        <v>290</v>
      </c>
      <c r="G1878">
        <v>242</v>
      </c>
      <c r="H1878" t="str">
        <f>_xlfn.XLOOKUP(Table1[[#This Row],[ZIPCODE]],Table2[Zip Code],Table2[County])</f>
        <v>Salt Lake</v>
      </c>
      <c r="I1878" t="str">
        <f>_xlfn.XLOOKUP(Table1[[#This Row],[ZIPCODE]],Table3[zip],Table3[county])</f>
        <v>Salt Lake County</v>
      </c>
      <c r="J1878" t="str">
        <f>IFERROR(Table1[[#This Row],[County (Utah.gov)]], SUBSTITUTE(Table1[[#This Row],[County (WPR)]], " County", ""))</f>
        <v>Salt Lake</v>
      </c>
    </row>
    <row r="1879" spans="1:10">
      <c r="A1879" t="s">
        <v>301</v>
      </c>
      <c r="B1879" t="s">
        <v>300</v>
      </c>
      <c r="C1879">
        <v>2025</v>
      </c>
      <c r="D1879">
        <v>2</v>
      </c>
      <c r="E1879">
        <v>84092</v>
      </c>
      <c r="F1879" t="s">
        <v>291</v>
      </c>
      <c r="G1879">
        <v>46</v>
      </c>
      <c r="H1879" t="str">
        <f>_xlfn.XLOOKUP(Table1[[#This Row],[ZIPCODE]],Table2[Zip Code],Table2[County])</f>
        <v>Salt Lake</v>
      </c>
      <c r="I1879" t="str">
        <f>_xlfn.XLOOKUP(Table1[[#This Row],[ZIPCODE]],Table3[zip],Table3[county])</f>
        <v>Salt Lake County</v>
      </c>
      <c r="J1879" t="str">
        <f>IFERROR(Table1[[#This Row],[County (Utah.gov)]], SUBSTITUTE(Table1[[#This Row],[County (WPR)]], " County", ""))</f>
        <v>Salt Lake</v>
      </c>
    </row>
    <row r="1880" spans="1:10">
      <c r="A1880" t="s">
        <v>301</v>
      </c>
      <c r="B1880" t="s">
        <v>300</v>
      </c>
      <c r="C1880">
        <v>2025</v>
      </c>
      <c r="D1880">
        <v>2</v>
      </c>
      <c r="E1880">
        <v>84093</v>
      </c>
      <c r="F1880" t="s">
        <v>290</v>
      </c>
      <c r="G1880">
        <v>185</v>
      </c>
      <c r="H1880" t="str">
        <f>_xlfn.XLOOKUP(Table1[[#This Row],[ZIPCODE]],Table2[Zip Code],Table2[County])</f>
        <v>Salt Lake</v>
      </c>
      <c r="I1880" t="str">
        <f>_xlfn.XLOOKUP(Table1[[#This Row],[ZIPCODE]],Table3[zip],Table3[county])</f>
        <v>Salt Lake County</v>
      </c>
      <c r="J1880" t="str">
        <f>IFERROR(Table1[[#This Row],[County (Utah.gov)]], SUBSTITUTE(Table1[[#This Row],[County (WPR)]], " County", ""))</f>
        <v>Salt Lake</v>
      </c>
    </row>
    <row r="1881" spans="1:10">
      <c r="A1881" t="s">
        <v>301</v>
      </c>
      <c r="B1881" t="s">
        <v>300</v>
      </c>
      <c r="C1881">
        <v>2025</v>
      </c>
      <c r="D1881">
        <v>2</v>
      </c>
      <c r="E1881">
        <v>84093</v>
      </c>
      <c r="F1881" t="s">
        <v>291</v>
      </c>
      <c r="G1881">
        <v>26</v>
      </c>
      <c r="H1881" t="str">
        <f>_xlfn.XLOOKUP(Table1[[#This Row],[ZIPCODE]],Table2[Zip Code],Table2[County])</f>
        <v>Salt Lake</v>
      </c>
      <c r="I1881" t="str">
        <f>_xlfn.XLOOKUP(Table1[[#This Row],[ZIPCODE]],Table3[zip],Table3[county])</f>
        <v>Salt Lake County</v>
      </c>
      <c r="J1881" t="str">
        <f>IFERROR(Table1[[#This Row],[County (Utah.gov)]], SUBSTITUTE(Table1[[#This Row],[County (WPR)]], " County", ""))</f>
        <v>Salt Lake</v>
      </c>
    </row>
    <row r="1882" spans="1:10">
      <c r="A1882" t="s">
        <v>301</v>
      </c>
      <c r="B1882" t="s">
        <v>300</v>
      </c>
      <c r="C1882">
        <v>2025</v>
      </c>
      <c r="D1882">
        <v>2</v>
      </c>
      <c r="E1882">
        <v>84094</v>
      </c>
      <c r="F1882" t="s">
        <v>290</v>
      </c>
      <c r="G1882">
        <v>125</v>
      </c>
      <c r="H1882" t="str">
        <f>_xlfn.XLOOKUP(Table1[[#This Row],[ZIPCODE]],Table2[Zip Code],Table2[County])</f>
        <v>Salt Lake</v>
      </c>
      <c r="I1882" t="str">
        <f>_xlfn.XLOOKUP(Table1[[#This Row],[ZIPCODE]],Table3[zip],Table3[county])</f>
        <v>Salt Lake County</v>
      </c>
      <c r="J1882" t="str">
        <f>IFERROR(Table1[[#This Row],[County (Utah.gov)]], SUBSTITUTE(Table1[[#This Row],[County (WPR)]], " County", ""))</f>
        <v>Salt Lake</v>
      </c>
    </row>
    <row r="1883" spans="1:10">
      <c r="A1883" t="s">
        <v>301</v>
      </c>
      <c r="B1883" t="s">
        <v>300</v>
      </c>
      <c r="C1883">
        <v>2025</v>
      </c>
      <c r="D1883">
        <v>2</v>
      </c>
      <c r="E1883">
        <v>84094</v>
      </c>
      <c r="F1883" t="s">
        <v>291</v>
      </c>
      <c r="G1883">
        <v>28</v>
      </c>
      <c r="H1883" t="str">
        <f>_xlfn.XLOOKUP(Table1[[#This Row],[ZIPCODE]],Table2[Zip Code],Table2[County])</f>
        <v>Salt Lake</v>
      </c>
      <c r="I1883" t="str">
        <f>_xlfn.XLOOKUP(Table1[[#This Row],[ZIPCODE]],Table3[zip],Table3[county])</f>
        <v>Salt Lake County</v>
      </c>
      <c r="J1883" t="str">
        <f>IFERROR(Table1[[#This Row],[County (Utah.gov)]], SUBSTITUTE(Table1[[#This Row],[County (WPR)]], " County", ""))</f>
        <v>Salt Lake</v>
      </c>
    </row>
    <row r="1884" spans="1:10">
      <c r="A1884" t="s">
        <v>301</v>
      </c>
      <c r="B1884" t="s">
        <v>300</v>
      </c>
      <c r="C1884">
        <v>2025</v>
      </c>
      <c r="D1884">
        <v>2</v>
      </c>
      <c r="E1884">
        <v>84095</v>
      </c>
      <c r="F1884" t="s">
        <v>290</v>
      </c>
      <c r="G1884">
        <v>197</v>
      </c>
      <c r="H1884" t="str">
        <f>_xlfn.XLOOKUP(Table1[[#This Row],[ZIPCODE]],Table2[Zip Code],Table2[County])</f>
        <v>Salt Lake</v>
      </c>
      <c r="I1884" t="str">
        <f>_xlfn.XLOOKUP(Table1[[#This Row],[ZIPCODE]],Table3[zip],Table3[county])</f>
        <v>Salt Lake County</v>
      </c>
      <c r="J1884" t="str">
        <f>IFERROR(Table1[[#This Row],[County (Utah.gov)]], SUBSTITUTE(Table1[[#This Row],[County (WPR)]], " County", ""))</f>
        <v>Salt Lake</v>
      </c>
    </row>
    <row r="1885" spans="1:10">
      <c r="A1885" t="s">
        <v>301</v>
      </c>
      <c r="B1885" t="s">
        <v>300</v>
      </c>
      <c r="C1885">
        <v>2025</v>
      </c>
      <c r="D1885">
        <v>2</v>
      </c>
      <c r="E1885">
        <v>84095</v>
      </c>
      <c r="F1885" t="s">
        <v>291</v>
      </c>
      <c r="G1885">
        <v>42</v>
      </c>
      <c r="H1885" t="str">
        <f>_xlfn.XLOOKUP(Table1[[#This Row],[ZIPCODE]],Table2[Zip Code],Table2[County])</f>
        <v>Salt Lake</v>
      </c>
      <c r="I1885" t="str">
        <f>_xlfn.XLOOKUP(Table1[[#This Row],[ZIPCODE]],Table3[zip],Table3[county])</f>
        <v>Salt Lake County</v>
      </c>
      <c r="J1885" t="str">
        <f>IFERROR(Table1[[#This Row],[County (Utah.gov)]], SUBSTITUTE(Table1[[#This Row],[County (WPR)]], " County", ""))</f>
        <v>Salt Lake</v>
      </c>
    </row>
    <row r="1886" spans="1:10">
      <c r="A1886" t="s">
        <v>301</v>
      </c>
      <c r="B1886" t="s">
        <v>300</v>
      </c>
      <c r="C1886">
        <v>2025</v>
      </c>
      <c r="D1886">
        <v>2</v>
      </c>
      <c r="E1886">
        <v>84096</v>
      </c>
      <c r="F1886" t="s">
        <v>290</v>
      </c>
      <c r="G1886">
        <v>278</v>
      </c>
      <c r="H1886" t="e">
        <f>_xlfn.XLOOKUP(Table1[[#This Row],[ZIPCODE]],Table2[Zip Code],Table2[County])</f>
        <v>#N/A</v>
      </c>
      <c r="I1886" t="str">
        <f>_xlfn.XLOOKUP(Table1[[#This Row],[ZIPCODE]],Table3[zip],Table3[county])</f>
        <v>Salt Lake County</v>
      </c>
      <c r="J1886" t="str">
        <f>IFERROR(Table1[[#This Row],[County (Utah.gov)]], SUBSTITUTE(Table1[[#This Row],[County (WPR)]], " County", ""))</f>
        <v>Salt Lake</v>
      </c>
    </row>
    <row r="1887" spans="1:10">
      <c r="A1887" t="s">
        <v>301</v>
      </c>
      <c r="B1887" t="s">
        <v>300</v>
      </c>
      <c r="C1887">
        <v>2025</v>
      </c>
      <c r="D1887">
        <v>2</v>
      </c>
      <c r="E1887">
        <v>84096</v>
      </c>
      <c r="F1887" t="s">
        <v>291</v>
      </c>
      <c r="G1887">
        <v>65</v>
      </c>
      <c r="H1887" t="e">
        <f>_xlfn.XLOOKUP(Table1[[#This Row],[ZIPCODE]],Table2[Zip Code],Table2[County])</f>
        <v>#N/A</v>
      </c>
      <c r="I1887" t="str">
        <f>_xlfn.XLOOKUP(Table1[[#This Row],[ZIPCODE]],Table3[zip],Table3[county])</f>
        <v>Salt Lake County</v>
      </c>
      <c r="J1887" t="str">
        <f>IFERROR(Table1[[#This Row],[County (Utah.gov)]], SUBSTITUTE(Table1[[#This Row],[County (WPR)]], " County", ""))</f>
        <v>Salt Lake</v>
      </c>
    </row>
    <row r="1888" spans="1:10">
      <c r="A1888" t="s">
        <v>301</v>
      </c>
      <c r="B1888" t="s">
        <v>300</v>
      </c>
      <c r="C1888">
        <v>2025</v>
      </c>
      <c r="D1888">
        <v>2</v>
      </c>
      <c r="E1888">
        <v>84097</v>
      </c>
      <c r="F1888" t="s">
        <v>290</v>
      </c>
      <c r="G1888">
        <v>49</v>
      </c>
      <c r="H1888" t="str">
        <f>_xlfn.XLOOKUP(Table1[[#This Row],[ZIPCODE]],Table2[Zip Code],Table2[County])</f>
        <v>Utah</v>
      </c>
      <c r="I1888" t="str">
        <f>_xlfn.XLOOKUP(Table1[[#This Row],[ZIPCODE]],Table3[zip],Table3[county])</f>
        <v>Utah County</v>
      </c>
      <c r="J1888" t="str">
        <f>IFERROR(Table1[[#This Row],[County (Utah.gov)]], SUBSTITUTE(Table1[[#This Row],[County (WPR)]], " County", ""))</f>
        <v>Utah</v>
      </c>
    </row>
    <row r="1889" spans="1:10">
      <c r="A1889" t="s">
        <v>301</v>
      </c>
      <c r="B1889" t="s">
        <v>300</v>
      </c>
      <c r="C1889">
        <v>2025</v>
      </c>
      <c r="D1889">
        <v>2</v>
      </c>
      <c r="E1889">
        <v>84097</v>
      </c>
      <c r="F1889" t="s">
        <v>291</v>
      </c>
      <c r="G1889">
        <v>6</v>
      </c>
      <c r="H1889" t="str">
        <f>_xlfn.XLOOKUP(Table1[[#This Row],[ZIPCODE]],Table2[Zip Code],Table2[County])</f>
        <v>Utah</v>
      </c>
      <c r="I1889" t="str">
        <f>_xlfn.XLOOKUP(Table1[[#This Row],[ZIPCODE]],Table3[zip],Table3[county])</f>
        <v>Utah County</v>
      </c>
      <c r="J1889" t="str">
        <f>IFERROR(Table1[[#This Row],[County (Utah.gov)]], SUBSTITUTE(Table1[[#This Row],[County (WPR)]], " County", ""))</f>
        <v>Utah</v>
      </c>
    </row>
    <row r="1890" spans="1:10">
      <c r="A1890" t="s">
        <v>301</v>
      </c>
      <c r="B1890" t="s">
        <v>300</v>
      </c>
      <c r="C1890">
        <v>2025</v>
      </c>
      <c r="D1890">
        <v>2</v>
      </c>
      <c r="E1890">
        <v>84098</v>
      </c>
      <c r="F1890" t="s">
        <v>290</v>
      </c>
      <c r="G1890">
        <v>206</v>
      </c>
      <c r="H1890" t="str">
        <f>_xlfn.XLOOKUP(Table1[[#This Row],[ZIPCODE]],Table2[Zip Code],Table2[County])</f>
        <v>Summit</v>
      </c>
      <c r="I1890" t="str">
        <f>_xlfn.XLOOKUP(Table1[[#This Row],[ZIPCODE]],Table3[zip],Table3[county])</f>
        <v>Summit County</v>
      </c>
      <c r="J1890" t="str">
        <f>IFERROR(Table1[[#This Row],[County (Utah.gov)]], SUBSTITUTE(Table1[[#This Row],[County (WPR)]], " County", ""))</f>
        <v>Summit</v>
      </c>
    </row>
    <row r="1891" spans="1:10">
      <c r="A1891" t="s">
        <v>301</v>
      </c>
      <c r="B1891" t="s">
        <v>300</v>
      </c>
      <c r="C1891">
        <v>2025</v>
      </c>
      <c r="D1891">
        <v>2</v>
      </c>
      <c r="E1891">
        <v>84098</v>
      </c>
      <c r="F1891" t="s">
        <v>291</v>
      </c>
      <c r="G1891">
        <v>51</v>
      </c>
      <c r="H1891" t="str">
        <f>_xlfn.XLOOKUP(Table1[[#This Row],[ZIPCODE]],Table2[Zip Code],Table2[County])</f>
        <v>Summit</v>
      </c>
      <c r="I1891" t="str">
        <f>_xlfn.XLOOKUP(Table1[[#This Row],[ZIPCODE]],Table3[zip],Table3[county])</f>
        <v>Summit County</v>
      </c>
      <c r="J1891" t="str">
        <f>IFERROR(Table1[[#This Row],[County (Utah.gov)]], SUBSTITUTE(Table1[[#This Row],[County (WPR)]], " County", ""))</f>
        <v>Summit</v>
      </c>
    </row>
    <row r="1892" spans="1:10">
      <c r="A1892" t="s">
        <v>301</v>
      </c>
      <c r="B1892" t="s">
        <v>300</v>
      </c>
      <c r="C1892">
        <v>2025</v>
      </c>
      <c r="D1892">
        <v>2</v>
      </c>
      <c r="E1892">
        <v>84101</v>
      </c>
      <c r="F1892" t="s">
        <v>290</v>
      </c>
      <c r="G1892">
        <v>178</v>
      </c>
      <c r="H1892" t="str">
        <f>_xlfn.XLOOKUP(Table1[[#This Row],[ZIPCODE]],Table2[Zip Code],Table2[County])</f>
        <v>Salt Lake</v>
      </c>
      <c r="I1892" t="str">
        <f>_xlfn.XLOOKUP(Table1[[#This Row],[ZIPCODE]],Table3[zip],Table3[county])</f>
        <v>Salt Lake County</v>
      </c>
      <c r="J1892" t="str">
        <f>IFERROR(Table1[[#This Row],[County (Utah.gov)]], SUBSTITUTE(Table1[[#This Row],[County (WPR)]], " County", ""))</f>
        <v>Salt Lake</v>
      </c>
    </row>
    <row r="1893" spans="1:10">
      <c r="A1893" t="s">
        <v>301</v>
      </c>
      <c r="B1893" t="s">
        <v>300</v>
      </c>
      <c r="C1893">
        <v>2025</v>
      </c>
      <c r="D1893">
        <v>2</v>
      </c>
      <c r="E1893">
        <v>84101</v>
      </c>
      <c r="F1893" t="s">
        <v>291</v>
      </c>
      <c r="G1893">
        <v>35</v>
      </c>
      <c r="H1893" t="str">
        <f>_xlfn.XLOOKUP(Table1[[#This Row],[ZIPCODE]],Table2[Zip Code],Table2[County])</f>
        <v>Salt Lake</v>
      </c>
      <c r="I1893" t="str">
        <f>_xlfn.XLOOKUP(Table1[[#This Row],[ZIPCODE]],Table3[zip],Table3[county])</f>
        <v>Salt Lake County</v>
      </c>
      <c r="J1893" t="str">
        <f>IFERROR(Table1[[#This Row],[County (Utah.gov)]], SUBSTITUTE(Table1[[#This Row],[County (WPR)]], " County", ""))</f>
        <v>Salt Lake</v>
      </c>
    </row>
    <row r="1894" spans="1:10">
      <c r="A1894" t="s">
        <v>301</v>
      </c>
      <c r="B1894" t="s">
        <v>300</v>
      </c>
      <c r="C1894">
        <v>2025</v>
      </c>
      <c r="D1894">
        <v>2</v>
      </c>
      <c r="E1894">
        <v>84102</v>
      </c>
      <c r="F1894" t="s">
        <v>290</v>
      </c>
      <c r="G1894">
        <v>1232</v>
      </c>
      <c r="H1894" t="str">
        <f>_xlfn.XLOOKUP(Table1[[#This Row],[ZIPCODE]],Table2[Zip Code],Table2[County])</f>
        <v>Salt Lake</v>
      </c>
      <c r="I1894" t="str">
        <f>_xlfn.XLOOKUP(Table1[[#This Row],[ZIPCODE]],Table3[zip],Table3[county])</f>
        <v>Salt Lake County</v>
      </c>
      <c r="J1894" t="str">
        <f>IFERROR(Table1[[#This Row],[County (Utah.gov)]], SUBSTITUTE(Table1[[#This Row],[County (WPR)]], " County", ""))</f>
        <v>Salt Lake</v>
      </c>
    </row>
    <row r="1895" spans="1:10">
      <c r="A1895" t="s">
        <v>301</v>
      </c>
      <c r="B1895" t="s">
        <v>300</v>
      </c>
      <c r="C1895">
        <v>2025</v>
      </c>
      <c r="D1895">
        <v>2</v>
      </c>
      <c r="E1895">
        <v>84102</v>
      </c>
      <c r="F1895" t="s">
        <v>291</v>
      </c>
      <c r="G1895">
        <v>138</v>
      </c>
      <c r="H1895" t="str">
        <f>_xlfn.XLOOKUP(Table1[[#This Row],[ZIPCODE]],Table2[Zip Code],Table2[County])</f>
        <v>Salt Lake</v>
      </c>
      <c r="I1895" t="str">
        <f>_xlfn.XLOOKUP(Table1[[#This Row],[ZIPCODE]],Table3[zip],Table3[county])</f>
        <v>Salt Lake County</v>
      </c>
      <c r="J1895" t="str">
        <f>IFERROR(Table1[[#This Row],[County (Utah.gov)]], SUBSTITUTE(Table1[[#This Row],[County (WPR)]], " County", ""))</f>
        <v>Salt Lake</v>
      </c>
    </row>
    <row r="1896" spans="1:10">
      <c r="A1896" t="s">
        <v>301</v>
      </c>
      <c r="B1896" t="s">
        <v>300</v>
      </c>
      <c r="C1896">
        <v>2025</v>
      </c>
      <c r="D1896">
        <v>2</v>
      </c>
      <c r="E1896">
        <v>84103</v>
      </c>
      <c r="F1896" t="s">
        <v>290</v>
      </c>
      <c r="G1896">
        <v>430</v>
      </c>
      <c r="H1896" t="str">
        <f>_xlfn.XLOOKUP(Table1[[#This Row],[ZIPCODE]],Table2[Zip Code],Table2[County])</f>
        <v>Salt Lake</v>
      </c>
      <c r="I1896" t="str">
        <f>_xlfn.XLOOKUP(Table1[[#This Row],[ZIPCODE]],Table3[zip],Table3[county])</f>
        <v>Salt Lake County</v>
      </c>
      <c r="J1896" t="str">
        <f>IFERROR(Table1[[#This Row],[County (Utah.gov)]], SUBSTITUTE(Table1[[#This Row],[County (WPR)]], " County", ""))</f>
        <v>Salt Lake</v>
      </c>
    </row>
    <row r="1897" spans="1:10">
      <c r="A1897" t="s">
        <v>301</v>
      </c>
      <c r="B1897" t="s">
        <v>300</v>
      </c>
      <c r="C1897">
        <v>2025</v>
      </c>
      <c r="D1897">
        <v>2</v>
      </c>
      <c r="E1897">
        <v>84103</v>
      </c>
      <c r="F1897" t="s">
        <v>291</v>
      </c>
      <c r="G1897">
        <v>75</v>
      </c>
      <c r="H1897" t="str">
        <f>_xlfn.XLOOKUP(Table1[[#This Row],[ZIPCODE]],Table2[Zip Code],Table2[County])</f>
        <v>Salt Lake</v>
      </c>
      <c r="I1897" t="str">
        <f>_xlfn.XLOOKUP(Table1[[#This Row],[ZIPCODE]],Table3[zip],Table3[county])</f>
        <v>Salt Lake County</v>
      </c>
      <c r="J1897" t="str">
        <f>IFERROR(Table1[[#This Row],[County (Utah.gov)]], SUBSTITUTE(Table1[[#This Row],[County (WPR)]], " County", ""))</f>
        <v>Salt Lake</v>
      </c>
    </row>
    <row r="1898" spans="1:10">
      <c r="A1898" t="s">
        <v>301</v>
      </c>
      <c r="B1898" t="s">
        <v>300</v>
      </c>
      <c r="C1898">
        <v>2025</v>
      </c>
      <c r="D1898">
        <v>2</v>
      </c>
      <c r="E1898">
        <v>84104</v>
      </c>
      <c r="F1898" t="s">
        <v>290</v>
      </c>
      <c r="G1898">
        <v>113</v>
      </c>
      <c r="H1898" t="str">
        <f>_xlfn.XLOOKUP(Table1[[#This Row],[ZIPCODE]],Table2[Zip Code],Table2[County])</f>
        <v>Salt Lake</v>
      </c>
      <c r="I1898" t="str">
        <f>_xlfn.XLOOKUP(Table1[[#This Row],[ZIPCODE]],Table3[zip],Table3[county])</f>
        <v>Salt Lake County</v>
      </c>
      <c r="J1898" t="str">
        <f>IFERROR(Table1[[#This Row],[County (Utah.gov)]], SUBSTITUTE(Table1[[#This Row],[County (WPR)]], " County", ""))</f>
        <v>Salt Lake</v>
      </c>
    </row>
    <row r="1899" spans="1:10">
      <c r="A1899" t="s">
        <v>301</v>
      </c>
      <c r="B1899" t="s">
        <v>300</v>
      </c>
      <c r="C1899">
        <v>2025</v>
      </c>
      <c r="D1899">
        <v>2</v>
      </c>
      <c r="E1899">
        <v>84104</v>
      </c>
      <c r="F1899" t="s">
        <v>291</v>
      </c>
      <c r="G1899">
        <v>38</v>
      </c>
      <c r="H1899" t="str">
        <f>_xlfn.XLOOKUP(Table1[[#This Row],[ZIPCODE]],Table2[Zip Code],Table2[County])</f>
        <v>Salt Lake</v>
      </c>
      <c r="I1899" t="str">
        <f>_xlfn.XLOOKUP(Table1[[#This Row],[ZIPCODE]],Table3[zip],Table3[county])</f>
        <v>Salt Lake County</v>
      </c>
      <c r="J1899" t="str">
        <f>IFERROR(Table1[[#This Row],[County (Utah.gov)]], SUBSTITUTE(Table1[[#This Row],[County (WPR)]], " County", ""))</f>
        <v>Salt Lake</v>
      </c>
    </row>
    <row r="1900" spans="1:10">
      <c r="A1900" t="s">
        <v>301</v>
      </c>
      <c r="B1900" t="s">
        <v>300</v>
      </c>
      <c r="C1900">
        <v>2025</v>
      </c>
      <c r="D1900">
        <v>2</v>
      </c>
      <c r="E1900">
        <v>84105</v>
      </c>
      <c r="F1900" t="s">
        <v>290</v>
      </c>
      <c r="G1900">
        <v>475</v>
      </c>
      <c r="H1900" t="str">
        <f>_xlfn.XLOOKUP(Table1[[#This Row],[ZIPCODE]],Table2[Zip Code],Table2[County])</f>
        <v>Salt Lake</v>
      </c>
      <c r="I1900" t="str">
        <f>_xlfn.XLOOKUP(Table1[[#This Row],[ZIPCODE]],Table3[zip],Table3[county])</f>
        <v>Salt Lake County</v>
      </c>
      <c r="J1900" t="str">
        <f>IFERROR(Table1[[#This Row],[County (Utah.gov)]], SUBSTITUTE(Table1[[#This Row],[County (WPR)]], " County", ""))</f>
        <v>Salt Lake</v>
      </c>
    </row>
    <row r="1901" spans="1:10">
      <c r="A1901" t="s">
        <v>301</v>
      </c>
      <c r="B1901" t="s">
        <v>300</v>
      </c>
      <c r="C1901">
        <v>2025</v>
      </c>
      <c r="D1901">
        <v>2</v>
      </c>
      <c r="E1901">
        <v>84105</v>
      </c>
      <c r="F1901" t="s">
        <v>291</v>
      </c>
      <c r="G1901">
        <v>92</v>
      </c>
      <c r="H1901" t="str">
        <f>_xlfn.XLOOKUP(Table1[[#This Row],[ZIPCODE]],Table2[Zip Code],Table2[County])</f>
        <v>Salt Lake</v>
      </c>
      <c r="I1901" t="str">
        <f>_xlfn.XLOOKUP(Table1[[#This Row],[ZIPCODE]],Table3[zip],Table3[county])</f>
        <v>Salt Lake County</v>
      </c>
      <c r="J1901" t="str">
        <f>IFERROR(Table1[[#This Row],[County (Utah.gov)]], SUBSTITUTE(Table1[[#This Row],[County (WPR)]], " County", ""))</f>
        <v>Salt Lake</v>
      </c>
    </row>
    <row r="1902" spans="1:10">
      <c r="A1902" t="s">
        <v>301</v>
      </c>
      <c r="B1902" t="s">
        <v>300</v>
      </c>
      <c r="C1902">
        <v>2025</v>
      </c>
      <c r="D1902">
        <v>2</v>
      </c>
      <c r="E1902">
        <v>84106</v>
      </c>
      <c r="F1902" t="s">
        <v>290</v>
      </c>
      <c r="G1902">
        <v>472</v>
      </c>
      <c r="H1902" t="str">
        <f>_xlfn.XLOOKUP(Table1[[#This Row],[ZIPCODE]],Table2[Zip Code],Table2[County])</f>
        <v>Salt Lake</v>
      </c>
      <c r="I1902" t="str">
        <f>_xlfn.XLOOKUP(Table1[[#This Row],[ZIPCODE]],Table3[zip],Table3[county])</f>
        <v>Salt Lake County</v>
      </c>
      <c r="J1902" t="str">
        <f>IFERROR(Table1[[#This Row],[County (Utah.gov)]], SUBSTITUTE(Table1[[#This Row],[County (WPR)]], " County", ""))</f>
        <v>Salt Lake</v>
      </c>
    </row>
    <row r="1903" spans="1:10">
      <c r="A1903" t="s">
        <v>301</v>
      </c>
      <c r="B1903" t="s">
        <v>300</v>
      </c>
      <c r="C1903">
        <v>2025</v>
      </c>
      <c r="D1903">
        <v>2</v>
      </c>
      <c r="E1903">
        <v>84106</v>
      </c>
      <c r="F1903" t="s">
        <v>291</v>
      </c>
      <c r="G1903">
        <v>106</v>
      </c>
      <c r="H1903" t="str">
        <f>_xlfn.XLOOKUP(Table1[[#This Row],[ZIPCODE]],Table2[Zip Code],Table2[County])</f>
        <v>Salt Lake</v>
      </c>
      <c r="I1903" t="str">
        <f>_xlfn.XLOOKUP(Table1[[#This Row],[ZIPCODE]],Table3[zip],Table3[county])</f>
        <v>Salt Lake County</v>
      </c>
      <c r="J1903" t="str">
        <f>IFERROR(Table1[[#This Row],[County (Utah.gov)]], SUBSTITUTE(Table1[[#This Row],[County (WPR)]], " County", ""))</f>
        <v>Salt Lake</v>
      </c>
    </row>
    <row r="1904" spans="1:10">
      <c r="A1904" t="s">
        <v>301</v>
      </c>
      <c r="B1904" t="s">
        <v>300</v>
      </c>
      <c r="C1904">
        <v>2025</v>
      </c>
      <c r="D1904">
        <v>2</v>
      </c>
      <c r="E1904">
        <v>84107</v>
      </c>
      <c r="F1904" t="s">
        <v>290</v>
      </c>
      <c r="G1904">
        <v>201</v>
      </c>
      <c r="H1904" t="str">
        <f>_xlfn.XLOOKUP(Table1[[#This Row],[ZIPCODE]],Table2[Zip Code],Table2[County])</f>
        <v>Salt Lake</v>
      </c>
      <c r="I1904" t="str">
        <f>_xlfn.XLOOKUP(Table1[[#This Row],[ZIPCODE]],Table3[zip],Table3[county])</f>
        <v>Salt Lake County</v>
      </c>
      <c r="J1904" t="str">
        <f>IFERROR(Table1[[#This Row],[County (Utah.gov)]], SUBSTITUTE(Table1[[#This Row],[County (WPR)]], " County", ""))</f>
        <v>Salt Lake</v>
      </c>
    </row>
    <row r="1905" spans="1:10">
      <c r="A1905" t="s">
        <v>301</v>
      </c>
      <c r="B1905" t="s">
        <v>300</v>
      </c>
      <c r="C1905">
        <v>2025</v>
      </c>
      <c r="D1905">
        <v>2</v>
      </c>
      <c r="E1905">
        <v>84107</v>
      </c>
      <c r="F1905" t="s">
        <v>291</v>
      </c>
      <c r="G1905">
        <v>49</v>
      </c>
      <c r="H1905" t="str">
        <f>_xlfn.XLOOKUP(Table1[[#This Row],[ZIPCODE]],Table2[Zip Code],Table2[County])</f>
        <v>Salt Lake</v>
      </c>
      <c r="I1905" t="str">
        <f>_xlfn.XLOOKUP(Table1[[#This Row],[ZIPCODE]],Table3[zip],Table3[county])</f>
        <v>Salt Lake County</v>
      </c>
      <c r="J1905" t="str">
        <f>IFERROR(Table1[[#This Row],[County (Utah.gov)]], SUBSTITUTE(Table1[[#This Row],[County (WPR)]], " County", ""))</f>
        <v>Salt Lake</v>
      </c>
    </row>
    <row r="1906" spans="1:10">
      <c r="A1906" t="s">
        <v>301</v>
      </c>
      <c r="B1906" t="s">
        <v>300</v>
      </c>
      <c r="C1906">
        <v>2025</v>
      </c>
      <c r="D1906">
        <v>2</v>
      </c>
      <c r="E1906">
        <v>84108</v>
      </c>
      <c r="F1906" t="s">
        <v>290</v>
      </c>
      <c r="G1906">
        <v>649</v>
      </c>
      <c r="H1906" t="str">
        <f>_xlfn.XLOOKUP(Table1[[#This Row],[ZIPCODE]],Table2[Zip Code],Table2[County])</f>
        <v>Salt Lake</v>
      </c>
      <c r="I1906" t="str">
        <f>_xlfn.XLOOKUP(Table1[[#This Row],[ZIPCODE]],Table3[zip],Table3[county])</f>
        <v>Salt Lake County</v>
      </c>
      <c r="J1906" t="str">
        <f>IFERROR(Table1[[#This Row],[County (Utah.gov)]], SUBSTITUTE(Table1[[#This Row],[County (WPR)]], " County", ""))</f>
        <v>Salt Lake</v>
      </c>
    </row>
    <row r="1907" spans="1:10">
      <c r="A1907" t="s">
        <v>301</v>
      </c>
      <c r="B1907" t="s">
        <v>300</v>
      </c>
      <c r="C1907">
        <v>2025</v>
      </c>
      <c r="D1907">
        <v>2</v>
      </c>
      <c r="E1907">
        <v>84108</v>
      </c>
      <c r="F1907" t="s">
        <v>291</v>
      </c>
      <c r="G1907">
        <v>76</v>
      </c>
      <c r="H1907" t="str">
        <f>_xlfn.XLOOKUP(Table1[[#This Row],[ZIPCODE]],Table2[Zip Code],Table2[County])</f>
        <v>Salt Lake</v>
      </c>
      <c r="I1907" t="str">
        <f>_xlfn.XLOOKUP(Table1[[#This Row],[ZIPCODE]],Table3[zip],Table3[county])</f>
        <v>Salt Lake County</v>
      </c>
      <c r="J1907" t="str">
        <f>IFERROR(Table1[[#This Row],[County (Utah.gov)]], SUBSTITUTE(Table1[[#This Row],[County (WPR)]], " County", ""))</f>
        <v>Salt Lake</v>
      </c>
    </row>
    <row r="1908" spans="1:10">
      <c r="A1908" t="s">
        <v>301</v>
      </c>
      <c r="B1908" t="s">
        <v>300</v>
      </c>
      <c r="C1908">
        <v>2025</v>
      </c>
      <c r="D1908">
        <v>2</v>
      </c>
      <c r="E1908">
        <v>84109</v>
      </c>
      <c r="F1908" t="s">
        <v>290</v>
      </c>
      <c r="G1908">
        <v>340</v>
      </c>
      <c r="H1908" t="str">
        <f>_xlfn.XLOOKUP(Table1[[#This Row],[ZIPCODE]],Table2[Zip Code],Table2[County])</f>
        <v>Salt Lake</v>
      </c>
      <c r="I1908" t="str">
        <f>_xlfn.XLOOKUP(Table1[[#This Row],[ZIPCODE]],Table3[zip],Table3[county])</f>
        <v>Salt Lake County</v>
      </c>
      <c r="J1908" t="str">
        <f>IFERROR(Table1[[#This Row],[County (Utah.gov)]], SUBSTITUTE(Table1[[#This Row],[County (WPR)]], " County", ""))</f>
        <v>Salt Lake</v>
      </c>
    </row>
    <row r="1909" spans="1:10">
      <c r="A1909" t="s">
        <v>301</v>
      </c>
      <c r="B1909" t="s">
        <v>300</v>
      </c>
      <c r="C1909">
        <v>2025</v>
      </c>
      <c r="D1909">
        <v>2</v>
      </c>
      <c r="E1909">
        <v>84109</v>
      </c>
      <c r="F1909" t="s">
        <v>291</v>
      </c>
      <c r="G1909">
        <v>66</v>
      </c>
      <c r="H1909" t="str">
        <f>_xlfn.XLOOKUP(Table1[[#This Row],[ZIPCODE]],Table2[Zip Code],Table2[County])</f>
        <v>Salt Lake</v>
      </c>
      <c r="I1909" t="str">
        <f>_xlfn.XLOOKUP(Table1[[#This Row],[ZIPCODE]],Table3[zip],Table3[county])</f>
        <v>Salt Lake County</v>
      </c>
      <c r="J1909" t="str">
        <f>IFERROR(Table1[[#This Row],[County (Utah.gov)]], SUBSTITUTE(Table1[[#This Row],[County (WPR)]], " County", ""))</f>
        <v>Salt Lake</v>
      </c>
    </row>
    <row r="1910" spans="1:10">
      <c r="A1910" t="s">
        <v>301</v>
      </c>
      <c r="B1910" t="s">
        <v>300</v>
      </c>
      <c r="C1910">
        <v>2025</v>
      </c>
      <c r="D1910">
        <v>2</v>
      </c>
      <c r="E1910">
        <v>84110</v>
      </c>
      <c r="F1910" t="s">
        <v>291</v>
      </c>
      <c r="G1910">
        <v>2</v>
      </c>
      <c r="H1910" t="str">
        <f>_xlfn.XLOOKUP(Table1[[#This Row],[ZIPCODE]],Table2[Zip Code],Table2[County])</f>
        <v>Salt Lake</v>
      </c>
      <c r="I1910" t="e">
        <f>_xlfn.XLOOKUP(Table1[[#This Row],[ZIPCODE]],Table3[zip],Table3[county])</f>
        <v>#N/A</v>
      </c>
      <c r="J1910" t="str">
        <f>IFERROR(Table1[[#This Row],[County (Utah.gov)]], SUBSTITUTE(Table1[[#This Row],[County (WPR)]], " County", ""))</f>
        <v>Salt Lake</v>
      </c>
    </row>
    <row r="1911" spans="1:10">
      <c r="A1911" t="s">
        <v>301</v>
      </c>
      <c r="B1911" t="s">
        <v>300</v>
      </c>
      <c r="C1911">
        <v>2025</v>
      </c>
      <c r="D1911">
        <v>2</v>
      </c>
      <c r="E1911">
        <v>84111</v>
      </c>
      <c r="F1911" t="s">
        <v>290</v>
      </c>
      <c r="G1911">
        <v>477</v>
      </c>
      <c r="H1911" t="str">
        <f>_xlfn.XLOOKUP(Table1[[#This Row],[ZIPCODE]],Table2[Zip Code],Table2[County])</f>
        <v>Salt Lake</v>
      </c>
      <c r="I1911" t="str">
        <f>_xlfn.XLOOKUP(Table1[[#This Row],[ZIPCODE]],Table3[zip],Table3[county])</f>
        <v>Salt Lake County</v>
      </c>
      <c r="J1911" t="str">
        <f>IFERROR(Table1[[#This Row],[County (Utah.gov)]], SUBSTITUTE(Table1[[#This Row],[County (WPR)]], " County", ""))</f>
        <v>Salt Lake</v>
      </c>
    </row>
    <row r="1912" spans="1:10">
      <c r="A1912" t="s">
        <v>301</v>
      </c>
      <c r="B1912" t="s">
        <v>300</v>
      </c>
      <c r="C1912">
        <v>2025</v>
      </c>
      <c r="D1912">
        <v>2</v>
      </c>
      <c r="E1912">
        <v>84111</v>
      </c>
      <c r="F1912" t="s">
        <v>291</v>
      </c>
      <c r="G1912">
        <v>46</v>
      </c>
      <c r="H1912" t="str">
        <f>_xlfn.XLOOKUP(Table1[[#This Row],[ZIPCODE]],Table2[Zip Code],Table2[County])</f>
        <v>Salt Lake</v>
      </c>
      <c r="I1912" t="str">
        <f>_xlfn.XLOOKUP(Table1[[#This Row],[ZIPCODE]],Table3[zip],Table3[county])</f>
        <v>Salt Lake County</v>
      </c>
      <c r="J1912" t="str">
        <f>IFERROR(Table1[[#This Row],[County (Utah.gov)]], SUBSTITUTE(Table1[[#This Row],[County (WPR)]], " County", ""))</f>
        <v>Salt Lake</v>
      </c>
    </row>
    <row r="1913" spans="1:10">
      <c r="A1913" t="s">
        <v>301</v>
      </c>
      <c r="B1913" t="s">
        <v>300</v>
      </c>
      <c r="C1913">
        <v>2025</v>
      </c>
      <c r="D1913">
        <v>2</v>
      </c>
      <c r="E1913">
        <v>84112</v>
      </c>
      <c r="F1913" t="s">
        <v>290</v>
      </c>
      <c r="G1913">
        <v>511</v>
      </c>
      <c r="H1913" t="str">
        <f>_xlfn.XLOOKUP(Table1[[#This Row],[ZIPCODE]],Table2[Zip Code],Table2[County])</f>
        <v>Salt Lake</v>
      </c>
      <c r="I1913" t="str">
        <f>_xlfn.XLOOKUP(Table1[[#This Row],[ZIPCODE]],Table3[zip],Table3[county])</f>
        <v>Salt Lake County</v>
      </c>
      <c r="J1913" t="str">
        <f>IFERROR(Table1[[#This Row],[County (Utah.gov)]], SUBSTITUTE(Table1[[#This Row],[County (WPR)]], " County", ""))</f>
        <v>Salt Lake</v>
      </c>
    </row>
    <row r="1914" spans="1:10">
      <c r="A1914" t="s">
        <v>301</v>
      </c>
      <c r="B1914" t="s">
        <v>300</v>
      </c>
      <c r="C1914">
        <v>2025</v>
      </c>
      <c r="D1914">
        <v>2</v>
      </c>
      <c r="E1914">
        <v>84112</v>
      </c>
      <c r="F1914" t="s">
        <v>291</v>
      </c>
      <c r="G1914">
        <v>10</v>
      </c>
      <c r="H1914" t="str">
        <f>_xlfn.XLOOKUP(Table1[[#This Row],[ZIPCODE]],Table2[Zip Code],Table2[County])</f>
        <v>Salt Lake</v>
      </c>
      <c r="I1914" t="str">
        <f>_xlfn.XLOOKUP(Table1[[#This Row],[ZIPCODE]],Table3[zip],Table3[county])</f>
        <v>Salt Lake County</v>
      </c>
      <c r="J1914" t="str">
        <f>IFERROR(Table1[[#This Row],[County (Utah.gov)]], SUBSTITUTE(Table1[[#This Row],[County (WPR)]], " County", ""))</f>
        <v>Salt Lake</v>
      </c>
    </row>
    <row r="1915" spans="1:10">
      <c r="A1915" t="s">
        <v>301</v>
      </c>
      <c r="B1915" t="s">
        <v>300</v>
      </c>
      <c r="C1915">
        <v>2025</v>
      </c>
      <c r="D1915">
        <v>2</v>
      </c>
      <c r="E1915">
        <v>84113</v>
      </c>
      <c r="F1915" t="s">
        <v>290</v>
      </c>
      <c r="G1915">
        <v>42</v>
      </c>
      <c r="H1915" t="str">
        <f>_xlfn.XLOOKUP(Table1[[#This Row],[ZIPCODE]],Table2[Zip Code],Table2[County])</f>
        <v>Salt Lake</v>
      </c>
      <c r="I1915" t="str">
        <f>_xlfn.XLOOKUP(Table1[[#This Row],[ZIPCODE]],Table3[zip],Table3[county])</f>
        <v>Salt Lake County</v>
      </c>
      <c r="J1915" t="str">
        <f>IFERROR(Table1[[#This Row],[County (Utah.gov)]], SUBSTITUTE(Table1[[#This Row],[County (WPR)]], " County", ""))</f>
        <v>Salt Lake</v>
      </c>
    </row>
    <row r="1916" spans="1:10">
      <c r="A1916" t="s">
        <v>301</v>
      </c>
      <c r="B1916" t="s">
        <v>300</v>
      </c>
      <c r="C1916">
        <v>2025</v>
      </c>
      <c r="D1916">
        <v>2</v>
      </c>
      <c r="E1916">
        <v>84113</v>
      </c>
      <c r="F1916" t="s">
        <v>291</v>
      </c>
      <c r="G1916">
        <v>1</v>
      </c>
      <c r="H1916" t="str">
        <f>_xlfn.XLOOKUP(Table1[[#This Row],[ZIPCODE]],Table2[Zip Code],Table2[County])</f>
        <v>Salt Lake</v>
      </c>
      <c r="I1916" t="str">
        <f>_xlfn.XLOOKUP(Table1[[#This Row],[ZIPCODE]],Table3[zip],Table3[county])</f>
        <v>Salt Lake County</v>
      </c>
      <c r="J1916" t="str">
        <f>IFERROR(Table1[[#This Row],[County (Utah.gov)]], SUBSTITUTE(Table1[[#This Row],[County (WPR)]], " County", ""))</f>
        <v>Salt Lake</v>
      </c>
    </row>
    <row r="1917" spans="1:10">
      <c r="A1917" t="s">
        <v>301</v>
      </c>
      <c r="B1917" t="s">
        <v>300</v>
      </c>
      <c r="C1917">
        <v>2025</v>
      </c>
      <c r="D1917">
        <v>2</v>
      </c>
      <c r="E1917">
        <v>84114</v>
      </c>
      <c r="F1917" t="s">
        <v>290</v>
      </c>
      <c r="G1917">
        <v>1</v>
      </c>
      <c r="H1917" t="str">
        <f>_xlfn.XLOOKUP(Table1[[#This Row],[ZIPCODE]],Table2[Zip Code],Table2[County])</f>
        <v>Salt Lake</v>
      </c>
      <c r="I1917" t="str">
        <f>_xlfn.XLOOKUP(Table1[[#This Row],[ZIPCODE]],Table3[zip],Table3[county])</f>
        <v>Salt Lake County</v>
      </c>
      <c r="J1917" t="str">
        <f>IFERROR(Table1[[#This Row],[County (Utah.gov)]], SUBSTITUTE(Table1[[#This Row],[County (WPR)]], " County", ""))</f>
        <v>Salt Lake</v>
      </c>
    </row>
    <row r="1918" spans="1:10">
      <c r="A1918" t="s">
        <v>301</v>
      </c>
      <c r="B1918" t="s">
        <v>300</v>
      </c>
      <c r="C1918">
        <v>2025</v>
      </c>
      <c r="D1918">
        <v>2</v>
      </c>
      <c r="E1918">
        <v>84115</v>
      </c>
      <c r="F1918" t="s">
        <v>290</v>
      </c>
      <c r="G1918">
        <v>265</v>
      </c>
      <c r="H1918" t="str">
        <f>_xlfn.XLOOKUP(Table1[[#This Row],[ZIPCODE]],Table2[Zip Code],Table2[County])</f>
        <v>Salt Lake</v>
      </c>
      <c r="I1918" t="str">
        <f>_xlfn.XLOOKUP(Table1[[#This Row],[ZIPCODE]],Table3[zip],Table3[county])</f>
        <v>Salt Lake County</v>
      </c>
      <c r="J1918" t="str">
        <f>IFERROR(Table1[[#This Row],[County (Utah.gov)]], SUBSTITUTE(Table1[[#This Row],[County (WPR)]], " County", ""))</f>
        <v>Salt Lake</v>
      </c>
    </row>
    <row r="1919" spans="1:10">
      <c r="A1919" t="s">
        <v>301</v>
      </c>
      <c r="B1919" t="s">
        <v>300</v>
      </c>
      <c r="C1919">
        <v>2025</v>
      </c>
      <c r="D1919">
        <v>2</v>
      </c>
      <c r="E1919">
        <v>84115</v>
      </c>
      <c r="F1919" t="s">
        <v>291</v>
      </c>
      <c r="G1919">
        <v>52</v>
      </c>
      <c r="H1919" t="str">
        <f>_xlfn.XLOOKUP(Table1[[#This Row],[ZIPCODE]],Table2[Zip Code],Table2[County])</f>
        <v>Salt Lake</v>
      </c>
      <c r="I1919" t="str">
        <f>_xlfn.XLOOKUP(Table1[[#This Row],[ZIPCODE]],Table3[zip],Table3[county])</f>
        <v>Salt Lake County</v>
      </c>
      <c r="J1919" t="str">
        <f>IFERROR(Table1[[#This Row],[County (Utah.gov)]], SUBSTITUTE(Table1[[#This Row],[County (WPR)]], " County", ""))</f>
        <v>Salt Lake</v>
      </c>
    </row>
    <row r="1920" spans="1:10">
      <c r="A1920" t="s">
        <v>301</v>
      </c>
      <c r="B1920" t="s">
        <v>300</v>
      </c>
      <c r="C1920">
        <v>2025</v>
      </c>
      <c r="D1920">
        <v>2</v>
      </c>
      <c r="E1920">
        <v>84116</v>
      </c>
      <c r="F1920" t="s">
        <v>290</v>
      </c>
      <c r="G1920">
        <v>210</v>
      </c>
      <c r="H1920" t="str">
        <f>_xlfn.XLOOKUP(Table1[[#This Row],[ZIPCODE]],Table2[Zip Code],Table2[County])</f>
        <v>Salt Lake</v>
      </c>
      <c r="I1920" t="str">
        <f>_xlfn.XLOOKUP(Table1[[#This Row],[ZIPCODE]],Table3[zip],Table3[county])</f>
        <v>Salt Lake County</v>
      </c>
      <c r="J1920" t="str">
        <f>IFERROR(Table1[[#This Row],[County (Utah.gov)]], SUBSTITUTE(Table1[[#This Row],[County (WPR)]], " County", ""))</f>
        <v>Salt Lake</v>
      </c>
    </row>
    <row r="1921" spans="1:10">
      <c r="A1921" t="s">
        <v>301</v>
      </c>
      <c r="B1921" t="s">
        <v>300</v>
      </c>
      <c r="C1921">
        <v>2025</v>
      </c>
      <c r="D1921">
        <v>2</v>
      </c>
      <c r="E1921">
        <v>84116</v>
      </c>
      <c r="F1921" t="s">
        <v>291</v>
      </c>
      <c r="G1921">
        <v>50</v>
      </c>
      <c r="H1921" t="str">
        <f>_xlfn.XLOOKUP(Table1[[#This Row],[ZIPCODE]],Table2[Zip Code],Table2[County])</f>
        <v>Salt Lake</v>
      </c>
      <c r="I1921" t="str">
        <f>_xlfn.XLOOKUP(Table1[[#This Row],[ZIPCODE]],Table3[zip],Table3[county])</f>
        <v>Salt Lake County</v>
      </c>
      <c r="J1921" t="str">
        <f>IFERROR(Table1[[#This Row],[County (Utah.gov)]], SUBSTITUTE(Table1[[#This Row],[County (WPR)]], " County", ""))</f>
        <v>Salt Lake</v>
      </c>
    </row>
    <row r="1922" spans="1:10">
      <c r="A1922" t="s">
        <v>301</v>
      </c>
      <c r="B1922" t="s">
        <v>300</v>
      </c>
      <c r="C1922">
        <v>2025</v>
      </c>
      <c r="D1922">
        <v>2</v>
      </c>
      <c r="E1922">
        <v>84117</v>
      </c>
      <c r="F1922" t="s">
        <v>290</v>
      </c>
      <c r="G1922">
        <v>198</v>
      </c>
      <c r="H1922" t="str">
        <f>_xlfn.XLOOKUP(Table1[[#This Row],[ZIPCODE]],Table2[Zip Code],Table2[County])</f>
        <v>Salt Lake</v>
      </c>
      <c r="I1922" t="str">
        <f>_xlfn.XLOOKUP(Table1[[#This Row],[ZIPCODE]],Table3[zip],Table3[county])</f>
        <v>Salt Lake County</v>
      </c>
      <c r="J1922" t="str">
        <f>IFERROR(Table1[[#This Row],[County (Utah.gov)]], SUBSTITUTE(Table1[[#This Row],[County (WPR)]], " County", ""))</f>
        <v>Salt Lake</v>
      </c>
    </row>
    <row r="1923" spans="1:10">
      <c r="A1923" t="s">
        <v>301</v>
      </c>
      <c r="B1923" t="s">
        <v>300</v>
      </c>
      <c r="C1923">
        <v>2025</v>
      </c>
      <c r="D1923">
        <v>2</v>
      </c>
      <c r="E1923">
        <v>84117</v>
      </c>
      <c r="F1923" t="s">
        <v>291</v>
      </c>
      <c r="G1923">
        <v>53</v>
      </c>
      <c r="H1923" t="str">
        <f>_xlfn.XLOOKUP(Table1[[#This Row],[ZIPCODE]],Table2[Zip Code],Table2[County])</f>
        <v>Salt Lake</v>
      </c>
      <c r="I1923" t="str">
        <f>_xlfn.XLOOKUP(Table1[[#This Row],[ZIPCODE]],Table3[zip],Table3[county])</f>
        <v>Salt Lake County</v>
      </c>
      <c r="J1923" t="str">
        <f>IFERROR(Table1[[#This Row],[County (Utah.gov)]], SUBSTITUTE(Table1[[#This Row],[County (WPR)]], " County", ""))</f>
        <v>Salt Lake</v>
      </c>
    </row>
    <row r="1924" spans="1:10">
      <c r="A1924" t="s">
        <v>301</v>
      </c>
      <c r="B1924" t="s">
        <v>300</v>
      </c>
      <c r="C1924">
        <v>2025</v>
      </c>
      <c r="D1924">
        <v>2</v>
      </c>
      <c r="E1924">
        <v>84118</v>
      </c>
      <c r="F1924" t="s">
        <v>290</v>
      </c>
      <c r="G1924">
        <v>119</v>
      </c>
      <c r="H1924" t="str">
        <f>_xlfn.XLOOKUP(Table1[[#This Row],[ZIPCODE]],Table2[Zip Code],Table2[County])</f>
        <v>Salt Lake</v>
      </c>
      <c r="I1924" t="str">
        <f>_xlfn.XLOOKUP(Table1[[#This Row],[ZIPCODE]],Table3[zip],Table3[county])</f>
        <v>Salt Lake County</v>
      </c>
      <c r="J1924" t="str">
        <f>IFERROR(Table1[[#This Row],[County (Utah.gov)]], SUBSTITUTE(Table1[[#This Row],[County (WPR)]], " County", ""))</f>
        <v>Salt Lake</v>
      </c>
    </row>
    <row r="1925" spans="1:10">
      <c r="A1925" t="s">
        <v>301</v>
      </c>
      <c r="B1925" t="s">
        <v>300</v>
      </c>
      <c r="C1925">
        <v>2025</v>
      </c>
      <c r="D1925">
        <v>2</v>
      </c>
      <c r="E1925">
        <v>84118</v>
      </c>
      <c r="F1925" t="s">
        <v>291</v>
      </c>
      <c r="G1925">
        <v>27</v>
      </c>
      <c r="H1925" t="str">
        <f>_xlfn.XLOOKUP(Table1[[#This Row],[ZIPCODE]],Table2[Zip Code],Table2[County])</f>
        <v>Salt Lake</v>
      </c>
      <c r="I1925" t="str">
        <f>_xlfn.XLOOKUP(Table1[[#This Row],[ZIPCODE]],Table3[zip],Table3[county])</f>
        <v>Salt Lake County</v>
      </c>
      <c r="J1925" t="str">
        <f>IFERROR(Table1[[#This Row],[County (Utah.gov)]], SUBSTITUTE(Table1[[#This Row],[County (WPR)]], " County", ""))</f>
        <v>Salt Lake</v>
      </c>
    </row>
    <row r="1926" spans="1:10">
      <c r="A1926" t="s">
        <v>301</v>
      </c>
      <c r="B1926" t="s">
        <v>300</v>
      </c>
      <c r="C1926">
        <v>2025</v>
      </c>
      <c r="D1926">
        <v>2</v>
      </c>
      <c r="E1926">
        <v>84119</v>
      </c>
      <c r="F1926" t="s">
        <v>290</v>
      </c>
      <c r="G1926">
        <v>189</v>
      </c>
      <c r="H1926" t="str">
        <f>_xlfn.XLOOKUP(Table1[[#This Row],[ZIPCODE]],Table2[Zip Code],Table2[County])</f>
        <v>Salt Lake</v>
      </c>
      <c r="I1926" t="str">
        <f>_xlfn.XLOOKUP(Table1[[#This Row],[ZIPCODE]],Table3[zip],Table3[county])</f>
        <v>Salt Lake County</v>
      </c>
      <c r="J1926" t="str">
        <f>IFERROR(Table1[[#This Row],[County (Utah.gov)]], SUBSTITUTE(Table1[[#This Row],[County (WPR)]], " County", ""))</f>
        <v>Salt Lake</v>
      </c>
    </row>
    <row r="1927" spans="1:10">
      <c r="A1927" t="s">
        <v>301</v>
      </c>
      <c r="B1927" t="s">
        <v>300</v>
      </c>
      <c r="C1927">
        <v>2025</v>
      </c>
      <c r="D1927">
        <v>2</v>
      </c>
      <c r="E1927">
        <v>84119</v>
      </c>
      <c r="F1927" t="s">
        <v>291</v>
      </c>
      <c r="G1927">
        <v>51</v>
      </c>
      <c r="H1927" t="str">
        <f>_xlfn.XLOOKUP(Table1[[#This Row],[ZIPCODE]],Table2[Zip Code],Table2[County])</f>
        <v>Salt Lake</v>
      </c>
      <c r="I1927" t="str">
        <f>_xlfn.XLOOKUP(Table1[[#This Row],[ZIPCODE]],Table3[zip],Table3[county])</f>
        <v>Salt Lake County</v>
      </c>
      <c r="J1927" t="str">
        <f>IFERROR(Table1[[#This Row],[County (Utah.gov)]], SUBSTITUTE(Table1[[#This Row],[County (WPR)]], " County", ""))</f>
        <v>Salt Lake</v>
      </c>
    </row>
    <row r="1928" spans="1:10">
      <c r="A1928" t="s">
        <v>301</v>
      </c>
      <c r="B1928" t="s">
        <v>300</v>
      </c>
      <c r="C1928">
        <v>2025</v>
      </c>
      <c r="D1928">
        <v>2</v>
      </c>
      <c r="E1928">
        <v>84120</v>
      </c>
      <c r="F1928" t="s">
        <v>290</v>
      </c>
      <c r="G1928">
        <v>162</v>
      </c>
      <c r="H1928" t="str">
        <f>_xlfn.XLOOKUP(Table1[[#This Row],[ZIPCODE]],Table2[Zip Code],Table2[County])</f>
        <v>Salt Lake</v>
      </c>
      <c r="I1928" t="str">
        <f>_xlfn.XLOOKUP(Table1[[#This Row],[ZIPCODE]],Table3[zip],Table3[county])</f>
        <v>Salt Lake County</v>
      </c>
      <c r="J1928" t="str">
        <f>IFERROR(Table1[[#This Row],[County (Utah.gov)]], SUBSTITUTE(Table1[[#This Row],[County (WPR)]], " County", ""))</f>
        <v>Salt Lake</v>
      </c>
    </row>
    <row r="1929" spans="1:10">
      <c r="A1929" t="s">
        <v>301</v>
      </c>
      <c r="B1929" t="s">
        <v>300</v>
      </c>
      <c r="C1929">
        <v>2025</v>
      </c>
      <c r="D1929">
        <v>2</v>
      </c>
      <c r="E1929">
        <v>84120</v>
      </c>
      <c r="F1929" t="s">
        <v>291</v>
      </c>
      <c r="G1929">
        <v>31</v>
      </c>
      <c r="H1929" t="str">
        <f>_xlfn.XLOOKUP(Table1[[#This Row],[ZIPCODE]],Table2[Zip Code],Table2[County])</f>
        <v>Salt Lake</v>
      </c>
      <c r="I1929" t="str">
        <f>_xlfn.XLOOKUP(Table1[[#This Row],[ZIPCODE]],Table3[zip],Table3[county])</f>
        <v>Salt Lake County</v>
      </c>
      <c r="J1929" t="str">
        <f>IFERROR(Table1[[#This Row],[County (Utah.gov)]], SUBSTITUTE(Table1[[#This Row],[County (WPR)]], " County", ""))</f>
        <v>Salt Lake</v>
      </c>
    </row>
    <row r="1930" spans="1:10">
      <c r="A1930" t="s">
        <v>301</v>
      </c>
      <c r="B1930" t="s">
        <v>300</v>
      </c>
      <c r="C1930">
        <v>2025</v>
      </c>
      <c r="D1930">
        <v>2</v>
      </c>
      <c r="E1930">
        <v>84121</v>
      </c>
      <c r="F1930" t="s">
        <v>290</v>
      </c>
      <c r="G1930">
        <v>299</v>
      </c>
      <c r="H1930" t="str">
        <f>_xlfn.XLOOKUP(Table1[[#This Row],[ZIPCODE]],Table2[Zip Code],Table2[County])</f>
        <v>Salt Lake</v>
      </c>
      <c r="I1930" t="str">
        <f>_xlfn.XLOOKUP(Table1[[#This Row],[ZIPCODE]],Table3[zip],Table3[county])</f>
        <v>Salt Lake County</v>
      </c>
      <c r="J1930" t="str">
        <f>IFERROR(Table1[[#This Row],[County (Utah.gov)]], SUBSTITUTE(Table1[[#This Row],[County (WPR)]], " County", ""))</f>
        <v>Salt Lake</v>
      </c>
    </row>
    <row r="1931" spans="1:10">
      <c r="A1931" t="s">
        <v>301</v>
      </c>
      <c r="B1931" t="s">
        <v>300</v>
      </c>
      <c r="C1931">
        <v>2025</v>
      </c>
      <c r="D1931">
        <v>2</v>
      </c>
      <c r="E1931">
        <v>84121</v>
      </c>
      <c r="F1931" t="s">
        <v>291</v>
      </c>
      <c r="G1931">
        <v>74</v>
      </c>
      <c r="H1931" t="str">
        <f>_xlfn.XLOOKUP(Table1[[#This Row],[ZIPCODE]],Table2[Zip Code],Table2[County])</f>
        <v>Salt Lake</v>
      </c>
      <c r="I1931" t="str">
        <f>_xlfn.XLOOKUP(Table1[[#This Row],[ZIPCODE]],Table3[zip],Table3[county])</f>
        <v>Salt Lake County</v>
      </c>
      <c r="J1931" t="str">
        <f>IFERROR(Table1[[#This Row],[County (Utah.gov)]], SUBSTITUTE(Table1[[#This Row],[County (WPR)]], " County", ""))</f>
        <v>Salt Lake</v>
      </c>
    </row>
    <row r="1932" spans="1:10">
      <c r="A1932" t="s">
        <v>301</v>
      </c>
      <c r="B1932" t="s">
        <v>300</v>
      </c>
      <c r="C1932">
        <v>2025</v>
      </c>
      <c r="D1932">
        <v>2</v>
      </c>
      <c r="E1932">
        <v>84122</v>
      </c>
      <c r="F1932" t="s">
        <v>290</v>
      </c>
      <c r="G1932">
        <v>1</v>
      </c>
      <c r="H1932" t="str">
        <f>_xlfn.XLOOKUP(Table1[[#This Row],[ZIPCODE]],Table2[Zip Code],Table2[County])</f>
        <v>Salt Lake</v>
      </c>
      <c r="I1932" t="e">
        <f>_xlfn.XLOOKUP(Table1[[#This Row],[ZIPCODE]],Table3[zip],Table3[county])</f>
        <v>#N/A</v>
      </c>
      <c r="J1932" t="str">
        <f>IFERROR(Table1[[#This Row],[County (Utah.gov)]], SUBSTITUTE(Table1[[#This Row],[County (WPR)]], " County", ""))</f>
        <v>Salt Lake</v>
      </c>
    </row>
    <row r="1933" spans="1:10">
      <c r="A1933" t="s">
        <v>301</v>
      </c>
      <c r="B1933" t="s">
        <v>300</v>
      </c>
      <c r="C1933">
        <v>2025</v>
      </c>
      <c r="D1933">
        <v>2</v>
      </c>
      <c r="E1933">
        <v>84123</v>
      </c>
      <c r="F1933" t="s">
        <v>290</v>
      </c>
      <c r="G1933">
        <v>156</v>
      </c>
      <c r="H1933" t="str">
        <f>_xlfn.XLOOKUP(Table1[[#This Row],[ZIPCODE]],Table2[Zip Code],Table2[County])</f>
        <v>Salt Lake</v>
      </c>
      <c r="I1933" t="str">
        <f>_xlfn.XLOOKUP(Table1[[#This Row],[ZIPCODE]],Table3[zip],Table3[county])</f>
        <v>Salt Lake County</v>
      </c>
      <c r="J1933" t="str">
        <f>IFERROR(Table1[[#This Row],[County (Utah.gov)]], SUBSTITUTE(Table1[[#This Row],[County (WPR)]], " County", ""))</f>
        <v>Salt Lake</v>
      </c>
    </row>
    <row r="1934" spans="1:10">
      <c r="A1934" t="s">
        <v>301</v>
      </c>
      <c r="B1934" t="s">
        <v>300</v>
      </c>
      <c r="C1934">
        <v>2025</v>
      </c>
      <c r="D1934">
        <v>2</v>
      </c>
      <c r="E1934">
        <v>84123</v>
      </c>
      <c r="F1934" t="s">
        <v>291</v>
      </c>
      <c r="G1934">
        <v>35</v>
      </c>
      <c r="H1934" t="str">
        <f>_xlfn.XLOOKUP(Table1[[#This Row],[ZIPCODE]],Table2[Zip Code],Table2[County])</f>
        <v>Salt Lake</v>
      </c>
      <c r="I1934" t="str">
        <f>_xlfn.XLOOKUP(Table1[[#This Row],[ZIPCODE]],Table3[zip],Table3[county])</f>
        <v>Salt Lake County</v>
      </c>
      <c r="J1934" t="str">
        <f>IFERROR(Table1[[#This Row],[County (Utah.gov)]], SUBSTITUTE(Table1[[#This Row],[County (WPR)]], " County", ""))</f>
        <v>Salt Lake</v>
      </c>
    </row>
    <row r="1935" spans="1:10">
      <c r="A1935" t="s">
        <v>301</v>
      </c>
      <c r="B1935" t="s">
        <v>300</v>
      </c>
      <c r="C1935">
        <v>2025</v>
      </c>
      <c r="D1935">
        <v>2</v>
      </c>
      <c r="E1935">
        <v>84124</v>
      </c>
      <c r="F1935" t="s">
        <v>290</v>
      </c>
      <c r="G1935">
        <v>215</v>
      </c>
      <c r="H1935" t="str">
        <f>_xlfn.XLOOKUP(Table1[[#This Row],[ZIPCODE]],Table2[Zip Code],Table2[County])</f>
        <v>Salt Lake</v>
      </c>
      <c r="I1935" t="str">
        <f>_xlfn.XLOOKUP(Table1[[#This Row],[ZIPCODE]],Table3[zip],Table3[county])</f>
        <v>Salt Lake County</v>
      </c>
      <c r="J1935" t="str">
        <f>IFERROR(Table1[[#This Row],[County (Utah.gov)]], SUBSTITUTE(Table1[[#This Row],[County (WPR)]], " County", ""))</f>
        <v>Salt Lake</v>
      </c>
    </row>
    <row r="1936" spans="1:10">
      <c r="A1936" t="s">
        <v>301</v>
      </c>
      <c r="B1936" t="s">
        <v>300</v>
      </c>
      <c r="C1936">
        <v>2025</v>
      </c>
      <c r="D1936">
        <v>2</v>
      </c>
      <c r="E1936">
        <v>84124</v>
      </c>
      <c r="F1936" t="s">
        <v>291</v>
      </c>
      <c r="G1936">
        <v>40</v>
      </c>
      <c r="H1936" t="str">
        <f>_xlfn.XLOOKUP(Table1[[#This Row],[ZIPCODE]],Table2[Zip Code],Table2[County])</f>
        <v>Salt Lake</v>
      </c>
      <c r="I1936" t="str">
        <f>_xlfn.XLOOKUP(Table1[[#This Row],[ZIPCODE]],Table3[zip],Table3[county])</f>
        <v>Salt Lake County</v>
      </c>
      <c r="J1936" t="str">
        <f>IFERROR(Table1[[#This Row],[County (Utah.gov)]], SUBSTITUTE(Table1[[#This Row],[County (WPR)]], " County", ""))</f>
        <v>Salt Lake</v>
      </c>
    </row>
    <row r="1937" spans="1:10">
      <c r="A1937" t="s">
        <v>301</v>
      </c>
      <c r="B1937" t="s">
        <v>300</v>
      </c>
      <c r="C1937">
        <v>2025</v>
      </c>
      <c r="D1937">
        <v>2</v>
      </c>
      <c r="E1937">
        <v>84128</v>
      </c>
      <c r="F1937" t="s">
        <v>290</v>
      </c>
      <c r="G1937">
        <v>122</v>
      </c>
      <c r="H1937" t="str">
        <f>_xlfn.XLOOKUP(Table1[[#This Row],[ZIPCODE]],Table2[Zip Code],Table2[County])</f>
        <v>Salt Lake</v>
      </c>
      <c r="I1937" t="str">
        <f>_xlfn.XLOOKUP(Table1[[#This Row],[ZIPCODE]],Table3[zip],Table3[county])</f>
        <v>Salt Lake County</v>
      </c>
      <c r="J1937" t="str">
        <f>IFERROR(Table1[[#This Row],[County (Utah.gov)]], SUBSTITUTE(Table1[[#This Row],[County (WPR)]], " County", ""))</f>
        <v>Salt Lake</v>
      </c>
    </row>
    <row r="1938" spans="1:10">
      <c r="A1938" t="s">
        <v>301</v>
      </c>
      <c r="B1938" t="s">
        <v>300</v>
      </c>
      <c r="C1938">
        <v>2025</v>
      </c>
      <c r="D1938">
        <v>2</v>
      </c>
      <c r="E1938">
        <v>84128</v>
      </c>
      <c r="F1938" t="s">
        <v>291</v>
      </c>
      <c r="G1938">
        <v>27</v>
      </c>
      <c r="H1938" t="str">
        <f>_xlfn.XLOOKUP(Table1[[#This Row],[ZIPCODE]],Table2[Zip Code],Table2[County])</f>
        <v>Salt Lake</v>
      </c>
      <c r="I1938" t="str">
        <f>_xlfn.XLOOKUP(Table1[[#This Row],[ZIPCODE]],Table3[zip],Table3[county])</f>
        <v>Salt Lake County</v>
      </c>
      <c r="J1938" t="str">
        <f>IFERROR(Table1[[#This Row],[County (Utah.gov)]], SUBSTITUTE(Table1[[#This Row],[County (WPR)]], " County", ""))</f>
        <v>Salt Lake</v>
      </c>
    </row>
    <row r="1939" spans="1:10">
      <c r="A1939" t="s">
        <v>301</v>
      </c>
      <c r="B1939" t="s">
        <v>300</v>
      </c>
      <c r="C1939">
        <v>2025</v>
      </c>
      <c r="D1939">
        <v>2</v>
      </c>
      <c r="E1939">
        <v>84129</v>
      </c>
      <c r="F1939" t="s">
        <v>290</v>
      </c>
      <c r="G1939">
        <v>148</v>
      </c>
      <c r="H1939" t="e">
        <f>_xlfn.XLOOKUP(Table1[[#This Row],[ZIPCODE]],Table2[Zip Code],Table2[County])</f>
        <v>#N/A</v>
      </c>
      <c r="I1939" t="str">
        <f>_xlfn.XLOOKUP(Table1[[#This Row],[ZIPCODE]],Table3[zip],Table3[county])</f>
        <v>Salt Lake County</v>
      </c>
      <c r="J1939" t="str">
        <f>IFERROR(Table1[[#This Row],[County (Utah.gov)]], SUBSTITUTE(Table1[[#This Row],[County (WPR)]], " County", ""))</f>
        <v>Salt Lake</v>
      </c>
    </row>
    <row r="1940" spans="1:10">
      <c r="A1940" t="s">
        <v>301</v>
      </c>
      <c r="B1940" t="s">
        <v>300</v>
      </c>
      <c r="C1940">
        <v>2025</v>
      </c>
      <c r="D1940">
        <v>2</v>
      </c>
      <c r="E1940">
        <v>84129</v>
      </c>
      <c r="F1940" t="s">
        <v>291</v>
      </c>
      <c r="G1940">
        <v>41</v>
      </c>
      <c r="H1940" t="e">
        <f>_xlfn.XLOOKUP(Table1[[#This Row],[ZIPCODE]],Table2[Zip Code],Table2[County])</f>
        <v>#N/A</v>
      </c>
      <c r="I1940" t="str">
        <f>_xlfn.XLOOKUP(Table1[[#This Row],[ZIPCODE]],Table3[zip],Table3[county])</f>
        <v>Salt Lake County</v>
      </c>
      <c r="J1940" t="str">
        <f>IFERROR(Table1[[#This Row],[County (Utah.gov)]], SUBSTITUTE(Table1[[#This Row],[County (WPR)]], " County", ""))</f>
        <v>Salt Lake</v>
      </c>
    </row>
    <row r="1941" spans="1:10">
      <c r="A1941" t="s">
        <v>301</v>
      </c>
      <c r="B1941" t="s">
        <v>300</v>
      </c>
      <c r="C1941">
        <v>2025</v>
      </c>
      <c r="D1941">
        <v>2</v>
      </c>
      <c r="E1941">
        <v>84147</v>
      </c>
      <c r="F1941" t="s">
        <v>290</v>
      </c>
      <c r="G1941">
        <v>1</v>
      </c>
      <c r="H1941" t="str">
        <f>_xlfn.XLOOKUP(Table1[[#This Row],[ZIPCODE]],Table2[Zip Code],Table2[County])</f>
        <v>Salt Lake</v>
      </c>
      <c r="I1941" t="e">
        <f>_xlfn.XLOOKUP(Table1[[#This Row],[ZIPCODE]],Table3[zip],Table3[county])</f>
        <v>#N/A</v>
      </c>
      <c r="J1941" t="str">
        <f>IFERROR(Table1[[#This Row],[County (Utah.gov)]], SUBSTITUTE(Table1[[#This Row],[County (WPR)]], " County", ""))</f>
        <v>Salt Lake</v>
      </c>
    </row>
    <row r="1942" spans="1:10">
      <c r="A1942" t="s">
        <v>301</v>
      </c>
      <c r="B1942" t="s">
        <v>300</v>
      </c>
      <c r="C1942">
        <v>2025</v>
      </c>
      <c r="D1942">
        <v>2</v>
      </c>
      <c r="E1942">
        <v>84150</v>
      </c>
      <c r="F1942" t="s">
        <v>290</v>
      </c>
      <c r="G1942">
        <v>2</v>
      </c>
      <c r="H1942" t="str">
        <f>_xlfn.XLOOKUP(Table1[[#This Row],[ZIPCODE]],Table2[Zip Code],Table2[County])</f>
        <v>Salt Lake</v>
      </c>
      <c r="I1942" t="str">
        <f>_xlfn.XLOOKUP(Table1[[#This Row],[ZIPCODE]],Table3[zip],Table3[county])</f>
        <v>Salt Lake County</v>
      </c>
      <c r="J1942" t="str">
        <f>IFERROR(Table1[[#This Row],[County (Utah.gov)]], SUBSTITUTE(Table1[[#This Row],[County (WPR)]], " County", ""))</f>
        <v>Salt Lake</v>
      </c>
    </row>
    <row r="1943" spans="1:10">
      <c r="A1943" t="s">
        <v>301</v>
      </c>
      <c r="B1943" t="s">
        <v>300</v>
      </c>
      <c r="C1943">
        <v>2025</v>
      </c>
      <c r="D1943">
        <v>2</v>
      </c>
      <c r="E1943">
        <v>84152</v>
      </c>
      <c r="F1943" t="s">
        <v>290</v>
      </c>
      <c r="G1943">
        <v>1</v>
      </c>
      <c r="H1943" t="str">
        <f>_xlfn.XLOOKUP(Table1[[#This Row],[ZIPCODE]],Table2[Zip Code],Table2[County])</f>
        <v>Salt Lake</v>
      </c>
      <c r="I1943" t="e">
        <f>_xlfn.XLOOKUP(Table1[[#This Row],[ZIPCODE]],Table3[zip],Table3[county])</f>
        <v>#N/A</v>
      </c>
      <c r="J1943" t="str">
        <f>IFERROR(Table1[[#This Row],[County (Utah.gov)]], SUBSTITUTE(Table1[[#This Row],[County (WPR)]], " County", ""))</f>
        <v>Salt Lake</v>
      </c>
    </row>
    <row r="1944" spans="1:10">
      <c r="A1944" t="s">
        <v>301</v>
      </c>
      <c r="B1944" t="s">
        <v>300</v>
      </c>
      <c r="C1944">
        <v>2025</v>
      </c>
      <c r="D1944">
        <v>2</v>
      </c>
      <c r="E1944">
        <v>84152</v>
      </c>
      <c r="F1944" t="s">
        <v>291</v>
      </c>
      <c r="G1944">
        <v>1</v>
      </c>
      <c r="H1944" t="str">
        <f>_xlfn.XLOOKUP(Table1[[#This Row],[ZIPCODE]],Table2[Zip Code],Table2[County])</f>
        <v>Salt Lake</v>
      </c>
      <c r="I1944" t="e">
        <f>_xlfn.XLOOKUP(Table1[[#This Row],[ZIPCODE]],Table3[zip],Table3[county])</f>
        <v>#N/A</v>
      </c>
      <c r="J1944" t="str">
        <f>IFERROR(Table1[[#This Row],[County (Utah.gov)]], SUBSTITUTE(Table1[[#This Row],[County (WPR)]], " County", ""))</f>
        <v>Salt Lake</v>
      </c>
    </row>
    <row r="1945" spans="1:10">
      <c r="A1945" t="s">
        <v>301</v>
      </c>
      <c r="B1945" t="s">
        <v>300</v>
      </c>
      <c r="C1945">
        <v>2025</v>
      </c>
      <c r="D1945">
        <v>2</v>
      </c>
      <c r="E1945">
        <v>84157</v>
      </c>
      <c r="F1945" t="s">
        <v>290</v>
      </c>
      <c r="G1945">
        <v>1</v>
      </c>
      <c r="H1945" t="str">
        <f>_xlfn.XLOOKUP(Table1[[#This Row],[ZIPCODE]],Table2[Zip Code],Table2[County])</f>
        <v>Salt Lake</v>
      </c>
      <c r="I1945" t="e">
        <f>_xlfn.XLOOKUP(Table1[[#This Row],[ZIPCODE]],Table3[zip],Table3[county])</f>
        <v>#N/A</v>
      </c>
      <c r="J1945" t="str">
        <f>IFERROR(Table1[[#This Row],[County (Utah.gov)]], SUBSTITUTE(Table1[[#This Row],[County (WPR)]], " County", ""))</f>
        <v>Salt Lake</v>
      </c>
    </row>
    <row r="1946" spans="1:10">
      <c r="A1946" t="s">
        <v>301</v>
      </c>
      <c r="B1946" t="s">
        <v>300</v>
      </c>
      <c r="C1946">
        <v>2025</v>
      </c>
      <c r="D1946">
        <v>2</v>
      </c>
      <c r="E1946">
        <v>84158</v>
      </c>
      <c r="F1946" t="s">
        <v>290</v>
      </c>
      <c r="G1946">
        <v>8</v>
      </c>
      <c r="H1946" t="str">
        <f>_xlfn.XLOOKUP(Table1[[#This Row],[ZIPCODE]],Table2[Zip Code],Table2[County])</f>
        <v>Salt Lake</v>
      </c>
      <c r="I1946" t="e">
        <f>_xlfn.XLOOKUP(Table1[[#This Row],[ZIPCODE]],Table3[zip],Table3[county])</f>
        <v>#N/A</v>
      </c>
      <c r="J1946" t="str">
        <f>IFERROR(Table1[[#This Row],[County (Utah.gov)]], SUBSTITUTE(Table1[[#This Row],[County (WPR)]], " County", ""))</f>
        <v>Salt Lake</v>
      </c>
    </row>
    <row r="1947" spans="1:10">
      <c r="A1947" t="s">
        <v>301</v>
      </c>
      <c r="B1947" t="s">
        <v>300</v>
      </c>
      <c r="C1947">
        <v>2025</v>
      </c>
      <c r="D1947">
        <v>2</v>
      </c>
      <c r="E1947">
        <v>84158</v>
      </c>
      <c r="F1947" t="s">
        <v>291</v>
      </c>
      <c r="G1947">
        <v>2</v>
      </c>
      <c r="H1947" t="str">
        <f>_xlfn.XLOOKUP(Table1[[#This Row],[ZIPCODE]],Table2[Zip Code],Table2[County])</f>
        <v>Salt Lake</v>
      </c>
      <c r="I1947" t="e">
        <f>_xlfn.XLOOKUP(Table1[[#This Row],[ZIPCODE]],Table3[zip],Table3[county])</f>
        <v>#N/A</v>
      </c>
      <c r="J1947" t="str">
        <f>IFERROR(Table1[[#This Row],[County (Utah.gov)]], SUBSTITUTE(Table1[[#This Row],[County (WPR)]], " County", ""))</f>
        <v>Salt Lake</v>
      </c>
    </row>
    <row r="1948" spans="1:10">
      <c r="A1948" t="s">
        <v>301</v>
      </c>
      <c r="B1948" t="s">
        <v>300</v>
      </c>
      <c r="C1948">
        <v>2025</v>
      </c>
      <c r="D1948">
        <v>2</v>
      </c>
      <c r="E1948">
        <v>84171</v>
      </c>
      <c r="F1948" t="s">
        <v>290</v>
      </c>
      <c r="G1948">
        <v>3</v>
      </c>
      <c r="H1948" t="str">
        <f>_xlfn.XLOOKUP(Table1[[#This Row],[ZIPCODE]],Table2[Zip Code],Table2[County])</f>
        <v>Salt Lake</v>
      </c>
      <c r="I1948" t="e">
        <f>_xlfn.XLOOKUP(Table1[[#This Row],[ZIPCODE]],Table3[zip],Table3[county])</f>
        <v>#N/A</v>
      </c>
      <c r="J1948" t="str">
        <f>IFERROR(Table1[[#This Row],[County (Utah.gov)]], SUBSTITUTE(Table1[[#This Row],[County (WPR)]], " County", ""))</f>
        <v>Salt Lake</v>
      </c>
    </row>
    <row r="1949" spans="1:10">
      <c r="A1949" t="s">
        <v>301</v>
      </c>
      <c r="B1949" t="s">
        <v>300</v>
      </c>
      <c r="C1949">
        <v>2025</v>
      </c>
      <c r="D1949">
        <v>2</v>
      </c>
      <c r="E1949">
        <v>84196</v>
      </c>
      <c r="F1949" t="s">
        <v>290</v>
      </c>
      <c r="G1949">
        <v>1</v>
      </c>
      <c r="H1949" t="e">
        <f>_xlfn.XLOOKUP(Table1[[#This Row],[ZIPCODE]],Table2[Zip Code],Table2[County])</f>
        <v>#N/A</v>
      </c>
      <c r="I1949" t="e">
        <f>_xlfn.XLOOKUP(Table1[[#This Row],[ZIPCODE]],Table3[zip],Table3[county])</f>
        <v>#N/A</v>
      </c>
      <c r="J1949" t="e">
        <f>IFERROR(Table1[[#This Row],[County (Utah.gov)]], SUBSTITUTE(Table1[[#This Row],[County (WPR)]], " County", ""))</f>
        <v>#N/A</v>
      </c>
    </row>
    <row r="1950" spans="1:10">
      <c r="A1950" t="s">
        <v>301</v>
      </c>
      <c r="B1950" t="s">
        <v>300</v>
      </c>
      <c r="C1950">
        <v>2025</v>
      </c>
      <c r="D1950">
        <v>2</v>
      </c>
      <c r="E1950">
        <v>84301</v>
      </c>
      <c r="F1950" t="s">
        <v>290</v>
      </c>
      <c r="G1950">
        <v>1</v>
      </c>
      <c r="H1950" t="str">
        <f>_xlfn.XLOOKUP(Table1[[#This Row],[ZIPCODE]],Table2[Zip Code],Table2[County])</f>
        <v>Box Elder</v>
      </c>
      <c r="I1950" t="str">
        <f>_xlfn.XLOOKUP(Table1[[#This Row],[ZIPCODE]],Table3[zip],Table3[county])</f>
        <v>Box Elder County</v>
      </c>
      <c r="J1950" t="str">
        <f>IFERROR(Table1[[#This Row],[County (Utah.gov)]], SUBSTITUTE(Table1[[#This Row],[County (WPR)]], " County", ""))</f>
        <v>Box Elder</v>
      </c>
    </row>
    <row r="1951" spans="1:10">
      <c r="A1951" t="s">
        <v>301</v>
      </c>
      <c r="B1951" t="s">
        <v>300</v>
      </c>
      <c r="C1951">
        <v>2025</v>
      </c>
      <c r="D1951">
        <v>2</v>
      </c>
      <c r="E1951">
        <v>84302</v>
      </c>
      <c r="F1951" t="s">
        <v>290</v>
      </c>
      <c r="G1951">
        <v>9</v>
      </c>
      <c r="H1951" t="str">
        <f>_xlfn.XLOOKUP(Table1[[#This Row],[ZIPCODE]],Table2[Zip Code],Table2[County])</f>
        <v>Box Elder</v>
      </c>
      <c r="I1951" t="str">
        <f>_xlfn.XLOOKUP(Table1[[#This Row],[ZIPCODE]],Table3[zip],Table3[county])</f>
        <v>Box Elder County</v>
      </c>
      <c r="J1951" t="str">
        <f>IFERROR(Table1[[#This Row],[County (Utah.gov)]], SUBSTITUTE(Table1[[#This Row],[County (WPR)]], " County", ""))</f>
        <v>Box Elder</v>
      </c>
    </row>
    <row r="1952" spans="1:10">
      <c r="A1952" t="s">
        <v>301</v>
      </c>
      <c r="B1952" t="s">
        <v>300</v>
      </c>
      <c r="C1952">
        <v>2025</v>
      </c>
      <c r="D1952">
        <v>2</v>
      </c>
      <c r="E1952">
        <v>84302</v>
      </c>
      <c r="F1952" t="s">
        <v>291</v>
      </c>
      <c r="G1952">
        <v>1</v>
      </c>
      <c r="H1952" t="str">
        <f>_xlfn.XLOOKUP(Table1[[#This Row],[ZIPCODE]],Table2[Zip Code],Table2[County])</f>
        <v>Box Elder</v>
      </c>
      <c r="I1952" t="str">
        <f>_xlfn.XLOOKUP(Table1[[#This Row],[ZIPCODE]],Table3[zip],Table3[county])</f>
        <v>Box Elder County</v>
      </c>
      <c r="J1952" t="str">
        <f>IFERROR(Table1[[#This Row],[County (Utah.gov)]], SUBSTITUTE(Table1[[#This Row],[County (WPR)]], " County", ""))</f>
        <v>Box Elder</v>
      </c>
    </row>
    <row r="1953" spans="1:10">
      <c r="A1953" t="s">
        <v>301</v>
      </c>
      <c r="B1953" t="s">
        <v>300</v>
      </c>
      <c r="C1953">
        <v>2025</v>
      </c>
      <c r="D1953">
        <v>2</v>
      </c>
      <c r="E1953">
        <v>84309</v>
      </c>
      <c r="F1953" t="s">
        <v>290</v>
      </c>
      <c r="G1953">
        <v>1</v>
      </c>
      <c r="H1953" t="str">
        <f>_xlfn.XLOOKUP(Table1[[#This Row],[ZIPCODE]],Table2[Zip Code],Table2[County])</f>
        <v>Box Elder</v>
      </c>
      <c r="I1953" t="str">
        <f>_xlfn.XLOOKUP(Table1[[#This Row],[ZIPCODE]],Table3[zip],Table3[county])</f>
        <v>Box Elder County</v>
      </c>
      <c r="J1953" t="str">
        <f>IFERROR(Table1[[#This Row],[County (Utah.gov)]], SUBSTITUTE(Table1[[#This Row],[County (WPR)]], " County", ""))</f>
        <v>Box Elder</v>
      </c>
    </row>
    <row r="1954" spans="1:10">
      <c r="A1954" t="s">
        <v>301</v>
      </c>
      <c r="B1954" t="s">
        <v>300</v>
      </c>
      <c r="C1954">
        <v>2025</v>
      </c>
      <c r="D1954">
        <v>2</v>
      </c>
      <c r="E1954">
        <v>84310</v>
      </c>
      <c r="F1954" t="s">
        <v>290</v>
      </c>
      <c r="G1954">
        <v>9</v>
      </c>
      <c r="H1954" t="str">
        <f>_xlfn.XLOOKUP(Table1[[#This Row],[ZIPCODE]],Table2[Zip Code],Table2[County])</f>
        <v>Weber</v>
      </c>
      <c r="I1954" t="str">
        <f>_xlfn.XLOOKUP(Table1[[#This Row],[ZIPCODE]],Table3[zip],Table3[county])</f>
        <v>Weber County</v>
      </c>
      <c r="J1954" t="str">
        <f>IFERROR(Table1[[#This Row],[County (Utah.gov)]], SUBSTITUTE(Table1[[#This Row],[County (WPR)]], " County", ""))</f>
        <v>Weber</v>
      </c>
    </row>
    <row r="1955" spans="1:10">
      <c r="A1955" t="s">
        <v>301</v>
      </c>
      <c r="B1955" t="s">
        <v>300</v>
      </c>
      <c r="C1955">
        <v>2025</v>
      </c>
      <c r="D1955">
        <v>2</v>
      </c>
      <c r="E1955">
        <v>84310</v>
      </c>
      <c r="F1955" t="s">
        <v>291</v>
      </c>
      <c r="G1955">
        <v>2</v>
      </c>
      <c r="H1955" t="str">
        <f>_xlfn.XLOOKUP(Table1[[#This Row],[ZIPCODE]],Table2[Zip Code],Table2[County])</f>
        <v>Weber</v>
      </c>
      <c r="I1955" t="str">
        <f>_xlfn.XLOOKUP(Table1[[#This Row],[ZIPCODE]],Table3[zip],Table3[county])</f>
        <v>Weber County</v>
      </c>
      <c r="J1955" t="str">
        <f>IFERROR(Table1[[#This Row],[County (Utah.gov)]], SUBSTITUTE(Table1[[#This Row],[County (WPR)]], " County", ""))</f>
        <v>Weber</v>
      </c>
    </row>
    <row r="1956" spans="1:10">
      <c r="A1956" t="s">
        <v>301</v>
      </c>
      <c r="B1956" t="s">
        <v>300</v>
      </c>
      <c r="C1956">
        <v>2025</v>
      </c>
      <c r="D1956">
        <v>2</v>
      </c>
      <c r="E1956">
        <v>84312</v>
      </c>
      <c r="F1956" t="s">
        <v>290</v>
      </c>
      <c r="G1956">
        <v>3</v>
      </c>
      <c r="H1956" t="str">
        <f>_xlfn.XLOOKUP(Table1[[#This Row],[ZIPCODE]],Table2[Zip Code],Table2[County])</f>
        <v>Box Elder</v>
      </c>
      <c r="I1956" t="str">
        <f>_xlfn.XLOOKUP(Table1[[#This Row],[ZIPCODE]],Table3[zip],Table3[county])</f>
        <v>Box Elder County</v>
      </c>
      <c r="J1956" t="str">
        <f>IFERROR(Table1[[#This Row],[County (Utah.gov)]], SUBSTITUTE(Table1[[#This Row],[County (WPR)]], " County", ""))</f>
        <v>Box Elder</v>
      </c>
    </row>
    <row r="1957" spans="1:10">
      <c r="A1957" t="s">
        <v>301</v>
      </c>
      <c r="B1957" t="s">
        <v>300</v>
      </c>
      <c r="C1957">
        <v>2025</v>
      </c>
      <c r="D1957">
        <v>2</v>
      </c>
      <c r="E1957">
        <v>84314</v>
      </c>
      <c r="F1957" t="s">
        <v>290</v>
      </c>
      <c r="G1957">
        <v>1</v>
      </c>
      <c r="H1957" t="str">
        <f>_xlfn.XLOOKUP(Table1[[#This Row],[ZIPCODE]],Table2[Zip Code],Table2[County])</f>
        <v>Box Elder</v>
      </c>
      <c r="I1957" t="str">
        <f>_xlfn.XLOOKUP(Table1[[#This Row],[ZIPCODE]],Table3[zip],Table3[county])</f>
        <v>Box Elder County</v>
      </c>
      <c r="J1957" t="str">
        <f>IFERROR(Table1[[#This Row],[County (Utah.gov)]], SUBSTITUTE(Table1[[#This Row],[County (WPR)]], " County", ""))</f>
        <v>Box Elder</v>
      </c>
    </row>
    <row r="1958" spans="1:10">
      <c r="A1958" t="s">
        <v>301</v>
      </c>
      <c r="B1958" t="s">
        <v>300</v>
      </c>
      <c r="C1958">
        <v>2025</v>
      </c>
      <c r="D1958">
        <v>2</v>
      </c>
      <c r="E1958">
        <v>84315</v>
      </c>
      <c r="F1958" t="s">
        <v>290</v>
      </c>
      <c r="G1958">
        <v>24</v>
      </c>
      <c r="H1958" t="str">
        <f>_xlfn.XLOOKUP(Table1[[#This Row],[ZIPCODE]],Table2[Zip Code],Table2[County])</f>
        <v>Weber</v>
      </c>
      <c r="I1958" t="str">
        <f>_xlfn.XLOOKUP(Table1[[#This Row],[ZIPCODE]],Table3[zip],Table3[county])</f>
        <v>Weber County</v>
      </c>
      <c r="J1958" t="str">
        <f>IFERROR(Table1[[#This Row],[County (Utah.gov)]], SUBSTITUTE(Table1[[#This Row],[County (WPR)]], " County", ""))</f>
        <v>Weber</v>
      </c>
    </row>
    <row r="1959" spans="1:10">
      <c r="A1959" t="s">
        <v>301</v>
      </c>
      <c r="B1959" t="s">
        <v>300</v>
      </c>
      <c r="C1959">
        <v>2025</v>
      </c>
      <c r="D1959">
        <v>2</v>
      </c>
      <c r="E1959">
        <v>84317</v>
      </c>
      <c r="F1959" t="s">
        <v>290</v>
      </c>
      <c r="G1959">
        <v>8</v>
      </c>
      <c r="H1959" t="str">
        <f>_xlfn.XLOOKUP(Table1[[#This Row],[ZIPCODE]],Table2[Zip Code],Table2[County])</f>
        <v>Weber</v>
      </c>
      <c r="I1959" t="str">
        <f>_xlfn.XLOOKUP(Table1[[#This Row],[ZIPCODE]],Table3[zip],Table3[county])</f>
        <v>Weber County</v>
      </c>
      <c r="J1959" t="str">
        <f>IFERROR(Table1[[#This Row],[County (Utah.gov)]], SUBSTITUTE(Table1[[#This Row],[County (WPR)]], " County", ""))</f>
        <v>Weber</v>
      </c>
    </row>
    <row r="1960" spans="1:10">
      <c r="A1960" t="s">
        <v>301</v>
      </c>
      <c r="B1960" t="s">
        <v>300</v>
      </c>
      <c r="C1960">
        <v>2025</v>
      </c>
      <c r="D1960">
        <v>2</v>
      </c>
      <c r="E1960">
        <v>84317</v>
      </c>
      <c r="F1960" t="s">
        <v>291</v>
      </c>
      <c r="G1960">
        <v>2</v>
      </c>
      <c r="H1960" t="str">
        <f>_xlfn.XLOOKUP(Table1[[#This Row],[ZIPCODE]],Table2[Zip Code],Table2[County])</f>
        <v>Weber</v>
      </c>
      <c r="I1960" t="str">
        <f>_xlfn.XLOOKUP(Table1[[#This Row],[ZIPCODE]],Table3[zip],Table3[county])</f>
        <v>Weber County</v>
      </c>
      <c r="J1960" t="str">
        <f>IFERROR(Table1[[#This Row],[County (Utah.gov)]], SUBSTITUTE(Table1[[#This Row],[County (WPR)]], " County", ""))</f>
        <v>Weber</v>
      </c>
    </row>
    <row r="1961" spans="1:10">
      <c r="A1961" t="s">
        <v>301</v>
      </c>
      <c r="B1961" t="s">
        <v>300</v>
      </c>
      <c r="C1961">
        <v>2025</v>
      </c>
      <c r="D1961">
        <v>2</v>
      </c>
      <c r="E1961">
        <v>84318</v>
      </c>
      <c r="F1961" t="s">
        <v>290</v>
      </c>
      <c r="G1961">
        <v>7</v>
      </c>
      <c r="H1961" t="str">
        <f>_xlfn.XLOOKUP(Table1[[#This Row],[ZIPCODE]],Table2[Zip Code],Table2[County])</f>
        <v>Cache</v>
      </c>
      <c r="I1961" t="str">
        <f>_xlfn.XLOOKUP(Table1[[#This Row],[ZIPCODE]],Table3[zip],Table3[county])</f>
        <v>Cache County</v>
      </c>
      <c r="J1961" t="str">
        <f>IFERROR(Table1[[#This Row],[County (Utah.gov)]], SUBSTITUTE(Table1[[#This Row],[County (WPR)]], " County", ""))</f>
        <v>Cache</v>
      </c>
    </row>
    <row r="1962" spans="1:10">
      <c r="A1962" t="s">
        <v>301</v>
      </c>
      <c r="B1962" t="s">
        <v>300</v>
      </c>
      <c r="C1962">
        <v>2025</v>
      </c>
      <c r="D1962">
        <v>2</v>
      </c>
      <c r="E1962">
        <v>84318</v>
      </c>
      <c r="F1962" t="s">
        <v>291</v>
      </c>
      <c r="G1962">
        <v>1</v>
      </c>
      <c r="H1962" t="str">
        <f>_xlfn.XLOOKUP(Table1[[#This Row],[ZIPCODE]],Table2[Zip Code],Table2[County])</f>
        <v>Cache</v>
      </c>
      <c r="I1962" t="str">
        <f>_xlfn.XLOOKUP(Table1[[#This Row],[ZIPCODE]],Table3[zip],Table3[county])</f>
        <v>Cache County</v>
      </c>
      <c r="J1962" t="str">
        <f>IFERROR(Table1[[#This Row],[County (Utah.gov)]], SUBSTITUTE(Table1[[#This Row],[County (WPR)]], " County", ""))</f>
        <v>Cache</v>
      </c>
    </row>
    <row r="1963" spans="1:10">
      <c r="A1963" t="s">
        <v>301</v>
      </c>
      <c r="B1963" t="s">
        <v>300</v>
      </c>
      <c r="C1963">
        <v>2025</v>
      </c>
      <c r="D1963">
        <v>2</v>
      </c>
      <c r="E1963">
        <v>84319</v>
      </c>
      <c r="F1963" t="s">
        <v>290</v>
      </c>
      <c r="G1963">
        <v>5</v>
      </c>
      <c r="H1963" t="str">
        <f>_xlfn.XLOOKUP(Table1[[#This Row],[ZIPCODE]],Table2[Zip Code],Table2[County])</f>
        <v>Cache</v>
      </c>
      <c r="I1963" t="str">
        <f>_xlfn.XLOOKUP(Table1[[#This Row],[ZIPCODE]],Table3[zip],Table3[county])</f>
        <v>Cache County</v>
      </c>
      <c r="J1963" t="str">
        <f>IFERROR(Table1[[#This Row],[County (Utah.gov)]], SUBSTITUTE(Table1[[#This Row],[County (WPR)]], " County", ""))</f>
        <v>Cache</v>
      </c>
    </row>
    <row r="1964" spans="1:10">
      <c r="A1964" t="s">
        <v>301</v>
      </c>
      <c r="B1964" t="s">
        <v>300</v>
      </c>
      <c r="C1964">
        <v>2025</v>
      </c>
      <c r="D1964">
        <v>2</v>
      </c>
      <c r="E1964">
        <v>84319</v>
      </c>
      <c r="F1964" t="s">
        <v>291</v>
      </c>
      <c r="G1964">
        <v>2</v>
      </c>
      <c r="H1964" t="str">
        <f>_xlfn.XLOOKUP(Table1[[#This Row],[ZIPCODE]],Table2[Zip Code],Table2[County])</f>
        <v>Cache</v>
      </c>
      <c r="I1964" t="str">
        <f>_xlfn.XLOOKUP(Table1[[#This Row],[ZIPCODE]],Table3[zip],Table3[county])</f>
        <v>Cache County</v>
      </c>
      <c r="J1964" t="str">
        <f>IFERROR(Table1[[#This Row],[County (Utah.gov)]], SUBSTITUTE(Table1[[#This Row],[County (WPR)]], " County", ""))</f>
        <v>Cache</v>
      </c>
    </row>
    <row r="1965" spans="1:10">
      <c r="A1965" t="s">
        <v>301</v>
      </c>
      <c r="B1965" t="s">
        <v>300</v>
      </c>
      <c r="C1965">
        <v>2025</v>
      </c>
      <c r="D1965">
        <v>2</v>
      </c>
      <c r="E1965">
        <v>84321</v>
      </c>
      <c r="F1965" t="s">
        <v>290</v>
      </c>
      <c r="G1965">
        <v>33</v>
      </c>
      <c r="H1965" t="str">
        <f>_xlfn.XLOOKUP(Table1[[#This Row],[ZIPCODE]],Table2[Zip Code],Table2[County])</f>
        <v>Cache</v>
      </c>
      <c r="I1965" t="str">
        <f>_xlfn.XLOOKUP(Table1[[#This Row],[ZIPCODE]],Table3[zip],Table3[county])</f>
        <v>Cache County</v>
      </c>
      <c r="J1965" t="str">
        <f>IFERROR(Table1[[#This Row],[County (Utah.gov)]], SUBSTITUTE(Table1[[#This Row],[County (WPR)]], " County", ""))</f>
        <v>Cache</v>
      </c>
    </row>
    <row r="1966" spans="1:10">
      <c r="A1966" t="s">
        <v>301</v>
      </c>
      <c r="B1966" t="s">
        <v>300</v>
      </c>
      <c r="C1966">
        <v>2025</v>
      </c>
      <c r="D1966">
        <v>2</v>
      </c>
      <c r="E1966">
        <v>84321</v>
      </c>
      <c r="F1966" t="s">
        <v>291</v>
      </c>
      <c r="G1966">
        <v>5</v>
      </c>
      <c r="H1966" t="str">
        <f>_xlfn.XLOOKUP(Table1[[#This Row],[ZIPCODE]],Table2[Zip Code],Table2[County])</f>
        <v>Cache</v>
      </c>
      <c r="I1966" t="str">
        <f>_xlfn.XLOOKUP(Table1[[#This Row],[ZIPCODE]],Table3[zip],Table3[county])</f>
        <v>Cache County</v>
      </c>
      <c r="J1966" t="str">
        <f>IFERROR(Table1[[#This Row],[County (Utah.gov)]], SUBSTITUTE(Table1[[#This Row],[County (WPR)]], " County", ""))</f>
        <v>Cache</v>
      </c>
    </row>
    <row r="1967" spans="1:10">
      <c r="A1967" t="s">
        <v>301</v>
      </c>
      <c r="B1967" t="s">
        <v>300</v>
      </c>
      <c r="C1967">
        <v>2025</v>
      </c>
      <c r="D1967">
        <v>2</v>
      </c>
      <c r="E1967">
        <v>84324</v>
      </c>
      <c r="F1967" t="s">
        <v>290</v>
      </c>
      <c r="G1967">
        <v>2</v>
      </c>
      <c r="H1967" t="str">
        <f>_xlfn.XLOOKUP(Table1[[#This Row],[ZIPCODE]],Table2[Zip Code],Table2[County])</f>
        <v>Box Elder</v>
      </c>
      <c r="I1967" t="str">
        <f>_xlfn.XLOOKUP(Table1[[#This Row],[ZIPCODE]],Table3[zip],Table3[county])</f>
        <v>Box Elder County</v>
      </c>
      <c r="J1967" t="str">
        <f>IFERROR(Table1[[#This Row],[County (Utah.gov)]], SUBSTITUTE(Table1[[#This Row],[County (WPR)]], " County", ""))</f>
        <v>Box Elder</v>
      </c>
    </row>
    <row r="1968" spans="1:10">
      <c r="A1968" t="s">
        <v>301</v>
      </c>
      <c r="B1968" t="s">
        <v>300</v>
      </c>
      <c r="C1968">
        <v>2025</v>
      </c>
      <c r="D1968">
        <v>2</v>
      </c>
      <c r="E1968">
        <v>84325</v>
      </c>
      <c r="F1968" t="s">
        <v>290</v>
      </c>
      <c r="G1968">
        <v>2</v>
      </c>
      <c r="H1968" t="str">
        <f>_xlfn.XLOOKUP(Table1[[#This Row],[ZIPCODE]],Table2[Zip Code],Table2[County])</f>
        <v>Cache</v>
      </c>
      <c r="I1968" t="str">
        <f>_xlfn.XLOOKUP(Table1[[#This Row],[ZIPCODE]],Table3[zip],Table3[county])</f>
        <v>Cache County</v>
      </c>
      <c r="J1968" t="str">
        <f>IFERROR(Table1[[#This Row],[County (Utah.gov)]], SUBSTITUTE(Table1[[#This Row],[County (WPR)]], " County", ""))</f>
        <v>Cache</v>
      </c>
    </row>
    <row r="1969" spans="1:10">
      <c r="A1969" t="s">
        <v>301</v>
      </c>
      <c r="B1969" t="s">
        <v>300</v>
      </c>
      <c r="C1969">
        <v>2025</v>
      </c>
      <c r="D1969">
        <v>2</v>
      </c>
      <c r="E1969">
        <v>84326</v>
      </c>
      <c r="F1969" t="s">
        <v>290</v>
      </c>
      <c r="G1969">
        <v>2</v>
      </c>
      <c r="H1969" t="str">
        <f>_xlfn.XLOOKUP(Table1[[#This Row],[ZIPCODE]],Table2[Zip Code],Table2[County])</f>
        <v>Cache</v>
      </c>
      <c r="I1969" t="str">
        <f>_xlfn.XLOOKUP(Table1[[#This Row],[ZIPCODE]],Table3[zip],Table3[county])</f>
        <v>Cache County</v>
      </c>
      <c r="J1969" t="str">
        <f>IFERROR(Table1[[#This Row],[County (Utah.gov)]], SUBSTITUTE(Table1[[#This Row],[County (WPR)]], " County", ""))</f>
        <v>Cache</v>
      </c>
    </row>
    <row r="1970" spans="1:10">
      <c r="A1970" t="s">
        <v>301</v>
      </c>
      <c r="B1970" t="s">
        <v>300</v>
      </c>
      <c r="C1970">
        <v>2025</v>
      </c>
      <c r="D1970">
        <v>2</v>
      </c>
      <c r="E1970">
        <v>84326</v>
      </c>
      <c r="F1970" t="s">
        <v>291</v>
      </c>
      <c r="G1970">
        <v>1</v>
      </c>
      <c r="H1970" t="str">
        <f>_xlfn.XLOOKUP(Table1[[#This Row],[ZIPCODE]],Table2[Zip Code],Table2[County])</f>
        <v>Cache</v>
      </c>
      <c r="I1970" t="str">
        <f>_xlfn.XLOOKUP(Table1[[#This Row],[ZIPCODE]],Table3[zip],Table3[county])</f>
        <v>Cache County</v>
      </c>
      <c r="J1970" t="str">
        <f>IFERROR(Table1[[#This Row],[County (Utah.gov)]], SUBSTITUTE(Table1[[#This Row],[County (WPR)]], " County", ""))</f>
        <v>Cache</v>
      </c>
    </row>
    <row r="1971" spans="1:10">
      <c r="A1971" t="s">
        <v>301</v>
      </c>
      <c r="B1971" t="s">
        <v>300</v>
      </c>
      <c r="C1971">
        <v>2025</v>
      </c>
      <c r="D1971">
        <v>2</v>
      </c>
      <c r="E1971">
        <v>84330</v>
      </c>
      <c r="F1971" t="s">
        <v>290</v>
      </c>
      <c r="G1971">
        <v>1</v>
      </c>
      <c r="H1971" t="str">
        <f>_xlfn.XLOOKUP(Table1[[#This Row],[ZIPCODE]],Table2[Zip Code],Table2[County])</f>
        <v>Box Elder</v>
      </c>
      <c r="I1971" t="str">
        <f>_xlfn.XLOOKUP(Table1[[#This Row],[ZIPCODE]],Table3[zip],Table3[county])</f>
        <v>Box Elder County</v>
      </c>
      <c r="J1971" t="str">
        <f>IFERROR(Table1[[#This Row],[County (Utah.gov)]], SUBSTITUTE(Table1[[#This Row],[County (WPR)]], " County", ""))</f>
        <v>Box Elder</v>
      </c>
    </row>
    <row r="1972" spans="1:10">
      <c r="A1972" t="s">
        <v>301</v>
      </c>
      <c r="B1972" t="s">
        <v>300</v>
      </c>
      <c r="C1972">
        <v>2025</v>
      </c>
      <c r="D1972">
        <v>2</v>
      </c>
      <c r="E1972">
        <v>84332</v>
      </c>
      <c r="F1972" t="s">
        <v>290</v>
      </c>
      <c r="G1972">
        <v>11</v>
      </c>
      <c r="H1972" t="str">
        <f>_xlfn.XLOOKUP(Table1[[#This Row],[ZIPCODE]],Table2[Zip Code],Table2[County])</f>
        <v>Cache</v>
      </c>
      <c r="I1972" t="str">
        <f>_xlfn.XLOOKUP(Table1[[#This Row],[ZIPCODE]],Table3[zip],Table3[county])</f>
        <v>Cache County</v>
      </c>
      <c r="J1972" t="str">
        <f>IFERROR(Table1[[#This Row],[County (Utah.gov)]], SUBSTITUTE(Table1[[#This Row],[County (WPR)]], " County", ""))</f>
        <v>Cache</v>
      </c>
    </row>
    <row r="1973" spans="1:10">
      <c r="A1973" t="s">
        <v>301</v>
      </c>
      <c r="B1973" t="s">
        <v>300</v>
      </c>
      <c r="C1973">
        <v>2025</v>
      </c>
      <c r="D1973">
        <v>2</v>
      </c>
      <c r="E1973">
        <v>84332</v>
      </c>
      <c r="F1973" t="s">
        <v>291</v>
      </c>
      <c r="G1973">
        <v>3</v>
      </c>
      <c r="H1973" t="str">
        <f>_xlfn.XLOOKUP(Table1[[#This Row],[ZIPCODE]],Table2[Zip Code],Table2[County])</f>
        <v>Cache</v>
      </c>
      <c r="I1973" t="str">
        <f>_xlfn.XLOOKUP(Table1[[#This Row],[ZIPCODE]],Table3[zip],Table3[county])</f>
        <v>Cache County</v>
      </c>
      <c r="J1973" t="str">
        <f>IFERROR(Table1[[#This Row],[County (Utah.gov)]], SUBSTITUTE(Table1[[#This Row],[County (WPR)]], " County", ""))</f>
        <v>Cache</v>
      </c>
    </row>
    <row r="1974" spans="1:10">
      <c r="A1974" t="s">
        <v>301</v>
      </c>
      <c r="B1974" t="s">
        <v>300</v>
      </c>
      <c r="C1974">
        <v>2025</v>
      </c>
      <c r="D1974">
        <v>2</v>
      </c>
      <c r="E1974">
        <v>84333</v>
      </c>
      <c r="F1974" t="s">
        <v>290</v>
      </c>
      <c r="G1974">
        <v>1</v>
      </c>
      <c r="H1974" t="str">
        <f>_xlfn.XLOOKUP(Table1[[#This Row],[ZIPCODE]],Table2[Zip Code],Table2[County])</f>
        <v>Cache</v>
      </c>
      <c r="I1974" t="str">
        <f>_xlfn.XLOOKUP(Table1[[#This Row],[ZIPCODE]],Table3[zip],Table3[county])</f>
        <v>Cache County</v>
      </c>
      <c r="J1974" t="str">
        <f>IFERROR(Table1[[#This Row],[County (Utah.gov)]], SUBSTITUTE(Table1[[#This Row],[County (WPR)]], " County", ""))</f>
        <v>Cache</v>
      </c>
    </row>
    <row r="1975" spans="1:10">
      <c r="A1975" t="s">
        <v>301</v>
      </c>
      <c r="B1975" t="s">
        <v>300</v>
      </c>
      <c r="C1975">
        <v>2025</v>
      </c>
      <c r="D1975">
        <v>2</v>
      </c>
      <c r="E1975">
        <v>84335</v>
      </c>
      <c r="F1975" t="s">
        <v>290</v>
      </c>
      <c r="G1975">
        <v>8</v>
      </c>
      <c r="H1975" t="str">
        <f>_xlfn.XLOOKUP(Table1[[#This Row],[ZIPCODE]],Table2[Zip Code],Table2[County])</f>
        <v>Cache</v>
      </c>
      <c r="I1975" t="str">
        <f>_xlfn.XLOOKUP(Table1[[#This Row],[ZIPCODE]],Table3[zip],Table3[county])</f>
        <v>Cache County</v>
      </c>
      <c r="J1975" t="str">
        <f>IFERROR(Table1[[#This Row],[County (Utah.gov)]], SUBSTITUTE(Table1[[#This Row],[County (WPR)]], " County", ""))</f>
        <v>Cache</v>
      </c>
    </row>
    <row r="1976" spans="1:10">
      <c r="A1976" t="s">
        <v>301</v>
      </c>
      <c r="B1976" t="s">
        <v>300</v>
      </c>
      <c r="C1976">
        <v>2025</v>
      </c>
      <c r="D1976">
        <v>2</v>
      </c>
      <c r="E1976">
        <v>84335</v>
      </c>
      <c r="F1976" t="s">
        <v>291</v>
      </c>
      <c r="G1976">
        <v>1</v>
      </c>
      <c r="H1976" t="str">
        <f>_xlfn.XLOOKUP(Table1[[#This Row],[ZIPCODE]],Table2[Zip Code],Table2[County])</f>
        <v>Cache</v>
      </c>
      <c r="I1976" t="str">
        <f>_xlfn.XLOOKUP(Table1[[#This Row],[ZIPCODE]],Table3[zip],Table3[county])</f>
        <v>Cache County</v>
      </c>
      <c r="J1976" t="str">
        <f>IFERROR(Table1[[#This Row],[County (Utah.gov)]], SUBSTITUTE(Table1[[#This Row],[County (WPR)]], " County", ""))</f>
        <v>Cache</v>
      </c>
    </row>
    <row r="1977" spans="1:10">
      <c r="A1977" t="s">
        <v>301</v>
      </c>
      <c r="B1977" t="s">
        <v>300</v>
      </c>
      <c r="C1977">
        <v>2025</v>
      </c>
      <c r="D1977">
        <v>2</v>
      </c>
      <c r="E1977">
        <v>84337</v>
      </c>
      <c r="F1977" t="s">
        <v>290</v>
      </c>
      <c r="G1977">
        <v>5</v>
      </c>
      <c r="H1977" t="str">
        <f>_xlfn.XLOOKUP(Table1[[#This Row],[ZIPCODE]],Table2[Zip Code],Table2[County])</f>
        <v>Box Elder</v>
      </c>
      <c r="I1977" t="str">
        <f>_xlfn.XLOOKUP(Table1[[#This Row],[ZIPCODE]],Table3[zip],Table3[county])</f>
        <v>Box Elder County</v>
      </c>
      <c r="J1977" t="str">
        <f>IFERROR(Table1[[#This Row],[County (Utah.gov)]], SUBSTITUTE(Table1[[#This Row],[County (WPR)]], " County", ""))</f>
        <v>Box Elder</v>
      </c>
    </row>
    <row r="1978" spans="1:10">
      <c r="A1978" t="s">
        <v>301</v>
      </c>
      <c r="B1978" t="s">
        <v>300</v>
      </c>
      <c r="C1978">
        <v>2025</v>
      </c>
      <c r="D1978">
        <v>2</v>
      </c>
      <c r="E1978">
        <v>84337</v>
      </c>
      <c r="F1978" t="s">
        <v>291</v>
      </c>
      <c r="G1978">
        <v>3</v>
      </c>
      <c r="H1978" t="str">
        <f>_xlfn.XLOOKUP(Table1[[#This Row],[ZIPCODE]],Table2[Zip Code],Table2[County])</f>
        <v>Box Elder</v>
      </c>
      <c r="I1978" t="str">
        <f>_xlfn.XLOOKUP(Table1[[#This Row],[ZIPCODE]],Table3[zip],Table3[county])</f>
        <v>Box Elder County</v>
      </c>
      <c r="J1978" t="str">
        <f>IFERROR(Table1[[#This Row],[County (Utah.gov)]], SUBSTITUTE(Table1[[#This Row],[County (WPR)]], " County", ""))</f>
        <v>Box Elder</v>
      </c>
    </row>
    <row r="1979" spans="1:10">
      <c r="A1979" t="s">
        <v>301</v>
      </c>
      <c r="B1979" t="s">
        <v>300</v>
      </c>
      <c r="C1979">
        <v>2025</v>
      </c>
      <c r="D1979">
        <v>2</v>
      </c>
      <c r="E1979">
        <v>84339</v>
      </c>
      <c r="F1979" t="s">
        <v>290</v>
      </c>
      <c r="G1979">
        <v>2</v>
      </c>
      <c r="H1979" t="str">
        <f>_xlfn.XLOOKUP(Table1[[#This Row],[ZIPCODE]],Table2[Zip Code],Table2[County])</f>
        <v>Cache</v>
      </c>
      <c r="I1979" t="str">
        <f>_xlfn.XLOOKUP(Table1[[#This Row],[ZIPCODE]],Table3[zip],Table3[county])</f>
        <v>Cache County</v>
      </c>
      <c r="J1979" t="str">
        <f>IFERROR(Table1[[#This Row],[County (Utah.gov)]], SUBSTITUTE(Table1[[#This Row],[County (WPR)]], " County", ""))</f>
        <v>Cache</v>
      </c>
    </row>
    <row r="1980" spans="1:10">
      <c r="A1980" t="s">
        <v>301</v>
      </c>
      <c r="B1980" t="s">
        <v>300</v>
      </c>
      <c r="C1980">
        <v>2025</v>
      </c>
      <c r="D1980">
        <v>2</v>
      </c>
      <c r="E1980">
        <v>84339</v>
      </c>
      <c r="F1980" t="s">
        <v>291</v>
      </c>
      <c r="G1980">
        <v>3</v>
      </c>
      <c r="H1980" t="str">
        <f>_xlfn.XLOOKUP(Table1[[#This Row],[ZIPCODE]],Table2[Zip Code],Table2[County])</f>
        <v>Cache</v>
      </c>
      <c r="I1980" t="str">
        <f>_xlfn.XLOOKUP(Table1[[#This Row],[ZIPCODE]],Table3[zip],Table3[county])</f>
        <v>Cache County</v>
      </c>
      <c r="J1980" t="str">
        <f>IFERROR(Table1[[#This Row],[County (Utah.gov)]], SUBSTITUTE(Table1[[#This Row],[County (WPR)]], " County", ""))</f>
        <v>Cache</v>
      </c>
    </row>
    <row r="1981" spans="1:10">
      <c r="A1981" t="s">
        <v>301</v>
      </c>
      <c r="B1981" t="s">
        <v>300</v>
      </c>
      <c r="C1981">
        <v>2025</v>
      </c>
      <c r="D1981">
        <v>2</v>
      </c>
      <c r="E1981">
        <v>84340</v>
      </c>
      <c r="F1981" t="s">
        <v>290</v>
      </c>
      <c r="G1981">
        <v>5</v>
      </c>
      <c r="H1981" t="str">
        <f>_xlfn.XLOOKUP(Table1[[#This Row],[ZIPCODE]],Table2[Zip Code],Table2[County])</f>
        <v>Box Elder</v>
      </c>
      <c r="I1981" t="str">
        <f>_xlfn.XLOOKUP(Table1[[#This Row],[ZIPCODE]],Table3[zip],Table3[county])</f>
        <v>Box Elder County</v>
      </c>
      <c r="J1981" t="str">
        <f>IFERROR(Table1[[#This Row],[County (Utah.gov)]], SUBSTITUTE(Table1[[#This Row],[County (WPR)]], " County", ""))</f>
        <v>Box Elder</v>
      </c>
    </row>
    <row r="1982" spans="1:10">
      <c r="A1982" t="s">
        <v>301</v>
      </c>
      <c r="B1982" t="s">
        <v>300</v>
      </c>
      <c r="C1982">
        <v>2025</v>
      </c>
      <c r="D1982">
        <v>2</v>
      </c>
      <c r="E1982">
        <v>84341</v>
      </c>
      <c r="F1982" t="s">
        <v>290</v>
      </c>
      <c r="G1982">
        <v>13</v>
      </c>
      <c r="H1982" t="str">
        <f>_xlfn.XLOOKUP(Table1[[#This Row],[ZIPCODE]],Table2[Zip Code],Table2[County])</f>
        <v>Cache</v>
      </c>
      <c r="I1982" t="str">
        <f>_xlfn.XLOOKUP(Table1[[#This Row],[ZIPCODE]],Table3[zip],Table3[county])</f>
        <v>Cache County</v>
      </c>
      <c r="J1982" t="str">
        <f>IFERROR(Table1[[#This Row],[County (Utah.gov)]], SUBSTITUTE(Table1[[#This Row],[County (WPR)]], " County", ""))</f>
        <v>Cache</v>
      </c>
    </row>
    <row r="1983" spans="1:10">
      <c r="A1983" t="s">
        <v>301</v>
      </c>
      <c r="B1983" t="s">
        <v>300</v>
      </c>
      <c r="C1983">
        <v>2025</v>
      </c>
      <c r="D1983">
        <v>2</v>
      </c>
      <c r="E1983">
        <v>84341</v>
      </c>
      <c r="F1983" t="s">
        <v>291</v>
      </c>
      <c r="G1983">
        <v>3</v>
      </c>
      <c r="H1983" t="str">
        <f>_xlfn.XLOOKUP(Table1[[#This Row],[ZIPCODE]],Table2[Zip Code],Table2[County])</f>
        <v>Cache</v>
      </c>
      <c r="I1983" t="str">
        <f>_xlfn.XLOOKUP(Table1[[#This Row],[ZIPCODE]],Table3[zip],Table3[county])</f>
        <v>Cache County</v>
      </c>
      <c r="J1983" t="str">
        <f>IFERROR(Table1[[#This Row],[County (Utah.gov)]], SUBSTITUTE(Table1[[#This Row],[County (WPR)]], " County", ""))</f>
        <v>Cache</v>
      </c>
    </row>
    <row r="1984" spans="1:10">
      <c r="A1984" t="s">
        <v>301</v>
      </c>
      <c r="B1984" t="s">
        <v>300</v>
      </c>
      <c r="C1984">
        <v>2025</v>
      </c>
      <c r="D1984">
        <v>2</v>
      </c>
      <c r="E1984">
        <v>84401</v>
      </c>
      <c r="F1984" t="s">
        <v>290</v>
      </c>
      <c r="G1984">
        <v>48</v>
      </c>
      <c r="H1984" t="str">
        <f>_xlfn.XLOOKUP(Table1[[#This Row],[ZIPCODE]],Table2[Zip Code],Table2[County])</f>
        <v>Weber</v>
      </c>
      <c r="I1984" t="str">
        <f>_xlfn.XLOOKUP(Table1[[#This Row],[ZIPCODE]],Table3[zip],Table3[county])</f>
        <v>Weber County</v>
      </c>
      <c r="J1984" t="str">
        <f>IFERROR(Table1[[#This Row],[County (Utah.gov)]], SUBSTITUTE(Table1[[#This Row],[County (WPR)]], " County", ""))</f>
        <v>Weber</v>
      </c>
    </row>
    <row r="1985" spans="1:10">
      <c r="A1985" t="s">
        <v>301</v>
      </c>
      <c r="B1985" t="s">
        <v>300</v>
      </c>
      <c r="C1985">
        <v>2025</v>
      </c>
      <c r="D1985">
        <v>2</v>
      </c>
      <c r="E1985">
        <v>84401</v>
      </c>
      <c r="F1985" t="s">
        <v>291</v>
      </c>
      <c r="G1985">
        <v>14</v>
      </c>
      <c r="H1985" t="str">
        <f>_xlfn.XLOOKUP(Table1[[#This Row],[ZIPCODE]],Table2[Zip Code],Table2[County])</f>
        <v>Weber</v>
      </c>
      <c r="I1985" t="str">
        <f>_xlfn.XLOOKUP(Table1[[#This Row],[ZIPCODE]],Table3[zip],Table3[county])</f>
        <v>Weber County</v>
      </c>
      <c r="J1985" t="str">
        <f>IFERROR(Table1[[#This Row],[County (Utah.gov)]], SUBSTITUTE(Table1[[#This Row],[County (WPR)]], " County", ""))</f>
        <v>Weber</v>
      </c>
    </row>
    <row r="1986" spans="1:10">
      <c r="A1986" t="s">
        <v>301</v>
      </c>
      <c r="B1986" t="s">
        <v>300</v>
      </c>
      <c r="C1986">
        <v>2025</v>
      </c>
      <c r="D1986">
        <v>2</v>
      </c>
      <c r="E1986">
        <v>84403</v>
      </c>
      <c r="F1986" t="s">
        <v>290</v>
      </c>
      <c r="G1986">
        <v>59</v>
      </c>
      <c r="H1986" t="str">
        <f>_xlfn.XLOOKUP(Table1[[#This Row],[ZIPCODE]],Table2[Zip Code],Table2[County])</f>
        <v>Weber</v>
      </c>
      <c r="I1986" t="str">
        <f>_xlfn.XLOOKUP(Table1[[#This Row],[ZIPCODE]],Table3[zip],Table3[county])</f>
        <v>Weber County</v>
      </c>
      <c r="J1986" t="str">
        <f>IFERROR(Table1[[#This Row],[County (Utah.gov)]], SUBSTITUTE(Table1[[#This Row],[County (WPR)]], " County", ""))</f>
        <v>Weber</v>
      </c>
    </row>
    <row r="1987" spans="1:10">
      <c r="A1987" t="s">
        <v>301</v>
      </c>
      <c r="B1987" t="s">
        <v>300</v>
      </c>
      <c r="C1987">
        <v>2025</v>
      </c>
      <c r="D1987">
        <v>2</v>
      </c>
      <c r="E1987">
        <v>84403</v>
      </c>
      <c r="F1987" t="s">
        <v>291</v>
      </c>
      <c r="G1987">
        <v>9</v>
      </c>
      <c r="H1987" t="str">
        <f>_xlfn.XLOOKUP(Table1[[#This Row],[ZIPCODE]],Table2[Zip Code],Table2[County])</f>
        <v>Weber</v>
      </c>
      <c r="I1987" t="str">
        <f>_xlfn.XLOOKUP(Table1[[#This Row],[ZIPCODE]],Table3[zip],Table3[county])</f>
        <v>Weber County</v>
      </c>
      <c r="J1987" t="str">
        <f>IFERROR(Table1[[#This Row],[County (Utah.gov)]], SUBSTITUTE(Table1[[#This Row],[County (WPR)]], " County", ""))</f>
        <v>Weber</v>
      </c>
    </row>
    <row r="1988" spans="1:10">
      <c r="A1988" t="s">
        <v>301</v>
      </c>
      <c r="B1988" t="s">
        <v>300</v>
      </c>
      <c r="C1988">
        <v>2025</v>
      </c>
      <c r="D1988">
        <v>2</v>
      </c>
      <c r="E1988">
        <v>84404</v>
      </c>
      <c r="F1988" t="s">
        <v>290</v>
      </c>
      <c r="G1988">
        <v>50</v>
      </c>
      <c r="H1988" t="str">
        <f>_xlfn.XLOOKUP(Table1[[#This Row],[ZIPCODE]],Table2[Zip Code],Table2[County])</f>
        <v>Weber</v>
      </c>
      <c r="I1988" t="str">
        <f>_xlfn.XLOOKUP(Table1[[#This Row],[ZIPCODE]],Table3[zip],Table3[county])</f>
        <v>Weber County</v>
      </c>
      <c r="J1988" t="str">
        <f>IFERROR(Table1[[#This Row],[County (Utah.gov)]], SUBSTITUTE(Table1[[#This Row],[County (WPR)]], " County", ""))</f>
        <v>Weber</v>
      </c>
    </row>
    <row r="1989" spans="1:10">
      <c r="A1989" t="s">
        <v>301</v>
      </c>
      <c r="B1989" t="s">
        <v>300</v>
      </c>
      <c r="C1989">
        <v>2025</v>
      </c>
      <c r="D1989">
        <v>2</v>
      </c>
      <c r="E1989">
        <v>84404</v>
      </c>
      <c r="F1989" t="s">
        <v>291</v>
      </c>
      <c r="G1989">
        <v>11</v>
      </c>
      <c r="H1989" t="str">
        <f>_xlfn.XLOOKUP(Table1[[#This Row],[ZIPCODE]],Table2[Zip Code],Table2[County])</f>
        <v>Weber</v>
      </c>
      <c r="I1989" t="str">
        <f>_xlfn.XLOOKUP(Table1[[#This Row],[ZIPCODE]],Table3[zip],Table3[county])</f>
        <v>Weber County</v>
      </c>
      <c r="J1989" t="str">
        <f>IFERROR(Table1[[#This Row],[County (Utah.gov)]], SUBSTITUTE(Table1[[#This Row],[County (WPR)]], " County", ""))</f>
        <v>Weber</v>
      </c>
    </row>
    <row r="1990" spans="1:10">
      <c r="A1990" t="s">
        <v>301</v>
      </c>
      <c r="B1990" t="s">
        <v>300</v>
      </c>
      <c r="C1990">
        <v>2025</v>
      </c>
      <c r="D1990">
        <v>2</v>
      </c>
      <c r="E1990">
        <v>84405</v>
      </c>
      <c r="F1990" t="s">
        <v>290</v>
      </c>
      <c r="G1990">
        <v>50</v>
      </c>
      <c r="H1990" t="str">
        <f>_xlfn.XLOOKUP(Table1[[#This Row],[ZIPCODE]],Table2[Zip Code],Table2[County])</f>
        <v>Weber</v>
      </c>
      <c r="I1990" t="str">
        <f>_xlfn.XLOOKUP(Table1[[#This Row],[ZIPCODE]],Table3[zip],Table3[county])</f>
        <v>Weber County</v>
      </c>
      <c r="J1990" t="str">
        <f>IFERROR(Table1[[#This Row],[County (Utah.gov)]], SUBSTITUTE(Table1[[#This Row],[County (WPR)]], " County", ""))</f>
        <v>Weber</v>
      </c>
    </row>
    <row r="1991" spans="1:10">
      <c r="A1991" t="s">
        <v>301</v>
      </c>
      <c r="B1991" t="s">
        <v>300</v>
      </c>
      <c r="C1991">
        <v>2025</v>
      </c>
      <c r="D1991">
        <v>2</v>
      </c>
      <c r="E1991">
        <v>84405</v>
      </c>
      <c r="F1991" t="s">
        <v>291</v>
      </c>
      <c r="G1991">
        <v>8</v>
      </c>
      <c r="H1991" t="str">
        <f>_xlfn.XLOOKUP(Table1[[#This Row],[ZIPCODE]],Table2[Zip Code],Table2[County])</f>
        <v>Weber</v>
      </c>
      <c r="I1991" t="str">
        <f>_xlfn.XLOOKUP(Table1[[#This Row],[ZIPCODE]],Table3[zip],Table3[county])</f>
        <v>Weber County</v>
      </c>
      <c r="J1991" t="str">
        <f>IFERROR(Table1[[#This Row],[County (Utah.gov)]], SUBSTITUTE(Table1[[#This Row],[County (WPR)]], " County", ""))</f>
        <v>Weber</v>
      </c>
    </row>
    <row r="1992" spans="1:10">
      <c r="A1992" t="s">
        <v>301</v>
      </c>
      <c r="B1992" t="s">
        <v>300</v>
      </c>
      <c r="C1992">
        <v>2025</v>
      </c>
      <c r="D1992">
        <v>2</v>
      </c>
      <c r="E1992">
        <v>84414</v>
      </c>
      <c r="F1992" t="s">
        <v>290</v>
      </c>
      <c r="G1992">
        <v>46</v>
      </c>
      <c r="H1992" t="str">
        <f>_xlfn.XLOOKUP(Table1[[#This Row],[ZIPCODE]],Table2[Zip Code],Table2[County])</f>
        <v>Weber</v>
      </c>
      <c r="I1992" t="str">
        <f>_xlfn.XLOOKUP(Table1[[#This Row],[ZIPCODE]],Table3[zip],Table3[county])</f>
        <v>Weber County</v>
      </c>
      <c r="J1992" t="str">
        <f>IFERROR(Table1[[#This Row],[County (Utah.gov)]], SUBSTITUTE(Table1[[#This Row],[County (WPR)]], " County", ""))</f>
        <v>Weber</v>
      </c>
    </row>
    <row r="1993" spans="1:10">
      <c r="A1993" t="s">
        <v>301</v>
      </c>
      <c r="B1993" t="s">
        <v>300</v>
      </c>
      <c r="C1993">
        <v>2025</v>
      </c>
      <c r="D1993">
        <v>2</v>
      </c>
      <c r="E1993">
        <v>84414</v>
      </c>
      <c r="F1993" t="s">
        <v>291</v>
      </c>
      <c r="G1993">
        <v>9</v>
      </c>
      <c r="H1993" t="str">
        <f>_xlfn.XLOOKUP(Table1[[#This Row],[ZIPCODE]],Table2[Zip Code],Table2[County])</f>
        <v>Weber</v>
      </c>
      <c r="I1993" t="str">
        <f>_xlfn.XLOOKUP(Table1[[#This Row],[ZIPCODE]],Table3[zip],Table3[county])</f>
        <v>Weber County</v>
      </c>
      <c r="J1993" t="str">
        <f>IFERROR(Table1[[#This Row],[County (Utah.gov)]], SUBSTITUTE(Table1[[#This Row],[County (WPR)]], " County", ""))</f>
        <v>Weber</v>
      </c>
    </row>
    <row r="1994" spans="1:10">
      <c r="A1994" t="s">
        <v>301</v>
      </c>
      <c r="B1994" t="s">
        <v>300</v>
      </c>
      <c r="C1994">
        <v>2025</v>
      </c>
      <c r="D1994">
        <v>2</v>
      </c>
      <c r="E1994">
        <v>84501</v>
      </c>
      <c r="F1994" t="s">
        <v>290</v>
      </c>
      <c r="G1994">
        <v>6</v>
      </c>
      <c r="H1994" t="str">
        <f>_xlfn.XLOOKUP(Table1[[#This Row],[ZIPCODE]],Table2[Zip Code],Table2[County])</f>
        <v>Carbon</v>
      </c>
      <c r="I1994" t="str">
        <f>_xlfn.XLOOKUP(Table1[[#This Row],[ZIPCODE]],Table3[zip],Table3[county])</f>
        <v>Carbon County</v>
      </c>
      <c r="J1994" t="str">
        <f>IFERROR(Table1[[#This Row],[County (Utah.gov)]], SUBSTITUTE(Table1[[#This Row],[County (WPR)]], " County", ""))</f>
        <v>Carbon</v>
      </c>
    </row>
    <row r="1995" spans="1:10">
      <c r="A1995" t="s">
        <v>301</v>
      </c>
      <c r="B1995" t="s">
        <v>300</v>
      </c>
      <c r="C1995">
        <v>2025</v>
      </c>
      <c r="D1995">
        <v>2</v>
      </c>
      <c r="E1995">
        <v>84501</v>
      </c>
      <c r="F1995" t="s">
        <v>291</v>
      </c>
      <c r="G1995">
        <v>1</v>
      </c>
      <c r="H1995" t="str">
        <f>_xlfn.XLOOKUP(Table1[[#This Row],[ZIPCODE]],Table2[Zip Code],Table2[County])</f>
        <v>Carbon</v>
      </c>
      <c r="I1995" t="str">
        <f>_xlfn.XLOOKUP(Table1[[#This Row],[ZIPCODE]],Table3[zip],Table3[county])</f>
        <v>Carbon County</v>
      </c>
      <c r="J1995" t="str">
        <f>IFERROR(Table1[[#This Row],[County (Utah.gov)]], SUBSTITUTE(Table1[[#This Row],[County (WPR)]], " County", ""))</f>
        <v>Carbon</v>
      </c>
    </row>
    <row r="1996" spans="1:10">
      <c r="A1996" t="s">
        <v>301</v>
      </c>
      <c r="B1996" t="s">
        <v>300</v>
      </c>
      <c r="C1996">
        <v>2025</v>
      </c>
      <c r="D1996">
        <v>2</v>
      </c>
      <c r="E1996">
        <v>84505</v>
      </c>
      <c r="F1996" t="s">
        <v>290</v>
      </c>
      <c r="G1996">
        <v>1</v>
      </c>
      <c r="H1996" t="e">
        <f>_xlfn.XLOOKUP(Table1[[#This Row],[ZIPCODE]],Table2[Zip Code],Table2[County])</f>
        <v>#N/A</v>
      </c>
      <c r="I1996" t="e">
        <f>_xlfn.XLOOKUP(Table1[[#This Row],[ZIPCODE]],Table3[zip],Table3[county])</f>
        <v>#N/A</v>
      </c>
      <c r="J1996" t="e">
        <f>IFERROR(Table1[[#This Row],[County (Utah.gov)]], SUBSTITUTE(Table1[[#This Row],[County (WPR)]], " County", ""))</f>
        <v>#N/A</v>
      </c>
    </row>
    <row r="1997" spans="1:10">
      <c r="A1997" t="s">
        <v>301</v>
      </c>
      <c r="B1997" t="s">
        <v>300</v>
      </c>
      <c r="C1997">
        <v>2025</v>
      </c>
      <c r="D1997">
        <v>2</v>
      </c>
      <c r="E1997">
        <v>84511</v>
      </c>
      <c r="F1997" t="s">
        <v>290</v>
      </c>
      <c r="G1997">
        <v>4</v>
      </c>
      <c r="H1997" t="str">
        <f>_xlfn.XLOOKUP(Table1[[#This Row],[ZIPCODE]],Table2[Zip Code],Table2[County])</f>
        <v>San Juan</v>
      </c>
      <c r="I1997" t="str">
        <f>_xlfn.XLOOKUP(Table1[[#This Row],[ZIPCODE]],Table3[zip],Table3[county])</f>
        <v>San Juan County</v>
      </c>
      <c r="J1997" t="str">
        <f>IFERROR(Table1[[#This Row],[County (Utah.gov)]], SUBSTITUTE(Table1[[#This Row],[County (WPR)]], " County", ""))</f>
        <v>San Juan</v>
      </c>
    </row>
    <row r="1998" spans="1:10">
      <c r="A1998" t="s">
        <v>301</v>
      </c>
      <c r="B1998" t="s">
        <v>300</v>
      </c>
      <c r="C1998">
        <v>2025</v>
      </c>
      <c r="D1998">
        <v>2</v>
      </c>
      <c r="E1998">
        <v>84511</v>
      </c>
      <c r="F1998" t="s">
        <v>291</v>
      </c>
      <c r="G1998">
        <v>1</v>
      </c>
      <c r="H1998" t="str">
        <f>_xlfn.XLOOKUP(Table1[[#This Row],[ZIPCODE]],Table2[Zip Code],Table2[County])</f>
        <v>San Juan</v>
      </c>
      <c r="I1998" t="str">
        <f>_xlfn.XLOOKUP(Table1[[#This Row],[ZIPCODE]],Table3[zip],Table3[county])</f>
        <v>San Juan County</v>
      </c>
      <c r="J1998" t="str">
        <f>IFERROR(Table1[[#This Row],[County (Utah.gov)]], SUBSTITUTE(Table1[[#This Row],[County (WPR)]], " County", ""))</f>
        <v>San Juan</v>
      </c>
    </row>
    <row r="1999" spans="1:10">
      <c r="A1999" t="s">
        <v>301</v>
      </c>
      <c r="B1999" t="s">
        <v>300</v>
      </c>
      <c r="C1999">
        <v>2025</v>
      </c>
      <c r="D1999">
        <v>2</v>
      </c>
      <c r="E1999">
        <v>84512</v>
      </c>
      <c r="F1999" t="s">
        <v>291</v>
      </c>
      <c r="G1999">
        <v>1</v>
      </c>
      <c r="H1999" t="str">
        <f>_xlfn.XLOOKUP(Table1[[#This Row],[ZIPCODE]],Table2[Zip Code],Table2[County])</f>
        <v>San Juan</v>
      </c>
      <c r="I1999" t="str">
        <f>_xlfn.XLOOKUP(Table1[[#This Row],[ZIPCODE]],Table3[zip],Table3[county])</f>
        <v>San Juan County</v>
      </c>
      <c r="J1999" t="str">
        <f>IFERROR(Table1[[#This Row],[County (Utah.gov)]], SUBSTITUTE(Table1[[#This Row],[County (WPR)]], " County", ""))</f>
        <v>San Juan</v>
      </c>
    </row>
    <row r="2000" spans="1:10">
      <c r="A2000" t="s">
        <v>301</v>
      </c>
      <c r="B2000" t="s">
        <v>300</v>
      </c>
      <c r="C2000">
        <v>2025</v>
      </c>
      <c r="D2000">
        <v>2</v>
      </c>
      <c r="E2000">
        <v>84518</v>
      </c>
      <c r="F2000" t="s">
        <v>290</v>
      </c>
      <c r="G2000">
        <v>1</v>
      </c>
      <c r="H2000" t="str">
        <f>_xlfn.XLOOKUP(Table1[[#This Row],[ZIPCODE]],Table2[Zip Code],Table2[County])</f>
        <v>Emery</v>
      </c>
      <c r="I2000" t="str">
        <f>_xlfn.XLOOKUP(Table1[[#This Row],[ZIPCODE]],Table3[zip],Table3[county])</f>
        <v>Emery County</v>
      </c>
      <c r="J2000" t="str">
        <f>IFERROR(Table1[[#This Row],[County (Utah.gov)]], SUBSTITUTE(Table1[[#This Row],[County (WPR)]], " County", ""))</f>
        <v>Emery</v>
      </c>
    </row>
    <row r="2001" spans="1:10">
      <c r="A2001" t="s">
        <v>301</v>
      </c>
      <c r="B2001" t="s">
        <v>300</v>
      </c>
      <c r="C2001">
        <v>2025</v>
      </c>
      <c r="D2001">
        <v>2</v>
      </c>
      <c r="E2001">
        <v>84523</v>
      </c>
      <c r="F2001" t="s">
        <v>290</v>
      </c>
      <c r="G2001">
        <v>1</v>
      </c>
      <c r="H2001" t="str">
        <f>_xlfn.XLOOKUP(Table1[[#This Row],[ZIPCODE]],Table2[Zip Code],Table2[County])</f>
        <v>Emery</v>
      </c>
      <c r="I2001" t="str">
        <f>_xlfn.XLOOKUP(Table1[[#This Row],[ZIPCODE]],Table3[zip],Table3[county])</f>
        <v>Emery County</v>
      </c>
      <c r="J2001" t="str">
        <f>IFERROR(Table1[[#This Row],[County (Utah.gov)]], SUBSTITUTE(Table1[[#This Row],[County (WPR)]], " County", ""))</f>
        <v>Emery</v>
      </c>
    </row>
    <row r="2002" spans="1:10">
      <c r="A2002" t="s">
        <v>301</v>
      </c>
      <c r="B2002" t="s">
        <v>300</v>
      </c>
      <c r="C2002">
        <v>2025</v>
      </c>
      <c r="D2002">
        <v>2</v>
      </c>
      <c r="E2002">
        <v>84525</v>
      </c>
      <c r="F2002" t="s">
        <v>290</v>
      </c>
      <c r="G2002">
        <v>1</v>
      </c>
      <c r="H2002" t="str">
        <f>_xlfn.XLOOKUP(Table1[[#This Row],[ZIPCODE]],Table2[Zip Code],Table2[County])</f>
        <v>Emery</v>
      </c>
      <c r="I2002" t="str">
        <f>_xlfn.XLOOKUP(Table1[[#This Row],[ZIPCODE]],Table3[zip],Table3[county])</f>
        <v>Emery County</v>
      </c>
      <c r="J2002" t="str">
        <f>IFERROR(Table1[[#This Row],[County (Utah.gov)]], SUBSTITUTE(Table1[[#This Row],[County (WPR)]], " County", ""))</f>
        <v>Emery</v>
      </c>
    </row>
    <row r="2003" spans="1:10">
      <c r="A2003" t="s">
        <v>301</v>
      </c>
      <c r="B2003" t="s">
        <v>300</v>
      </c>
      <c r="C2003">
        <v>2025</v>
      </c>
      <c r="D2003">
        <v>2</v>
      </c>
      <c r="E2003">
        <v>84526</v>
      </c>
      <c r="F2003" t="s">
        <v>290</v>
      </c>
      <c r="G2003">
        <v>1</v>
      </c>
      <c r="H2003" t="str">
        <f>_xlfn.XLOOKUP(Table1[[#This Row],[ZIPCODE]],Table2[Zip Code],Table2[County])</f>
        <v>Carbon</v>
      </c>
      <c r="I2003" t="str">
        <f>_xlfn.XLOOKUP(Table1[[#This Row],[ZIPCODE]],Table3[zip],Table3[county])</f>
        <v>Carbon County</v>
      </c>
      <c r="J2003" t="str">
        <f>IFERROR(Table1[[#This Row],[County (Utah.gov)]], SUBSTITUTE(Table1[[#This Row],[County (WPR)]], " County", ""))</f>
        <v>Carbon</v>
      </c>
    </row>
    <row r="2004" spans="1:10">
      <c r="A2004" t="s">
        <v>301</v>
      </c>
      <c r="B2004" t="s">
        <v>300</v>
      </c>
      <c r="C2004">
        <v>2025</v>
      </c>
      <c r="D2004">
        <v>2</v>
      </c>
      <c r="E2004">
        <v>84526</v>
      </c>
      <c r="F2004" t="s">
        <v>291</v>
      </c>
      <c r="G2004">
        <v>1</v>
      </c>
      <c r="H2004" t="str">
        <f>_xlfn.XLOOKUP(Table1[[#This Row],[ZIPCODE]],Table2[Zip Code],Table2[County])</f>
        <v>Carbon</v>
      </c>
      <c r="I2004" t="str">
        <f>_xlfn.XLOOKUP(Table1[[#This Row],[ZIPCODE]],Table3[zip],Table3[county])</f>
        <v>Carbon County</v>
      </c>
      <c r="J2004" t="str">
        <f>IFERROR(Table1[[#This Row],[County (Utah.gov)]], SUBSTITUTE(Table1[[#This Row],[County (WPR)]], " County", ""))</f>
        <v>Carbon</v>
      </c>
    </row>
    <row r="2005" spans="1:10">
      <c r="A2005" t="s">
        <v>301</v>
      </c>
      <c r="B2005" t="s">
        <v>300</v>
      </c>
      <c r="C2005">
        <v>2025</v>
      </c>
      <c r="D2005">
        <v>2</v>
      </c>
      <c r="E2005">
        <v>84532</v>
      </c>
      <c r="F2005" t="s">
        <v>290</v>
      </c>
      <c r="G2005">
        <v>17</v>
      </c>
      <c r="H2005" t="str">
        <f>_xlfn.XLOOKUP(Table1[[#This Row],[ZIPCODE]],Table2[Zip Code],Table2[County])</f>
        <v>Grand</v>
      </c>
      <c r="I2005" t="str">
        <f>_xlfn.XLOOKUP(Table1[[#This Row],[ZIPCODE]],Table3[zip],Table3[county])</f>
        <v>Grand County</v>
      </c>
      <c r="J2005" t="str">
        <f>IFERROR(Table1[[#This Row],[County (Utah.gov)]], SUBSTITUTE(Table1[[#This Row],[County (WPR)]], " County", ""))</f>
        <v>Grand</v>
      </c>
    </row>
    <row r="2006" spans="1:10">
      <c r="A2006" t="s">
        <v>301</v>
      </c>
      <c r="B2006" t="s">
        <v>300</v>
      </c>
      <c r="C2006">
        <v>2025</v>
      </c>
      <c r="D2006">
        <v>2</v>
      </c>
      <c r="E2006">
        <v>84532</v>
      </c>
      <c r="F2006" t="s">
        <v>291</v>
      </c>
      <c r="G2006">
        <v>2</v>
      </c>
      <c r="H2006" t="str">
        <f>_xlfn.XLOOKUP(Table1[[#This Row],[ZIPCODE]],Table2[Zip Code],Table2[County])</f>
        <v>Grand</v>
      </c>
      <c r="I2006" t="str">
        <f>_xlfn.XLOOKUP(Table1[[#This Row],[ZIPCODE]],Table3[zip],Table3[county])</f>
        <v>Grand County</v>
      </c>
      <c r="J2006" t="str">
        <f>IFERROR(Table1[[#This Row],[County (Utah.gov)]], SUBSTITUTE(Table1[[#This Row],[County (WPR)]], " County", ""))</f>
        <v>Grand</v>
      </c>
    </row>
    <row r="2007" spans="1:10">
      <c r="A2007" t="s">
        <v>301</v>
      </c>
      <c r="B2007" t="s">
        <v>300</v>
      </c>
      <c r="C2007">
        <v>2025</v>
      </c>
      <c r="D2007">
        <v>2</v>
      </c>
      <c r="E2007">
        <v>84534</v>
      </c>
      <c r="F2007" t="s">
        <v>290</v>
      </c>
      <c r="G2007">
        <v>1</v>
      </c>
      <c r="H2007" t="str">
        <f>_xlfn.XLOOKUP(Table1[[#This Row],[ZIPCODE]],Table2[Zip Code],Table2[County])</f>
        <v>San Juan</v>
      </c>
      <c r="I2007" t="str">
        <f>_xlfn.XLOOKUP(Table1[[#This Row],[ZIPCODE]],Table3[zip],Table3[county])</f>
        <v>San Juan County</v>
      </c>
      <c r="J2007" t="str">
        <f>IFERROR(Table1[[#This Row],[County (Utah.gov)]], SUBSTITUTE(Table1[[#This Row],[County (WPR)]], " County", ""))</f>
        <v>San Juan</v>
      </c>
    </row>
    <row r="2008" spans="1:10">
      <c r="A2008" t="s">
        <v>301</v>
      </c>
      <c r="B2008" t="s">
        <v>300</v>
      </c>
      <c r="C2008">
        <v>2025</v>
      </c>
      <c r="D2008">
        <v>2</v>
      </c>
      <c r="E2008">
        <v>84534</v>
      </c>
      <c r="F2008" t="s">
        <v>291</v>
      </c>
      <c r="G2008">
        <v>1</v>
      </c>
      <c r="H2008" t="str">
        <f>_xlfn.XLOOKUP(Table1[[#This Row],[ZIPCODE]],Table2[Zip Code],Table2[County])</f>
        <v>San Juan</v>
      </c>
      <c r="I2008" t="str">
        <f>_xlfn.XLOOKUP(Table1[[#This Row],[ZIPCODE]],Table3[zip],Table3[county])</f>
        <v>San Juan County</v>
      </c>
      <c r="J2008" t="str">
        <f>IFERROR(Table1[[#This Row],[County (Utah.gov)]], SUBSTITUTE(Table1[[#This Row],[County (WPR)]], " County", ""))</f>
        <v>San Juan</v>
      </c>
    </row>
    <row r="2009" spans="1:10">
      <c r="A2009" t="s">
        <v>301</v>
      </c>
      <c r="B2009" t="s">
        <v>300</v>
      </c>
      <c r="C2009">
        <v>2025</v>
      </c>
      <c r="D2009">
        <v>2</v>
      </c>
      <c r="E2009">
        <v>84535</v>
      </c>
      <c r="F2009" t="s">
        <v>290</v>
      </c>
      <c r="G2009">
        <v>1</v>
      </c>
      <c r="H2009" t="str">
        <f>_xlfn.XLOOKUP(Table1[[#This Row],[ZIPCODE]],Table2[Zip Code],Table2[County])</f>
        <v>San Juan</v>
      </c>
      <c r="I2009" t="str">
        <f>_xlfn.XLOOKUP(Table1[[#This Row],[ZIPCODE]],Table3[zip],Table3[county])</f>
        <v>San Juan County</v>
      </c>
      <c r="J2009" t="str">
        <f>IFERROR(Table1[[#This Row],[County (Utah.gov)]], SUBSTITUTE(Table1[[#This Row],[County (WPR)]], " County", ""))</f>
        <v>San Juan</v>
      </c>
    </row>
    <row r="2010" spans="1:10">
      <c r="A2010" t="s">
        <v>301</v>
      </c>
      <c r="B2010" t="s">
        <v>300</v>
      </c>
      <c r="C2010">
        <v>2025</v>
      </c>
      <c r="D2010">
        <v>2</v>
      </c>
      <c r="E2010">
        <v>84536</v>
      </c>
      <c r="F2010" t="s">
        <v>290</v>
      </c>
      <c r="G2010">
        <v>1</v>
      </c>
      <c r="H2010" t="str">
        <f>_xlfn.XLOOKUP(Table1[[#This Row],[ZIPCODE]],Table2[Zip Code],Table2[County])</f>
        <v>San Juan</v>
      </c>
      <c r="I2010" t="str">
        <f>_xlfn.XLOOKUP(Table1[[#This Row],[ZIPCODE]],Table3[zip],Table3[county])</f>
        <v>San Juan County</v>
      </c>
      <c r="J2010" t="str">
        <f>IFERROR(Table1[[#This Row],[County (Utah.gov)]], SUBSTITUTE(Table1[[#This Row],[County (WPR)]], " County", ""))</f>
        <v>San Juan</v>
      </c>
    </row>
    <row r="2011" spans="1:10">
      <c r="A2011" t="s">
        <v>301</v>
      </c>
      <c r="B2011" t="s">
        <v>300</v>
      </c>
      <c r="C2011">
        <v>2025</v>
      </c>
      <c r="D2011">
        <v>2</v>
      </c>
      <c r="E2011">
        <v>84537</v>
      </c>
      <c r="F2011" t="s">
        <v>290</v>
      </c>
      <c r="G2011">
        <v>3</v>
      </c>
      <c r="H2011" t="str">
        <f>_xlfn.XLOOKUP(Table1[[#This Row],[ZIPCODE]],Table2[Zip Code],Table2[County])</f>
        <v>Emery</v>
      </c>
      <c r="I2011" t="str">
        <f>_xlfn.XLOOKUP(Table1[[#This Row],[ZIPCODE]],Table3[zip],Table3[county])</f>
        <v>Emery County</v>
      </c>
      <c r="J2011" t="str">
        <f>IFERROR(Table1[[#This Row],[County (Utah.gov)]], SUBSTITUTE(Table1[[#This Row],[County (WPR)]], " County", ""))</f>
        <v>Emery</v>
      </c>
    </row>
    <row r="2012" spans="1:10">
      <c r="A2012" t="s">
        <v>301</v>
      </c>
      <c r="B2012" t="s">
        <v>300</v>
      </c>
      <c r="C2012">
        <v>2025</v>
      </c>
      <c r="D2012">
        <v>2</v>
      </c>
      <c r="E2012">
        <v>84542</v>
      </c>
      <c r="F2012" t="s">
        <v>291</v>
      </c>
      <c r="G2012">
        <v>1</v>
      </c>
      <c r="H2012" t="str">
        <f>_xlfn.XLOOKUP(Table1[[#This Row],[ZIPCODE]],Table2[Zip Code],Table2[County])</f>
        <v>Carbon</v>
      </c>
      <c r="I2012" t="str">
        <f>_xlfn.XLOOKUP(Table1[[#This Row],[ZIPCODE]],Table3[zip],Table3[county])</f>
        <v>Carbon County</v>
      </c>
      <c r="J2012" t="str">
        <f>IFERROR(Table1[[#This Row],[County (Utah.gov)]], SUBSTITUTE(Table1[[#This Row],[County (WPR)]], " County", ""))</f>
        <v>Carbon</v>
      </c>
    </row>
    <row r="2013" spans="1:10">
      <c r="A2013" t="s">
        <v>301</v>
      </c>
      <c r="B2013" t="s">
        <v>300</v>
      </c>
      <c r="C2013">
        <v>2025</v>
      </c>
      <c r="D2013">
        <v>2</v>
      </c>
      <c r="E2013">
        <v>84601</v>
      </c>
      <c r="F2013" t="s">
        <v>290</v>
      </c>
      <c r="G2013">
        <v>51</v>
      </c>
      <c r="H2013" t="str">
        <f>_xlfn.XLOOKUP(Table1[[#This Row],[ZIPCODE]],Table2[Zip Code],Table2[County])</f>
        <v>Utah</v>
      </c>
      <c r="I2013" t="str">
        <f>_xlfn.XLOOKUP(Table1[[#This Row],[ZIPCODE]],Table3[zip],Table3[county])</f>
        <v>Utah County</v>
      </c>
      <c r="J2013" t="str">
        <f>IFERROR(Table1[[#This Row],[County (Utah.gov)]], SUBSTITUTE(Table1[[#This Row],[County (WPR)]], " County", ""))</f>
        <v>Utah</v>
      </c>
    </row>
    <row r="2014" spans="1:10">
      <c r="A2014" t="s">
        <v>301</v>
      </c>
      <c r="B2014" t="s">
        <v>300</v>
      </c>
      <c r="C2014">
        <v>2025</v>
      </c>
      <c r="D2014">
        <v>2</v>
      </c>
      <c r="E2014">
        <v>84601</v>
      </c>
      <c r="F2014" t="s">
        <v>291</v>
      </c>
      <c r="G2014">
        <v>3</v>
      </c>
      <c r="H2014" t="str">
        <f>_xlfn.XLOOKUP(Table1[[#This Row],[ZIPCODE]],Table2[Zip Code],Table2[County])</f>
        <v>Utah</v>
      </c>
      <c r="I2014" t="str">
        <f>_xlfn.XLOOKUP(Table1[[#This Row],[ZIPCODE]],Table3[zip],Table3[county])</f>
        <v>Utah County</v>
      </c>
      <c r="J2014" t="str">
        <f>IFERROR(Table1[[#This Row],[County (Utah.gov)]], SUBSTITUTE(Table1[[#This Row],[County (WPR)]], " County", ""))</f>
        <v>Utah</v>
      </c>
    </row>
    <row r="2015" spans="1:10">
      <c r="A2015" t="s">
        <v>301</v>
      </c>
      <c r="B2015" t="s">
        <v>300</v>
      </c>
      <c r="C2015">
        <v>2025</v>
      </c>
      <c r="D2015">
        <v>2</v>
      </c>
      <c r="E2015">
        <v>84602</v>
      </c>
      <c r="F2015" t="s">
        <v>290</v>
      </c>
      <c r="G2015">
        <v>1</v>
      </c>
      <c r="H2015" t="str">
        <f>_xlfn.XLOOKUP(Table1[[#This Row],[ZIPCODE]],Table2[Zip Code],Table2[County])</f>
        <v>Utah</v>
      </c>
      <c r="I2015" t="str">
        <f>_xlfn.XLOOKUP(Table1[[#This Row],[ZIPCODE]],Table3[zip],Table3[county])</f>
        <v>Utah County</v>
      </c>
      <c r="J2015" t="str">
        <f>IFERROR(Table1[[#This Row],[County (Utah.gov)]], SUBSTITUTE(Table1[[#This Row],[County (WPR)]], " County", ""))</f>
        <v>Utah</v>
      </c>
    </row>
    <row r="2016" spans="1:10">
      <c r="A2016" t="s">
        <v>301</v>
      </c>
      <c r="B2016" t="s">
        <v>300</v>
      </c>
      <c r="C2016">
        <v>2025</v>
      </c>
      <c r="D2016">
        <v>2</v>
      </c>
      <c r="E2016">
        <v>84604</v>
      </c>
      <c r="F2016" t="s">
        <v>290</v>
      </c>
      <c r="G2016">
        <v>57</v>
      </c>
      <c r="H2016" t="str">
        <f>_xlfn.XLOOKUP(Table1[[#This Row],[ZIPCODE]],Table2[Zip Code],Table2[County])</f>
        <v>Utah</v>
      </c>
      <c r="I2016" t="str">
        <f>_xlfn.XLOOKUP(Table1[[#This Row],[ZIPCODE]],Table3[zip],Table3[county])</f>
        <v>Utah County</v>
      </c>
      <c r="J2016" t="str">
        <f>IFERROR(Table1[[#This Row],[County (Utah.gov)]], SUBSTITUTE(Table1[[#This Row],[County (WPR)]], " County", ""))</f>
        <v>Utah</v>
      </c>
    </row>
    <row r="2017" spans="1:10">
      <c r="A2017" t="s">
        <v>301</v>
      </c>
      <c r="B2017" t="s">
        <v>300</v>
      </c>
      <c r="C2017">
        <v>2025</v>
      </c>
      <c r="D2017">
        <v>2</v>
      </c>
      <c r="E2017">
        <v>84604</v>
      </c>
      <c r="F2017" t="s">
        <v>291</v>
      </c>
      <c r="G2017">
        <v>9</v>
      </c>
      <c r="H2017" t="str">
        <f>_xlfn.XLOOKUP(Table1[[#This Row],[ZIPCODE]],Table2[Zip Code],Table2[County])</f>
        <v>Utah</v>
      </c>
      <c r="I2017" t="str">
        <f>_xlfn.XLOOKUP(Table1[[#This Row],[ZIPCODE]],Table3[zip],Table3[county])</f>
        <v>Utah County</v>
      </c>
      <c r="J2017" t="str">
        <f>IFERROR(Table1[[#This Row],[County (Utah.gov)]], SUBSTITUTE(Table1[[#This Row],[County (WPR)]], " County", ""))</f>
        <v>Utah</v>
      </c>
    </row>
    <row r="2018" spans="1:10">
      <c r="A2018" t="s">
        <v>301</v>
      </c>
      <c r="B2018" t="s">
        <v>300</v>
      </c>
      <c r="C2018">
        <v>2025</v>
      </c>
      <c r="D2018">
        <v>2</v>
      </c>
      <c r="E2018">
        <v>84606</v>
      </c>
      <c r="F2018" t="s">
        <v>290</v>
      </c>
      <c r="G2018">
        <v>27</v>
      </c>
      <c r="H2018" t="str">
        <f>_xlfn.XLOOKUP(Table1[[#This Row],[ZIPCODE]],Table2[Zip Code],Table2[County])</f>
        <v>Utah</v>
      </c>
      <c r="I2018" t="str">
        <f>_xlfn.XLOOKUP(Table1[[#This Row],[ZIPCODE]],Table3[zip],Table3[county])</f>
        <v>Utah County</v>
      </c>
      <c r="J2018" t="str">
        <f>IFERROR(Table1[[#This Row],[County (Utah.gov)]], SUBSTITUTE(Table1[[#This Row],[County (WPR)]], " County", ""))</f>
        <v>Utah</v>
      </c>
    </row>
    <row r="2019" spans="1:10">
      <c r="A2019" t="s">
        <v>301</v>
      </c>
      <c r="B2019" t="s">
        <v>300</v>
      </c>
      <c r="C2019">
        <v>2025</v>
      </c>
      <c r="D2019">
        <v>2</v>
      </c>
      <c r="E2019">
        <v>84606</v>
      </c>
      <c r="F2019" t="s">
        <v>291</v>
      </c>
      <c r="G2019">
        <v>7</v>
      </c>
      <c r="H2019" t="str">
        <f>_xlfn.XLOOKUP(Table1[[#This Row],[ZIPCODE]],Table2[Zip Code],Table2[County])</f>
        <v>Utah</v>
      </c>
      <c r="I2019" t="str">
        <f>_xlfn.XLOOKUP(Table1[[#This Row],[ZIPCODE]],Table3[zip],Table3[county])</f>
        <v>Utah County</v>
      </c>
      <c r="J2019" t="str">
        <f>IFERROR(Table1[[#This Row],[County (Utah.gov)]], SUBSTITUTE(Table1[[#This Row],[County (WPR)]], " County", ""))</f>
        <v>Utah</v>
      </c>
    </row>
    <row r="2020" spans="1:10">
      <c r="A2020" t="s">
        <v>301</v>
      </c>
      <c r="B2020" t="s">
        <v>300</v>
      </c>
      <c r="C2020">
        <v>2025</v>
      </c>
      <c r="D2020">
        <v>2</v>
      </c>
      <c r="E2020">
        <v>84622</v>
      </c>
      <c r="F2020" t="s">
        <v>290</v>
      </c>
      <c r="G2020">
        <v>1</v>
      </c>
      <c r="H2020" t="str">
        <f>_xlfn.XLOOKUP(Table1[[#This Row],[ZIPCODE]],Table2[Zip Code],Table2[County])</f>
        <v>Sanpete</v>
      </c>
      <c r="I2020" t="str">
        <f>_xlfn.XLOOKUP(Table1[[#This Row],[ZIPCODE]],Table3[zip],Table3[county])</f>
        <v>Sanpete County</v>
      </c>
      <c r="J2020" t="str">
        <f>IFERROR(Table1[[#This Row],[County (Utah.gov)]], SUBSTITUTE(Table1[[#This Row],[County (WPR)]], " County", ""))</f>
        <v>Sanpete</v>
      </c>
    </row>
    <row r="2021" spans="1:10">
      <c r="A2021" t="s">
        <v>301</v>
      </c>
      <c r="B2021" t="s">
        <v>300</v>
      </c>
      <c r="C2021">
        <v>2025</v>
      </c>
      <c r="D2021">
        <v>2</v>
      </c>
      <c r="E2021">
        <v>84624</v>
      </c>
      <c r="F2021" t="s">
        <v>290</v>
      </c>
      <c r="G2021">
        <v>2</v>
      </c>
      <c r="H2021" t="str">
        <f>_xlfn.XLOOKUP(Table1[[#This Row],[ZIPCODE]],Table2[Zip Code],Table2[County])</f>
        <v>Millard</v>
      </c>
      <c r="I2021" t="str">
        <f>_xlfn.XLOOKUP(Table1[[#This Row],[ZIPCODE]],Table3[zip],Table3[county])</f>
        <v>Millard County</v>
      </c>
      <c r="J2021" t="str">
        <f>IFERROR(Table1[[#This Row],[County (Utah.gov)]], SUBSTITUTE(Table1[[#This Row],[County (WPR)]], " County", ""))</f>
        <v>Millard</v>
      </c>
    </row>
    <row r="2022" spans="1:10">
      <c r="A2022" t="s">
        <v>301</v>
      </c>
      <c r="B2022" t="s">
        <v>300</v>
      </c>
      <c r="C2022">
        <v>2025</v>
      </c>
      <c r="D2022">
        <v>2</v>
      </c>
      <c r="E2022">
        <v>84627</v>
      </c>
      <c r="F2022" t="s">
        <v>290</v>
      </c>
      <c r="G2022">
        <v>2</v>
      </c>
      <c r="H2022" t="str">
        <f>_xlfn.XLOOKUP(Table1[[#This Row],[ZIPCODE]],Table2[Zip Code],Table2[County])</f>
        <v>Sanpete</v>
      </c>
      <c r="I2022" t="str">
        <f>_xlfn.XLOOKUP(Table1[[#This Row],[ZIPCODE]],Table3[zip],Table3[county])</f>
        <v>Sanpete County</v>
      </c>
      <c r="J2022" t="str">
        <f>IFERROR(Table1[[#This Row],[County (Utah.gov)]], SUBSTITUTE(Table1[[#This Row],[County (WPR)]], " County", ""))</f>
        <v>Sanpete</v>
      </c>
    </row>
    <row r="2023" spans="1:10">
      <c r="A2023" t="s">
        <v>301</v>
      </c>
      <c r="B2023" t="s">
        <v>300</v>
      </c>
      <c r="C2023">
        <v>2025</v>
      </c>
      <c r="D2023">
        <v>2</v>
      </c>
      <c r="E2023">
        <v>84629</v>
      </c>
      <c r="F2023" t="s">
        <v>290</v>
      </c>
      <c r="G2023">
        <v>1</v>
      </c>
      <c r="H2023" t="str">
        <f>_xlfn.XLOOKUP(Table1[[#This Row],[ZIPCODE]],Table2[Zip Code],Table2[County])</f>
        <v>Sanpete</v>
      </c>
      <c r="I2023" t="str">
        <f>_xlfn.XLOOKUP(Table1[[#This Row],[ZIPCODE]],Table3[zip],Table3[county])</f>
        <v>Sanpete County</v>
      </c>
      <c r="J2023" t="str">
        <f>IFERROR(Table1[[#This Row],[County (Utah.gov)]], SUBSTITUTE(Table1[[#This Row],[County (WPR)]], " County", ""))</f>
        <v>Sanpete</v>
      </c>
    </row>
    <row r="2024" spans="1:10">
      <c r="A2024" t="s">
        <v>301</v>
      </c>
      <c r="B2024" t="s">
        <v>300</v>
      </c>
      <c r="C2024">
        <v>2025</v>
      </c>
      <c r="D2024">
        <v>2</v>
      </c>
      <c r="E2024">
        <v>84629</v>
      </c>
      <c r="F2024" t="s">
        <v>291</v>
      </c>
      <c r="G2024">
        <v>1</v>
      </c>
      <c r="H2024" t="str">
        <f>_xlfn.XLOOKUP(Table1[[#This Row],[ZIPCODE]],Table2[Zip Code],Table2[County])</f>
        <v>Sanpete</v>
      </c>
      <c r="I2024" t="str">
        <f>_xlfn.XLOOKUP(Table1[[#This Row],[ZIPCODE]],Table3[zip],Table3[county])</f>
        <v>Sanpete County</v>
      </c>
      <c r="J2024" t="str">
        <f>IFERROR(Table1[[#This Row],[County (Utah.gov)]], SUBSTITUTE(Table1[[#This Row],[County (WPR)]], " County", ""))</f>
        <v>Sanpete</v>
      </c>
    </row>
    <row r="2025" spans="1:10">
      <c r="A2025" t="s">
        <v>301</v>
      </c>
      <c r="B2025" t="s">
        <v>300</v>
      </c>
      <c r="C2025">
        <v>2025</v>
      </c>
      <c r="D2025">
        <v>2</v>
      </c>
      <c r="E2025">
        <v>84640</v>
      </c>
      <c r="F2025" t="s">
        <v>290</v>
      </c>
      <c r="G2025">
        <v>1</v>
      </c>
      <c r="H2025" t="str">
        <f>_xlfn.XLOOKUP(Table1[[#This Row],[ZIPCODE]],Table2[Zip Code],Table2[County])</f>
        <v>Millard</v>
      </c>
      <c r="I2025" t="str">
        <f>_xlfn.XLOOKUP(Table1[[#This Row],[ZIPCODE]],Table3[zip],Table3[county])</f>
        <v>Millard County</v>
      </c>
      <c r="J2025" t="str">
        <f>IFERROR(Table1[[#This Row],[County (Utah.gov)]], SUBSTITUTE(Table1[[#This Row],[County (WPR)]], " County", ""))</f>
        <v>Millard</v>
      </c>
    </row>
    <row r="2026" spans="1:10">
      <c r="A2026" t="s">
        <v>301</v>
      </c>
      <c r="B2026" t="s">
        <v>300</v>
      </c>
      <c r="C2026">
        <v>2025</v>
      </c>
      <c r="D2026">
        <v>2</v>
      </c>
      <c r="E2026">
        <v>84642</v>
      </c>
      <c r="F2026" t="s">
        <v>290</v>
      </c>
      <c r="G2026">
        <v>2</v>
      </c>
      <c r="H2026" t="str">
        <f>_xlfn.XLOOKUP(Table1[[#This Row],[ZIPCODE]],Table2[Zip Code],Table2[County])</f>
        <v>Sanpete</v>
      </c>
      <c r="I2026" t="str">
        <f>_xlfn.XLOOKUP(Table1[[#This Row],[ZIPCODE]],Table3[zip],Table3[county])</f>
        <v>Sanpete County</v>
      </c>
      <c r="J2026" t="str">
        <f>IFERROR(Table1[[#This Row],[County (Utah.gov)]], SUBSTITUTE(Table1[[#This Row],[County (WPR)]], " County", ""))</f>
        <v>Sanpete</v>
      </c>
    </row>
    <row r="2027" spans="1:10">
      <c r="A2027" t="s">
        <v>301</v>
      </c>
      <c r="B2027" t="s">
        <v>300</v>
      </c>
      <c r="C2027">
        <v>2025</v>
      </c>
      <c r="D2027">
        <v>2</v>
      </c>
      <c r="E2027">
        <v>84642</v>
      </c>
      <c r="F2027" t="s">
        <v>291</v>
      </c>
      <c r="G2027">
        <v>1</v>
      </c>
      <c r="H2027" t="str">
        <f>_xlfn.XLOOKUP(Table1[[#This Row],[ZIPCODE]],Table2[Zip Code],Table2[County])</f>
        <v>Sanpete</v>
      </c>
      <c r="I2027" t="str">
        <f>_xlfn.XLOOKUP(Table1[[#This Row],[ZIPCODE]],Table3[zip],Table3[county])</f>
        <v>Sanpete County</v>
      </c>
      <c r="J2027" t="str">
        <f>IFERROR(Table1[[#This Row],[County (Utah.gov)]], SUBSTITUTE(Table1[[#This Row],[County (WPR)]], " County", ""))</f>
        <v>Sanpete</v>
      </c>
    </row>
    <row r="2028" spans="1:10">
      <c r="A2028" t="s">
        <v>301</v>
      </c>
      <c r="B2028" t="s">
        <v>300</v>
      </c>
      <c r="C2028">
        <v>2025</v>
      </c>
      <c r="D2028">
        <v>2</v>
      </c>
      <c r="E2028">
        <v>84643</v>
      </c>
      <c r="F2028" t="s">
        <v>290</v>
      </c>
      <c r="G2028">
        <v>1</v>
      </c>
      <c r="H2028" t="str">
        <f>_xlfn.XLOOKUP(Table1[[#This Row],[ZIPCODE]],Table2[Zip Code],Table2[County])</f>
        <v>Sanpete</v>
      </c>
      <c r="I2028" t="str">
        <f>_xlfn.XLOOKUP(Table1[[#This Row],[ZIPCODE]],Table3[zip],Table3[county])</f>
        <v>Sanpete County</v>
      </c>
      <c r="J2028" t="str">
        <f>IFERROR(Table1[[#This Row],[County (Utah.gov)]], SUBSTITUTE(Table1[[#This Row],[County (WPR)]], " County", ""))</f>
        <v>Sanpete</v>
      </c>
    </row>
    <row r="2029" spans="1:10">
      <c r="A2029" t="s">
        <v>301</v>
      </c>
      <c r="B2029" t="s">
        <v>300</v>
      </c>
      <c r="C2029">
        <v>2025</v>
      </c>
      <c r="D2029">
        <v>2</v>
      </c>
      <c r="E2029">
        <v>84645</v>
      </c>
      <c r="F2029" t="s">
        <v>290</v>
      </c>
      <c r="G2029">
        <v>1</v>
      </c>
      <c r="H2029" t="str">
        <f>_xlfn.XLOOKUP(Table1[[#This Row],[ZIPCODE]],Table2[Zip Code],Table2[County])</f>
        <v>Juab</v>
      </c>
      <c r="I2029" t="str">
        <f>_xlfn.XLOOKUP(Table1[[#This Row],[ZIPCODE]],Table3[zip],Table3[county])</f>
        <v>Juab County</v>
      </c>
      <c r="J2029" t="str">
        <f>IFERROR(Table1[[#This Row],[County (Utah.gov)]], SUBSTITUTE(Table1[[#This Row],[County (WPR)]], " County", ""))</f>
        <v>Juab</v>
      </c>
    </row>
    <row r="2030" spans="1:10">
      <c r="A2030" t="s">
        <v>301</v>
      </c>
      <c r="B2030" t="s">
        <v>300</v>
      </c>
      <c r="C2030">
        <v>2025</v>
      </c>
      <c r="D2030">
        <v>2</v>
      </c>
      <c r="E2030">
        <v>84646</v>
      </c>
      <c r="F2030" t="s">
        <v>290</v>
      </c>
      <c r="G2030">
        <v>1</v>
      </c>
      <c r="H2030" t="str">
        <f>_xlfn.XLOOKUP(Table1[[#This Row],[ZIPCODE]],Table2[Zip Code],Table2[County])</f>
        <v>Sanpete</v>
      </c>
      <c r="I2030" t="str">
        <f>_xlfn.XLOOKUP(Table1[[#This Row],[ZIPCODE]],Table3[zip],Table3[county])</f>
        <v>Sanpete County</v>
      </c>
      <c r="J2030" t="str">
        <f>IFERROR(Table1[[#This Row],[County (Utah.gov)]], SUBSTITUTE(Table1[[#This Row],[County (WPR)]], " County", ""))</f>
        <v>Sanpete</v>
      </c>
    </row>
    <row r="2031" spans="1:10">
      <c r="A2031" t="s">
        <v>301</v>
      </c>
      <c r="B2031" t="s">
        <v>300</v>
      </c>
      <c r="C2031">
        <v>2025</v>
      </c>
      <c r="D2031">
        <v>2</v>
      </c>
      <c r="E2031">
        <v>84647</v>
      </c>
      <c r="F2031" t="s">
        <v>291</v>
      </c>
      <c r="G2031">
        <v>1</v>
      </c>
      <c r="H2031" t="str">
        <f>_xlfn.XLOOKUP(Table1[[#This Row],[ZIPCODE]],Table2[Zip Code],Table2[County])</f>
        <v>Sanpete</v>
      </c>
      <c r="I2031" t="str">
        <f>_xlfn.XLOOKUP(Table1[[#This Row],[ZIPCODE]],Table3[zip],Table3[county])</f>
        <v>Sanpete County</v>
      </c>
      <c r="J2031" t="str">
        <f>IFERROR(Table1[[#This Row],[County (Utah.gov)]], SUBSTITUTE(Table1[[#This Row],[County (WPR)]], " County", ""))</f>
        <v>Sanpete</v>
      </c>
    </row>
    <row r="2032" spans="1:10">
      <c r="A2032" t="s">
        <v>301</v>
      </c>
      <c r="B2032" t="s">
        <v>300</v>
      </c>
      <c r="C2032">
        <v>2025</v>
      </c>
      <c r="D2032">
        <v>2</v>
      </c>
      <c r="E2032">
        <v>84648</v>
      </c>
      <c r="F2032" t="s">
        <v>290</v>
      </c>
      <c r="G2032">
        <v>1</v>
      </c>
      <c r="H2032" t="str">
        <f>_xlfn.XLOOKUP(Table1[[#This Row],[ZIPCODE]],Table2[Zip Code],Table2[County])</f>
        <v>Juab</v>
      </c>
      <c r="I2032" t="str">
        <f>_xlfn.XLOOKUP(Table1[[#This Row],[ZIPCODE]],Table3[zip],Table3[county])</f>
        <v>Juab County</v>
      </c>
      <c r="J2032" t="str">
        <f>IFERROR(Table1[[#This Row],[County (Utah.gov)]], SUBSTITUTE(Table1[[#This Row],[County (WPR)]], " County", ""))</f>
        <v>Juab</v>
      </c>
    </row>
    <row r="2033" spans="1:10">
      <c r="A2033" t="s">
        <v>301</v>
      </c>
      <c r="B2033" t="s">
        <v>300</v>
      </c>
      <c r="C2033">
        <v>2025</v>
      </c>
      <c r="D2033">
        <v>2</v>
      </c>
      <c r="E2033">
        <v>84648</v>
      </c>
      <c r="F2033" t="s">
        <v>291</v>
      </c>
      <c r="G2033">
        <v>1</v>
      </c>
      <c r="H2033" t="str">
        <f>_xlfn.XLOOKUP(Table1[[#This Row],[ZIPCODE]],Table2[Zip Code],Table2[County])</f>
        <v>Juab</v>
      </c>
      <c r="I2033" t="str">
        <f>_xlfn.XLOOKUP(Table1[[#This Row],[ZIPCODE]],Table3[zip],Table3[county])</f>
        <v>Juab County</v>
      </c>
      <c r="J2033" t="str">
        <f>IFERROR(Table1[[#This Row],[County (Utah.gov)]], SUBSTITUTE(Table1[[#This Row],[County (WPR)]], " County", ""))</f>
        <v>Juab</v>
      </c>
    </row>
    <row r="2034" spans="1:10">
      <c r="A2034" t="s">
        <v>301</v>
      </c>
      <c r="B2034" t="s">
        <v>300</v>
      </c>
      <c r="C2034">
        <v>2025</v>
      </c>
      <c r="D2034">
        <v>2</v>
      </c>
      <c r="E2034">
        <v>84651</v>
      </c>
      <c r="F2034" t="s">
        <v>290</v>
      </c>
      <c r="G2034">
        <v>21</v>
      </c>
      <c r="H2034" t="str">
        <f>_xlfn.XLOOKUP(Table1[[#This Row],[ZIPCODE]],Table2[Zip Code],Table2[County])</f>
        <v>Utah</v>
      </c>
      <c r="I2034" t="str">
        <f>_xlfn.XLOOKUP(Table1[[#This Row],[ZIPCODE]],Table3[zip],Table3[county])</f>
        <v>Utah County</v>
      </c>
      <c r="J2034" t="str">
        <f>IFERROR(Table1[[#This Row],[County (Utah.gov)]], SUBSTITUTE(Table1[[#This Row],[County (WPR)]], " County", ""))</f>
        <v>Utah</v>
      </c>
    </row>
    <row r="2035" spans="1:10">
      <c r="A2035" t="s">
        <v>301</v>
      </c>
      <c r="B2035" t="s">
        <v>300</v>
      </c>
      <c r="C2035">
        <v>2025</v>
      </c>
      <c r="D2035">
        <v>2</v>
      </c>
      <c r="E2035">
        <v>84651</v>
      </c>
      <c r="F2035" t="s">
        <v>291</v>
      </c>
      <c r="G2035">
        <v>7</v>
      </c>
      <c r="H2035" t="str">
        <f>_xlfn.XLOOKUP(Table1[[#This Row],[ZIPCODE]],Table2[Zip Code],Table2[County])</f>
        <v>Utah</v>
      </c>
      <c r="I2035" t="str">
        <f>_xlfn.XLOOKUP(Table1[[#This Row],[ZIPCODE]],Table3[zip],Table3[county])</f>
        <v>Utah County</v>
      </c>
      <c r="J2035" t="str">
        <f>IFERROR(Table1[[#This Row],[County (Utah.gov)]], SUBSTITUTE(Table1[[#This Row],[County (WPR)]], " County", ""))</f>
        <v>Utah</v>
      </c>
    </row>
    <row r="2036" spans="1:10">
      <c r="A2036" t="s">
        <v>301</v>
      </c>
      <c r="B2036" t="s">
        <v>300</v>
      </c>
      <c r="C2036">
        <v>2025</v>
      </c>
      <c r="D2036">
        <v>2</v>
      </c>
      <c r="E2036">
        <v>84653</v>
      </c>
      <c r="F2036" t="s">
        <v>290</v>
      </c>
      <c r="G2036">
        <v>25</v>
      </c>
      <c r="H2036" t="str">
        <f>_xlfn.XLOOKUP(Table1[[#This Row],[ZIPCODE]],Table2[Zip Code],Table2[County])</f>
        <v>Utah</v>
      </c>
      <c r="I2036" t="str">
        <f>_xlfn.XLOOKUP(Table1[[#This Row],[ZIPCODE]],Table3[zip],Table3[county])</f>
        <v>Utah County</v>
      </c>
      <c r="J2036" t="str">
        <f>IFERROR(Table1[[#This Row],[County (Utah.gov)]], SUBSTITUTE(Table1[[#This Row],[County (WPR)]], " County", ""))</f>
        <v>Utah</v>
      </c>
    </row>
    <row r="2037" spans="1:10">
      <c r="A2037" t="s">
        <v>301</v>
      </c>
      <c r="B2037" t="s">
        <v>300</v>
      </c>
      <c r="C2037">
        <v>2025</v>
      </c>
      <c r="D2037">
        <v>2</v>
      </c>
      <c r="E2037">
        <v>84653</v>
      </c>
      <c r="F2037" t="s">
        <v>291</v>
      </c>
      <c r="G2037">
        <v>2</v>
      </c>
      <c r="H2037" t="str">
        <f>_xlfn.XLOOKUP(Table1[[#This Row],[ZIPCODE]],Table2[Zip Code],Table2[County])</f>
        <v>Utah</v>
      </c>
      <c r="I2037" t="str">
        <f>_xlfn.XLOOKUP(Table1[[#This Row],[ZIPCODE]],Table3[zip],Table3[county])</f>
        <v>Utah County</v>
      </c>
      <c r="J2037" t="str">
        <f>IFERROR(Table1[[#This Row],[County (Utah.gov)]], SUBSTITUTE(Table1[[#This Row],[County (WPR)]], " County", ""))</f>
        <v>Utah</v>
      </c>
    </row>
    <row r="2038" spans="1:10">
      <c r="A2038" t="s">
        <v>301</v>
      </c>
      <c r="B2038" t="s">
        <v>300</v>
      </c>
      <c r="C2038">
        <v>2025</v>
      </c>
      <c r="D2038">
        <v>2</v>
      </c>
      <c r="E2038">
        <v>84655</v>
      </c>
      <c r="F2038" t="s">
        <v>290</v>
      </c>
      <c r="G2038">
        <v>11</v>
      </c>
      <c r="H2038" t="str">
        <f>_xlfn.XLOOKUP(Table1[[#This Row],[ZIPCODE]],Table2[Zip Code],Table2[County])</f>
        <v>Utah</v>
      </c>
      <c r="I2038" t="str">
        <f>_xlfn.XLOOKUP(Table1[[#This Row],[ZIPCODE]],Table3[zip],Table3[county])</f>
        <v>Utah County</v>
      </c>
      <c r="J2038" t="str">
        <f>IFERROR(Table1[[#This Row],[County (Utah.gov)]], SUBSTITUTE(Table1[[#This Row],[County (WPR)]], " County", ""))</f>
        <v>Utah</v>
      </c>
    </row>
    <row r="2039" spans="1:10">
      <c r="A2039" t="s">
        <v>301</v>
      </c>
      <c r="B2039" t="s">
        <v>300</v>
      </c>
      <c r="C2039">
        <v>2025</v>
      </c>
      <c r="D2039">
        <v>2</v>
      </c>
      <c r="E2039">
        <v>84655</v>
      </c>
      <c r="F2039" t="s">
        <v>291</v>
      </c>
      <c r="G2039">
        <v>3</v>
      </c>
      <c r="H2039" t="str">
        <f>_xlfn.XLOOKUP(Table1[[#This Row],[ZIPCODE]],Table2[Zip Code],Table2[County])</f>
        <v>Utah</v>
      </c>
      <c r="I2039" t="str">
        <f>_xlfn.XLOOKUP(Table1[[#This Row],[ZIPCODE]],Table3[zip],Table3[county])</f>
        <v>Utah County</v>
      </c>
      <c r="J2039" t="str">
        <f>IFERROR(Table1[[#This Row],[County (Utah.gov)]], SUBSTITUTE(Table1[[#This Row],[County (WPR)]], " County", ""))</f>
        <v>Utah</v>
      </c>
    </row>
    <row r="2040" spans="1:10">
      <c r="A2040" t="s">
        <v>301</v>
      </c>
      <c r="B2040" t="s">
        <v>300</v>
      </c>
      <c r="C2040">
        <v>2025</v>
      </c>
      <c r="D2040">
        <v>2</v>
      </c>
      <c r="E2040">
        <v>84660</v>
      </c>
      <c r="F2040" t="s">
        <v>290</v>
      </c>
      <c r="G2040">
        <v>61</v>
      </c>
      <c r="H2040" t="str">
        <f>_xlfn.XLOOKUP(Table1[[#This Row],[ZIPCODE]],Table2[Zip Code],Table2[County])</f>
        <v>Utah</v>
      </c>
      <c r="I2040" t="str">
        <f>_xlfn.XLOOKUP(Table1[[#This Row],[ZIPCODE]],Table3[zip],Table3[county])</f>
        <v>Utah County</v>
      </c>
      <c r="J2040" t="str">
        <f>IFERROR(Table1[[#This Row],[County (Utah.gov)]], SUBSTITUTE(Table1[[#This Row],[County (WPR)]], " County", ""))</f>
        <v>Utah</v>
      </c>
    </row>
    <row r="2041" spans="1:10">
      <c r="A2041" t="s">
        <v>301</v>
      </c>
      <c r="B2041" t="s">
        <v>300</v>
      </c>
      <c r="C2041">
        <v>2025</v>
      </c>
      <c r="D2041">
        <v>2</v>
      </c>
      <c r="E2041">
        <v>84660</v>
      </c>
      <c r="F2041" t="s">
        <v>291</v>
      </c>
      <c r="G2041">
        <v>16</v>
      </c>
      <c r="H2041" t="str">
        <f>_xlfn.XLOOKUP(Table1[[#This Row],[ZIPCODE]],Table2[Zip Code],Table2[County])</f>
        <v>Utah</v>
      </c>
      <c r="I2041" t="str">
        <f>_xlfn.XLOOKUP(Table1[[#This Row],[ZIPCODE]],Table3[zip],Table3[county])</f>
        <v>Utah County</v>
      </c>
      <c r="J2041" t="str">
        <f>IFERROR(Table1[[#This Row],[County (Utah.gov)]], SUBSTITUTE(Table1[[#This Row],[County (WPR)]], " County", ""))</f>
        <v>Utah</v>
      </c>
    </row>
    <row r="2042" spans="1:10">
      <c r="A2042" t="s">
        <v>301</v>
      </c>
      <c r="B2042" t="s">
        <v>300</v>
      </c>
      <c r="C2042">
        <v>2025</v>
      </c>
      <c r="D2042">
        <v>2</v>
      </c>
      <c r="E2042">
        <v>84662</v>
      </c>
      <c r="F2042" t="s">
        <v>291</v>
      </c>
      <c r="G2042">
        <v>1</v>
      </c>
      <c r="H2042" t="str">
        <f>_xlfn.XLOOKUP(Table1[[#This Row],[ZIPCODE]],Table2[Zip Code],Table2[County])</f>
        <v>Sanpete</v>
      </c>
      <c r="I2042" t="str">
        <f>_xlfn.XLOOKUP(Table1[[#This Row],[ZIPCODE]],Table3[zip],Table3[county])</f>
        <v>Sanpete County</v>
      </c>
      <c r="J2042" t="str">
        <f>IFERROR(Table1[[#This Row],[County (Utah.gov)]], SUBSTITUTE(Table1[[#This Row],[County (WPR)]], " County", ""))</f>
        <v>Sanpete</v>
      </c>
    </row>
    <row r="2043" spans="1:10">
      <c r="A2043" t="s">
        <v>301</v>
      </c>
      <c r="B2043" t="s">
        <v>300</v>
      </c>
      <c r="C2043">
        <v>2025</v>
      </c>
      <c r="D2043">
        <v>2</v>
      </c>
      <c r="E2043">
        <v>84663</v>
      </c>
      <c r="F2043" t="s">
        <v>290</v>
      </c>
      <c r="G2043">
        <v>42</v>
      </c>
      <c r="H2043" t="str">
        <f>_xlfn.XLOOKUP(Table1[[#This Row],[ZIPCODE]],Table2[Zip Code],Table2[County])</f>
        <v>Utah</v>
      </c>
      <c r="I2043" t="str">
        <f>_xlfn.XLOOKUP(Table1[[#This Row],[ZIPCODE]],Table3[zip],Table3[county])</f>
        <v>Utah County</v>
      </c>
      <c r="J2043" t="str">
        <f>IFERROR(Table1[[#This Row],[County (Utah.gov)]], SUBSTITUTE(Table1[[#This Row],[County (WPR)]], " County", ""))</f>
        <v>Utah</v>
      </c>
    </row>
    <row r="2044" spans="1:10">
      <c r="A2044" t="s">
        <v>301</v>
      </c>
      <c r="B2044" t="s">
        <v>300</v>
      </c>
      <c r="C2044">
        <v>2025</v>
      </c>
      <c r="D2044">
        <v>2</v>
      </c>
      <c r="E2044">
        <v>84663</v>
      </c>
      <c r="F2044" t="s">
        <v>291</v>
      </c>
      <c r="G2044">
        <v>16</v>
      </c>
      <c r="H2044" t="str">
        <f>_xlfn.XLOOKUP(Table1[[#This Row],[ZIPCODE]],Table2[Zip Code],Table2[County])</f>
        <v>Utah</v>
      </c>
      <c r="I2044" t="str">
        <f>_xlfn.XLOOKUP(Table1[[#This Row],[ZIPCODE]],Table3[zip],Table3[county])</f>
        <v>Utah County</v>
      </c>
      <c r="J2044" t="str">
        <f>IFERROR(Table1[[#This Row],[County (Utah.gov)]], SUBSTITUTE(Table1[[#This Row],[County (WPR)]], " County", ""))</f>
        <v>Utah</v>
      </c>
    </row>
    <row r="2045" spans="1:10">
      <c r="A2045" t="s">
        <v>301</v>
      </c>
      <c r="B2045" t="s">
        <v>300</v>
      </c>
      <c r="C2045">
        <v>2025</v>
      </c>
      <c r="D2045">
        <v>2</v>
      </c>
      <c r="E2045">
        <v>84664</v>
      </c>
      <c r="F2045" t="s">
        <v>290</v>
      </c>
      <c r="G2045">
        <v>21</v>
      </c>
      <c r="H2045" t="str">
        <f>_xlfn.XLOOKUP(Table1[[#This Row],[ZIPCODE]],Table2[Zip Code],Table2[County])</f>
        <v>Utah</v>
      </c>
      <c r="I2045" t="str">
        <f>_xlfn.XLOOKUP(Table1[[#This Row],[ZIPCODE]],Table3[zip],Table3[county])</f>
        <v>Utah County</v>
      </c>
      <c r="J2045" t="str">
        <f>IFERROR(Table1[[#This Row],[County (Utah.gov)]], SUBSTITUTE(Table1[[#This Row],[County (WPR)]], " County", ""))</f>
        <v>Utah</v>
      </c>
    </row>
    <row r="2046" spans="1:10">
      <c r="A2046" t="s">
        <v>301</v>
      </c>
      <c r="B2046" t="s">
        <v>300</v>
      </c>
      <c r="C2046">
        <v>2025</v>
      </c>
      <c r="D2046">
        <v>2</v>
      </c>
      <c r="E2046">
        <v>84664</v>
      </c>
      <c r="F2046" t="s">
        <v>291</v>
      </c>
      <c r="G2046">
        <v>4</v>
      </c>
      <c r="H2046" t="str">
        <f>_xlfn.XLOOKUP(Table1[[#This Row],[ZIPCODE]],Table2[Zip Code],Table2[County])</f>
        <v>Utah</v>
      </c>
      <c r="I2046" t="str">
        <f>_xlfn.XLOOKUP(Table1[[#This Row],[ZIPCODE]],Table3[zip],Table3[county])</f>
        <v>Utah County</v>
      </c>
      <c r="J2046" t="str">
        <f>IFERROR(Table1[[#This Row],[County (Utah.gov)]], SUBSTITUTE(Table1[[#This Row],[County (WPR)]], " County", ""))</f>
        <v>Utah</v>
      </c>
    </row>
    <row r="2047" spans="1:10">
      <c r="A2047" t="s">
        <v>301</v>
      </c>
      <c r="B2047" t="s">
        <v>300</v>
      </c>
      <c r="C2047">
        <v>2025</v>
      </c>
      <c r="D2047">
        <v>2</v>
      </c>
      <c r="E2047">
        <v>84701</v>
      </c>
      <c r="F2047" t="s">
        <v>290</v>
      </c>
      <c r="G2047">
        <v>4</v>
      </c>
      <c r="H2047" t="str">
        <f>_xlfn.XLOOKUP(Table1[[#This Row],[ZIPCODE]],Table2[Zip Code],Table2[County])</f>
        <v>Sevier</v>
      </c>
      <c r="I2047" t="str">
        <f>_xlfn.XLOOKUP(Table1[[#This Row],[ZIPCODE]],Table3[zip],Table3[county])</f>
        <v>Sevier County</v>
      </c>
      <c r="J2047" t="str">
        <f>IFERROR(Table1[[#This Row],[County (Utah.gov)]], SUBSTITUTE(Table1[[#This Row],[County (WPR)]], " County", ""))</f>
        <v>Sevier</v>
      </c>
    </row>
    <row r="2048" spans="1:10">
      <c r="A2048" t="s">
        <v>301</v>
      </c>
      <c r="B2048" t="s">
        <v>300</v>
      </c>
      <c r="C2048">
        <v>2025</v>
      </c>
      <c r="D2048">
        <v>2</v>
      </c>
      <c r="E2048">
        <v>84701</v>
      </c>
      <c r="F2048" t="s">
        <v>291</v>
      </c>
      <c r="G2048">
        <v>2</v>
      </c>
      <c r="H2048" t="str">
        <f>_xlfn.XLOOKUP(Table1[[#This Row],[ZIPCODE]],Table2[Zip Code],Table2[County])</f>
        <v>Sevier</v>
      </c>
      <c r="I2048" t="str">
        <f>_xlfn.XLOOKUP(Table1[[#This Row],[ZIPCODE]],Table3[zip],Table3[county])</f>
        <v>Sevier County</v>
      </c>
      <c r="J2048" t="str">
        <f>IFERROR(Table1[[#This Row],[County (Utah.gov)]], SUBSTITUTE(Table1[[#This Row],[County (WPR)]], " County", ""))</f>
        <v>Sevier</v>
      </c>
    </row>
    <row r="2049" spans="1:10">
      <c r="A2049" t="s">
        <v>301</v>
      </c>
      <c r="B2049" t="s">
        <v>300</v>
      </c>
      <c r="C2049">
        <v>2025</v>
      </c>
      <c r="D2049">
        <v>2</v>
      </c>
      <c r="E2049">
        <v>84704</v>
      </c>
      <c r="F2049" t="s">
        <v>291</v>
      </c>
      <c r="G2049">
        <v>1</v>
      </c>
      <c r="H2049" t="e">
        <f>_xlfn.XLOOKUP(Table1[[#This Row],[ZIPCODE]],Table2[Zip Code],Table2[County])</f>
        <v>#N/A</v>
      </c>
      <c r="I2049" t="e">
        <f>_xlfn.XLOOKUP(Table1[[#This Row],[ZIPCODE]],Table3[zip],Table3[county])</f>
        <v>#N/A</v>
      </c>
      <c r="J2049" t="e">
        <f>IFERROR(Table1[[#This Row],[County (Utah.gov)]], SUBSTITUTE(Table1[[#This Row],[County (WPR)]], " County", ""))</f>
        <v>#N/A</v>
      </c>
    </row>
    <row r="2050" spans="1:10">
      <c r="A2050" t="s">
        <v>301</v>
      </c>
      <c r="B2050" t="s">
        <v>300</v>
      </c>
      <c r="C2050">
        <v>2025</v>
      </c>
      <c r="D2050">
        <v>2</v>
      </c>
      <c r="E2050">
        <v>84713</v>
      </c>
      <c r="F2050" t="s">
        <v>290</v>
      </c>
      <c r="G2050">
        <v>1</v>
      </c>
      <c r="H2050" t="str">
        <f>_xlfn.XLOOKUP(Table1[[#This Row],[ZIPCODE]],Table2[Zip Code],Table2[County])</f>
        <v>Beaver</v>
      </c>
      <c r="I2050" t="str">
        <f>_xlfn.XLOOKUP(Table1[[#This Row],[ZIPCODE]],Table3[zip],Table3[county])</f>
        <v>Beaver County</v>
      </c>
      <c r="J2050" t="str">
        <f>IFERROR(Table1[[#This Row],[County (Utah.gov)]], SUBSTITUTE(Table1[[#This Row],[County (WPR)]], " County", ""))</f>
        <v>Beaver</v>
      </c>
    </row>
    <row r="2051" spans="1:10">
      <c r="A2051" t="s">
        <v>301</v>
      </c>
      <c r="B2051" t="s">
        <v>300</v>
      </c>
      <c r="C2051">
        <v>2025</v>
      </c>
      <c r="D2051">
        <v>2</v>
      </c>
      <c r="E2051">
        <v>84715</v>
      </c>
      <c r="F2051" t="s">
        <v>290</v>
      </c>
      <c r="G2051">
        <v>1</v>
      </c>
      <c r="H2051" t="str">
        <f>_xlfn.XLOOKUP(Table1[[#This Row],[ZIPCODE]],Table2[Zip Code],Table2[County])</f>
        <v>Wayne</v>
      </c>
      <c r="I2051" t="str">
        <f>_xlfn.XLOOKUP(Table1[[#This Row],[ZIPCODE]],Table3[zip],Table3[county])</f>
        <v>Wayne County</v>
      </c>
      <c r="J2051" t="str">
        <f>IFERROR(Table1[[#This Row],[County (Utah.gov)]], SUBSTITUTE(Table1[[#This Row],[County (WPR)]], " County", ""))</f>
        <v>Wayne</v>
      </c>
    </row>
    <row r="2052" spans="1:10">
      <c r="A2052" t="s">
        <v>301</v>
      </c>
      <c r="B2052" t="s">
        <v>300</v>
      </c>
      <c r="C2052">
        <v>2025</v>
      </c>
      <c r="D2052">
        <v>2</v>
      </c>
      <c r="E2052">
        <v>84716</v>
      </c>
      <c r="F2052" t="s">
        <v>291</v>
      </c>
      <c r="G2052">
        <v>1</v>
      </c>
      <c r="H2052" t="str">
        <f>_xlfn.XLOOKUP(Table1[[#This Row],[ZIPCODE]],Table2[Zip Code],Table2[County])</f>
        <v>Garfield</v>
      </c>
      <c r="I2052" t="str">
        <f>_xlfn.XLOOKUP(Table1[[#This Row],[ZIPCODE]],Table3[zip],Table3[county])</f>
        <v>Garfield County</v>
      </c>
      <c r="J2052" t="str">
        <f>IFERROR(Table1[[#This Row],[County (Utah.gov)]], SUBSTITUTE(Table1[[#This Row],[County (WPR)]], " County", ""))</f>
        <v>Garfield</v>
      </c>
    </row>
    <row r="2053" spans="1:10">
      <c r="A2053" t="s">
        <v>301</v>
      </c>
      <c r="B2053" t="s">
        <v>300</v>
      </c>
      <c r="C2053">
        <v>2025</v>
      </c>
      <c r="D2053">
        <v>2</v>
      </c>
      <c r="E2053">
        <v>84720</v>
      </c>
      <c r="F2053" t="s">
        <v>290</v>
      </c>
      <c r="G2053">
        <v>15</v>
      </c>
      <c r="H2053" t="str">
        <f>_xlfn.XLOOKUP(Table1[[#This Row],[ZIPCODE]],Table2[Zip Code],Table2[County])</f>
        <v>Iron</v>
      </c>
      <c r="I2053" t="str">
        <f>_xlfn.XLOOKUP(Table1[[#This Row],[ZIPCODE]],Table3[zip],Table3[county])</f>
        <v>Iron County</v>
      </c>
      <c r="J2053" t="str">
        <f>IFERROR(Table1[[#This Row],[County (Utah.gov)]], SUBSTITUTE(Table1[[#This Row],[County (WPR)]], " County", ""))</f>
        <v>Iron</v>
      </c>
    </row>
    <row r="2054" spans="1:10">
      <c r="A2054" t="s">
        <v>301</v>
      </c>
      <c r="B2054" t="s">
        <v>300</v>
      </c>
      <c r="C2054">
        <v>2025</v>
      </c>
      <c r="D2054">
        <v>2</v>
      </c>
      <c r="E2054">
        <v>84720</v>
      </c>
      <c r="F2054" t="s">
        <v>291</v>
      </c>
      <c r="G2054">
        <v>5</v>
      </c>
      <c r="H2054" t="str">
        <f>_xlfn.XLOOKUP(Table1[[#This Row],[ZIPCODE]],Table2[Zip Code],Table2[County])</f>
        <v>Iron</v>
      </c>
      <c r="I2054" t="str">
        <f>_xlfn.XLOOKUP(Table1[[#This Row],[ZIPCODE]],Table3[zip],Table3[county])</f>
        <v>Iron County</v>
      </c>
      <c r="J2054" t="str">
        <f>IFERROR(Table1[[#This Row],[County (Utah.gov)]], SUBSTITUTE(Table1[[#This Row],[County (WPR)]], " County", ""))</f>
        <v>Iron</v>
      </c>
    </row>
    <row r="2055" spans="1:10">
      <c r="A2055" t="s">
        <v>301</v>
      </c>
      <c r="B2055" t="s">
        <v>300</v>
      </c>
      <c r="C2055">
        <v>2025</v>
      </c>
      <c r="D2055">
        <v>2</v>
      </c>
      <c r="E2055">
        <v>84721</v>
      </c>
      <c r="F2055" t="s">
        <v>290</v>
      </c>
      <c r="G2055">
        <v>11</v>
      </c>
      <c r="H2055" t="str">
        <f>_xlfn.XLOOKUP(Table1[[#This Row],[ZIPCODE]],Table2[Zip Code],Table2[County])</f>
        <v>Iron</v>
      </c>
      <c r="I2055" t="str">
        <f>_xlfn.XLOOKUP(Table1[[#This Row],[ZIPCODE]],Table3[zip],Table3[county])</f>
        <v>Iron County</v>
      </c>
      <c r="J2055" t="str">
        <f>IFERROR(Table1[[#This Row],[County (Utah.gov)]], SUBSTITUTE(Table1[[#This Row],[County (WPR)]], " County", ""))</f>
        <v>Iron</v>
      </c>
    </row>
    <row r="2056" spans="1:10">
      <c r="A2056" t="s">
        <v>301</v>
      </c>
      <c r="B2056" t="s">
        <v>300</v>
      </c>
      <c r="C2056">
        <v>2025</v>
      </c>
      <c r="D2056">
        <v>2</v>
      </c>
      <c r="E2056">
        <v>84730</v>
      </c>
      <c r="F2056" t="s">
        <v>290</v>
      </c>
      <c r="G2056">
        <v>2</v>
      </c>
      <c r="H2056" t="str">
        <f>_xlfn.XLOOKUP(Table1[[#This Row],[ZIPCODE]],Table2[Zip Code],Table2[County])</f>
        <v>Sevier</v>
      </c>
      <c r="I2056" t="str">
        <f>_xlfn.XLOOKUP(Table1[[#This Row],[ZIPCODE]],Table3[zip],Table3[county])</f>
        <v>Sevier County</v>
      </c>
      <c r="J2056" t="str">
        <f>IFERROR(Table1[[#This Row],[County (Utah.gov)]], SUBSTITUTE(Table1[[#This Row],[County (WPR)]], " County", ""))</f>
        <v>Sevier</v>
      </c>
    </row>
    <row r="2057" spans="1:10">
      <c r="A2057" t="s">
        <v>301</v>
      </c>
      <c r="B2057" t="s">
        <v>300</v>
      </c>
      <c r="C2057">
        <v>2025</v>
      </c>
      <c r="D2057">
        <v>2</v>
      </c>
      <c r="E2057">
        <v>84731</v>
      </c>
      <c r="F2057" t="s">
        <v>290</v>
      </c>
      <c r="G2057">
        <v>1</v>
      </c>
      <c r="H2057" t="str">
        <f>_xlfn.XLOOKUP(Table1[[#This Row],[ZIPCODE]],Table2[Zip Code],Table2[County])</f>
        <v>Beaver</v>
      </c>
      <c r="I2057" t="str">
        <f>_xlfn.XLOOKUP(Table1[[#This Row],[ZIPCODE]],Table3[zip],Table3[county])</f>
        <v>Beaver County</v>
      </c>
      <c r="J2057" t="str">
        <f>IFERROR(Table1[[#This Row],[County (Utah.gov)]], SUBSTITUTE(Table1[[#This Row],[County (WPR)]], " County", ""))</f>
        <v>Beaver</v>
      </c>
    </row>
    <row r="2058" spans="1:10">
      <c r="A2058" t="s">
        <v>301</v>
      </c>
      <c r="B2058" t="s">
        <v>300</v>
      </c>
      <c r="C2058">
        <v>2025</v>
      </c>
      <c r="D2058">
        <v>2</v>
      </c>
      <c r="E2058">
        <v>84737</v>
      </c>
      <c r="F2058" t="s">
        <v>290</v>
      </c>
      <c r="G2058">
        <v>12</v>
      </c>
      <c r="H2058" t="str">
        <f>_xlfn.XLOOKUP(Table1[[#This Row],[ZIPCODE]],Table2[Zip Code],Table2[County])</f>
        <v>Washington</v>
      </c>
      <c r="I2058" t="str">
        <f>_xlfn.XLOOKUP(Table1[[#This Row],[ZIPCODE]],Table3[zip],Table3[county])</f>
        <v>Washington County</v>
      </c>
      <c r="J2058" t="str">
        <f>IFERROR(Table1[[#This Row],[County (Utah.gov)]], SUBSTITUTE(Table1[[#This Row],[County (WPR)]], " County", ""))</f>
        <v>Washington</v>
      </c>
    </row>
    <row r="2059" spans="1:10">
      <c r="A2059" t="s">
        <v>301</v>
      </c>
      <c r="B2059" t="s">
        <v>300</v>
      </c>
      <c r="C2059">
        <v>2025</v>
      </c>
      <c r="D2059">
        <v>2</v>
      </c>
      <c r="E2059">
        <v>84737</v>
      </c>
      <c r="F2059" t="s">
        <v>291</v>
      </c>
      <c r="G2059">
        <v>5</v>
      </c>
      <c r="H2059" t="str">
        <f>_xlfn.XLOOKUP(Table1[[#This Row],[ZIPCODE]],Table2[Zip Code],Table2[County])</f>
        <v>Washington</v>
      </c>
      <c r="I2059" t="str">
        <f>_xlfn.XLOOKUP(Table1[[#This Row],[ZIPCODE]],Table3[zip],Table3[county])</f>
        <v>Washington County</v>
      </c>
      <c r="J2059" t="str">
        <f>IFERROR(Table1[[#This Row],[County (Utah.gov)]], SUBSTITUTE(Table1[[#This Row],[County (WPR)]], " County", ""))</f>
        <v>Washington</v>
      </c>
    </row>
    <row r="2060" spans="1:10">
      <c r="A2060" t="s">
        <v>301</v>
      </c>
      <c r="B2060" t="s">
        <v>300</v>
      </c>
      <c r="C2060">
        <v>2025</v>
      </c>
      <c r="D2060">
        <v>2</v>
      </c>
      <c r="E2060">
        <v>84738</v>
      </c>
      <c r="F2060" t="s">
        <v>290</v>
      </c>
      <c r="G2060">
        <v>4</v>
      </c>
      <c r="H2060" t="str">
        <f>_xlfn.XLOOKUP(Table1[[#This Row],[ZIPCODE]],Table2[Zip Code],Table2[County])</f>
        <v>Washington</v>
      </c>
      <c r="I2060" t="str">
        <f>_xlfn.XLOOKUP(Table1[[#This Row],[ZIPCODE]],Table3[zip],Table3[county])</f>
        <v>Washington County</v>
      </c>
      <c r="J2060" t="str">
        <f>IFERROR(Table1[[#This Row],[County (Utah.gov)]], SUBSTITUTE(Table1[[#This Row],[County (WPR)]], " County", ""))</f>
        <v>Washington</v>
      </c>
    </row>
    <row r="2061" spans="1:10">
      <c r="A2061" t="s">
        <v>301</v>
      </c>
      <c r="B2061" t="s">
        <v>300</v>
      </c>
      <c r="C2061">
        <v>2025</v>
      </c>
      <c r="D2061">
        <v>2</v>
      </c>
      <c r="E2061">
        <v>84741</v>
      </c>
      <c r="F2061" t="s">
        <v>290</v>
      </c>
      <c r="G2061">
        <v>1</v>
      </c>
      <c r="H2061" t="str">
        <f>_xlfn.XLOOKUP(Table1[[#This Row],[ZIPCODE]],Table2[Zip Code],Table2[County])</f>
        <v>Kane</v>
      </c>
      <c r="I2061" t="str">
        <f>_xlfn.XLOOKUP(Table1[[#This Row],[ZIPCODE]],Table3[zip],Table3[county])</f>
        <v>Kane County</v>
      </c>
      <c r="J2061" t="str">
        <f>IFERROR(Table1[[#This Row],[County (Utah.gov)]], SUBSTITUTE(Table1[[#This Row],[County (WPR)]], " County", ""))</f>
        <v>Kane</v>
      </c>
    </row>
    <row r="2062" spans="1:10">
      <c r="A2062" t="s">
        <v>301</v>
      </c>
      <c r="B2062" t="s">
        <v>300</v>
      </c>
      <c r="C2062">
        <v>2025</v>
      </c>
      <c r="D2062">
        <v>2</v>
      </c>
      <c r="E2062">
        <v>84741</v>
      </c>
      <c r="F2062" t="s">
        <v>291</v>
      </c>
      <c r="G2062">
        <v>2</v>
      </c>
      <c r="H2062" t="str">
        <f>_xlfn.XLOOKUP(Table1[[#This Row],[ZIPCODE]],Table2[Zip Code],Table2[County])</f>
        <v>Kane</v>
      </c>
      <c r="I2062" t="str">
        <f>_xlfn.XLOOKUP(Table1[[#This Row],[ZIPCODE]],Table3[zip],Table3[county])</f>
        <v>Kane County</v>
      </c>
      <c r="J2062" t="str">
        <f>IFERROR(Table1[[#This Row],[County (Utah.gov)]], SUBSTITUTE(Table1[[#This Row],[County (WPR)]], " County", ""))</f>
        <v>Kane</v>
      </c>
    </row>
    <row r="2063" spans="1:10">
      <c r="A2063" t="s">
        <v>301</v>
      </c>
      <c r="B2063" t="s">
        <v>300</v>
      </c>
      <c r="C2063">
        <v>2025</v>
      </c>
      <c r="D2063">
        <v>2</v>
      </c>
      <c r="E2063">
        <v>84743</v>
      </c>
      <c r="F2063" t="s">
        <v>290</v>
      </c>
      <c r="G2063">
        <v>1</v>
      </c>
      <c r="H2063" t="str">
        <f>_xlfn.XLOOKUP(Table1[[#This Row],[ZIPCODE]],Table2[Zip Code],Table2[County])</f>
        <v>Piute</v>
      </c>
      <c r="I2063" t="str">
        <f>_xlfn.XLOOKUP(Table1[[#This Row],[ZIPCODE]],Table3[zip],Table3[county])</f>
        <v>Piute County</v>
      </c>
      <c r="J2063" t="str">
        <f>IFERROR(Table1[[#This Row],[County (Utah.gov)]], SUBSTITUTE(Table1[[#This Row],[County (WPR)]], " County", ""))</f>
        <v>Piute</v>
      </c>
    </row>
    <row r="2064" spans="1:10">
      <c r="A2064" t="s">
        <v>301</v>
      </c>
      <c r="B2064" t="s">
        <v>300</v>
      </c>
      <c r="C2064">
        <v>2025</v>
      </c>
      <c r="D2064">
        <v>2</v>
      </c>
      <c r="E2064">
        <v>84745</v>
      </c>
      <c r="F2064" t="s">
        <v>290</v>
      </c>
      <c r="G2064">
        <v>1</v>
      </c>
      <c r="H2064" t="str">
        <f>_xlfn.XLOOKUP(Table1[[#This Row],[ZIPCODE]],Table2[Zip Code],Table2[County])</f>
        <v>Washington</v>
      </c>
      <c r="I2064" t="str">
        <f>_xlfn.XLOOKUP(Table1[[#This Row],[ZIPCODE]],Table3[zip],Table3[county])</f>
        <v>Washington County</v>
      </c>
      <c r="J2064" t="str">
        <f>IFERROR(Table1[[#This Row],[County (Utah.gov)]], SUBSTITUTE(Table1[[#This Row],[County (WPR)]], " County", ""))</f>
        <v>Washington</v>
      </c>
    </row>
    <row r="2065" spans="1:10">
      <c r="A2065" t="s">
        <v>301</v>
      </c>
      <c r="B2065" t="s">
        <v>300</v>
      </c>
      <c r="C2065">
        <v>2025</v>
      </c>
      <c r="D2065">
        <v>2</v>
      </c>
      <c r="E2065">
        <v>84746</v>
      </c>
      <c r="F2065" t="s">
        <v>290</v>
      </c>
      <c r="G2065">
        <v>1</v>
      </c>
      <c r="H2065" t="str">
        <f>_xlfn.XLOOKUP(Table1[[#This Row],[ZIPCODE]],Table2[Zip Code],Table2[County])</f>
        <v>Washington</v>
      </c>
      <c r="I2065" t="str">
        <f>_xlfn.XLOOKUP(Table1[[#This Row],[ZIPCODE]],Table3[zip],Table3[county])</f>
        <v>Washington County</v>
      </c>
      <c r="J2065" t="str">
        <f>IFERROR(Table1[[#This Row],[County (Utah.gov)]], SUBSTITUTE(Table1[[#This Row],[County (WPR)]], " County", ""))</f>
        <v>Washington</v>
      </c>
    </row>
    <row r="2066" spans="1:10">
      <c r="A2066" t="s">
        <v>301</v>
      </c>
      <c r="B2066" t="s">
        <v>300</v>
      </c>
      <c r="C2066">
        <v>2025</v>
      </c>
      <c r="D2066">
        <v>2</v>
      </c>
      <c r="E2066">
        <v>84752</v>
      </c>
      <c r="F2066" t="s">
        <v>290</v>
      </c>
      <c r="G2066">
        <v>1</v>
      </c>
      <c r="H2066" t="str">
        <f>_xlfn.XLOOKUP(Table1[[#This Row],[ZIPCODE]],Table2[Zip Code],Table2[County])</f>
        <v>Beaver</v>
      </c>
      <c r="I2066" t="str">
        <f>_xlfn.XLOOKUP(Table1[[#This Row],[ZIPCODE]],Table3[zip],Table3[county])</f>
        <v>Beaver County</v>
      </c>
      <c r="J2066" t="str">
        <f>IFERROR(Table1[[#This Row],[County (Utah.gov)]], SUBSTITUTE(Table1[[#This Row],[County (WPR)]], " County", ""))</f>
        <v>Beaver</v>
      </c>
    </row>
    <row r="2067" spans="1:10">
      <c r="A2067" t="s">
        <v>301</v>
      </c>
      <c r="B2067" t="s">
        <v>300</v>
      </c>
      <c r="C2067">
        <v>2025</v>
      </c>
      <c r="D2067">
        <v>2</v>
      </c>
      <c r="E2067">
        <v>84755</v>
      </c>
      <c r="F2067" t="s">
        <v>290</v>
      </c>
      <c r="G2067">
        <v>1</v>
      </c>
      <c r="H2067" t="str">
        <f>_xlfn.XLOOKUP(Table1[[#This Row],[ZIPCODE]],Table2[Zip Code],Table2[County])</f>
        <v>Kane</v>
      </c>
      <c r="I2067" t="str">
        <f>_xlfn.XLOOKUP(Table1[[#This Row],[ZIPCODE]],Table3[zip],Table3[county])</f>
        <v>Kane County</v>
      </c>
      <c r="J2067" t="str">
        <f>IFERROR(Table1[[#This Row],[County (Utah.gov)]], SUBSTITUTE(Table1[[#This Row],[County (WPR)]], " County", ""))</f>
        <v>Kane</v>
      </c>
    </row>
    <row r="2068" spans="1:10">
      <c r="A2068" t="s">
        <v>301</v>
      </c>
      <c r="B2068" t="s">
        <v>300</v>
      </c>
      <c r="C2068">
        <v>2025</v>
      </c>
      <c r="D2068">
        <v>2</v>
      </c>
      <c r="E2068">
        <v>84761</v>
      </c>
      <c r="F2068" t="s">
        <v>290</v>
      </c>
      <c r="G2068">
        <v>1</v>
      </c>
      <c r="H2068" t="str">
        <f>_xlfn.XLOOKUP(Table1[[#This Row],[ZIPCODE]],Table2[Zip Code],Table2[County])</f>
        <v>Iron</v>
      </c>
      <c r="I2068" t="str">
        <f>_xlfn.XLOOKUP(Table1[[#This Row],[ZIPCODE]],Table3[zip],Table3[county])</f>
        <v>Iron County</v>
      </c>
      <c r="J2068" t="str">
        <f>IFERROR(Table1[[#This Row],[County (Utah.gov)]], SUBSTITUTE(Table1[[#This Row],[County (WPR)]], " County", ""))</f>
        <v>Iron</v>
      </c>
    </row>
    <row r="2069" spans="1:10">
      <c r="A2069" t="s">
        <v>301</v>
      </c>
      <c r="B2069" t="s">
        <v>300</v>
      </c>
      <c r="C2069">
        <v>2025</v>
      </c>
      <c r="D2069">
        <v>2</v>
      </c>
      <c r="E2069">
        <v>84761</v>
      </c>
      <c r="F2069" t="s">
        <v>291</v>
      </c>
      <c r="G2069">
        <v>1</v>
      </c>
      <c r="H2069" t="str">
        <f>_xlfn.XLOOKUP(Table1[[#This Row],[ZIPCODE]],Table2[Zip Code],Table2[County])</f>
        <v>Iron</v>
      </c>
      <c r="I2069" t="str">
        <f>_xlfn.XLOOKUP(Table1[[#This Row],[ZIPCODE]],Table3[zip],Table3[county])</f>
        <v>Iron County</v>
      </c>
      <c r="J2069" t="str">
        <f>IFERROR(Table1[[#This Row],[County (Utah.gov)]], SUBSTITUTE(Table1[[#This Row],[County (WPR)]], " County", ""))</f>
        <v>Iron</v>
      </c>
    </row>
    <row r="2070" spans="1:10">
      <c r="A2070" t="s">
        <v>301</v>
      </c>
      <c r="B2070" t="s">
        <v>300</v>
      </c>
      <c r="C2070">
        <v>2025</v>
      </c>
      <c r="D2070">
        <v>2</v>
      </c>
      <c r="E2070">
        <v>84765</v>
      </c>
      <c r="F2070" t="s">
        <v>290</v>
      </c>
      <c r="G2070">
        <v>6</v>
      </c>
      <c r="H2070" t="str">
        <f>_xlfn.XLOOKUP(Table1[[#This Row],[ZIPCODE]],Table2[Zip Code],Table2[County])</f>
        <v>Washington</v>
      </c>
      <c r="I2070" t="str">
        <f>_xlfn.XLOOKUP(Table1[[#This Row],[ZIPCODE]],Table3[zip],Table3[county])</f>
        <v>Washington County</v>
      </c>
      <c r="J2070" t="str">
        <f>IFERROR(Table1[[#This Row],[County (Utah.gov)]], SUBSTITUTE(Table1[[#This Row],[County (WPR)]], " County", ""))</f>
        <v>Washington</v>
      </c>
    </row>
    <row r="2071" spans="1:10">
      <c r="A2071" t="s">
        <v>301</v>
      </c>
      <c r="B2071" t="s">
        <v>300</v>
      </c>
      <c r="C2071">
        <v>2025</v>
      </c>
      <c r="D2071">
        <v>2</v>
      </c>
      <c r="E2071">
        <v>84770</v>
      </c>
      <c r="F2071" t="s">
        <v>290</v>
      </c>
      <c r="G2071">
        <v>22</v>
      </c>
      <c r="H2071" t="str">
        <f>_xlfn.XLOOKUP(Table1[[#This Row],[ZIPCODE]],Table2[Zip Code],Table2[County])</f>
        <v>Washington</v>
      </c>
      <c r="I2071" t="str">
        <f>_xlfn.XLOOKUP(Table1[[#This Row],[ZIPCODE]],Table3[zip],Table3[county])</f>
        <v>Washington County</v>
      </c>
      <c r="J2071" t="str">
        <f>IFERROR(Table1[[#This Row],[County (Utah.gov)]], SUBSTITUTE(Table1[[#This Row],[County (WPR)]], " County", ""))</f>
        <v>Washington</v>
      </c>
    </row>
    <row r="2072" spans="1:10">
      <c r="A2072" t="s">
        <v>301</v>
      </c>
      <c r="B2072" t="s">
        <v>300</v>
      </c>
      <c r="C2072">
        <v>2025</v>
      </c>
      <c r="D2072">
        <v>2</v>
      </c>
      <c r="E2072">
        <v>84770</v>
      </c>
      <c r="F2072" t="s">
        <v>291</v>
      </c>
      <c r="G2072">
        <v>4</v>
      </c>
      <c r="H2072" t="str">
        <f>_xlfn.XLOOKUP(Table1[[#This Row],[ZIPCODE]],Table2[Zip Code],Table2[County])</f>
        <v>Washington</v>
      </c>
      <c r="I2072" t="str">
        <f>_xlfn.XLOOKUP(Table1[[#This Row],[ZIPCODE]],Table3[zip],Table3[county])</f>
        <v>Washington County</v>
      </c>
      <c r="J2072" t="str">
        <f>IFERROR(Table1[[#This Row],[County (Utah.gov)]], SUBSTITUTE(Table1[[#This Row],[County (WPR)]], " County", ""))</f>
        <v>Washington</v>
      </c>
    </row>
    <row r="2073" spans="1:10">
      <c r="A2073" t="s">
        <v>301</v>
      </c>
      <c r="B2073" t="s">
        <v>300</v>
      </c>
      <c r="C2073">
        <v>2025</v>
      </c>
      <c r="D2073">
        <v>2</v>
      </c>
      <c r="E2073">
        <v>84774</v>
      </c>
      <c r="F2073" t="s">
        <v>290</v>
      </c>
      <c r="G2073">
        <v>1</v>
      </c>
      <c r="H2073" t="str">
        <f>_xlfn.XLOOKUP(Table1[[#This Row],[ZIPCODE]],Table2[Zip Code],Table2[County])</f>
        <v>Washington</v>
      </c>
      <c r="I2073" t="str">
        <f>_xlfn.XLOOKUP(Table1[[#This Row],[ZIPCODE]],Table3[zip],Table3[county])</f>
        <v>Washington County</v>
      </c>
      <c r="J2073" t="str">
        <f>IFERROR(Table1[[#This Row],[County (Utah.gov)]], SUBSTITUTE(Table1[[#This Row],[County (WPR)]], " County", ""))</f>
        <v>Washington</v>
      </c>
    </row>
    <row r="2074" spans="1:10">
      <c r="A2074" t="s">
        <v>301</v>
      </c>
      <c r="B2074" t="s">
        <v>300</v>
      </c>
      <c r="C2074">
        <v>2025</v>
      </c>
      <c r="D2074">
        <v>2</v>
      </c>
      <c r="E2074">
        <v>84776</v>
      </c>
      <c r="F2074" t="s">
        <v>290</v>
      </c>
      <c r="G2074">
        <v>1</v>
      </c>
      <c r="H2074" t="str">
        <f>_xlfn.XLOOKUP(Table1[[#This Row],[ZIPCODE]],Table2[Zip Code],Table2[County])</f>
        <v>Garfield</v>
      </c>
      <c r="I2074" t="str">
        <f>_xlfn.XLOOKUP(Table1[[#This Row],[ZIPCODE]],Table3[zip],Table3[county])</f>
        <v>Garfield County</v>
      </c>
      <c r="J2074" t="str">
        <f>IFERROR(Table1[[#This Row],[County (Utah.gov)]], SUBSTITUTE(Table1[[#This Row],[County (WPR)]], " County", ""))</f>
        <v>Garfield</v>
      </c>
    </row>
    <row r="2075" spans="1:10">
      <c r="A2075" t="s">
        <v>301</v>
      </c>
      <c r="B2075" t="s">
        <v>300</v>
      </c>
      <c r="C2075">
        <v>2025</v>
      </c>
      <c r="D2075">
        <v>2</v>
      </c>
      <c r="E2075">
        <v>84780</v>
      </c>
      <c r="F2075" t="s">
        <v>290</v>
      </c>
      <c r="G2075">
        <v>27</v>
      </c>
      <c r="H2075" t="str">
        <f>_xlfn.XLOOKUP(Table1[[#This Row],[ZIPCODE]],Table2[Zip Code],Table2[County])</f>
        <v>Washington</v>
      </c>
      <c r="I2075" t="str">
        <f>_xlfn.XLOOKUP(Table1[[#This Row],[ZIPCODE]],Table3[zip],Table3[county])</f>
        <v>Washington County</v>
      </c>
      <c r="J2075" t="str">
        <f>IFERROR(Table1[[#This Row],[County (Utah.gov)]], SUBSTITUTE(Table1[[#This Row],[County (WPR)]], " County", ""))</f>
        <v>Washington</v>
      </c>
    </row>
    <row r="2076" spans="1:10">
      <c r="A2076" t="s">
        <v>301</v>
      </c>
      <c r="B2076" t="s">
        <v>300</v>
      </c>
      <c r="C2076">
        <v>2025</v>
      </c>
      <c r="D2076">
        <v>2</v>
      </c>
      <c r="E2076">
        <v>84780</v>
      </c>
      <c r="F2076" t="s">
        <v>291</v>
      </c>
      <c r="G2076">
        <v>8</v>
      </c>
      <c r="H2076" t="str">
        <f>_xlfn.XLOOKUP(Table1[[#This Row],[ZIPCODE]],Table2[Zip Code],Table2[County])</f>
        <v>Washington</v>
      </c>
      <c r="I2076" t="str">
        <f>_xlfn.XLOOKUP(Table1[[#This Row],[ZIPCODE]],Table3[zip],Table3[county])</f>
        <v>Washington County</v>
      </c>
      <c r="J2076" t="str">
        <f>IFERROR(Table1[[#This Row],[County (Utah.gov)]], SUBSTITUTE(Table1[[#This Row],[County (WPR)]], " County", ""))</f>
        <v>Washington</v>
      </c>
    </row>
    <row r="2077" spans="1:10">
      <c r="A2077" t="s">
        <v>301</v>
      </c>
      <c r="B2077" t="s">
        <v>300</v>
      </c>
      <c r="C2077">
        <v>2025</v>
      </c>
      <c r="D2077">
        <v>2</v>
      </c>
      <c r="E2077">
        <v>84783</v>
      </c>
      <c r="F2077" t="s">
        <v>290</v>
      </c>
      <c r="G2077">
        <v>1</v>
      </c>
      <c r="H2077" t="str">
        <f>_xlfn.XLOOKUP(Table1[[#This Row],[ZIPCODE]],Table2[Zip Code],Table2[County])</f>
        <v>Washington</v>
      </c>
      <c r="I2077" t="str">
        <f>_xlfn.XLOOKUP(Table1[[#This Row],[ZIPCODE]],Table3[zip],Table3[county])</f>
        <v>Washington County</v>
      </c>
      <c r="J2077" t="str">
        <f>IFERROR(Table1[[#This Row],[County (Utah.gov)]], SUBSTITUTE(Table1[[#This Row],[County (WPR)]], " County", ""))</f>
        <v>Washington</v>
      </c>
    </row>
    <row r="2078" spans="1:10">
      <c r="A2078" t="s">
        <v>301</v>
      </c>
      <c r="B2078" t="s">
        <v>300</v>
      </c>
      <c r="C2078">
        <v>2025</v>
      </c>
      <c r="D2078">
        <v>2</v>
      </c>
      <c r="E2078">
        <v>84790</v>
      </c>
      <c r="F2078" t="s">
        <v>290</v>
      </c>
      <c r="G2078">
        <v>57</v>
      </c>
      <c r="H2078" t="str">
        <f>_xlfn.XLOOKUP(Table1[[#This Row],[ZIPCODE]],Table2[Zip Code],Table2[County])</f>
        <v>Washington</v>
      </c>
      <c r="I2078" t="str">
        <f>_xlfn.XLOOKUP(Table1[[#This Row],[ZIPCODE]],Table3[zip],Table3[county])</f>
        <v>Washington County</v>
      </c>
      <c r="J2078" t="str">
        <f>IFERROR(Table1[[#This Row],[County (Utah.gov)]], SUBSTITUTE(Table1[[#This Row],[County (WPR)]], " County", ""))</f>
        <v>Washington</v>
      </c>
    </row>
    <row r="2079" spans="1:10">
      <c r="A2079" t="s">
        <v>301</v>
      </c>
      <c r="B2079" t="s">
        <v>300</v>
      </c>
      <c r="C2079">
        <v>2025</v>
      </c>
      <c r="D2079">
        <v>2</v>
      </c>
      <c r="E2079">
        <v>84790</v>
      </c>
      <c r="F2079" t="s">
        <v>291</v>
      </c>
      <c r="G2079">
        <v>12</v>
      </c>
      <c r="H2079" t="str">
        <f>_xlfn.XLOOKUP(Table1[[#This Row],[ZIPCODE]],Table2[Zip Code],Table2[County])</f>
        <v>Washington</v>
      </c>
      <c r="I2079" t="str">
        <f>_xlfn.XLOOKUP(Table1[[#This Row],[ZIPCODE]],Table3[zip],Table3[county])</f>
        <v>Washington County</v>
      </c>
      <c r="J2079" t="str">
        <f>IFERROR(Table1[[#This Row],[County (Utah.gov)]], SUBSTITUTE(Table1[[#This Row],[County (WPR)]], " County", ""))</f>
        <v>Washington</v>
      </c>
    </row>
    <row r="2080" spans="1:10">
      <c r="A2080" t="s">
        <v>135</v>
      </c>
      <c r="B2080" t="s">
        <v>20</v>
      </c>
      <c r="C2080">
        <v>2025</v>
      </c>
      <c r="D2080">
        <v>2</v>
      </c>
      <c r="E2080">
        <v>84002</v>
      </c>
      <c r="F2080" t="s">
        <v>290</v>
      </c>
      <c r="G2080">
        <v>1</v>
      </c>
      <c r="H2080" t="str">
        <f>_xlfn.XLOOKUP(Table1[[#This Row],[ZIPCODE]],Table2[Zip Code],Table2[County])</f>
        <v>Duchesne</v>
      </c>
      <c r="I2080" t="str">
        <f>_xlfn.XLOOKUP(Table1[[#This Row],[ZIPCODE]],Table3[zip],Table3[county])</f>
        <v>Duchesne County</v>
      </c>
      <c r="J2080" t="str">
        <f>IFERROR(Table1[[#This Row],[County (Utah.gov)]], SUBSTITUTE(Table1[[#This Row],[County (WPR)]], " County", ""))</f>
        <v>Duchesne</v>
      </c>
    </row>
    <row r="2081" spans="1:10">
      <c r="A2081" t="s">
        <v>135</v>
      </c>
      <c r="B2081" t="s">
        <v>20</v>
      </c>
      <c r="C2081">
        <v>2025</v>
      </c>
      <c r="D2081">
        <v>2</v>
      </c>
      <c r="E2081">
        <v>84003</v>
      </c>
      <c r="F2081" t="s">
        <v>290</v>
      </c>
      <c r="G2081">
        <v>159</v>
      </c>
      <c r="H2081" t="str">
        <f>_xlfn.XLOOKUP(Table1[[#This Row],[ZIPCODE]],Table2[Zip Code],Table2[County])</f>
        <v>Utah</v>
      </c>
      <c r="I2081" t="str">
        <f>_xlfn.XLOOKUP(Table1[[#This Row],[ZIPCODE]],Table3[zip],Table3[county])</f>
        <v>Utah County</v>
      </c>
      <c r="J2081" t="str">
        <f>IFERROR(Table1[[#This Row],[County (Utah.gov)]], SUBSTITUTE(Table1[[#This Row],[County (WPR)]], " County", ""))</f>
        <v>Utah</v>
      </c>
    </row>
    <row r="2082" spans="1:10">
      <c r="A2082" t="s">
        <v>135</v>
      </c>
      <c r="B2082" t="s">
        <v>20</v>
      </c>
      <c r="C2082">
        <v>2025</v>
      </c>
      <c r="D2082">
        <v>2</v>
      </c>
      <c r="E2082">
        <v>84003</v>
      </c>
      <c r="F2082" t="s">
        <v>291</v>
      </c>
      <c r="G2082">
        <v>16</v>
      </c>
      <c r="H2082" t="str">
        <f>_xlfn.XLOOKUP(Table1[[#This Row],[ZIPCODE]],Table2[Zip Code],Table2[County])</f>
        <v>Utah</v>
      </c>
      <c r="I2082" t="str">
        <f>_xlfn.XLOOKUP(Table1[[#This Row],[ZIPCODE]],Table3[zip],Table3[county])</f>
        <v>Utah County</v>
      </c>
      <c r="J2082" t="str">
        <f>IFERROR(Table1[[#This Row],[County (Utah.gov)]], SUBSTITUTE(Table1[[#This Row],[County (WPR)]], " County", ""))</f>
        <v>Utah</v>
      </c>
    </row>
    <row r="2083" spans="1:10">
      <c r="A2083" t="s">
        <v>135</v>
      </c>
      <c r="B2083" t="s">
        <v>20</v>
      </c>
      <c r="C2083">
        <v>2025</v>
      </c>
      <c r="D2083">
        <v>2</v>
      </c>
      <c r="E2083">
        <v>84004</v>
      </c>
      <c r="F2083" t="s">
        <v>290</v>
      </c>
      <c r="G2083">
        <v>42</v>
      </c>
      <c r="H2083" t="str">
        <f>_xlfn.XLOOKUP(Table1[[#This Row],[ZIPCODE]],Table2[Zip Code],Table2[County])</f>
        <v>Utah</v>
      </c>
      <c r="I2083" t="str">
        <f>_xlfn.XLOOKUP(Table1[[#This Row],[ZIPCODE]],Table3[zip],Table3[county])</f>
        <v>Utah County</v>
      </c>
      <c r="J2083" t="str">
        <f>IFERROR(Table1[[#This Row],[County (Utah.gov)]], SUBSTITUTE(Table1[[#This Row],[County (WPR)]], " County", ""))</f>
        <v>Utah</v>
      </c>
    </row>
    <row r="2084" spans="1:10">
      <c r="A2084" t="s">
        <v>135</v>
      </c>
      <c r="B2084" t="s">
        <v>20</v>
      </c>
      <c r="C2084">
        <v>2025</v>
      </c>
      <c r="D2084">
        <v>2</v>
      </c>
      <c r="E2084">
        <v>84004</v>
      </c>
      <c r="F2084" t="s">
        <v>291</v>
      </c>
      <c r="G2084">
        <v>8</v>
      </c>
      <c r="H2084" t="str">
        <f>_xlfn.XLOOKUP(Table1[[#This Row],[ZIPCODE]],Table2[Zip Code],Table2[County])</f>
        <v>Utah</v>
      </c>
      <c r="I2084" t="str">
        <f>_xlfn.XLOOKUP(Table1[[#This Row],[ZIPCODE]],Table3[zip],Table3[county])</f>
        <v>Utah County</v>
      </c>
      <c r="J2084" t="str">
        <f>IFERROR(Table1[[#This Row],[County (Utah.gov)]], SUBSTITUTE(Table1[[#This Row],[County (WPR)]], " County", ""))</f>
        <v>Utah</v>
      </c>
    </row>
    <row r="2085" spans="1:10">
      <c r="A2085" t="s">
        <v>135</v>
      </c>
      <c r="B2085" t="s">
        <v>20</v>
      </c>
      <c r="C2085">
        <v>2025</v>
      </c>
      <c r="D2085">
        <v>2</v>
      </c>
      <c r="E2085">
        <v>84005</v>
      </c>
      <c r="F2085" t="s">
        <v>290</v>
      </c>
      <c r="G2085">
        <v>78</v>
      </c>
      <c r="H2085" t="e">
        <f>_xlfn.XLOOKUP(Table1[[#This Row],[ZIPCODE]],Table2[Zip Code],Table2[County])</f>
        <v>#N/A</v>
      </c>
      <c r="I2085" t="str">
        <f>_xlfn.XLOOKUP(Table1[[#This Row],[ZIPCODE]],Table3[zip],Table3[county])</f>
        <v>Utah County</v>
      </c>
      <c r="J2085" t="str">
        <f>IFERROR(Table1[[#This Row],[County (Utah.gov)]], SUBSTITUTE(Table1[[#This Row],[County (WPR)]], " County", ""))</f>
        <v>Utah</v>
      </c>
    </row>
    <row r="2086" spans="1:10">
      <c r="A2086" t="s">
        <v>135</v>
      </c>
      <c r="B2086" t="s">
        <v>20</v>
      </c>
      <c r="C2086">
        <v>2025</v>
      </c>
      <c r="D2086">
        <v>2</v>
      </c>
      <c r="E2086">
        <v>84005</v>
      </c>
      <c r="F2086" t="s">
        <v>291</v>
      </c>
      <c r="G2086">
        <v>5</v>
      </c>
      <c r="H2086" t="e">
        <f>_xlfn.XLOOKUP(Table1[[#This Row],[ZIPCODE]],Table2[Zip Code],Table2[County])</f>
        <v>#N/A</v>
      </c>
      <c r="I2086" t="str">
        <f>_xlfn.XLOOKUP(Table1[[#This Row],[ZIPCODE]],Table3[zip],Table3[county])</f>
        <v>Utah County</v>
      </c>
      <c r="J2086" t="str">
        <f>IFERROR(Table1[[#This Row],[County (Utah.gov)]], SUBSTITUTE(Table1[[#This Row],[County (WPR)]], " County", ""))</f>
        <v>Utah</v>
      </c>
    </row>
    <row r="2087" spans="1:10">
      <c r="A2087" t="s">
        <v>135</v>
      </c>
      <c r="B2087" t="s">
        <v>20</v>
      </c>
      <c r="C2087">
        <v>2025</v>
      </c>
      <c r="D2087">
        <v>2</v>
      </c>
      <c r="E2087">
        <v>84007</v>
      </c>
      <c r="F2087" t="s">
        <v>290</v>
      </c>
      <c r="G2087">
        <v>2</v>
      </c>
      <c r="H2087" t="str">
        <f>_xlfn.XLOOKUP(Table1[[#This Row],[ZIPCODE]],Table2[Zip Code],Table2[County])</f>
        <v>Duchesne</v>
      </c>
      <c r="I2087" t="str">
        <f>_xlfn.XLOOKUP(Table1[[#This Row],[ZIPCODE]],Table3[zip],Table3[county])</f>
        <v>Duchesne County</v>
      </c>
      <c r="J2087" t="str">
        <f>IFERROR(Table1[[#This Row],[County (Utah.gov)]], SUBSTITUTE(Table1[[#This Row],[County (WPR)]], " County", ""))</f>
        <v>Duchesne</v>
      </c>
    </row>
    <row r="2088" spans="1:10">
      <c r="A2088" t="s">
        <v>135</v>
      </c>
      <c r="B2088" t="s">
        <v>20</v>
      </c>
      <c r="C2088">
        <v>2025</v>
      </c>
      <c r="D2088">
        <v>2</v>
      </c>
      <c r="E2088">
        <v>84009</v>
      </c>
      <c r="F2088" t="s">
        <v>290</v>
      </c>
      <c r="G2088">
        <v>85</v>
      </c>
      <c r="H2088" t="e">
        <f>_xlfn.XLOOKUP(Table1[[#This Row],[ZIPCODE]],Table2[Zip Code],Table2[County])</f>
        <v>#N/A</v>
      </c>
      <c r="I2088" t="str">
        <f>_xlfn.XLOOKUP(Table1[[#This Row],[ZIPCODE]],Table3[zip],Table3[county])</f>
        <v>Salt Lake County</v>
      </c>
      <c r="J2088" t="str">
        <f>IFERROR(Table1[[#This Row],[County (Utah.gov)]], SUBSTITUTE(Table1[[#This Row],[County (WPR)]], " County", ""))</f>
        <v>Salt Lake</v>
      </c>
    </row>
    <row r="2089" spans="1:10">
      <c r="A2089" t="s">
        <v>135</v>
      </c>
      <c r="B2089" t="s">
        <v>20</v>
      </c>
      <c r="C2089">
        <v>2025</v>
      </c>
      <c r="D2089">
        <v>2</v>
      </c>
      <c r="E2089">
        <v>84009</v>
      </c>
      <c r="F2089" t="s">
        <v>291</v>
      </c>
      <c r="G2089">
        <v>8</v>
      </c>
      <c r="H2089" t="e">
        <f>_xlfn.XLOOKUP(Table1[[#This Row],[ZIPCODE]],Table2[Zip Code],Table2[County])</f>
        <v>#N/A</v>
      </c>
      <c r="I2089" t="str">
        <f>_xlfn.XLOOKUP(Table1[[#This Row],[ZIPCODE]],Table3[zip],Table3[county])</f>
        <v>Salt Lake County</v>
      </c>
      <c r="J2089" t="str">
        <f>IFERROR(Table1[[#This Row],[County (Utah.gov)]], SUBSTITUTE(Table1[[#This Row],[County (WPR)]], " County", ""))</f>
        <v>Salt Lake</v>
      </c>
    </row>
    <row r="2090" spans="1:10">
      <c r="A2090" t="s">
        <v>135</v>
      </c>
      <c r="B2090" t="s">
        <v>20</v>
      </c>
      <c r="C2090">
        <v>2025</v>
      </c>
      <c r="D2090">
        <v>2</v>
      </c>
      <c r="E2090">
        <v>84010</v>
      </c>
      <c r="F2090" t="s">
        <v>290</v>
      </c>
      <c r="G2090">
        <v>154</v>
      </c>
      <c r="H2090" t="str">
        <f>_xlfn.XLOOKUP(Table1[[#This Row],[ZIPCODE]],Table2[Zip Code],Table2[County])</f>
        <v>Davis</v>
      </c>
      <c r="I2090" t="str">
        <f>_xlfn.XLOOKUP(Table1[[#This Row],[ZIPCODE]],Table3[zip],Table3[county])</f>
        <v>Davis County</v>
      </c>
      <c r="J2090" t="str">
        <f>IFERROR(Table1[[#This Row],[County (Utah.gov)]], SUBSTITUTE(Table1[[#This Row],[County (WPR)]], " County", ""))</f>
        <v>Davis</v>
      </c>
    </row>
    <row r="2091" spans="1:10">
      <c r="A2091" t="s">
        <v>135</v>
      </c>
      <c r="B2091" t="s">
        <v>20</v>
      </c>
      <c r="C2091">
        <v>2025</v>
      </c>
      <c r="D2091">
        <v>2</v>
      </c>
      <c r="E2091">
        <v>84010</v>
      </c>
      <c r="F2091" t="s">
        <v>291</v>
      </c>
      <c r="G2091">
        <v>14</v>
      </c>
      <c r="H2091" t="str">
        <f>_xlfn.XLOOKUP(Table1[[#This Row],[ZIPCODE]],Table2[Zip Code],Table2[County])</f>
        <v>Davis</v>
      </c>
      <c r="I2091" t="str">
        <f>_xlfn.XLOOKUP(Table1[[#This Row],[ZIPCODE]],Table3[zip],Table3[county])</f>
        <v>Davis County</v>
      </c>
      <c r="J2091" t="str">
        <f>IFERROR(Table1[[#This Row],[County (Utah.gov)]], SUBSTITUTE(Table1[[#This Row],[County (WPR)]], " County", ""))</f>
        <v>Davis</v>
      </c>
    </row>
    <row r="2092" spans="1:10">
      <c r="A2092" t="s">
        <v>135</v>
      </c>
      <c r="B2092" t="s">
        <v>20</v>
      </c>
      <c r="C2092">
        <v>2025</v>
      </c>
      <c r="D2092">
        <v>2</v>
      </c>
      <c r="E2092">
        <v>84011</v>
      </c>
      <c r="F2092" t="s">
        <v>290</v>
      </c>
      <c r="G2092">
        <v>1</v>
      </c>
      <c r="H2092" t="str">
        <f>_xlfn.XLOOKUP(Table1[[#This Row],[ZIPCODE]],Table2[Zip Code],Table2[County])</f>
        <v>Davis</v>
      </c>
      <c r="I2092" t="e">
        <f>_xlfn.XLOOKUP(Table1[[#This Row],[ZIPCODE]],Table3[zip],Table3[county])</f>
        <v>#N/A</v>
      </c>
      <c r="J2092" t="str">
        <f>IFERROR(Table1[[#This Row],[County (Utah.gov)]], SUBSTITUTE(Table1[[#This Row],[County (WPR)]], " County", ""))</f>
        <v>Davis</v>
      </c>
    </row>
    <row r="2093" spans="1:10">
      <c r="A2093" t="s">
        <v>135</v>
      </c>
      <c r="B2093" t="s">
        <v>20</v>
      </c>
      <c r="C2093">
        <v>2025</v>
      </c>
      <c r="D2093">
        <v>2</v>
      </c>
      <c r="E2093">
        <v>84013</v>
      </c>
      <c r="F2093" t="s">
        <v>291</v>
      </c>
      <c r="G2093">
        <v>1</v>
      </c>
      <c r="H2093" t="str">
        <f>_xlfn.XLOOKUP(Table1[[#This Row],[ZIPCODE]],Table2[Zip Code],Table2[County])</f>
        <v>Utah</v>
      </c>
      <c r="I2093" t="str">
        <f>_xlfn.XLOOKUP(Table1[[#This Row],[ZIPCODE]],Table3[zip],Table3[county])</f>
        <v>Utah County</v>
      </c>
      <c r="J2093" t="str">
        <f>IFERROR(Table1[[#This Row],[County (Utah.gov)]], SUBSTITUTE(Table1[[#This Row],[County (WPR)]], " County", ""))</f>
        <v>Utah</v>
      </c>
    </row>
    <row r="2094" spans="1:10">
      <c r="A2094" t="s">
        <v>135</v>
      </c>
      <c r="B2094" t="s">
        <v>20</v>
      </c>
      <c r="C2094">
        <v>2025</v>
      </c>
      <c r="D2094">
        <v>2</v>
      </c>
      <c r="E2094">
        <v>84014</v>
      </c>
      <c r="F2094" t="s">
        <v>290</v>
      </c>
      <c r="G2094">
        <v>51</v>
      </c>
      <c r="H2094" t="str">
        <f>_xlfn.XLOOKUP(Table1[[#This Row],[ZIPCODE]],Table2[Zip Code],Table2[County])</f>
        <v>Davis</v>
      </c>
      <c r="I2094" t="str">
        <f>_xlfn.XLOOKUP(Table1[[#This Row],[ZIPCODE]],Table3[zip],Table3[county])</f>
        <v>Davis County</v>
      </c>
      <c r="J2094" t="str">
        <f>IFERROR(Table1[[#This Row],[County (Utah.gov)]], SUBSTITUTE(Table1[[#This Row],[County (WPR)]], " County", ""))</f>
        <v>Davis</v>
      </c>
    </row>
    <row r="2095" spans="1:10">
      <c r="A2095" t="s">
        <v>135</v>
      </c>
      <c r="B2095" t="s">
        <v>20</v>
      </c>
      <c r="C2095">
        <v>2025</v>
      </c>
      <c r="D2095">
        <v>2</v>
      </c>
      <c r="E2095">
        <v>84014</v>
      </c>
      <c r="F2095" t="s">
        <v>291</v>
      </c>
      <c r="G2095">
        <v>2</v>
      </c>
      <c r="H2095" t="str">
        <f>_xlfn.XLOOKUP(Table1[[#This Row],[ZIPCODE]],Table2[Zip Code],Table2[County])</f>
        <v>Davis</v>
      </c>
      <c r="I2095" t="str">
        <f>_xlfn.XLOOKUP(Table1[[#This Row],[ZIPCODE]],Table3[zip],Table3[county])</f>
        <v>Davis County</v>
      </c>
      <c r="J2095" t="str">
        <f>IFERROR(Table1[[#This Row],[County (Utah.gov)]], SUBSTITUTE(Table1[[#This Row],[County (WPR)]], " County", ""))</f>
        <v>Davis</v>
      </c>
    </row>
    <row r="2096" spans="1:10">
      <c r="A2096" t="s">
        <v>135</v>
      </c>
      <c r="B2096" t="s">
        <v>20</v>
      </c>
      <c r="C2096">
        <v>2025</v>
      </c>
      <c r="D2096">
        <v>2</v>
      </c>
      <c r="E2096">
        <v>84015</v>
      </c>
      <c r="F2096" t="s">
        <v>290</v>
      </c>
      <c r="G2096">
        <v>94</v>
      </c>
      <c r="H2096" t="str">
        <f>_xlfn.XLOOKUP(Table1[[#This Row],[ZIPCODE]],Table2[Zip Code],Table2[County])</f>
        <v>Davis</v>
      </c>
      <c r="I2096" t="str">
        <f>_xlfn.XLOOKUP(Table1[[#This Row],[ZIPCODE]],Table3[zip],Table3[county])</f>
        <v>Davis County</v>
      </c>
      <c r="J2096" t="str">
        <f>IFERROR(Table1[[#This Row],[County (Utah.gov)]], SUBSTITUTE(Table1[[#This Row],[County (WPR)]], " County", ""))</f>
        <v>Davis</v>
      </c>
    </row>
    <row r="2097" spans="1:10">
      <c r="A2097" t="s">
        <v>135</v>
      </c>
      <c r="B2097" t="s">
        <v>20</v>
      </c>
      <c r="C2097">
        <v>2025</v>
      </c>
      <c r="D2097">
        <v>2</v>
      </c>
      <c r="E2097">
        <v>84015</v>
      </c>
      <c r="F2097" t="s">
        <v>291</v>
      </c>
      <c r="G2097">
        <v>14</v>
      </c>
      <c r="H2097" t="str">
        <f>_xlfn.XLOOKUP(Table1[[#This Row],[ZIPCODE]],Table2[Zip Code],Table2[County])</f>
        <v>Davis</v>
      </c>
      <c r="I2097" t="str">
        <f>_xlfn.XLOOKUP(Table1[[#This Row],[ZIPCODE]],Table3[zip],Table3[county])</f>
        <v>Davis County</v>
      </c>
      <c r="J2097" t="str">
        <f>IFERROR(Table1[[#This Row],[County (Utah.gov)]], SUBSTITUTE(Table1[[#This Row],[County (WPR)]], " County", ""))</f>
        <v>Davis</v>
      </c>
    </row>
    <row r="2098" spans="1:10">
      <c r="A2098" t="s">
        <v>135</v>
      </c>
      <c r="B2098" t="s">
        <v>20</v>
      </c>
      <c r="C2098">
        <v>2025</v>
      </c>
      <c r="D2098">
        <v>2</v>
      </c>
      <c r="E2098">
        <v>84017</v>
      </c>
      <c r="F2098" t="s">
        <v>290</v>
      </c>
      <c r="G2098">
        <v>5</v>
      </c>
      <c r="H2098" t="str">
        <f>_xlfn.XLOOKUP(Table1[[#This Row],[ZIPCODE]],Table2[Zip Code],Table2[County])</f>
        <v>Summit</v>
      </c>
      <c r="I2098" t="str">
        <f>_xlfn.XLOOKUP(Table1[[#This Row],[ZIPCODE]],Table3[zip],Table3[county])</f>
        <v>Summit County</v>
      </c>
      <c r="J2098" t="str">
        <f>IFERROR(Table1[[#This Row],[County (Utah.gov)]], SUBSTITUTE(Table1[[#This Row],[County (WPR)]], " County", ""))</f>
        <v>Summit</v>
      </c>
    </row>
    <row r="2099" spans="1:10">
      <c r="A2099" t="s">
        <v>135</v>
      </c>
      <c r="B2099" t="s">
        <v>20</v>
      </c>
      <c r="C2099">
        <v>2025</v>
      </c>
      <c r="D2099">
        <v>2</v>
      </c>
      <c r="E2099">
        <v>84018</v>
      </c>
      <c r="F2099" t="s">
        <v>291</v>
      </c>
      <c r="G2099">
        <v>1</v>
      </c>
      <c r="H2099" t="str">
        <f>_xlfn.XLOOKUP(Table1[[#This Row],[ZIPCODE]],Table2[Zip Code],Table2[County])</f>
        <v>Morgan</v>
      </c>
      <c r="I2099" t="str">
        <f>_xlfn.XLOOKUP(Table1[[#This Row],[ZIPCODE]],Table3[zip],Table3[county])</f>
        <v>Morgan County</v>
      </c>
      <c r="J2099" t="str">
        <f>IFERROR(Table1[[#This Row],[County (Utah.gov)]], SUBSTITUTE(Table1[[#This Row],[County (WPR)]], " County", ""))</f>
        <v>Morgan</v>
      </c>
    </row>
    <row r="2100" spans="1:10">
      <c r="A2100" t="s">
        <v>135</v>
      </c>
      <c r="B2100" t="s">
        <v>20</v>
      </c>
      <c r="C2100">
        <v>2025</v>
      </c>
      <c r="D2100">
        <v>2</v>
      </c>
      <c r="E2100">
        <v>84020</v>
      </c>
      <c r="F2100" t="s">
        <v>290</v>
      </c>
      <c r="G2100">
        <v>126</v>
      </c>
      <c r="H2100" t="str">
        <f>_xlfn.XLOOKUP(Table1[[#This Row],[ZIPCODE]],Table2[Zip Code],Table2[County])</f>
        <v>Salt Lake</v>
      </c>
      <c r="I2100" t="str">
        <f>_xlfn.XLOOKUP(Table1[[#This Row],[ZIPCODE]],Table3[zip],Table3[county])</f>
        <v>Salt Lake County</v>
      </c>
      <c r="J2100" t="str">
        <f>IFERROR(Table1[[#This Row],[County (Utah.gov)]], SUBSTITUTE(Table1[[#This Row],[County (WPR)]], " County", ""))</f>
        <v>Salt Lake</v>
      </c>
    </row>
    <row r="2101" spans="1:10">
      <c r="A2101" t="s">
        <v>135</v>
      </c>
      <c r="B2101" t="s">
        <v>20</v>
      </c>
      <c r="C2101">
        <v>2025</v>
      </c>
      <c r="D2101">
        <v>2</v>
      </c>
      <c r="E2101">
        <v>84020</v>
      </c>
      <c r="F2101" t="s">
        <v>291</v>
      </c>
      <c r="G2101">
        <v>15</v>
      </c>
      <c r="H2101" t="str">
        <f>_xlfn.XLOOKUP(Table1[[#This Row],[ZIPCODE]],Table2[Zip Code],Table2[County])</f>
        <v>Salt Lake</v>
      </c>
      <c r="I2101" t="str">
        <f>_xlfn.XLOOKUP(Table1[[#This Row],[ZIPCODE]],Table3[zip],Table3[county])</f>
        <v>Salt Lake County</v>
      </c>
      <c r="J2101" t="str">
        <f>IFERROR(Table1[[#This Row],[County (Utah.gov)]], SUBSTITUTE(Table1[[#This Row],[County (WPR)]], " County", ""))</f>
        <v>Salt Lake</v>
      </c>
    </row>
    <row r="2102" spans="1:10">
      <c r="A2102" t="s">
        <v>135</v>
      </c>
      <c r="B2102" t="s">
        <v>20</v>
      </c>
      <c r="C2102">
        <v>2025</v>
      </c>
      <c r="D2102">
        <v>2</v>
      </c>
      <c r="E2102">
        <v>84021</v>
      </c>
      <c r="F2102" t="s">
        <v>290</v>
      </c>
      <c r="G2102">
        <v>3</v>
      </c>
      <c r="H2102" t="str">
        <f>_xlfn.XLOOKUP(Table1[[#This Row],[ZIPCODE]],Table2[Zip Code],Table2[County])</f>
        <v>Duchesne</v>
      </c>
      <c r="I2102" t="str">
        <f>_xlfn.XLOOKUP(Table1[[#This Row],[ZIPCODE]],Table3[zip],Table3[county])</f>
        <v>Duchesne County</v>
      </c>
      <c r="J2102" t="str">
        <f>IFERROR(Table1[[#This Row],[County (Utah.gov)]], SUBSTITUTE(Table1[[#This Row],[County (WPR)]], " County", ""))</f>
        <v>Duchesne</v>
      </c>
    </row>
    <row r="2103" spans="1:10">
      <c r="A2103" t="s">
        <v>135</v>
      </c>
      <c r="B2103" t="s">
        <v>20</v>
      </c>
      <c r="C2103">
        <v>2025</v>
      </c>
      <c r="D2103">
        <v>2</v>
      </c>
      <c r="E2103">
        <v>84025</v>
      </c>
      <c r="F2103" t="s">
        <v>290</v>
      </c>
      <c r="G2103">
        <v>166</v>
      </c>
      <c r="H2103" t="str">
        <f>_xlfn.XLOOKUP(Table1[[#This Row],[ZIPCODE]],Table2[Zip Code],Table2[County])</f>
        <v>Davis</v>
      </c>
      <c r="I2103" t="str">
        <f>_xlfn.XLOOKUP(Table1[[#This Row],[ZIPCODE]],Table3[zip],Table3[county])</f>
        <v>Davis County</v>
      </c>
      <c r="J2103" t="str">
        <f>IFERROR(Table1[[#This Row],[County (Utah.gov)]], SUBSTITUTE(Table1[[#This Row],[County (WPR)]], " County", ""))</f>
        <v>Davis</v>
      </c>
    </row>
    <row r="2104" spans="1:10">
      <c r="A2104" t="s">
        <v>135</v>
      </c>
      <c r="B2104" t="s">
        <v>20</v>
      </c>
      <c r="C2104">
        <v>2025</v>
      </c>
      <c r="D2104">
        <v>2</v>
      </c>
      <c r="E2104">
        <v>84025</v>
      </c>
      <c r="F2104" t="s">
        <v>291</v>
      </c>
      <c r="G2104">
        <v>18</v>
      </c>
      <c r="H2104" t="str">
        <f>_xlfn.XLOOKUP(Table1[[#This Row],[ZIPCODE]],Table2[Zip Code],Table2[County])</f>
        <v>Davis</v>
      </c>
      <c r="I2104" t="str">
        <f>_xlfn.XLOOKUP(Table1[[#This Row],[ZIPCODE]],Table3[zip],Table3[county])</f>
        <v>Davis County</v>
      </c>
      <c r="J2104" t="str">
        <f>IFERROR(Table1[[#This Row],[County (Utah.gov)]], SUBSTITUTE(Table1[[#This Row],[County (WPR)]], " County", ""))</f>
        <v>Davis</v>
      </c>
    </row>
    <row r="2105" spans="1:10">
      <c r="A2105" t="s">
        <v>135</v>
      </c>
      <c r="B2105" t="s">
        <v>20</v>
      </c>
      <c r="C2105">
        <v>2025</v>
      </c>
      <c r="D2105">
        <v>2</v>
      </c>
      <c r="E2105">
        <v>84027</v>
      </c>
      <c r="F2105" t="s">
        <v>290</v>
      </c>
      <c r="G2105">
        <v>1</v>
      </c>
      <c r="H2105" t="str">
        <f>_xlfn.XLOOKUP(Table1[[#This Row],[ZIPCODE]],Table2[Zip Code],Table2[County])</f>
        <v>Duchesne</v>
      </c>
      <c r="I2105" t="str">
        <f>_xlfn.XLOOKUP(Table1[[#This Row],[ZIPCODE]],Table3[zip],Table3[county])</f>
        <v>Duchesne County</v>
      </c>
      <c r="J2105" t="str">
        <f>IFERROR(Table1[[#This Row],[County (Utah.gov)]], SUBSTITUTE(Table1[[#This Row],[County (WPR)]], " County", ""))</f>
        <v>Duchesne</v>
      </c>
    </row>
    <row r="2106" spans="1:10">
      <c r="A2106" t="s">
        <v>135</v>
      </c>
      <c r="B2106" t="s">
        <v>20</v>
      </c>
      <c r="C2106">
        <v>2025</v>
      </c>
      <c r="D2106">
        <v>2</v>
      </c>
      <c r="E2106">
        <v>84028</v>
      </c>
      <c r="F2106" t="s">
        <v>290</v>
      </c>
      <c r="G2106">
        <v>11</v>
      </c>
      <c r="H2106" t="str">
        <f>_xlfn.XLOOKUP(Table1[[#This Row],[ZIPCODE]],Table2[Zip Code],Table2[County])</f>
        <v>Rich</v>
      </c>
      <c r="I2106" t="str">
        <f>_xlfn.XLOOKUP(Table1[[#This Row],[ZIPCODE]],Table3[zip],Table3[county])</f>
        <v>Rich County</v>
      </c>
      <c r="J2106" t="str">
        <f>IFERROR(Table1[[#This Row],[County (Utah.gov)]], SUBSTITUTE(Table1[[#This Row],[County (WPR)]], " County", ""))</f>
        <v>Rich</v>
      </c>
    </row>
    <row r="2107" spans="1:10">
      <c r="A2107" t="s">
        <v>135</v>
      </c>
      <c r="B2107" t="s">
        <v>20</v>
      </c>
      <c r="C2107">
        <v>2025</v>
      </c>
      <c r="D2107">
        <v>2</v>
      </c>
      <c r="E2107">
        <v>84028</v>
      </c>
      <c r="F2107" t="s">
        <v>291</v>
      </c>
      <c r="G2107">
        <v>1</v>
      </c>
      <c r="H2107" t="str">
        <f>_xlfn.XLOOKUP(Table1[[#This Row],[ZIPCODE]],Table2[Zip Code],Table2[County])</f>
        <v>Rich</v>
      </c>
      <c r="I2107" t="str">
        <f>_xlfn.XLOOKUP(Table1[[#This Row],[ZIPCODE]],Table3[zip],Table3[county])</f>
        <v>Rich County</v>
      </c>
      <c r="J2107" t="str">
        <f>IFERROR(Table1[[#This Row],[County (Utah.gov)]], SUBSTITUTE(Table1[[#This Row],[County (WPR)]], " County", ""))</f>
        <v>Rich</v>
      </c>
    </row>
    <row r="2108" spans="1:10">
      <c r="A2108" t="s">
        <v>135</v>
      </c>
      <c r="B2108" t="s">
        <v>20</v>
      </c>
      <c r="C2108">
        <v>2025</v>
      </c>
      <c r="D2108">
        <v>2</v>
      </c>
      <c r="E2108">
        <v>84029</v>
      </c>
      <c r="F2108" t="s">
        <v>290</v>
      </c>
      <c r="G2108">
        <v>28</v>
      </c>
      <c r="H2108" t="str">
        <f>_xlfn.XLOOKUP(Table1[[#This Row],[ZIPCODE]],Table2[Zip Code],Table2[County])</f>
        <v>Tooele</v>
      </c>
      <c r="I2108" t="str">
        <f>_xlfn.XLOOKUP(Table1[[#This Row],[ZIPCODE]],Table3[zip],Table3[county])</f>
        <v>Tooele County</v>
      </c>
      <c r="J2108" t="str">
        <f>IFERROR(Table1[[#This Row],[County (Utah.gov)]], SUBSTITUTE(Table1[[#This Row],[County (WPR)]], " County", ""))</f>
        <v>Tooele</v>
      </c>
    </row>
    <row r="2109" spans="1:10">
      <c r="A2109" t="s">
        <v>135</v>
      </c>
      <c r="B2109" t="s">
        <v>20</v>
      </c>
      <c r="C2109">
        <v>2025</v>
      </c>
      <c r="D2109">
        <v>2</v>
      </c>
      <c r="E2109">
        <v>84029</v>
      </c>
      <c r="F2109" t="s">
        <v>291</v>
      </c>
      <c r="G2109">
        <v>1</v>
      </c>
      <c r="H2109" t="str">
        <f>_xlfn.XLOOKUP(Table1[[#This Row],[ZIPCODE]],Table2[Zip Code],Table2[County])</f>
        <v>Tooele</v>
      </c>
      <c r="I2109" t="str">
        <f>_xlfn.XLOOKUP(Table1[[#This Row],[ZIPCODE]],Table3[zip],Table3[county])</f>
        <v>Tooele County</v>
      </c>
      <c r="J2109" t="str">
        <f>IFERROR(Table1[[#This Row],[County (Utah.gov)]], SUBSTITUTE(Table1[[#This Row],[County (WPR)]], " County", ""))</f>
        <v>Tooele</v>
      </c>
    </row>
    <row r="2110" spans="1:10">
      <c r="A2110" t="s">
        <v>135</v>
      </c>
      <c r="B2110" t="s">
        <v>20</v>
      </c>
      <c r="C2110">
        <v>2025</v>
      </c>
      <c r="D2110">
        <v>2</v>
      </c>
      <c r="E2110">
        <v>84032</v>
      </c>
      <c r="F2110" t="s">
        <v>290</v>
      </c>
      <c r="G2110">
        <v>81</v>
      </c>
      <c r="H2110" t="str">
        <f>_xlfn.XLOOKUP(Table1[[#This Row],[ZIPCODE]],Table2[Zip Code],Table2[County])</f>
        <v>Wasatch</v>
      </c>
      <c r="I2110" t="str">
        <f>_xlfn.XLOOKUP(Table1[[#This Row],[ZIPCODE]],Table3[zip],Table3[county])</f>
        <v>Wasatch County</v>
      </c>
      <c r="J2110" t="str">
        <f>IFERROR(Table1[[#This Row],[County (Utah.gov)]], SUBSTITUTE(Table1[[#This Row],[County (WPR)]], " County", ""))</f>
        <v>Wasatch</v>
      </c>
    </row>
    <row r="2111" spans="1:10">
      <c r="A2111" t="s">
        <v>135</v>
      </c>
      <c r="B2111" t="s">
        <v>20</v>
      </c>
      <c r="C2111">
        <v>2025</v>
      </c>
      <c r="D2111">
        <v>2</v>
      </c>
      <c r="E2111">
        <v>84032</v>
      </c>
      <c r="F2111" t="s">
        <v>291</v>
      </c>
      <c r="G2111">
        <v>6</v>
      </c>
      <c r="H2111" t="str">
        <f>_xlfn.XLOOKUP(Table1[[#This Row],[ZIPCODE]],Table2[Zip Code],Table2[County])</f>
        <v>Wasatch</v>
      </c>
      <c r="I2111" t="str">
        <f>_xlfn.XLOOKUP(Table1[[#This Row],[ZIPCODE]],Table3[zip],Table3[county])</f>
        <v>Wasatch County</v>
      </c>
      <c r="J2111" t="str">
        <f>IFERROR(Table1[[#This Row],[County (Utah.gov)]], SUBSTITUTE(Table1[[#This Row],[County (WPR)]], " County", ""))</f>
        <v>Wasatch</v>
      </c>
    </row>
    <row r="2112" spans="1:10">
      <c r="A2112" t="s">
        <v>135</v>
      </c>
      <c r="B2112" t="s">
        <v>20</v>
      </c>
      <c r="C2112">
        <v>2025</v>
      </c>
      <c r="D2112">
        <v>2</v>
      </c>
      <c r="E2112">
        <v>84033</v>
      </c>
      <c r="F2112" t="s">
        <v>290</v>
      </c>
      <c r="G2112">
        <v>2</v>
      </c>
      <c r="H2112" t="str">
        <f>_xlfn.XLOOKUP(Table1[[#This Row],[ZIPCODE]],Table2[Zip Code],Table2[County])</f>
        <v>Summit</v>
      </c>
      <c r="I2112" t="str">
        <f>_xlfn.XLOOKUP(Table1[[#This Row],[ZIPCODE]],Table3[zip],Table3[county])</f>
        <v>Summit County</v>
      </c>
      <c r="J2112" t="str">
        <f>IFERROR(Table1[[#This Row],[County (Utah.gov)]], SUBSTITUTE(Table1[[#This Row],[County (WPR)]], " County", ""))</f>
        <v>Summit</v>
      </c>
    </row>
    <row r="2113" spans="1:10">
      <c r="A2113" t="s">
        <v>135</v>
      </c>
      <c r="B2113" t="s">
        <v>20</v>
      </c>
      <c r="C2113">
        <v>2025</v>
      </c>
      <c r="D2113">
        <v>2</v>
      </c>
      <c r="E2113">
        <v>84033</v>
      </c>
      <c r="F2113" t="s">
        <v>291</v>
      </c>
      <c r="G2113">
        <v>1</v>
      </c>
      <c r="H2113" t="str">
        <f>_xlfn.XLOOKUP(Table1[[#This Row],[ZIPCODE]],Table2[Zip Code],Table2[County])</f>
        <v>Summit</v>
      </c>
      <c r="I2113" t="str">
        <f>_xlfn.XLOOKUP(Table1[[#This Row],[ZIPCODE]],Table3[zip],Table3[county])</f>
        <v>Summit County</v>
      </c>
      <c r="J2113" t="str">
        <f>IFERROR(Table1[[#This Row],[County (Utah.gov)]], SUBSTITUTE(Table1[[#This Row],[County (WPR)]], " County", ""))</f>
        <v>Summit</v>
      </c>
    </row>
    <row r="2114" spans="1:10">
      <c r="A2114" t="s">
        <v>135</v>
      </c>
      <c r="B2114" t="s">
        <v>20</v>
      </c>
      <c r="C2114">
        <v>2025</v>
      </c>
      <c r="D2114">
        <v>2</v>
      </c>
      <c r="E2114">
        <v>84035</v>
      </c>
      <c r="F2114" t="s">
        <v>290</v>
      </c>
      <c r="G2114">
        <v>1</v>
      </c>
      <c r="H2114" t="str">
        <f>_xlfn.XLOOKUP(Table1[[#This Row],[ZIPCODE]],Table2[Zip Code],Table2[County])</f>
        <v>Uintah</v>
      </c>
      <c r="I2114" t="str">
        <f>_xlfn.XLOOKUP(Table1[[#This Row],[ZIPCODE]],Table3[zip],Table3[county])</f>
        <v>Uintah County</v>
      </c>
      <c r="J2114" t="str">
        <f>IFERROR(Table1[[#This Row],[County (Utah.gov)]], SUBSTITUTE(Table1[[#This Row],[County (WPR)]], " County", ""))</f>
        <v>Uintah</v>
      </c>
    </row>
    <row r="2115" spans="1:10">
      <c r="A2115" t="s">
        <v>135</v>
      </c>
      <c r="B2115" t="s">
        <v>20</v>
      </c>
      <c r="C2115">
        <v>2025</v>
      </c>
      <c r="D2115">
        <v>2</v>
      </c>
      <c r="E2115">
        <v>84035</v>
      </c>
      <c r="F2115" t="s">
        <v>291</v>
      </c>
      <c r="G2115">
        <v>1</v>
      </c>
      <c r="H2115" t="str">
        <f>_xlfn.XLOOKUP(Table1[[#This Row],[ZIPCODE]],Table2[Zip Code],Table2[County])</f>
        <v>Uintah</v>
      </c>
      <c r="I2115" t="str">
        <f>_xlfn.XLOOKUP(Table1[[#This Row],[ZIPCODE]],Table3[zip],Table3[county])</f>
        <v>Uintah County</v>
      </c>
      <c r="J2115" t="str">
        <f>IFERROR(Table1[[#This Row],[County (Utah.gov)]], SUBSTITUTE(Table1[[#This Row],[County (WPR)]], " County", ""))</f>
        <v>Uintah</v>
      </c>
    </row>
    <row r="2116" spans="1:10">
      <c r="A2116" t="s">
        <v>135</v>
      </c>
      <c r="B2116" t="s">
        <v>20</v>
      </c>
      <c r="C2116">
        <v>2025</v>
      </c>
      <c r="D2116">
        <v>2</v>
      </c>
      <c r="E2116">
        <v>84036</v>
      </c>
      <c r="F2116" t="s">
        <v>290</v>
      </c>
      <c r="G2116">
        <v>17</v>
      </c>
      <c r="H2116" t="str">
        <f>_xlfn.XLOOKUP(Table1[[#This Row],[ZIPCODE]],Table2[Zip Code],Table2[County])</f>
        <v>Summit</v>
      </c>
      <c r="I2116" t="str">
        <f>_xlfn.XLOOKUP(Table1[[#This Row],[ZIPCODE]],Table3[zip],Table3[county])</f>
        <v>Summit County</v>
      </c>
      <c r="J2116" t="str">
        <f>IFERROR(Table1[[#This Row],[County (Utah.gov)]], SUBSTITUTE(Table1[[#This Row],[County (WPR)]], " County", ""))</f>
        <v>Summit</v>
      </c>
    </row>
    <row r="2117" spans="1:10">
      <c r="A2117" t="s">
        <v>135</v>
      </c>
      <c r="B2117" t="s">
        <v>20</v>
      </c>
      <c r="C2117">
        <v>2025</v>
      </c>
      <c r="D2117">
        <v>2</v>
      </c>
      <c r="E2117">
        <v>84037</v>
      </c>
      <c r="F2117" t="s">
        <v>290</v>
      </c>
      <c r="G2117">
        <v>322</v>
      </c>
      <c r="H2117" t="str">
        <f>_xlfn.XLOOKUP(Table1[[#This Row],[ZIPCODE]],Table2[Zip Code],Table2[County])</f>
        <v>Davis</v>
      </c>
      <c r="I2117" t="str">
        <f>_xlfn.XLOOKUP(Table1[[#This Row],[ZIPCODE]],Table3[zip],Table3[county])</f>
        <v>Davis County</v>
      </c>
      <c r="J2117" t="str">
        <f>IFERROR(Table1[[#This Row],[County (Utah.gov)]], SUBSTITUTE(Table1[[#This Row],[County (WPR)]], " County", ""))</f>
        <v>Davis</v>
      </c>
    </row>
    <row r="2118" spans="1:10">
      <c r="A2118" t="s">
        <v>135</v>
      </c>
      <c r="B2118" t="s">
        <v>20</v>
      </c>
      <c r="C2118">
        <v>2025</v>
      </c>
      <c r="D2118">
        <v>2</v>
      </c>
      <c r="E2118">
        <v>84037</v>
      </c>
      <c r="F2118" t="s">
        <v>291</v>
      </c>
      <c r="G2118">
        <v>32</v>
      </c>
      <c r="H2118" t="str">
        <f>_xlfn.XLOOKUP(Table1[[#This Row],[ZIPCODE]],Table2[Zip Code],Table2[County])</f>
        <v>Davis</v>
      </c>
      <c r="I2118" t="str">
        <f>_xlfn.XLOOKUP(Table1[[#This Row],[ZIPCODE]],Table3[zip],Table3[county])</f>
        <v>Davis County</v>
      </c>
      <c r="J2118" t="str">
        <f>IFERROR(Table1[[#This Row],[County (Utah.gov)]], SUBSTITUTE(Table1[[#This Row],[County (WPR)]], " County", ""))</f>
        <v>Davis</v>
      </c>
    </row>
    <row r="2119" spans="1:10">
      <c r="A2119" t="s">
        <v>135</v>
      </c>
      <c r="B2119" t="s">
        <v>20</v>
      </c>
      <c r="C2119">
        <v>2025</v>
      </c>
      <c r="D2119">
        <v>2</v>
      </c>
      <c r="E2119">
        <v>84038</v>
      </c>
      <c r="F2119" t="s">
        <v>290</v>
      </c>
      <c r="G2119">
        <v>3</v>
      </c>
      <c r="H2119" t="str">
        <f>_xlfn.XLOOKUP(Table1[[#This Row],[ZIPCODE]],Table2[Zip Code],Table2[County])</f>
        <v>Rich</v>
      </c>
      <c r="I2119" t="str">
        <f>_xlfn.XLOOKUP(Table1[[#This Row],[ZIPCODE]],Table3[zip],Table3[county])</f>
        <v>Rich County</v>
      </c>
      <c r="J2119" t="str">
        <f>IFERROR(Table1[[#This Row],[County (Utah.gov)]], SUBSTITUTE(Table1[[#This Row],[County (WPR)]], " County", ""))</f>
        <v>Rich</v>
      </c>
    </row>
    <row r="2120" spans="1:10">
      <c r="A2120" t="s">
        <v>135</v>
      </c>
      <c r="B2120" t="s">
        <v>20</v>
      </c>
      <c r="C2120">
        <v>2025</v>
      </c>
      <c r="D2120">
        <v>2</v>
      </c>
      <c r="E2120">
        <v>84038</v>
      </c>
      <c r="F2120" t="s">
        <v>291</v>
      </c>
      <c r="G2120">
        <v>2</v>
      </c>
      <c r="H2120" t="str">
        <f>_xlfn.XLOOKUP(Table1[[#This Row],[ZIPCODE]],Table2[Zip Code],Table2[County])</f>
        <v>Rich</v>
      </c>
      <c r="I2120" t="str">
        <f>_xlfn.XLOOKUP(Table1[[#This Row],[ZIPCODE]],Table3[zip],Table3[county])</f>
        <v>Rich County</v>
      </c>
      <c r="J2120" t="str">
        <f>IFERROR(Table1[[#This Row],[County (Utah.gov)]], SUBSTITUTE(Table1[[#This Row],[County (WPR)]], " County", ""))</f>
        <v>Rich</v>
      </c>
    </row>
    <row r="2121" spans="1:10">
      <c r="A2121" t="s">
        <v>135</v>
      </c>
      <c r="B2121" t="s">
        <v>20</v>
      </c>
      <c r="C2121">
        <v>2025</v>
      </c>
      <c r="D2121">
        <v>2</v>
      </c>
      <c r="E2121">
        <v>84040</v>
      </c>
      <c r="F2121" t="s">
        <v>290</v>
      </c>
      <c r="G2121">
        <v>82</v>
      </c>
      <c r="H2121" t="str">
        <f>_xlfn.XLOOKUP(Table1[[#This Row],[ZIPCODE]],Table2[Zip Code],Table2[County])</f>
        <v>Davis</v>
      </c>
      <c r="I2121" t="str">
        <f>_xlfn.XLOOKUP(Table1[[#This Row],[ZIPCODE]],Table3[zip],Table3[county])</f>
        <v>Davis County</v>
      </c>
      <c r="J2121" t="str">
        <f>IFERROR(Table1[[#This Row],[County (Utah.gov)]], SUBSTITUTE(Table1[[#This Row],[County (WPR)]], " County", ""))</f>
        <v>Davis</v>
      </c>
    </row>
    <row r="2122" spans="1:10">
      <c r="A2122" t="s">
        <v>135</v>
      </c>
      <c r="B2122" t="s">
        <v>20</v>
      </c>
      <c r="C2122">
        <v>2025</v>
      </c>
      <c r="D2122">
        <v>2</v>
      </c>
      <c r="E2122">
        <v>84040</v>
      </c>
      <c r="F2122" t="s">
        <v>291</v>
      </c>
      <c r="G2122">
        <v>9</v>
      </c>
      <c r="H2122" t="str">
        <f>_xlfn.XLOOKUP(Table1[[#This Row],[ZIPCODE]],Table2[Zip Code],Table2[County])</f>
        <v>Davis</v>
      </c>
      <c r="I2122" t="str">
        <f>_xlfn.XLOOKUP(Table1[[#This Row],[ZIPCODE]],Table3[zip],Table3[county])</f>
        <v>Davis County</v>
      </c>
      <c r="J2122" t="str">
        <f>IFERROR(Table1[[#This Row],[County (Utah.gov)]], SUBSTITUTE(Table1[[#This Row],[County (WPR)]], " County", ""))</f>
        <v>Davis</v>
      </c>
    </row>
    <row r="2123" spans="1:10">
      <c r="A2123" t="s">
        <v>135</v>
      </c>
      <c r="B2123" t="s">
        <v>20</v>
      </c>
      <c r="C2123">
        <v>2025</v>
      </c>
      <c r="D2123">
        <v>2</v>
      </c>
      <c r="E2123">
        <v>84041</v>
      </c>
      <c r="F2123" t="s">
        <v>290</v>
      </c>
      <c r="G2123">
        <v>132</v>
      </c>
      <c r="H2123" t="str">
        <f>_xlfn.XLOOKUP(Table1[[#This Row],[ZIPCODE]],Table2[Zip Code],Table2[County])</f>
        <v>Davis</v>
      </c>
      <c r="I2123" t="str">
        <f>_xlfn.XLOOKUP(Table1[[#This Row],[ZIPCODE]],Table3[zip],Table3[county])</f>
        <v>Davis County</v>
      </c>
      <c r="J2123" t="str">
        <f>IFERROR(Table1[[#This Row],[County (Utah.gov)]], SUBSTITUTE(Table1[[#This Row],[County (WPR)]], " County", ""))</f>
        <v>Davis</v>
      </c>
    </row>
    <row r="2124" spans="1:10">
      <c r="A2124" t="s">
        <v>135</v>
      </c>
      <c r="B2124" t="s">
        <v>20</v>
      </c>
      <c r="C2124">
        <v>2025</v>
      </c>
      <c r="D2124">
        <v>2</v>
      </c>
      <c r="E2124">
        <v>84041</v>
      </c>
      <c r="F2124" t="s">
        <v>291</v>
      </c>
      <c r="G2124">
        <v>20</v>
      </c>
      <c r="H2124" t="str">
        <f>_xlfn.XLOOKUP(Table1[[#This Row],[ZIPCODE]],Table2[Zip Code],Table2[County])</f>
        <v>Davis</v>
      </c>
      <c r="I2124" t="str">
        <f>_xlfn.XLOOKUP(Table1[[#This Row],[ZIPCODE]],Table3[zip],Table3[county])</f>
        <v>Davis County</v>
      </c>
      <c r="J2124" t="str">
        <f>IFERROR(Table1[[#This Row],[County (Utah.gov)]], SUBSTITUTE(Table1[[#This Row],[County (WPR)]], " County", ""))</f>
        <v>Davis</v>
      </c>
    </row>
    <row r="2125" spans="1:10">
      <c r="A2125" t="s">
        <v>135</v>
      </c>
      <c r="B2125" t="s">
        <v>20</v>
      </c>
      <c r="C2125">
        <v>2025</v>
      </c>
      <c r="D2125">
        <v>2</v>
      </c>
      <c r="E2125">
        <v>84042</v>
      </c>
      <c r="F2125" t="s">
        <v>290</v>
      </c>
      <c r="G2125">
        <v>18</v>
      </c>
      <c r="H2125" t="str">
        <f>_xlfn.XLOOKUP(Table1[[#This Row],[ZIPCODE]],Table2[Zip Code],Table2[County])</f>
        <v>Utah</v>
      </c>
      <c r="I2125" t="str">
        <f>_xlfn.XLOOKUP(Table1[[#This Row],[ZIPCODE]],Table3[zip],Table3[county])</f>
        <v>Utah County</v>
      </c>
      <c r="J2125" t="str">
        <f>IFERROR(Table1[[#This Row],[County (Utah.gov)]], SUBSTITUTE(Table1[[#This Row],[County (WPR)]], " County", ""))</f>
        <v>Utah</v>
      </c>
    </row>
    <row r="2126" spans="1:10">
      <c r="A2126" t="s">
        <v>135</v>
      </c>
      <c r="B2126" t="s">
        <v>20</v>
      </c>
      <c r="C2126">
        <v>2025</v>
      </c>
      <c r="D2126">
        <v>2</v>
      </c>
      <c r="E2126">
        <v>84043</v>
      </c>
      <c r="F2126" t="s">
        <v>290</v>
      </c>
      <c r="G2126">
        <v>184</v>
      </c>
      <c r="H2126" t="str">
        <f>_xlfn.XLOOKUP(Table1[[#This Row],[ZIPCODE]],Table2[Zip Code],Table2[County])</f>
        <v>Utah</v>
      </c>
      <c r="I2126" t="str">
        <f>_xlfn.XLOOKUP(Table1[[#This Row],[ZIPCODE]],Table3[zip],Table3[county])</f>
        <v>Utah County</v>
      </c>
      <c r="J2126" t="str">
        <f>IFERROR(Table1[[#This Row],[County (Utah.gov)]], SUBSTITUTE(Table1[[#This Row],[County (WPR)]], " County", ""))</f>
        <v>Utah</v>
      </c>
    </row>
    <row r="2127" spans="1:10">
      <c r="A2127" t="s">
        <v>135</v>
      </c>
      <c r="B2127" t="s">
        <v>20</v>
      </c>
      <c r="C2127">
        <v>2025</v>
      </c>
      <c r="D2127">
        <v>2</v>
      </c>
      <c r="E2127">
        <v>84043</v>
      </c>
      <c r="F2127" t="s">
        <v>291</v>
      </c>
      <c r="G2127">
        <v>17</v>
      </c>
      <c r="H2127" t="str">
        <f>_xlfn.XLOOKUP(Table1[[#This Row],[ZIPCODE]],Table2[Zip Code],Table2[County])</f>
        <v>Utah</v>
      </c>
      <c r="I2127" t="str">
        <f>_xlfn.XLOOKUP(Table1[[#This Row],[ZIPCODE]],Table3[zip],Table3[county])</f>
        <v>Utah County</v>
      </c>
      <c r="J2127" t="str">
        <f>IFERROR(Table1[[#This Row],[County (Utah.gov)]], SUBSTITUTE(Table1[[#This Row],[County (WPR)]], " County", ""))</f>
        <v>Utah</v>
      </c>
    </row>
    <row r="2128" spans="1:10">
      <c r="A2128" t="s">
        <v>135</v>
      </c>
      <c r="B2128" t="s">
        <v>20</v>
      </c>
      <c r="C2128">
        <v>2025</v>
      </c>
      <c r="D2128">
        <v>2</v>
      </c>
      <c r="E2128">
        <v>84044</v>
      </c>
      <c r="F2128" t="s">
        <v>290</v>
      </c>
      <c r="G2128">
        <v>14</v>
      </c>
      <c r="H2128" t="str">
        <f>_xlfn.XLOOKUP(Table1[[#This Row],[ZIPCODE]],Table2[Zip Code],Table2[County])</f>
        <v>Salt Lake</v>
      </c>
      <c r="I2128" t="str">
        <f>_xlfn.XLOOKUP(Table1[[#This Row],[ZIPCODE]],Table3[zip],Table3[county])</f>
        <v>Salt Lake County</v>
      </c>
      <c r="J2128" t="str">
        <f>IFERROR(Table1[[#This Row],[County (Utah.gov)]], SUBSTITUTE(Table1[[#This Row],[County (WPR)]], " County", ""))</f>
        <v>Salt Lake</v>
      </c>
    </row>
    <row r="2129" spans="1:10">
      <c r="A2129" t="s">
        <v>135</v>
      </c>
      <c r="B2129" t="s">
        <v>20</v>
      </c>
      <c r="C2129">
        <v>2025</v>
      </c>
      <c r="D2129">
        <v>2</v>
      </c>
      <c r="E2129">
        <v>84044</v>
      </c>
      <c r="F2129" t="s">
        <v>291</v>
      </c>
      <c r="G2129">
        <v>4</v>
      </c>
      <c r="H2129" t="str">
        <f>_xlfn.XLOOKUP(Table1[[#This Row],[ZIPCODE]],Table2[Zip Code],Table2[County])</f>
        <v>Salt Lake</v>
      </c>
      <c r="I2129" t="str">
        <f>_xlfn.XLOOKUP(Table1[[#This Row],[ZIPCODE]],Table3[zip],Table3[county])</f>
        <v>Salt Lake County</v>
      </c>
      <c r="J2129" t="str">
        <f>IFERROR(Table1[[#This Row],[County (Utah.gov)]], SUBSTITUTE(Table1[[#This Row],[County (WPR)]], " County", ""))</f>
        <v>Salt Lake</v>
      </c>
    </row>
    <row r="2130" spans="1:10">
      <c r="A2130" t="s">
        <v>135</v>
      </c>
      <c r="B2130" t="s">
        <v>20</v>
      </c>
      <c r="C2130">
        <v>2025</v>
      </c>
      <c r="D2130">
        <v>2</v>
      </c>
      <c r="E2130">
        <v>84045</v>
      </c>
      <c r="F2130" t="s">
        <v>290</v>
      </c>
      <c r="G2130">
        <v>84</v>
      </c>
      <c r="H2130" t="e">
        <f>_xlfn.XLOOKUP(Table1[[#This Row],[ZIPCODE]],Table2[Zip Code],Table2[County])</f>
        <v>#N/A</v>
      </c>
      <c r="I2130" t="str">
        <f>_xlfn.XLOOKUP(Table1[[#This Row],[ZIPCODE]],Table3[zip],Table3[county])</f>
        <v>Utah County</v>
      </c>
      <c r="J2130" t="str">
        <f>IFERROR(Table1[[#This Row],[County (Utah.gov)]], SUBSTITUTE(Table1[[#This Row],[County (WPR)]], " County", ""))</f>
        <v>Utah</v>
      </c>
    </row>
    <row r="2131" spans="1:10">
      <c r="A2131" t="s">
        <v>135</v>
      </c>
      <c r="B2131" t="s">
        <v>20</v>
      </c>
      <c r="C2131">
        <v>2025</v>
      </c>
      <c r="D2131">
        <v>2</v>
      </c>
      <c r="E2131">
        <v>84045</v>
      </c>
      <c r="F2131" t="s">
        <v>291</v>
      </c>
      <c r="G2131">
        <v>7</v>
      </c>
      <c r="H2131" t="e">
        <f>_xlfn.XLOOKUP(Table1[[#This Row],[ZIPCODE]],Table2[Zip Code],Table2[County])</f>
        <v>#N/A</v>
      </c>
      <c r="I2131" t="str">
        <f>_xlfn.XLOOKUP(Table1[[#This Row],[ZIPCODE]],Table3[zip],Table3[county])</f>
        <v>Utah County</v>
      </c>
      <c r="J2131" t="str">
        <f>IFERROR(Table1[[#This Row],[County (Utah.gov)]], SUBSTITUTE(Table1[[#This Row],[County (WPR)]], " County", ""))</f>
        <v>Utah</v>
      </c>
    </row>
    <row r="2132" spans="1:10">
      <c r="A2132" t="s">
        <v>135</v>
      </c>
      <c r="B2132" t="s">
        <v>20</v>
      </c>
      <c r="C2132">
        <v>2025</v>
      </c>
      <c r="D2132">
        <v>2</v>
      </c>
      <c r="E2132">
        <v>84047</v>
      </c>
      <c r="F2132" t="s">
        <v>290</v>
      </c>
      <c r="G2132">
        <v>8</v>
      </c>
      <c r="H2132" t="str">
        <f>_xlfn.XLOOKUP(Table1[[#This Row],[ZIPCODE]],Table2[Zip Code],Table2[County])</f>
        <v>Salt Lake</v>
      </c>
      <c r="I2132" t="str">
        <f>_xlfn.XLOOKUP(Table1[[#This Row],[ZIPCODE]],Table3[zip],Table3[county])</f>
        <v>Salt Lake County</v>
      </c>
      <c r="J2132" t="str">
        <f>IFERROR(Table1[[#This Row],[County (Utah.gov)]], SUBSTITUTE(Table1[[#This Row],[County (WPR)]], " County", ""))</f>
        <v>Salt Lake</v>
      </c>
    </row>
    <row r="2133" spans="1:10">
      <c r="A2133" t="s">
        <v>135</v>
      </c>
      <c r="B2133" t="s">
        <v>20</v>
      </c>
      <c r="C2133">
        <v>2025</v>
      </c>
      <c r="D2133">
        <v>2</v>
      </c>
      <c r="E2133">
        <v>84047</v>
      </c>
      <c r="F2133" t="s">
        <v>291</v>
      </c>
      <c r="G2133">
        <v>1</v>
      </c>
      <c r="H2133" t="str">
        <f>_xlfn.XLOOKUP(Table1[[#This Row],[ZIPCODE]],Table2[Zip Code],Table2[County])</f>
        <v>Salt Lake</v>
      </c>
      <c r="I2133" t="str">
        <f>_xlfn.XLOOKUP(Table1[[#This Row],[ZIPCODE]],Table3[zip],Table3[county])</f>
        <v>Salt Lake County</v>
      </c>
      <c r="J2133" t="str">
        <f>IFERROR(Table1[[#This Row],[County (Utah.gov)]], SUBSTITUTE(Table1[[#This Row],[County (WPR)]], " County", ""))</f>
        <v>Salt Lake</v>
      </c>
    </row>
    <row r="2134" spans="1:10">
      <c r="A2134" t="s">
        <v>135</v>
      </c>
      <c r="B2134" t="s">
        <v>20</v>
      </c>
      <c r="C2134">
        <v>2025</v>
      </c>
      <c r="D2134">
        <v>2</v>
      </c>
      <c r="E2134">
        <v>84049</v>
      </c>
      <c r="F2134" t="s">
        <v>290</v>
      </c>
      <c r="G2134">
        <v>35</v>
      </c>
      <c r="H2134" t="str">
        <f>_xlfn.XLOOKUP(Table1[[#This Row],[ZIPCODE]],Table2[Zip Code],Table2[County])</f>
        <v>Wasatch</v>
      </c>
      <c r="I2134" t="str">
        <f>_xlfn.XLOOKUP(Table1[[#This Row],[ZIPCODE]],Table3[zip],Table3[county])</f>
        <v>Wasatch County</v>
      </c>
      <c r="J2134" t="str">
        <f>IFERROR(Table1[[#This Row],[County (Utah.gov)]], SUBSTITUTE(Table1[[#This Row],[County (WPR)]], " County", ""))</f>
        <v>Wasatch</v>
      </c>
    </row>
    <row r="2135" spans="1:10">
      <c r="A2135" t="s">
        <v>135</v>
      </c>
      <c r="B2135" t="s">
        <v>20</v>
      </c>
      <c r="C2135">
        <v>2025</v>
      </c>
      <c r="D2135">
        <v>2</v>
      </c>
      <c r="E2135">
        <v>84049</v>
      </c>
      <c r="F2135" t="s">
        <v>291</v>
      </c>
      <c r="G2135">
        <v>3</v>
      </c>
      <c r="H2135" t="str">
        <f>_xlfn.XLOOKUP(Table1[[#This Row],[ZIPCODE]],Table2[Zip Code],Table2[County])</f>
        <v>Wasatch</v>
      </c>
      <c r="I2135" t="str">
        <f>_xlfn.XLOOKUP(Table1[[#This Row],[ZIPCODE]],Table3[zip],Table3[county])</f>
        <v>Wasatch County</v>
      </c>
      <c r="J2135" t="str">
        <f>IFERROR(Table1[[#This Row],[County (Utah.gov)]], SUBSTITUTE(Table1[[#This Row],[County (WPR)]], " County", ""))</f>
        <v>Wasatch</v>
      </c>
    </row>
    <row r="2136" spans="1:10">
      <c r="A2136" t="s">
        <v>135</v>
      </c>
      <c r="B2136" t="s">
        <v>20</v>
      </c>
      <c r="C2136">
        <v>2025</v>
      </c>
      <c r="D2136">
        <v>2</v>
      </c>
      <c r="E2136">
        <v>84050</v>
      </c>
      <c r="F2136" t="s">
        <v>290</v>
      </c>
      <c r="G2136">
        <v>60</v>
      </c>
      <c r="H2136" t="str">
        <f>_xlfn.XLOOKUP(Table1[[#This Row],[ZIPCODE]],Table2[Zip Code],Table2[County])</f>
        <v>Morgan</v>
      </c>
      <c r="I2136" t="str">
        <f>_xlfn.XLOOKUP(Table1[[#This Row],[ZIPCODE]],Table3[zip],Table3[county])</f>
        <v>Morgan County</v>
      </c>
      <c r="J2136" t="str">
        <f>IFERROR(Table1[[#This Row],[County (Utah.gov)]], SUBSTITUTE(Table1[[#This Row],[County (WPR)]], " County", ""))</f>
        <v>Morgan</v>
      </c>
    </row>
    <row r="2137" spans="1:10">
      <c r="A2137" t="s">
        <v>135</v>
      </c>
      <c r="B2137" t="s">
        <v>20</v>
      </c>
      <c r="C2137">
        <v>2025</v>
      </c>
      <c r="D2137">
        <v>2</v>
      </c>
      <c r="E2137">
        <v>84050</v>
      </c>
      <c r="F2137" t="s">
        <v>291</v>
      </c>
      <c r="G2137">
        <v>8</v>
      </c>
      <c r="H2137" t="str">
        <f>_xlfn.XLOOKUP(Table1[[#This Row],[ZIPCODE]],Table2[Zip Code],Table2[County])</f>
        <v>Morgan</v>
      </c>
      <c r="I2137" t="str">
        <f>_xlfn.XLOOKUP(Table1[[#This Row],[ZIPCODE]],Table3[zip],Table3[county])</f>
        <v>Morgan County</v>
      </c>
      <c r="J2137" t="str">
        <f>IFERROR(Table1[[#This Row],[County (Utah.gov)]], SUBSTITUTE(Table1[[#This Row],[County (WPR)]], " County", ""))</f>
        <v>Morgan</v>
      </c>
    </row>
    <row r="2138" spans="1:10">
      <c r="A2138" t="s">
        <v>135</v>
      </c>
      <c r="B2138" t="s">
        <v>20</v>
      </c>
      <c r="C2138">
        <v>2025</v>
      </c>
      <c r="D2138">
        <v>2</v>
      </c>
      <c r="E2138">
        <v>84051</v>
      </c>
      <c r="F2138" t="s">
        <v>290</v>
      </c>
      <c r="G2138">
        <v>1</v>
      </c>
      <c r="H2138" t="str">
        <f>_xlfn.XLOOKUP(Table1[[#This Row],[ZIPCODE]],Table2[Zip Code],Table2[County])</f>
        <v>Duchesne</v>
      </c>
      <c r="I2138" t="str">
        <f>_xlfn.XLOOKUP(Table1[[#This Row],[ZIPCODE]],Table3[zip],Table3[county])</f>
        <v>Duchesne County</v>
      </c>
      <c r="J2138" t="str">
        <f>IFERROR(Table1[[#This Row],[County (Utah.gov)]], SUBSTITUTE(Table1[[#This Row],[County (WPR)]], " County", ""))</f>
        <v>Duchesne</v>
      </c>
    </row>
    <row r="2139" spans="1:10">
      <c r="A2139" t="s">
        <v>135</v>
      </c>
      <c r="B2139" t="s">
        <v>20</v>
      </c>
      <c r="C2139">
        <v>2025</v>
      </c>
      <c r="D2139">
        <v>2</v>
      </c>
      <c r="E2139">
        <v>84052</v>
      </c>
      <c r="F2139" t="s">
        <v>290</v>
      </c>
      <c r="G2139">
        <v>1</v>
      </c>
      <c r="H2139" t="str">
        <f>_xlfn.XLOOKUP(Table1[[#This Row],[ZIPCODE]],Table2[Zip Code],Table2[County])</f>
        <v>Duchesne</v>
      </c>
      <c r="I2139" t="str">
        <f>_xlfn.XLOOKUP(Table1[[#This Row],[ZIPCODE]],Table3[zip],Table3[county])</f>
        <v>Duchesne County</v>
      </c>
      <c r="J2139" t="str">
        <f>IFERROR(Table1[[#This Row],[County (Utah.gov)]], SUBSTITUTE(Table1[[#This Row],[County (WPR)]], " County", ""))</f>
        <v>Duchesne</v>
      </c>
    </row>
    <row r="2140" spans="1:10">
      <c r="A2140" t="s">
        <v>135</v>
      </c>
      <c r="B2140" t="s">
        <v>20</v>
      </c>
      <c r="C2140">
        <v>2025</v>
      </c>
      <c r="D2140">
        <v>2</v>
      </c>
      <c r="E2140">
        <v>84052</v>
      </c>
      <c r="F2140" t="s">
        <v>291</v>
      </c>
      <c r="G2140">
        <v>1</v>
      </c>
      <c r="H2140" t="str">
        <f>_xlfn.XLOOKUP(Table1[[#This Row],[ZIPCODE]],Table2[Zip Code],Table2[County])</f>
        <v>Duchesne</v>
      </c>
      <c r="I2140" t="str">
        <f>_xlfn.XLOOKUP(Table1[[#This Row],[ZIPCODE]],Table3[zip],Table3[county])</f>
        <v>Duchesne County</v>
      </c>
      <c r="J2140" t="str">
        <f>IFERROR(Table1[[#This Row],[County (Utah.gov)]], SUBSTITUTE(Table1[[#This Row],[County (WPR)]], " County", ""))</f>
        <v>Duchesne</v>
      </c>
    </row>
    <row r="2141" spans="1:10">
      <c r="A2141" t="s">
        <v>135</v>
      </c>
      <c r="B2141" t="s">
        <v>20</v>
      </c>
      <c r="C2141">
        <v>2025</v>
      </c>
      <c r="D2141">
        <v>2</v>
      </c>
      <c r="E2141">
        <v>84053</v>
      </c>
      <c r="F2141" t="s">
        <v>290</v>
      </c>
      <c r="G2141">
        <v>1</v>
      </c>
      <c r="H2141" t="str">
        <f>_xlfn.XLOOKUP(Table1[[#This Row],[ZIPCODE]],Table2[Zip Code],Table2[County])</f>
        <v>Duchesne</v>
      </c>
      <c r="I2141" t="str">
        <f>_xlfn.XLOOKUP(Table1[[#This Row],[ZIPCODE]],Table3[zip],Table3[county])</f>
        <v>Duchesne County</v>
      </c>
      <c r="J2141" t="str">
        <f>IFERROR(Table1[[#This Row],[County (Utah.gov)]], SUBSTITUTE(Table1[[#This Row],[County (WPR)]], " County", ""))</f>
        <v>Duchesne</v>
      </c>
    </row>
    <row r="2142" spans="1:10">
      <c r="A2142" t="s">
        <v>135</v>
      </c>
      <c r="B2142" t="s">
        <v>20</v>
      </c>
      <c r="C2142">
        <v>2025</v>
      </c>
      <c r="D2142">
        <v>2</v>
      </c>
      <c r="E2142">
        <v>84054</v>
      </c>
      <c r="F2142" t="s">
        <v>290</v>
      </c>
      <c r="G2142">
        <v>56</v>
      </c>
      <c r="H2142" t="str">
        <f>_xlfn.XLOOKUP(Table1[[#This Row],[ZIPCODE]],Table2[Zip Code],Table2[County])</f>
        <v>Davis</v>
      </c>
      <c r="I2142" t="str">
        <f>_xlfn.XLOOKUP(Table1[[#This Row],[ZIPCODE]],Table3[zip],Table3[county])</f>
        <v>Davis County</v>
      </c>
      <c r="J2142" t="str">
        <f>IFERROR(Table1[[#This Row],[County (Utah.gov)]], SUBSTITUTE(Table1[[#This Row],[County (WPR)]], " County", ""))</f>
        <v>Davis</v>
      </c>
    </row>
    <row r="2143" spans="1:10">
      <c r="A2143" t="s">
        <v>135</v>
      </c>
      <c r="B2143" t="s">
        <v>20</v>
      </c>
      <c r="C2143">
        <v>2025</v>
      </c>
      <c r="D2143">
        <v>2</v>
      </c>
      <c r="E2143">
        <v>84054</v>
      </c>
      <c r="F2143" t="s">
        <v>291</v>
      </c>
      <c r="G2143">
        <v>6</v>
      </c>
      <c r="H2143" t="str">
        <f>_xlfn.XLOOKUP(Table1[[#This Row],[ZIPCODE]],Table2[Zip Code],Table2[County])</f>
        <v>Davis</v>
      </c>
      <c r="I2143" t="str">
        <f>_xlfn.XLOOKUP(Table1[[#This Row],[ZIPCODE]],Table3[zip],Table3[county])</f>
        <v>Davis County</v>
      </c>
      <c r="J2143" t="str">
        <f>IFERROR(Table1[[#This Row],[County (Utah.gov)]], SUBSTITUTE(Table1[[#This Row],[County (WPR)]], " County", ""))</f>
        <v>Davis</v>
      </c>
    </row>
    <row r="2144" spans="1:10">
      <c r="A2144" t="s">
        <v>135</v>
      </c>
      <c r="B2144" t="s">
        <v>20</v>
      </c>
      <c r="C2144">
        <v>2025</v>
      </c>
      <c r="D2144">
        <v>2</v>
      </c>
      <c r="E2144">
        <v>84055</v>
      </c>
      <c r="F2144" t="s">
        <v>290</v>
      </c>
      <c r="G2144">
        <v>4</v>
      </c>
      <c r="H2144" t="str">
        <f>_xlfn.XLOOKUP(Table1[[#This Row],[ZIPCODE]],Table2[Zip Code],Table2[County])</f>
        <v>Summit</v>
      </c>
      <c r="I2144" t="str">
        <f>_xlfn.XLOOKUP(Table1[[#This Row],[ZIPCODE]],Table3[zip],Table3[county])</f>
        <v>Summit County</v>
      </c>
      <c r="J2144" t="str">
        <f>IFERROR(Table1[[#This Row],[County (Utah.gov)]], SUBSTITUTE(Table1[[#This Row],[County (WPR)]], " County", ""))</f>
        <v>Summit</v>
      </c>
    </row>
    <row r="2145" spans="1:10">
      <c r="A2145" t="s">
        <v>135</v>
      </c>
      <c r="B2145" t="s">
        <v>20</v>
      </c>
      <c r="C2145">
        <v>2025</v>
      </c>
      <c r="D2145">
        <v>2</v>
      </c>
      <c r="E2145">
        <v>84056</v>
      </c>
      <c r="F2145" t="s">
        <v>290</v>
      </c>
      <c r="G2145">
        <v>1</v>
      </c>
      <c r="H2145" t="str">
        <f>_xlfn.XLOOKUP(Table1[[#This Row],[ZIPCODE]],Table2[Zip Code],Table2[County])</f>
        <v>Weber</v>
      </c>
      <c r="I2145" t="str">
        <f>_xlfn.XLOOKUP(Table1[[#This Row],[ZIPCODE]],Table3[zip],Table3[county])</f>
        <v>Davis County</v>
      </c>
      <c r="J2145" t="str">
        <f>IFERROR(Table1[[#This Row],[County (Utah.gov)]], SUBSTITUTE(Table1[[#This Row],[County (WPR)]], " County", ""))</f>
        <v>Weber</v>
      </c>
    </row>
    <row r="2146" spans="1:10">
      <c r="A2146" t="s">
        <v>135</v>
      </c>
      <c r="B2146" t="s">
        <v>20</v>
      </c>
      <c r="C2146">
        <v>2025</v>
      </c>
      <c r="D2146">
        <v>2</v>
      </c>
      <c r="E2146">
        <v>84057</v>
      </c>
      <c r="F2146" t="s">
        <v>290</v>
      </c>
      <c r="G2146">
        <v>36</v>
      </c>
      <c r="H2146" t="str">
        <f>_xlfn.XLOOKUP(Table1[[#This Row],[ZIPCODE]],Table2[Zip Code],Table2[County])</f>
        <v>Utah</v>
      </c>
      <c r="I2146" t="str">
        <f>_xlfn.XLOOKUP(Table1[[#This Row],[ZIPCODE]],Table3[zip],Table3[county])</f>
        <v>Utah County</v>
      </c>
      <c r="J2146" t="str">
        <f>IFERROR(Table1[[#This Row],[County (Utah.gov)]], SUBSTITUTE(Table1[[#This Row],[County (WPR)]], " County", ""))</f>
        <v>Utah</v>
      </c>
    </row>
    <row r="2147" spans="1:10">
      <c r="A2147" t="s">
        <v>135</v>
      </c>
      <c r="B2147" t="s">
        <v>20</v>
      </c>
      <c r="C2147">
        <v>2025</v>
      </c>
      <c r="D2147">
        <v>2</v>
      </c>
      <c r="E2147">
        <v>84057</v>
      </c>
      <c r="F2147" t="s">
        <v>291</v>
      </c>
      <c r="G2147">
        <v>3</v>
      </c>
      <c r="H2147" t="str">
        <f>_xlfn.XLOOKUP(Table1[[#This Row],[ZIPCODE]],Table2[Zip Code],Table2[County])</f>
        <v>Utah</v>
      </c>
      <c r="I2147" t="str">
        <f>_xlfn.XLOOKUP(Table1[[#This Row],[ZIPCODE]],Table3[zip],Table3[county])</f>
        <v>Utah County</v>
      </c>
      <c r="J2147" t="str">
        <f>IFERROR(Table1[[#This Row],[County (Utah.gov)]], SUBSTITUTE(Table1[[#This Row],[County (WPR)]], " County", ""))</f>
        <v>Utah</v>
      </c>
    </row>
    <row r="2148" spans="1:10">
      <c r="A2148" t="s">
        <v>135</v>
      </c>
      <c r="B2148" t="s">
        <v>20</v>
      </c>
      <c r="C2148">
        <v>2025</v>
      </c>
      <c r="D2148">
        <v>2</v>
      </c>
      <c r="E2148">
        <v>84058</v>
      </c>
      <c r="F2148" t="s">
        <v>290</v>
      </c>
      <c r="G2148">
        <v>20</v>
      </c>
      <c r="H2148" t="str">
        <f>_xlfn.XLOOKUP(Table1[[#This Row],[ZIPCODE]],Table2[Zip Code],Table2[County])</f>
        <v>Utah</v>
      </c>
      <c r="I2148" t="str">
        <f>_xlfn.XLOOKUP(Table1[[#This Row],[ZIPCODE]],Table3[zip],Table3[county])</f>
        <v>Utah County</v>
      </c>
      <c r="J2148" t="str">
        <f>IFERROR(Table1[[#This Row],[County (Utah.gov)]], SUBSTITUTE(Table1[[#This Row],[County (WPR)]], " County", ""))</f>
        <v>Utah</v>
      </c>
    </row>
    <row r="2149" spans="1:10">
      <c r="A2149" t="s">
        <v>135</v>
      </c>
      <c r="B2149" t="s">
        <v>20</v>
      </c>
      <c r="C2149">
        <v>2025</v>
      </c>
      <c r="D2149">
        <v>2</v>
      </c>
      <c r="E2149">
        <v>84058</v>
      </c>
      <c r="F2149" t="s">
        <v>291</v>
      </c>
      <c r="G2149">
        <v>4</v>
      </c>
      <c r="H2149" t="str">
        <f>_xlfn.XLOOKUP(Table1[[#This Row],[ZIPCODE]],Table2[Zip Code],Table2[County])</f>
        <v>Utah</v>
      </c>
      <c r="I2149" t="str">
        <f>_xlfn.XLOOKUP(Table1[[#This Row],[ZIPCODE]],Table3[zip],Table3[county])</f>
        <v>Utah County</v>
      </c>
      <c r="J2149" t="str">
        <f>IFERROR(Table1[[#This Row],[County (Utah.gov)]], SUBSTITUTE(Table1[[#This Row],[County (WPR)]], " County", ""))</f>
        <v>Utah</v>
      </c>
    </row>
    <row r="2150" spans="1:10">
      <c r="A2150" t="s">
        <v>135</v>
      </c>
      <c r="B2150" t="s">
        <v>20</v>
      </c>
      <c r="C2150">
        <v>2025</v>
      </c>
      <c r="D2150">
        <v>2</v>
      </c>
      <c r="E2150">
        <v>84059</v>
      </c>
      <c r="F2150" t="s">
        <v>290</v>
      </c>
      <c r="G2150">
        <v>7</v>
      </c>
      <c r="H2150" t="str">
        <f>_xlfn.XLOOKUP(Table1[[#This Row],[ZIPCODE]],Table2[Zip Code],Table2[County])</f>
        <v>Utah</v>
      </c>
      <c r="I2150" t="str">
        <f>_xlfn.XLOOKUP(Table1[[#This Row],[ZIPCODE]],Table3[zip],Table3[county])</f>
        <v>Utah County</v>
      </c>
      <c r="J2150" t="str">
        <f>IFERROR(Table1[[#This Row],[County (Utah.gov)]], SUBSTITUTE(Table1[[#This Row],[County (WPR)]], " County", ""))</f>
        <v>Utah</v>
      </c>
    </row>
    <row r="2151" spans="1:10">
      <c r="A2151" t="s">
        <v>135</v>
      </c>
      <c r="B2151" t="s">
        <v>20</v>
      </c>
      <c r="C2151">
        <v>2025</v>
      </c>
      <c r="D2151">
        <v>2</v>
      </c>
      <c r="E2151">
        <v>84059</v>
      </c>
      <c r="F2151" t="s">
        <v>291</v>
      </c>
      <c r="G2151">
        <v>1</v>
      </c>
      <c r="H2151" t="str">
        <f>_xlfn.XLOOKUP(Table1[[#This Row],[ZIPCODE]],Table2[Zip Code],Table2[County])</f>
        <v>Utah</v>
      </c>
      <c r="I2151" t="str">
        <f>_xlfn.XLOOKUP(Table1[[#This Row],[ZIPCODE]],Table3[zip],Table3[county])</f>
        <v>Utah County</v>
      </c>
      <c r="J2151" t="str">
        <f>IFERROR(Table1[[#This Row],[County (Utah.gov)]], SUBSTITUTE(Table1[[#This Row],[County (WPR)]], " County", ""))</f>
        <v>Utah</v>
      </c>
    </row>
    <row r="2152" spans="1:10">
      <c r="A2152" t="s">
        <v>135</v>
      </c>
      <c r="B2152" t="s">
        <v>20</v>
      </c>
      <c r="C2152">
        <v>2025</v>
      </c>
      <c r="D2152">
        <v>2</v>
      </c>
      <c r="E2152">
        <v>84060</v>
      </c>
      <c r="F2152" t="s">
        <v>290</v>
      </c>
      <c r="G2152">
        <v>4</v>
      </c>
      <c r="H2152" t="str">
        <f>_xlfn.XLOOKUP(Table1[[#This Row],[ZIPCODE]],Table2[Zip Code],Table2[County])</f>
        <v>Summit</v>
      </c>
      <c r="I2152" t="str">
        <f>_xlfn.XLOOKUP(Table1[[#This Row],[ZIPCODE]],Table3[zip],Table3[county])</f>
        <v>Summit County</v>
      </c>
      <c r="J2152" t="str">
        <f>IFERROR(Table1[[#This Row],[County (Utah.gov)]], SUBSTITUTE(Table1[[#This Row],[County (WPR)]], " County", ""))</f>
        <v>Summit</v>
      </c>
    </row>
    <row r="2153" spans="1:10">
      <c r="A2153" t="s">
        <v>135</v>
      </c>
      <c r="B2153" t="s">
        <v>20</v>
      </c>
      <c r="C2153">
        <v>2025</v>
      </c>
      <c r="D2153">
        <v>2</v>
      </c>
      <c r="E2153">
        <v>84061</v>
      </c>
      <c r="F2153" t="s">
        <v>290</v>
      </c>
      <c r="G2153">
        <v>2</v>
      </c>
      <c r="H2153" t="str">
        <f>_xlfn.XLOOKUP(Table1[[#This Row],[ZIPCODE]],Table2[Zip Code],Table2[County])</f>
        <v>Summit</v>
      </c>
      <c r="I2153" t="str">
        <f>_xlfn.XLOOKUP(Table1[[#This Row],[ZIPCODE]],Table3[zip],Table3[county])</f>
        <v>Summit County</v>
      </c>
      <c r="J2153" t="str">
        <f>IFERROR(Table1[[#This Row],[County (Utah.gov)]], SUBSTITUTE(Table1[[#This Row],[County (WPR)]], " County", ""))</f>
        <v>Summit</v>
      </c>
    </row>
    <row r="2154" spans="1:10">
      <c r="A2154" t="s">
        <v>135</v>
      </c>
      <c r="B2154" t="s">
        <v>20</v>
      </c>
      <c r="C2154">
        <v>2025</v>
      </c>
      <c r="D2154">
        <v>2</v>
      </c>
      <c r="E2154">
        <v>84062</v>
      </c>
      <c r="F2154" t="s">
        <v>290</v>
      </c>
      <c r="G2154">
        <v>79</v>
      </c>
      <c r="H2154" t="str">
        <f>_xlfn.XLOOKUP(Table1[[#This Row],[ZIPCODE]],Table2[Zip Code],Table2[County])</f>
        <v>Utah</v>
      </c>
      <c r="I2154" t="str">
        <f>_xlfn.XLOOKUP(Table1[[#This Row],[ZIPCODE]],Table3[zip],Table3[county])</f>
        <v>Utah County</v>
      </c>
      <c r="J2154" t="str">
        <f>IFERROR(Table1[[#This Row],[County (Utah.gov)]], SUBSTITUTE(Table1[[#This Row],[County (WPR)]], " County", ""))</f>
        <v>Utah</v>
      </c>
    </row>
    <row r="2155" spans="1:10">
      <c r="A2155" t="s">
        <v>135</v>
      </c>
      <c r="B2155" t="s">
        <v>20</v>
      </c>
      <c r="C2155">
        <v>2025</v>
      </c>
      <c r="D2155">
        <v>2</v>
      </c>
      <c r="E2155">
        <v>84062</v>
      </c>
      <c r="F2155" t="s">
        <v>291</v>
      </c>
      <c r="G2155">
        <v>9</v>
      </c>
      <c r="H2155" t="str">
        <f>_xlfn.XLOOKUP(Table1[[#This Row],[ZIPCODE]],Table2[Zip Code],Table2[County])</f>
        <v>Utah</v>
      </c>
      <c r="I2155" t="str">
        <f>_xlfn.XLOOKUP(Table1[[#This Row],[ZIPCODE]],Table3[zip],Table3[county])</f>
        <v>Utah County</v>
      </c>
      <c r="J2155" t="str">
        <f>IFERROR(Table1[[#This Row],[County (Utah.gov)]], SUBSTITUTE(Table1[[#This Row],[County (WPR)]], " County", ""))</f>
        <v>Utah</v>
      </c>
    </row>
    <row r="2156" spans="1:10">
      <c r="A2156" t="s">
        <v>135</v>
      </c>
      <c r="B2156" t="s">
        <v>20</v>
      </c>
      <c r="C2156">
        <v>2025</v>
      </c>
      <c r="D2156">
        <v>2</v>
      </c>
      <c r="E2156">
        <v>84063</v>
      </c>
      <c r="F2156" t="s">
        <v>290</v>
      </c>
      <c r="G2156">
        <v>1</v>
      </c>
      <c r="H2156" t="str">
        <f>_xlfn.XLOOKUP(Table1[[#This Row],[ZIPCODE]],Table2[Zip Code],Table2[County])</f>
        <v>Uintah</v>
      </c>
      <c r="I2156" t="str">
        <f>_xlfn.XLOOKUP(Table1[[#This Row],[ZIPCODE]],Table3[zip],Table3[county])</f>
        <v>Uintah County</v>
      </c>
      <c r="J2156" t="str">
        <f>IFERROR(Table1[[#This Row],[County (Utah.gov)]], SUBSTITUTE(Table1[[#This Row],[County (WPR)]], " County", ""))</f>
        <v>Uintah</v>
      </c>
    </row>
    <row r="2157" spans="1:10">
      <c r="A2157" t="s">
        <v>135</v>
      </c>
      <c r="B2157" t="s">
        <v>20</v>
      </c>
      <c r="C2157">
        <v>2025</v>
      </c>
      <c r="D2157">
        <v>2</v>
      </c>
      <c r="E2157">
        <v>84064</v>
      </c>
      <c r="F2157" t="s">
        <v>290</v>
      </c>
      <c r="G2157">
        <v>2</v>
      </c>
      <c r="H2157" t="str">
        <f>_xlfn.XLOOKUP(Table1[[#This Row],[ZIPCODE]],Table2[Zip Code],Table2[County])</f>
        <v>Rich</v>
      </c>
      <c r="I2157" t="str">
        <f>_xlfn.XLOOKUP(Table1[[#This Row],[ZIPCODE]],Table3[zip],Table3[county])</f>
        <v>Rich County</v>
      </c>
      <c r="J2157" t="str">
        <f>IFERROR(Table1[[#This Row],[County (Utah.gov)]], SUBSTITUTE(Table1[[#This Row],[County (WPR)]], " County", ""))</f>
        <v>Rich</v>
      </c>
    </row>
    <row r="2158" spans="1:10">
      <c r="A2158" t="s">
        <v>135</v>
      </c>
      <c r="B2158" t="s">
        <v>20</v>
      </c>
      <c r="C2158">
        <v>2025</v>
      </c>
      <c r="D2158">
        <v>2</v>
      </c>
      <c r="E2158">
        <v>84064</v>
      </c>
      <c r="F2158" t="s">
        <v>291</v>
      </c>
      <c r="G2158">
        <v>1</v>
      </c>
      <c r="H2158" t="str">
        <f>_xlfn.XLOOKUP(Table1[[#This Row],[ZIPCODE]],Table2[Zip Code],Table2[County])</f>
        <v>Rich</v>
      </c>
      <c r="I2158" t="str">
        <f>_xlfn.XLOOKUP(Table1[[#This Row],[ZIPCODE]],Table3[zip],Table3[county])</f>
        <v>Rich County</v>
      </c>
      <c r="J2158" t="str">
        <f>IFERROR(Table1[[#This Row],[County (Utah.gov)]], SUBSTITUTE(Table1[[#This Row],[County (WPR)]], " County", ""))</f>
        <v>Rich</v>
      </c>
    </row>
    <row r="2159" spans="1:10">
      <c r="A2159" t="s">
        <v>135</v>
      </c>
      <c r="B2159" t="s">
        <v>20</v>
      </c>
      <c r="C2159">
        <v>2025</v>
      </c>
      <c r="D2159">
        <v>2</v>
      </c>
      <c r="E2159">
        <v>84065</v>
      </c>
      <c r="F2159" t="s">
        <v>290</v>
      </c>
      <c r="G2159">
        <v>102</v>
      </c>
      <c r="H2159" t="str">
        <f>_xlfn.XLOOKUP(Table1[[#This Row],[ZIPCODE]],Table2[Zip Code],Table2[County])</f>
        <v>Salt Lake</v>
      </c>
      <c r="I2159" t="str">
        <f>_xlfn.XLOOKUP(Table1[[#This Row],[ZIPCODE]],Table3[zip],Table3[county])</f>
        <v>Salt Lake County</v>
      </c>
      <c r="J2159" t="str">
        <f>IFERROR(Table1[[#This Row],[County (Utah.gov)]], SUBSTITUTE(Table1[[#This Row],[County (WPR)]], " County", ""))</f>
        <v>Salt Lake</v>
      </c>
    </row>
    <row r="2160" spans="1:10">
      <c r="A2160" t="s">
        <v>135</v>
      </c>
      <c r="B2160" t="s">
        <v>20</v>
      </c>
      <c r="C2160">
        <v>2025</v>
      </c>
      <c r="D2160">
        <v>2</v>
      </c>
      <c r="E2160">
        <v>84065</v>
      </c>
      <c r="F2160" t="s">
        <v>291</v>
      </c>
      <c r="G2160">
        <v>25</v>
      </c>
      <c r="H2160" t="str">
        <f>_xlfn.XLOOKUP(Table1[[#This Row],[ZIPCODE]],Table2[Zip Code],Table2[County])</f>
        <v>Salt Lake</v>
      </c>
      <c r="I2160" t="str">
        <f>_xlfn.XLOOKUP(Table1[[#This Row],[ZIPCODE]],Table3[zip],Table3[county])</f>
        <v>Salt Lake County</v>
      </c>
      <c r="J2160" t="str">
        <f>IFERROR(Table1[[#This Row],[County (Utah.gov)]], SUBSTITUTE(Table1[[#This Row],[County (WPR)]], " County", ""))</f>
        <v>Salt Lake</v>
      </c>
    </row>
    <row r="2161" spans="1:10">
      <c r="A2161" t="s">
        <v>135</v>
      </c>
      <c r="B2161" t="s">
        <v>20</v>
      </c>
      <c r="C2161">
        <v>2025</v>
      </c>
      <c r="D2161">
        <v>2</v>
      </c>
      <c r="E2161">
        <v>84066</v>
      </c>
      <c r="F2161" t="s">
        <v>290</v>
      </c>
      <c r="G2161">
        <v>12</v>
      </c>
      <c r="H2161" t="str">
        <f>_xlfn.XLOOKUP(Table1[[#This Row],[ZIPCODE]],Table2[Zip Code],Table2[County])</f>
        <v>Duchesne</v>
      </c>
      <c r="I2161" t="str">
        <f>_xlfn.XLOOKUP(Table1[[#This Row],[ZIPCODE]],Table3[zip],Table3[county])</f>
        <v>Duchesne County</v>
      </c>
      <c r="J2161" t="str">
        <f>IFERROR(Table1[[#This Row],[County (Utah.gov)]], SUBSTITUTE(Table1[[#This Row],[County (WPR)]], " County", ""))</f>
        <v>Duchesne</v>
      </c>
    </row>
    <row r="2162" spans="1:10">
      <c r="A2162" t="s">
        <v>135</v>
      </c>
      <c r="B2162" t="s">
        <v>20</v>
      </c>
      <c r="C2162">
        <v>2025</v>
      </c>
      <c r="D2162">
        <v>2</v>
      </c>
      <c r="E2162">
        <v>84066</v>
      </c>
      <c r="F2162" t="s">
        <v>291</v>
      </c>
      <c r="G2162">
        <v>3</v>
      </c>
      <c r="H2162" t="str">
        <f>_xlfn.XLOOKUP(Table1[[#This Row],[ZIPCODE]],Table2[Zip Code],Table2[County])</f>
        <v>Duchesne</v>
      </c>
      <c r="I2162" t="str">
        <f>_xlfn.XLOOKUP(Table1[[#This Row],[ZIPCODE]],Table3[zip],Table3[county])</f>
        <v>Duchesne County</v>
      </c>
      <c r="J2162" t="str">
        <f>IFERROR(Table1[[#This Row],[County (Utah.gov)]], SUBSTITUTE(Table1[[#This Row],[County (WPR)]], " County", ""))</f>
        <v>Duchesne</v>
      </c>
    </row>
    <row r="2163" spans="1:10">
      <c r="A2163" t="s">
        <v>135</v>
      </c>
      <c r="B2163" t="s">
        <v>20</v>
      </c>
      <c r="C2163">
        <v>2025</v>
      </c>
      <c r="D2163">
        <v>2</v>
      </c>
      <c r="E2163">
        <v>84067</v>
      </c>
      <c r="F2163" t="s">
        <v>290</v>
      </c>
      <c r="G2163">
        <v>40</v>
      </c>
      <c r="H2163" t="str">
        <f>_xlfn.XLOOKUP(Table1[[#This Row],[ZIPCODE]],Table2[Zip Code],Table2[County])</f>
        <v>Weber</v>
      </c>
      <c r="I2163" t="str">
        <f>_xlfn.XLOOKUP(Table1[[#This Row],[ZIPCODE]],Table3[zip],Table3[county])</f>
        <v>Weber County</v>
      </c>
      <c r="J2163" t="str">
        <f>IFERROR(Table1[[#This Row],[County (Utah.gov)]], SUBSTITUTE(Table1[[#This Row],[County (WPR)]], " County", ""))</f>
        <v>Weber</v>
      </c>
    </row>
    <row r="2164" spans="1:10">
      <c r="A2164" t="s">
        <v>135</v>
      </c>
      <c r="B2164" t="s">
        <v>20</v>
      </c>
      <c r="C2164">
        <v>2025</v>
      </c>
      <c r="D2164">
        <v>2</v>
      </c>
      <c r="E2164">
        <v>84067</v>
      </c>
      <c r="F2164" t="s">
        <v>291</v>
      </c>
      <c r="G2164">
        <v>3</v>
      </c>
      <c r="H2164" t="str">
        <f>_xlfn.XLOOKUP(Table1[[#This Row],[ZIPCODE]],Table2[Zip Code],Table2[County])</f>
        <v>Weber</v>
      </c>
      <c r="I2164" t="str">
        <f>_xlfn.XLOOKUP(Table1[[#This Row],[ZIPCODE]],Table3[zip],Table3[county])</f>
        <v>Weber County</v>
      </c>
      <c r="J2164" t="str">
        <f>IFERROR(Table1[[#This Row],[County (Utah.gov)]], SUBSTITUTE(Table1[[#This Row],[County (WPR)]], " County", ""))</f>
        <v>Weber</v>
      </c>
    </row>
    <row r="2165" spans="1:10">
      <c r="A2165" t="s">
        <v>135</v>
      </c>
      <c r="B2165" t="s">
        <v>20</v>
      </c>
      <c r="C2165">
        <v>2025</v>
      </c>
      <c r="D2165">
        <v>2</v>
      </c>
      <c r="E2165">
        <v>84069</v>
      </c>
      <c r="F2165" t="s">
        <v>290</v>
      </c>
      <c r="G2165">
        <v>1</v>
      </c>
      <c r="H2165" t="str">
        <f>_xlfn.XLOOKUP(Table1[[#This Row],[ZIPCODE]],Table2[Zip Code],Table2[County])</f>
        <v>Tooele</v>
      </c>
      <c r="I2165" t="str">
        <f>_xlfn.XLOOKUP(Table1[[#This Row],[ZIPCODE]],Table3[zip],Table3[county])</f>
        <v>Tooele County</v>
      </c>
      <c r="J2165" t="str">
        <f>IFERROR(Table1[[#This Row],[County (Utah.gov)]], SUBSTITUTE(Table1[[#This Row],[County (WPR)]], " County", ""))</f>
        <v>Tooele</v>
      </c>
    </row>
    <row r="2166" spans="1:10">
      <c r="A2166" t="s">
        <v>135</v>
      </c>
      <c r="B2166" t="s">
        <v>20</v>
      </c>
      <c r="C2166">
        <v>2025</v>
      </c>
      <c r="D2166">
        <v>2</v>
      </c>
      <c r="E2166">
        <v>84070</v>
      </c>
      <c r="F2166" t="s">
        <v>290</v>
      </c>
      <c r="G2166">
        <v>16</v>
      </c>
      <c r="H2166" t="str">
        <f>_xlfn.XLOOKUP(Table1[[#This Row],[ZIPCODE]],Table2[Zip Code],Table2[County])</f>
        <v>Salt Lake</v>
      </c>
      <c r="I2166" t="str">
        <f>_xlfn.XLOOKUP(Table1[[#This Row],[ZIPCODE]],Table3[zip],Table3[county])</f>
        <v>Salt Lake County</v>
      </c>
      <c r="J2166" t="str">
        <f>IFERROR(Table1[[#This Row],[County (Utah.gov)]], SUBSTITUTE(Table1[[#This Row],[County (WPR)]], " County", ""))</f>
        <v>Salt Lake</v>
      </c>
    </row>
    <row r="2167" spans="1:10">
      <c r="A2167" t="s">
        <v>135</v>
      </c>
      <c r="B2167" t="s">
        <v>20</v>
      </c>
      <c r="C2167">
        <v>2025</v>
      </c>
      <c r="D2167">
        <v>2</v>
      </c>
      <c r="E2167">
        <v>84070</v>
      </c>
      <c r="F2167" t="s">
        <v>291</v>
      </c>
      <c r="G2167">
        <v>4</v>
      </c>
      <c r="H2167" t="str">
        <f>_xlfn.XLOOKUP(Table1[[#This Row],[ZIPCODE]],Table2[Zip Code],Table2[County])</f>
        <v>Salt Lake</v>
      </c>
      <c r="I2167" t="str">
        <f>_xlfn.XLOOKUP(Table1[[#This Row],[ZIPCODE]],Table3[zip],Table3[county])</f>
        <v>Salt Lake County</v>
      </c>
      <c r="J2167" t="str">
        <f>IFERROR(Table1[[#This Row],[County (Utah.gov)]], SUBSTITUTE(Table1[[#This Row],[County (WPR)]], " County", ""))</f>
        <v>Salt Lake</v>
      </c>
    </row>
    <row r="2168" spans="1:10">
      <c r="A2168" t="s">
        <v>135</v>
      </c>
      <c r="B2168" t="s">
        <v>20</v>
      </c>
      <c r="C2168">
        <v>2025</v>
      </c>
      <c r="D2168">
        <v>2</v>
      </c>
      <c r="E2168">
        <v>84071</v>
      </c>
      <c r="F2168" t="s">
        <v>290</v>
      </c>
      <c r="G2168">
        <v>3</v>
      </c>
      <c r="H2168" t="str">
        <f>_xlfn.XLOOKUP(Table1[[#This Row],[ZIPCODE]],Table2[Zip Code],Table2[County])</f>
        <v>Tooele</v>
      </c>
      <c r="I2168" t="str">
        <f>_xlfn.XLOOKUP(Table1[[#This Row],[ZIPCODE]],Table3[zip],Table3[county])</f>
        <v>Tooele County</v>
      </c>
      <c r="J2168" t="str">
        <f>IFERROR(Table1[[#This Row],[County (Utah.gov)]], SUBSTITUTE(Table1[[#This Row],[County (WPR)]], " County", ""))</f>
        <v>Tooele</v>
      </c>
    </row>
    <row r="2169" spans="1:10">
      <c r="A2169" t="s">
        <v>135</v>
      </c>
      <c r="B2169" t="s">
        <v>20</v>
      </c>
      <c r="C2169">
        <v>2025</v>
      </c>
      <c r="D2169">
        <v>2</v>
      </c>
      <c r="E2169">
        <v>84071</v>
      </c>
      <c r="F2169" t="s">
        <v>291</v>
      </c>
      <c r="G2169">
        <v>1</v>
      </c>
      <c r="H2169" t="str">
        <f>_xlfn.XLOOKUP(Table1[[#This Row],[ZIPCODE]],Table2[Zip Code],Table2[County])</f>
        <v>Tooele</v>
      </c>
      <c r="I2169" t="str">
        <f>_xlfn.XLOOKUP(Table1[[#This Row],[ZIPCODE]],Table3[zip],Table3[county])</f>
        <v>Tooele County</v>
      </c>
      <c r="J2169" t="str">
        <f>IFERROR(Table1[[#This Row],[County (Utah.gov)]], SUBSTITUTE(Table1[[#This Row],[County (WPR)]], " County", ""))</f>
        <v>Tooele</v>
      </c>
    </row>
    <row r="2170" spans="1:10">
      <c r="A2170" t="s">
        <v>135</v>
      </c>
      <c r="B2170" t="s">
        <v>20</v>
      </c>
      <c r="C2170">
        <v>2025</v>
      </c>
      <c r="D2170">
        <v>2</v>
      </c>
      <c r="E2170">
        <v>84074</v>
      </c>
      <c r="F2170" t="s">
        <v>290</v>
      </c>
      <c r="G2170">
        <v>102</v>
      </c>
      <c r="H2170" t="str">
        <f>_xlfn.XLOOKUP(Table1[[#This Row],[ZIPCODE]],Table2[Zip Code],Table2[County])</f>
        <v>Tooele</v>
      </c>
      <c r="I2170" t="str">
        <f>_xlfn.XLOOKUP(Table1[[#This Row],[ZIPCODE]],Table3[zip],Table3[county])</f>
        <v>Tooele County</v>
      </c>
      <c r="J2170" t="str">
        <f>IFERROR(Table1[[#This Row],[County (Utah.gov)]], SUBSTITUTE(Table1[[#This Row],[County (WPR)]], " County", ""))</f>
        <v>Tooele</v>
      </c>
    </row>
    <row r="2171" spans="1:10">
      <c r="A2171" t="s">
        <v>135</v>
      </c>
      <c r="B2171" t="s">
        <v>20</v>
      </c>
      <c r="C2171">
        <v>2025</v>
      </c>
      <c r="D2171">
        <v>2</v>
      </c>
      <c r="E2171">
        <v>84074</v>
      </c>
      <c r="F2171" t="s">
        <v>291</v>
      </c>
      <c r="G2171">
        <v>12</v>
      </c>
      <c r="H2171" t="str">
        <f>_xlfn.XLOOKUP(Table1[[#This Row],[ZIPCODE]],Table2[Zip Code],Table2[County])</f>
        <v>Tooele</v>
      </c>
      <c r="I2171" t="str">
        <f>_xlfn.XLOOKUP(Table1[[#This Row],[ZIPCODE]],Table3[zip],Table3[county])</f>
        <v>Tooele County</v>
      </c>
      <c r="J2171" t="str">
        <f>IFERROR(Table1[[#This Row],[County (Utah.gov)]], SUBSTITUTE(Table1[[#This Row],[County (WPR)]], " County", ""))</f>
        <v>Tooele</v>
      </c>
    </row>
    <row r="2172" spans="1:10">
      <c r="A2172" t="s">
        <v>135</v>
      </c>
      <c r="B2172" t="s">
        <v>20</v>
      </c>
      <c r="C2172">
        <v>2025</v>
      </c>
      <c r="D2172">
        <v>2</v>
      </c>
      <c r="E2172">
        <v>84075</v>
      </c>
      <c r="F2172" t="s">
        <v>290</v>
      </c>
      <c r="G2172">
        <v>109</v>
      </c>
      <c r="H2172" t="str">
        <f>_xlfn.XLOOKUP(Table1[[#This Row],[ZIPCODE]],Table2[Zip Code],Table2[County])</f>
        <v>Davis</v>
      </c>
      <c r="I2172" t="str">
        <f>_xlfn.XLOOKUP(Table1[[#This Row],[ZIPCODE]],Table3[zip],Table3[county])</f>
        <v>Davis County</v>
      </c>
      <c r="J2172" t="str">
        <f>IFERROR(Table1[[#This Row],[County (Utah.gov)]], SUBSTITUTE(Table1[[#This Row],[County (WPR)]], " County", ""))</f>
        <v>Davis</v>
      </c>
    </row>
    <row r="2173" spans="1:10">
      <c r="A2173" t="s">
        <v>135</v>
      </c>
      <c r="B2173" t="s">
        <v>20</v>
      </c>
      <c r="C2173">
        <v>2025</v>
      </c>
      <c r="D2173">
        <v>2</v>
      </c>
      <c r="E2173">
        <v>84075</v>
      </c>
      <c r="F2173" t="s">
        <v>291</v>
      </c>
      <c r="G2173">
        <v>11</v>
      </c>
      <c r="H2173" t="str">
        <f>_xlfn.XLOOKUP(Table1[[#This Row],[ZIPCODE]],Table2[Zip Code],Table2[County])</f>
        <v>Davis</v>
      </c>
      <c r="I2173" t="str">
        <f>_xlfn.XLOOKUP(Table1[[#This Row],[ZIPCODE]],Table3[zip],Table3[county])</f>
        <v>Davis County</v>
      </c>
      <c r="J2173" t="str">
        <f>IFERROR(Table1[[#This Row],[County (Utah.gov)]], SUBSTITUTE(Table1[[#This Row],[County (WPR)]], " County", ""))</f>
        <v>Davis</v>
      </c>
    </row>
    <row r="2174" spans="1:10">
      <c r="A2174" t="s">
        <v>135</v>
      </c>
      <c r="B2174" t="s">
        <v>20</v>
      </c>
      <c r="C2174">
        <v>2025</v>
      </c>
      <c r="D2174">
        <v>2</v>
      </c>
      <c r="E2174">
        <v>84078</v>
      </c>
      <c r="F2174" t="s">
        <v>290</v>
      </c>
      <c r="G2174">
        <v>43</v>
      </c>
      <c r="H2174" t="str">
        <f>_xlfn.XLOOKUP(Table1[[#This Row],[ZIPCODE]],Table2[Zip Code],Table2[County])</f>
        <v>Uintah</v>
      </c>
      <c r="I2174" t="str">
        <f>_xlfn.XLOOKUP(Table1[[#This Row],[ZIPCODE]],Table3[zip],Table3[county])</f>
        <v>Uintah County</v>
      </c>
      <c r="J2174" t="str">
        <f>IFERROR(Table1[[#This Row],[County (Utah.gov)]], SUBSTITUTE(Table1[[#This Row],[County (WPR)]], " County", ""))</f>
        <v>Uintah</v>
      </c>
    </row>
    <row r="2175" spans="1:10">
      <c r="A2175" t="s">
        <v>135</v>
      </c>
      <c r="B2175" t="s">
        <v>20</v>
      </c>
      <c r="C2175">
        <v>2025</v>
      </c>
      <c r="D2175">
        <v>2</v>
      </c>
      <c r="E2175">
        <v>84078</v>
      </c>
      <c r="F2175" t="s">
        <v>291</v>
      </c>
      <c r="G2175">
        <v>4</v>
      </c>
      <c r="H2175" t="str">
        <f>_xlfn.XLOOKUP(Table1[[#This Row],[ZIPCODE]],Table2[Zip Code],Table2[County])</f>
        <v>Uintah</v>
      </c>
      <c r="I2175" t="str">
        <f>_xlfn.XLOOKUP(Table1[[#This Row],[ZIPCODE]],Table3[zip],Table3[county])</f>
        <v>Uintah County</v>
      </c>
      <c r="J2175" t="str">
        <f>IFERROR(Table1[[#This Row],[County (Utah.gov)]], SUBSTITUTE(Table1[[#This Row],[County (WPR)]], " County", ""))</f>
        <v>Uintah</v>
      </c>
    </row>
    <row r="2176" spans="1:10">
      <c r="A2176" t="s">
        <v>135</v>
      </c>
      <c r="B2176" t="s">
        <v>20</v>
      </c>
      <c r="C2176">
        <v>2025</v>
      </c>
      <c r="D2176">
        <v>2</v>
      </c>
      <c r="E2176">
        <v>84080</v>
      </c>
      <c r="F2176" t="s">
        <v>290</v>
      </c>
      <c r="G2176">
        <v>1</v>
      </c>
      <c r="H2176" t="str">
        <f>_xlfn.XLOOKUP(Table1[[#This Row],[ZIPCODE]],Table2[Zip Code],Table2[County])</f>
        <v>Tooele</v>
      </c>
      <c r="I2176" t="str">
        <f>_xlfn.XLOOKUP(Table1[[#This Row],[ZIPCODE]],Table3[zip],Table3[county])</f>
        <v>Tooele County</v>
      </c>
      <c r="J2176" t="str">
        <f>IFERROR(Table1[[#This Row],[County (Utah.gov)]], SUBSTITUTE(Table1[[#This Row],[County (WPR)]], " County", ""))</f>
        <v>Tooele</v>
      </c>
    </row>
    <row r="2177" spans="1:10">
      <c r="A2177" t="s">
        <v>135</v>
      </c>
      <c r="B2177" t="s">
        <v>20</v>
      </c>
      <c r="C2177">
        <v>2025</v>
      </c>
      <c r="D2177">
        <v>2</v>
      </c>
      <c r="E2177">
        <v>84081</v>
      </c>
      <c r="F2177" t="s">
        <v>290</v>
      </c>
      <c r="G2177">
        <v>88</v>
      </c>
      <c r="H2177" t="e">
        <f>_xlfn.XLOOKUP(Table1[[#This Row],[ZIPCODE]],Table2[Zip Code],Table2[County])</f>
        <v>#N/A</v>
      </c>
      <c r="I2177" t="str">
        <f>_xlfn.XLOOKUP(Table1[[#This Row],[ZIPCODE]],Table3[zip],Table3[county])</f>
        <v>Salt Lake County</v>
      </c>
      <c r="J2177" t="str">
        <f>IFERROR(Table1[[#This Row],[County (Utah.gov)]], SUBSTITUTE(Table1[[#This Row],[County (WPR)]], " County", ""))</f>
        <v>Salt Lake</v>
      </c>
    </row>
    <row r="2178" spans="1:10">
      <c r="A2178" t="s">
        <v>135</v>
      </c>
      <c r="B2178" t="s">
        <v>20</v>
      </c>
      <c r="C2178">
        <v>2025</v>
      </c>
      <c r="D2178">
        <v>2</v>
      </c>
      <c r="E2178">
        <v>84081</v>
      </c>
      <c r="F2178" t="s">
        <v>291</v>
      </c>
      <c r="G2178">
        <v>7</v>
      </c>
      <c r="H2178" t="e">
        <f>_xlfn.XLOOKUP(Table1[[#This Row],[ZIPCODE]],Table2[Zip Code],Table2[County])</f>
        <v>#N/A</v>
      </c>
      <c r="I2178" t="str">
        <f>_xlfn.XLOOKUP(Table1[[#This Row],[ZIPCODE]],Table3[zip],Table3[county])</f>
        <v>Salt Lake County</v>
      </c>
      <c r="J2178" t="str">
        <f>IFERROR(Table1[[#This Row],[County (Utah.gov)]], SUBSTITUTE(Table1[[#This Row],[County (WPR)]], " County", ""))</f>
        <v>Salt Lake</v>
      </c>
    </row>
    <row r="2179" spans="1:10">
      <c r="A2179" t="s">
        <v>135</v>
      </c>
      <c r="B2179" t="s">
        <v>20</v>
      </c>
      <c r="C2179">
        <v>2025</v>
      </c>
      <c r="D2179">
        <v>2</v>
      </c>
      <c r="E2179">
        <v>84083</v>
      </c>
      <c r="F2179" t="s">
        <v>290</v>
      </c>
      <c r="G2179">
        <v>1</v>
      </c>
      <c r="H2179" t="str">
        <f>_xlfn.XLOOKUP(Table1[[#This Row],[ZIPCODE]],Table2[Zip Code],Table2[County])</f>
        <v>Tooele</v>
      </c>
      <c r="I2179" t="str">
        <f>_xlfn.XLOOKUP(Table1[[#This Row],[ZIPCODE]],Table3[zip],Table3[county])</f>
        <v>Tooele County</v>
      </c>
      <c r="J2179" t="str">
        <f>IFERROR(Table1[[#This Row],[County (Utah.gov)]], SUBSTITUTE(Table1[[#This Row],[County (WPR)]], " County", ""))</f>
        <v>Tooele</v>
      </c>
    </row>
    <row r="2180" spans="1:10">
      <c r="A2180" t="s">
        <v>135</v>
      </c>
      <c r="B2180" t="s">
        <v>20</v>
      </c>
      <c r="C2180">
        <v>2025</v>
      </c>
      <c r="D2180">
        <v>2</v>
      </c>
      <c r="E2180">
        <v>84084</v>
      </c>
      <c r="F2180" t="s">
        <v>290</v>
      </c>
      <c r="G2180">
        <v>20</v>
      </c>
      <c r="H2180" t="str">
        <f>_xlfn.XLOOKUP(Table1[[#This Row],[ZIPCODE]],Table2[Zip Code],Table2[County])</f>
        <v>Salt Lake</v>
      </c>
      <c r="I2180" t="str">
        <f>_xlfn.XLOOKUP(Table1[[#This Row],[ZIPCODE]],Table3[zip],Table3[county])</f>
        <v>Salt Lake County</v>
      </c>
      <c r="J2180" t="str">
        <f>IFERROR(Table1[[#This Row],[County (Utah.gov)]], SUBSTITUTE(Table1[[#This Row],[County (WPR)]], " County", ""))</f>
        <v>Salt Lake</v>
      </c>
    </row>
    <row r="2181" spans="1:10">
      <c r="A2181" t="s">
        <v>135</v>
      </c>
      <c r="B2181" t="s">
        <v>20</v>
      </c>
      <c r="C2181">
        <v>2025</v>
      </c>
      <c r="D2181">
        <v>2</v>
      </c>
      <c r="E2181">
        <v>84084</v>
      </c>
      <c r="F2181" t="s">
        <v>291</v>
      </c>
      <c r="G2181">
        <v>5</v>
      </c>
      <c r="H2181" t="str">
        <f>_xlfn.XLOOKUP(Table1[[#This Row],[ZIPCODE]],Table2[Zip Code],Table2[County])</f>
        <v>Salt Lake</v>
      </c>
      <c r="I2181" t="str">
        <f>_xlfn.XLOOKUP(Table1[[#This Row],[ZIPCODE]],Table3[zip],Table3[county])</f>
        <v>Salt Lake County</v>
      </c>
      <c r="J2181" t="str">
        <f>IFERROR(Table1[[#This Row],[County (Utah.gov)]], SUBSTITUTE(Table1[[#This Row],[County (WPR)]], " County", ""))</f>
        <v>Salt Lake</v>
      </c>
    </row>
    <row r="2182" spans="1:10">
      <c r="A2182" t="s">
        <v>135</v>
      </c>
      <c r="B2182" t="s">
        <v>20</v>
      </c>
      <c r="C2182">
        <v>2025</v>
      </c>
      <c r="D2182">
        <v>2</v>
      </c>
      <c r="E2182">
        <v>84086</v>
      </c>
      <c r="F2182" t="s">
        <v>290</v>
      </c>
      <c r="G2182">
        <v>4</v>
      </c>
      <c r="H2182" t="str">
        <f>_xlfn.XLOOKUP(Table1[[#This Row],[ZIPCODE]],Table2[Zip Code],Table2[County])</f>
        <v>Rich</v>
      </c>
      <c r="I2182" t="str">
        <f>_xlfn.XLOOKUP(Table1[[#This Row],[ZIPCODE]],Table3[zip],Table3[county])</f>
        <v>Rich County</v>
      </c>
      <c r="J2182" t="str">
        <f>IFERROR(Table1[[#This Row],[County (Utah.gov)]], SUBSTITUTE(Table1[[#This Row],[County (WPR)]], " County", ""))</f>
        <v>Rich</v>
      </c>
    </row>
    <row r="2183" spans="1:10">
      <c r="A2183" t="s">
        <v>135</v>
      </c>
      <c r="B2183" t="s">
        <v>20</v>
      </c>
      <c r="C2183">
        <v>2025</v>
      </c>
      <c r="D2183">
        <v>2</v>
      </c>
      <c r="E2183">
        <v>84087</v>
      </c>
      <c r="F2183" t="s">
        <v>290</v>
      </c>
      <c r="G2183">
        <v>50</v>
      </c>
      <c r="H2183" t="str">
        <f>_xlfn.XLOOKUP(Table1[[#This Row],[ZIPCODE]],Table2[Zip Code],Table2[County])</f>
        <v>Davis</v>
      </c>
      <c r="I2183" t="str">
        <f>_xlfn.XLOOKUP(Table1[[#This Row],[ZIPCODE]],Table3[zip],Table3[county])</f>
        <v>Davis County</v>
      </c>
      <c r="J2183" t="str">
        <f>IFERROR(Table1[[#This Row],[County (Utah.gov)]], SUBSTITUTE(Table1[[#This Row],[County (WPR)]], " County", ""))</f>
        <v>Davis</v>
      </c>
    </row>
    <row r="2184" spans="1:10">
      <c r="A2184" t="s">
        <v>135</v>
      </c>
      <c r="B2184" t="s">
        <v>20</v>
      </c>
      <c r="C2184">
        <v>2025</v>
      </c>
      <c r="D2184">
        <v>2</v>
      </c>
      <c r="E2184">
        <v>84087</v>
      </c>
      <c r="F2184" t="s">
        <v>291</v>
      </c>
      <c r="G2184">
        <v>7</v>
      </c>
      <c r="H2184" t="str">
        <f>_xlfn.XLOOKUP(Table1[[#This Row],[ZIPCODE]],Table2[Zip Code],Table2[County])</f>
        <v>Davis</v>
      </c>
      <c r="I2184" t="str">
        <f>_xlfn.XLOOKUP(Table1[[#This Row],[ZIPCODE]],Table3[zip],Table3[county])</f>
        <v>Davis County</v>
      </c>
      <c r="J2184" t="str">
        <f>IFERROR(Table1[[#This Row],[County (Utah.gov)]], SUBSTITUTE(Table1[[#This Row],[County (WPR)]], " County", ""))</f>
        <v>Davis</v>
      </c>
    </row>
    <row r="2185" spans="1:10">
      <c r="A2185" t="s">
        <v>135</v>
      </c>
      <c r="B2185" t="s">
        <v>20</v>
      </c>
      <c r="C2185">
        <v>2025</v>
      </c>
      <c r="D2185">
        <v>2</v>
      </c>
      <c r="E2185">
        <v>84088</v>
      </c>
      <c r="F2185" t="s">
        <v>290</v>
      </c>
      <c r="G2185">
        <v>56</v>
      </c>
      <c r="H2185" t="str">
        <f>_xlfn.XLOOKUP(Table1[[#This Row],[ZIPCODE]],Table2[Zip Code],Table2[County])</f>
        <v>Salt Lake</v>
      </c>
      <c r="I2185" t="str">
        <f>_xlfn.XLOOKUP(Table1[[#This Row],[ZIPCODE]],Table3[zip],Table3[county])</f>
        <v>Salt Lake County</v>
      </c>
      <c r="J2185" t="str">
        <f>IFERROR(Table1[[#This Row],[County (Utah.gov)]], SUBSTITUTE(Table1[[#This Row],[County (WPR)]], " County", ""))</f>
        <v>Salt Lake</v>
      </c>
    </row>
    <row r="2186" spans="1:10">
      <c r="A2186" t="s">
        <v>135</v>
      </c>
      <c r="B2186" t="s">
        <v>20</v>
      </c>
      <c r="C2186">
        <v>2025</v>
      </c>
      <c r="D2186">
        <v>2</v>
      </c>
      <c r="E2186">
        <v>84088</v>
      </c>
      <c r="F2186" t="s">
        <v>291</v>
      </c>
      <c r="G2186">
        <v>1</v>
      </c>
      <c r="H2186" t="str">
        <f>_xlfn.XLOOKUP(Table1[[#This Row],[ZIPCODE]],Table2[Zip Code],Table2[County])</f>
        <v>Salt Lake</v>
      </c>
      <c r="I2186" t="str">
        <f>_xlfn.XLOOKUP(Table1[[#This Row],[ZIPCODE]],Table3[zip],Table3[county])</f>
        <v>Salt Lake County</v>
      </c>
      <c r="J2186" t="str">
        <f>IFERROR(Table1[[#This Row],[County (Utah.gov)]], SUBSTITUTE(Table1[[#This Row],[County (WPR)]], " County", ""))</f>
        <v>Salt Lake</v>
      </c>
    </row>
    <row r="2187" spans="1:10">
      <c r="A2187" t="s">
        <v>135</v>
      </c>
      <c r="B2187" t="s">
        <v>20</v>
      </c>
      <c r="C2187">
        <v>2025</v>
      </c>
      <c r="D2187">
        <v>2</v>
      </c>
      <c r="E2187">
        <v>84092</v>
      </c>
      <c r="F2187" t="s">
        <v>290</v>
      </c>
      <c r="G2187">
        <v>69</v>
      </c>
      <c r="H2187" t="str">
        <f>_xlfn.XLOOKUP(Table1[[#This Row],[ZIPCODE]],Table2[Zip Code],Table2[County])</f>
        <v>Salt Lake</v>
      </c>
      <c r="I2187" t="str">
        <f>_xlfn.XLOOKUP(Table1[[#This Row],[ZIPCODE]],Table3[zip],Table3[county])</f>
        <v>Salt Lake County</v>
      </c>
      <c r="J2187" t="str">
        <f>IFERROR(Table1[[#This Row],[County (Utah.gov)]], SUBSTITUTE(Table1[[#This Row],[County (WPR)]], " County", ""))</f>
        <v>Salt Lake</v>
      </c>
    </row>
    <row r="2188" spans="1:10">
      <c r="A2188" t="s">
        <v>135</v>
      </c>
      <c r="B2188" t="s">
        <v>20</v>
      </c>
      <c r="C2188">
        <v>2025</v>
      </c>
      <c r="D2188">
        <v>2</v>
      </c>
      <c r="E2188">
        <v>84092</v>
      </c>
      <c r="F2188" t="s">
        <v>291</v>
      </c>
      <c r="G2188">
        <v>8</v>
      </c>
      <c r="H2188" t="str">
        <f>_xlfn.XLOOKUP(Table1[[#This Row],[ZIPCODE]],Table2[Zip Code],Table2[County])</f>
        <v>Salt Lake</v>
      </c>
      <c r="I2188" t="str">
        <f>_xlfn.XLOOKUP(Table1[[#This Row],[ZIPCODE]],Table3[zip],Table3[county])</f>
        <v>Salt Lake County</v>
      </c>
      <c r="J2188" t="str">
        <f>IFERROR(Table1[[#This Row],[County (Utah.gov)]], SUBSTITUTE(Table1[[#This Row],[County (WPR)]], " County", ""))</f>
        <v>Salt Lake</v>
      </c>
    </row>
    <row r="2189" spans="1:10">
      <c r="A2189" t="s">
        <v>135</v>
      </c>
      <c r="B2189" t="s">
        <v>20</v>
      </c>
      <c r="C2189">
        <v>2025</v>
      </c>
      <c r="D2189">
        <v>2</v>
      </c>
      <c r="E2189">
        <v>84093</v>
      </c>
      <c r="F2189" t="s">
        <v>290</v>
      </c>
      <c r="G2189">
        <v>44</v>
      </c>
      <c r="H2189" t="str">
        <f>_xlfn.XLOOKUP(Table1[[#This Row],[ZIPCODE]],Table2[Zip Code],Table2[County])</f>
        <v>Salt Lake</v>
      </c>
      <c r="I2189" t="str">
        <f>_xlfn.XLOOKUP(Table1[[#This Row],[ZIPCODE]],Table3[zip],Table3[county])</f>
        <v>Salt Lake County</v>
      </c>
      <c r="J2189" t="str">
        <f>IFERROR(Table1[[#This Row],[County (Utah.gov)]], SUBSTITUTE(Table1[[#This Row],[County (WPR)]], " County", ""))</f>
        <v>Salt Lake</v>
      </c>
    </row>
    <row r="2190" spans="1:10">
      <c r="A2190" t="s">
        <v>135</v>
      </c>
      <c r="B2190" t="s">
        <v>20</v>
      </c>
      <c r="C2190">
        <v>2025</v>
      </c>
      <c r="D2190">
        <v>2</v>
      </c>
      <c r="E2190">
        <v>84093</v>
      </c>
      <c r="F2190" t="s">
        <v>291</v>
      </c>
      <c r="G2190">
        <v>4</v>
      </c>
      <c r="H2190" t="str">
        <f>_xlfn.XLOOKUP(Table1[[#This Row],[ZIPCODE]],Table2[Zip Code],Table2[County])</f>
        <v>Salt Lake</v>
      </c>
      <c r="I2190" t="str">
        <f>_xlfn.XLOOKUP(Table1[[#This Row],[ZIPCODE]],Table3[zip],Table3[county])</f>
        <v>Salt Lake County</v>
      </c>
      <c r="J2190" t="str">
        <f>IFERROR(Table1[[#This Row],[County (Utah.gov)]], SUBSTITUTE(Table1[[#This Row],[County (WPR)]], " County", ""))</f>
        <v>Salt Lake</v>
      </c>
    </row>
    <row r="2191" spans="1:10">
      <c r="A2191" t="s">
        <v>135</v>
      </c>
      <c r="B2191" t="s">
        <v>20</v>
      </c>
      <c r="C2191">
        <v>2025</v>
      </c>
      <c r="D2191">
        <v>2</v>
      </c>
      <c r="E2191">
        <v>84094</v>
      </c>
      <c r="F2191" t="s">
        <v>290</v>
      </c>
      <c r="G2191">
        <v>53</v>
      </c>
      <c r="H2191" t="str">
        <f>_xlfn.XLOOKUP(Table1[[#This Row],[ZIPCODE]],Table2[Zip Code],Table2[County])</f>
        <v>Salt Lake</v>
      </c>
      <c r="I2191" t="str">
        <f>_xlfn.XLOOKUP(Table1[[#This Row],[ZIPCODE]],Table3[zip],Table3[county])</f>
        <v>Salt Lake County</v>
      </c>
      <c r="J2191" t="str">
        <f>IFERROR(Table1[[#This Row],[County (Utah.gov)]], SUBSTITUTE(Table1[[#This Row],[County (WPR)]], " County", ""))</f>
        <v>Salt Lake</v>
      </c>
    </row>
    <row r="2192" spans="1:10">
      <c r="A2192" t="s">
        <v>135</v>
      </c>
      <c r="B2192" t="s">
        <v>20</v>
      </c>
      <c r="C2192">
        <v>2025</v>
      </c>
      <c r="D2192">
        <v>2</v>
      </c>
      <c r="E2192">
        <v>84094</v>
      </c>
      <c r="F2192" t="s">
        <v>291</v>
      </c>
      <c r="G2192">
        <v>4</v>
      </c>
      <c r="H2192" t="str">
        <f>_xlfn.XLOOKUP(Table1[[#This Row],[ZIPCODE]],Table2[Zip Code],Table2[County])</f>
        <v>Salt Lake</v>
      </c>
      <c r="I2192" t="str">
        <f>_xlfn.XLOOKUP(Table1[[#This Row],[ZIPCODE]],Table3[zip],Table3[county])</f>
        <v>Salt Lake County</v>
      </c>
      <c r="J2192" t="str">
        <f>IFERROR(Table1[[#This Row],[County (Utah.gov)]], SUBSTITUTE(Table1[[#This Row],[County (WPR)]], " County", ""))</f>
        <v>Salt Lake</v>
      </c>
    </row>
    <row r="2193" spans="1:10">
      <c r="A2193" t="s">
        <v>135</v>
      </c>
      <c r="B2193" t="s">
        <v>20</v>
      </c>
      <c r="C2193">
        <v>2025</v>
      </c>
      <c r="D2193">
        <v>2</v>
      </c>
      <c r="E2193">
        <v>84095</v>
      </c>
      <c r="F2193" t="s">
        <v>290</v>
      </c>
      <c r="G2193">
        <v>114</v>
      </c>
      <c r="H2193" t="str">
        <f>_xlfn.XLOOKUP(Table1[[#This Row],[ZIPCODE]],Table2[Zip Code],Table2[County])</f>
        <v>Salt Lake</v>
      </c>
      <c r="I2193" t="str">
        <f>_xlfn.XLOOKUP(Table1[[#This Row],[ZIPCODE]],Table3[zip],Table3[county])</f>
        <v>Salt Lake County</v>
      </c>
      <c r="J2193" t="str">
        <f>IFERROR(Table1[[#This Row],[County (Utah.gov)]], SUBSTITUTE(Table1[[#This Row],[County (WPR)]], " County", ""))</f>
        <v>Salt Lake</v>
      </c>
    </row>
    <row r="2194" spans="1:10">
      <c r="A2194" t="s">
        <v>135</v>
      </c>
      <c r="B2194" t="s">
        <v>20</v>
      </c>
      <c r="C2194">
        <v>2025</v>
      </c>
      <c r="D2194">
        <v>2</v>
      </c>
      <c r="E2194">
        <v>84095</v>
      </c>
      <c r="F2194" t="s">
        <v>291</v>
      </c>
      <c r="G2194">
        <v>14</v>
      </c>
      <c r="H2194" t="str">
        <f>_xlfn.XLOOKUP(Table1[[#This Row],[ZIPCODE]],Table2[Zip Code],Table2[County])</f>
        <v>Salt Lake</v>
      </c>
      <c r="I2194" t="str">
        <f>_xlfn.XLOOKUP(Table1[[#This Row],[ZIPCODE]],Table3[zip],Table3[county])</f>
        <v>Salt Lake County</v>
      </c>
      <c r="J2194" t="str">
        <f>IFERROR(Table1[[#This Row],[County (Utah.gov)]], SUBSTITUTE(Table1[[#This Row],[County (WPR)]], " County", ""))</f>
        <v>Salt Lake</v>
      </c>
    </row>
    <row r="2195" spans="1:10">
      <c r="A2195" t="s">
        <v>135</v>
      </c>
      <c r="B2195" t="s">
        <v>20</v>
      </c>
      <c r="C2195">
        <v>2025</v>
      </c>
      <c r="D2195">
        <v>2</v>
      </c>
      <c r="E2195">
        <v>84096</v>
      </c>
      <c r="F2195" t="s">
        <v>290</v>
      </c>
      <c r="G2195">
        <v>143</v>
      </c>
      <c r="H2195" t="e">
        <f>_xlfn.XLOOKUP(Table1[[#This Row],[ZIPCODE]],Table2[Zip Code],Table2[County])</f>
        <v>#N/A</v>
      </c>
      <c r="I2195" t="str">
        <f>_xlfn.XLOOKUP(Table1[[#This Row],[ZIPCODE]],Table3[zip],Table3[county])</f>
        <v>Salt Lake County</v>
      </c>
      <c r="J2195" t="str">
        <f>IFERROR(Table1[[#This Row],[County (Utah.gov)]], SUBSTITUTE(Table1[[#This Row],[County (WPR)]], " County", ""))</f>
        <v>Salt Lake</v>
      </c>
    </row>
    <row r="2196" spans="1:10">
      <c r="A2196" t="s">
        <v>135</v>
      </c>
      <c r="B2196" t="s">
        <v>20</v>
      </c>
      <c r="C2196">
        <v>2025</v>
      </c>
      <c r="D2196">
        <v>2</v>
      </c>
      <c r="E2196">
        <v>84096</v>
      </c>
      <c r="F2196" t="s">
        <v>291</v>
      </c>
      <c r="G2196">
        <v>16</v>
      </c>
      <c r="H2196" t="e">
        <f>_xlfn.XLOOKUP(Table1[[#This Row],[ZIPCODE]],Table2[Zip Code],Table2[County])</f>
        <v>#N/A</v>
      </c>
      <c r="I2196" t="str">
        <f>_xlfn.XLOOKUP(Table1[[#This Row],[ZIPCODE]],Table3[zip],Table3[county])</f>
        <v>Salt Lake County</v>
      </c>
      <c r="J2196" t="str">
        <f>IFERROR(Table1[[#This Row],[County (Utah.gov)]], SUBSTITUTE(Table1[[#This Row],[County (WPR)]], " County", ""))</f>
        <v>Salt Lake</v>
      </c>
    </row>
    <row r="2197" spans="1:10">
      <c r="A2197" t="s">
        <v>135</v>
      </c>
      <c r="B2197" t="s">
        <v>20</v>
      </c>
      <c r="C2197">
        <v>2025</v>
      </c>
      <c r="D2197">
        <v>2</v>
      </c>
      <c r="E2197">
        <v>84097</v>
      </c>
      <c r="F2197" t="s">
        <v>290</v>
      </c>
      <c r="G2197">
        <v>23</v>
      </c>
      <c r="H2197" t="str">
        <f>_xlfn.XLOOKUP(Table1[[#This Row],[ZIPCODE]],Table2[Zip Code],Table2[County])</f>
        <v>Utah</v>
      </c>
      <c r="I2197" t="str">
        <f>_xlfn.XLOOKUP(Table1[[#This Row],[ZIPCODE]],Table3[zip],Table3[county])</f>
        <v>Utah County</v>
      </c>
      <c r="J2197" t="str">
        <f>IFERROR(Table1[[#This Row],[County (Utah.gov)]], SUBSTITUTE(Table1[[#This Row],[County (WPR)]], " County", ""))</f>
        <v>Utah</v>
      </c>
    </row>
    <row r="2198" spans="1:10">
      <c r="A2198" t="s">
        <v>135</v>
      </c>
      <c r="B2198" t="s">
        <v>20</v>
      </c>
      <c r="C2198">
        <v>2025</v>
      </c>
      <c r="D2198">
        <v>2</v>
      </c>
      <c r="E2198">
        <v>84097</v>
      </c>
      <c r="F2198" t="s">
        <v>291</v>
      </c>
      <c r="G2198">
        <v>1</v>
      </c>
      <c r="H2198" t="str">
        <f>_xlfn.XLOOKUP(Table1[[#This Row],[ZIPCODE]],Table2[Zip Code],Table2[County])</f>
        <v>Utah</v>
      </c>
      <c r="I2198" t="str">
        <f>_xlfn.XLOOKUP(Table1[[#This Row],[ZIPCODE]],Table3[zip],Table3[county])</f>
        <v>Utah County</v>
      </c>
      <c r="J2198" t="str">
        <f>IFERROR(Table1[[#This Row],[County (Utah.gov)]], SUBSTITUTE(Table1[[#This Row],[County (WPR)]], " County", ""))</f>
        <v>Utah</v>
      </c>
    </row>
    <row r="2199" spans="1:10">
      <c r="A2199" t="s">
        <v>135</v>
      </c>
      <c r="B2199" t="s">
        <v>20</v>
      </c>
      <c r="C2199">
        <v>2025</v>
      </c>
      <c r="D2199">
        <v>2</v>
      </c>
      <c r="E2199">
        <v>84098</v>
      </c>
      <c r="F2199" t="s">
        <v>290</v>
      </c>
      <c r="G2199">
        <v>25</v>
      </c>
      <c r="H2199" t="str">
        <f>_xlfn.XLOOKUP(Table1[[#This Row],[ZIPCODE]],Table2[Zip Code],Table2[County])</f>
        <v>Summit</v>
      </c>
      <c r="I2199" t="str">
        <f>_xlfn.XLOOKUP(Table1[[#This Row],[ZIPCODE]],Table3[zip],Table3[county])</f>
        <v>Summit County</v>
      </c>
      <c r="J2199" t="str">
        <f>IFERROR(Table1[[#This Row],[County (Utah.gov)]], SUBSTITUTE(Table1[[#This Row],[County (WPR)]], " County", ""))</f>
        <v>Summit</v>
      </c>
    </row>
    <row r="2200" spans="1:10">
      <c r="A2200" t="s">
        <v>135</v>
      </c>
      <c r="B2200" t="s">
        <v>20</v>
      </c>
      <c r="C2200">
        <v>2025</v>
      </c>
      <c r="D2200">
        <v>2</v>
      </c>
      <c r="E2200">
        <v>84098</v>
      </c>
      <c r="F2200" t="s">
        <v>291</v>
      </c>
      <c r="G2200">
        <v>7</v>
      </c>
      <c r="H2200" t="str">
        <f>_xlfn.XLOOKUP(Table1[[#This Row],[ZIPCODE]],Table2[Zip Code],Table2[County])</f>
        <v>Summit</v>
      </c>
      <c r="I2200" t="str">
        <f>_xlfn.XLOOKUP(Table1[[#This Row],[ZIPCODE]],Table3[zip],Table3[county])</f>
        <v>Summit County</v>
      </c>
      <c r="J2200" t="str">
        <f>IFERROR(Table1[[#This Row],[County (Utah.gov)]], SUBSTITUTE(Table1[[#This Row],[County (WPR)]], " County", ""))</f>
        <v>Summit</v>
      </c>
    </row>
    <row r="2201" spans="1:10">
      <c r="A2201" t="s">
        <v>135</v>
      </c>
      <c r="B2201" t="s">
        <v>20</v>
      </c>
      <c r="C2201">
        <v>2025</v>
      </c>
      <c r="D2201">
        <v>2</v>
      </c>
      <c r="E2201">
        <v>84101</v>
      </c>
      <c r="F2201" t="s">
        <v>290</v>
      </c>
      <c r="G2201">
        <v>1</v>
      </c>
      <c r="H2201" t="str">
        <f>_xlfn.XLOOKUP(Table1[[#This Row],[ZIPCODE]],Table2[Zip Code],Table2[County])</f>
        <v>Salt Lake</v>
      </c>
      <c r="I2201" t="str">
        <f>_xlfn.XLOOKUP(Table1[[#This Row],[ZIPCODE]],Table3[zip],Table3[county])</f>
        <v>Salt Lake County</v>
      </c>
      <c r="J2201" t="str">
        <f>IFERROR(Table1[[#This Row],[County (Utah.gov)]], SUBSTITUTE(Table1[[#This Row],[County (WPR)]], " County", ""))</f>
        <v>Salt Lake</v>
      </c>
    </row>
    <row r="2202" spans="1:10">
      <c r="A2202" t="s">
        <v>135</v>
      </c>
      <c r="B2202" t="s">
        <v>20</v>
      </c>
      <c r="C2202">
        <v>2025</v>
      </c>
      <c r="D2202">
        <v>2</v>
      </c>
      <c r="E2202">
        <v>84102</v>
      </c>
      <c r="F2202" t="s">
        <v>290</v>
      </c>
      <c r="G2202">
        <v>5</v>
      </c>
      <c r="H2202" t="str">
        <f>_xlfn.XLOOKUP(Table1[[#This Row],[ZIPCODE]],Table2[Zip Code],Table2[County])</f>
        <v>Salt Lake</v>
      </c>
      <c r="I2202" t="str">
        <f>_xlfn.XLOOKUP(Table1[[#This Row],[ZIPCODE]],Table3[zip],Table3[county])</f>
        <v>Salt Lake County</v>
      </c>
      <c r="J2202" t="str">
        <f>IFERROR(Table1[[#This Row],[County (Utah.gov)]], SUBSTITUTE(Table1[[#This Row],[County (WPR)]], " County", ""))</f>
        <v>Salt Lake</v>
      </c>
    </row>
    <row r="2203" spans="1:10">
      <c r="A2203" t="s">
        <v>135</v>
      </c>
      <c r="B2203" t="s">
        <v>20</v>
      </c>
      <c r="C2203">
        <v>2025</v>
      </c>
      <c r="D2203">
        <v>2</v>
      </c>
      <c r="E2203">
        <v>84102</v>
      </c>
      <c r="F2203" t="s">
        <v>291</v>
      </c>
      <c r="G2203">
        <v>1</v>
      </c>
      <c r="H2203" t="str">
        <f>_xlfn.XLOOKUP(Table1[[#This Row],[ZIPCODE]],Table2[Zip Code],Table2[County])</f>
        <v>Salt Lake</v>
      </c>
      <c r="I2203" t="str">
        <f>_xlfn.XLOOKUP(Table1[[#This Row],[ZIPCODE]],Table3[zip],Table3[county])</f>
        <v>Salt Lake County</v>
      </c>
      <c r="J2203" t="str">
        <f>IFERROR(Table1[[#This Row],[County (Utah.gov)]], SUBSTITUTE(Table1[[#This Row],[County (WPR)]], " County", ""))</f>
        <v>Salt Lake</v>
      </c>
    </row>
    <row r="2204" spans="1:10">
      <c r="A2204" t="s">
        <v>135</v>
      </c>
      <c r="B2204" t="s">
        <v>20</v>
      </c>
      <c r="C2204">
        <v>2025</v>
      </c>
      <c r="D2204">
        <v>2</v>
      </c>
      <c r="E2204">
        <v>84103</v>
      </c>
      <c r="F2204" t="s">
        <v>290</v>
      </c>
      <c r="G2204">
        <v>15</v>
      </c>
      <c r="H2204" t="str">
        <f>_xlfn.XLOOKUP(Table1[[#This Row],[ZIPCODE]],Table2[Zip Code],Table2[County])</f>
        <v>Salt Lake</v>
      </c>
      <c r="I2204" t="str">
        <f>_xlfn.XLOOKUP(Table1[[#This Row],[ZIPCODE]],Table3[zip],Table3[county])</f>
        <v>Salt Lake County</v>
      </c>
      <c r="J2204" t="str">
        <f>IFERROR(Table1[[#This Row],[County (Utah.gov)]], SUBSTITUTE(Table1[[#This Row],[County (WPR)]], " County", ""))</f>
        <v>Salt Lake</v>
      </c>
    </row>
    <row r="2205" spans="1:10">
      <c r="A2205" t="s">
        <v>135</v>
      </c>
      <c r="B2205" t="s">
        <v>20</v>
      </c>
      <c r="C2205">
        <v>2025</v>
      </c>
      <c r="D2205">
        <v>2</v>
      </c>
      <c r="E2205">
        <v>84103</v>
      </c>
      <c r="F2205" t="s">
        <v>291</v>
      </c>
      <c r="G2205">
        <v>2</v>
      </c>
      <c r="H2205" t="str">
        <f>_xlfn.XLOOKUP(Table1[[#This Row],[ZIPCODE]],Table2[Zip Code],Table2[County])</f>
        <v>Salt Lake</v>
      </c>
      <c r="I2205" t="str">
        <f>_xlfn.XLOOKUP(Table1[[#This Row],[ZIPCODE]],Table3[zip],Table3[county])</f>
        <v>Salt Lake County</v>
      </c>
      <c r="J2205" t="str">
        <f>IFERROR(Table1[[#This Row],[County (Utah.gov)]], SUBSTITUTE(Table1[[#This Row],[County (WPR)]], " County", ""))</f>
        <v>Salt Lake</v>
      </c>
    </row>
    <row r="2206" spans="1:10">
      <c r="A2206" t="s">
        <v>135</v>
      </c>
      <c r="B2206" t="s">
        <v>20</v>
      </c>
      <c r="C2206">
        <v>2025</v>
      </c>
      <c r="D2206">
        <v>2</v>
      </c>
      <c r="E2206">
        <v>84104</v>
      </c>
      <c r="F2206" t="s">
        <v>290</v>
      </c>
      <c r="G2206">
        <v>6</v>
      </c>
      <c r="H2206" t="str">
        <f>_xlfn.XLOOKUP(Table1[[#This Row],[ZIPCODE]],Table2[Zip Code],Table2[County])</f>
        <v>Salt Lake</v>
      </c>
      <c r="I2206" t="str">
        <f>_xlfn.XLOOKUP(Table1[[#This Row],[ZIPCODE]],Table3[zip],Table3[county])</f>
        <v>Salt Lake County</v>
      </c>
      <c r="J2206" t="str">
        <f>IFERROR(Table1[[#This Row],[County (Utah.gov)]], SUBSTITUTE(Table1[[#This Row],[County (WPR)]], " County", ""))</f>
        <v>Salt Lake</v>
      </c>
    </row>
    <row r="2207" spans="1:10">
      <c r="A2207" t="s">
        <v>135</v>
      </c>
      <c r="B2207" t="s">
        <v>20</v>
      </c>
      <c r="C2207">
        <v>2025</v>
      </c>
      <c r="D2207">
        <v>2</v>
      </c>
      <c r="E2207">
        <v>84105</v>
      </c>
      <c r="F2207" t="s">
        <v>290</v>
      </c>
      <c r="G2207">
        <v>11</v>
      </c>
      <c r="H2207" t="str">
        <f>_xlfn.XLOOKUP(Table1[[#This Row],[ZIPCODE]],Table2[Zip Code],Table2[County])</f>
        <v>Salt Lake</v>
      </c>
      <c r="I2207" t="str">
        <f>_xlfn.XLOOKUP(Table1[[#This Row],[ZIPCODE]],Table3[zip],Table3[county])</f>
        <v>Salt Lake County</v>
      </c>
      <c r="J2207" t="str">
        <f>IFERROR(Table1[[#This Row],[County (Utah.gov)]], SUBSTITUTE(Table1[[#This Row],[County (WPR)]], " County", ""))</f>
        <v>Salt Lake</v>
      </c>
    </row>
    <row r="2208" spans="1:10">
      <c r="A2208" t="s">
        <v>135</v>
      </c>
      <c r="B2208" t="s">
        <v>20</v>
      </c>
      <c r="C2208">
        <v>2025</v>
      </c>
      <c r="D2208">
        <v>2</v>
      </c>
      <c r="E2208">
        <v>84105</v>
      </c>
      <c r="F2208" t="s">
        <v>291</v>
      </c>
      <c r="G2208">
        <v>3</v>
      </c>
      <c r="H2208" t="str">
        <f>_xlfn.XLOOKUP(Table1[[#This Row],[ZIPCODE]],Table2[Zip Code],Table2[County])</f>
        <v>Salt Lake</v>
      </c>
      <c r="I2208" t="str">
        <f>_xlfn.XLOOKUP(Table1[[#This Row],[ZIPCODE]],Table3[zip],Table3[county])</f>
        <v>Salt Lake County</v>
      </c>
      <c r="J2208" t="str">
        <f>IFERROR(Table1[[#This Row],[County (Utah.gov)]], SUBSTITUTE(Table1[[#This Row],[County (WPR)]], " County", ""))</f>
        <v>Salt Lake</v>
      </c>
    </row>
    <row r="2209" spans="1:10">
      <c r="A2209" t="s">
        <v>135</v>
      </c>
      <c r="B2209" t="s">
        <v>20</v>
      </c>
      <c r="C2209">
        <v>2025</v>
      </c>
      <c r="D2209">
        <v>2</v>
      </c>
      <c r="E2209">
        <v>84106</v>
      </c>
      <c r="F2209" t="s">
        <v>290</v>
      </c>
      <c r="G2209">
        <v>24</v>
      </c>
      <c r="H2209" t="str">
        <f>_xlfn.XLOOKUP(Table1[[#This Row],[ZIPCODE]],Table2[Zip Code],Table2[County])</f>
        <v>Salt Lake</v>
      </c>
      <c r="I2209" t="str">
        <f>_xlfn.XLOOKUP(Table1[[#This Row],[ZIPCODE]],Table3[zip],Table3[county])</f>
        <v>Salt Lake County</v>
      </c>
      <c r="J2209" t="str">
        <f>IFERROR(Table1[[#This Row],[County (Utah.gov)]], SUBSTITUTE(Table1[[#This Row],[County (WPR)]], " County", ""))</f>
        <v>Salt Lake</v>
      </c>
    </row>
    <row r="2210" spans="1:10">
      <c r="A2210" t="s">
        <v>135</v>
      </c>
      <c r="B2210" t="s">
        <v>20</v>
      </c>
      <c r="C2210">
        <v>2025</v>
      </c>
      <c r="D2210">
        <v>2</v>
      </c>
      <c r="E2210">
        <v>84106</v>
      </c>
      <c r="F2210" t="s">
        <v>291</v>
      </c>
      <c r="G2210">
        <v>1</v>
      </c>
      <c r="H2210" t="str">
        <f>_xlfn.XLOOKUP(Table1[[#This Row],[ZIPCODE]],Table2[Zip Code],Table2[County])</f>
        <v>Salt Lake</v>
      </c>
      <c r="I2210" t="str">
        <f>_xlfn.XLOOKUP(Table1[[#This Row],[ZIPCODE]],Table3[zip],Table3[county])</f>
        <v>Salt Lake County</v>
      </c>
      <c r="J2210" t="str">
        <f>IFERROR(Table1[[#This Row],[County (Utah.gov)]], SUBSTITUTE(Table1[[#This Row],[County (WPR)]], " County", ""))</f>
        <v>Salt Lake</v>
      </c>
    </row>
    <row r="2211" spans="1:10">
      <c r="A2211" t="s">
        <v>135</v>
      </c>
      <c r="B2211" t="s">
        <v>20</v>
      </c>
      <c r="C2211">
        <v>2025</v>
      </c>
      <c r="D2211">
        <v>2</v>
      </c>
      <c r="E2211">
        <v>84107</v>
      </c>
      <c r="F2211" t="s">
        <v>290</v>
      </c>
      <c r="G2211">
        <v>19</v>
      </c>
      <c r="H2211" t="str">
        <f>_xlfn.XLOOKUP(Table1[[#This Row],[ZIPCODE]],Table2[Zip Code],Table2[County])</f>
        <v>Salt Lake</v>
      </c>
      <c r="I2211" t="str">
        <f>_xlfn.XLOOKUP(Table1[[#This Row],[ZIPCODE]],Table3[zip],Table3[county])</f>
        <v>Salt Lake County</v>
      </c>
      <c r="J2211" t="str">
        <f>IFERROR(Table1[[#This Row],[County (Utah.gov)]], SUBSTITUTE(Table1[[#This Row],[County (WPR)]], " County", ""))</f>
        <v>Salt Lake</v>
      </c>
    </row>
    <row r="2212" spans="1:10">
      <c r="A2212" t="s">
        <v>135</v>
      </c>
      <c r="B2212" t="s">
        <v>20</v>
      </c>
      <c r="C2212">
        <v>2025</v>
      </c>
      <c r="D2212">
        <v>2</v>
      </c>
      <c r="E2212">
        <v>84107</v>
      </c>
      <c r="F2212" t="s">
        <v>291</v>
      </c>
      <c r="G2212">
        <v>2</v>
      </c>
      <c r="H2212" t="str">
        <f>_xlfn.XLOOKUP(Table1[[#This Row],[ZIPCODE]],Table2[Zip Code],Table2[County])</f>
        <v>Salt Lake</v>
      </c>
      <c r="I2212" t="str">
        <f>_xlfn.XLOOKUP(Table1[[#This Row],[ZIPCODE]],Table3[zip],Table3[county])</f>
        <v>Salt Lake County</v>
      </c>
      <c r="J2212" t="str">
        <f>IFERROR(Table1[[#This Row],[County (Utah.gov)]], SUBSTITUTE(Table1[[#This Row],[County (WPR)]], " County", ""))</f>
        <v>Salt Lake</v>
      </c>
    </row>
    <row r="2213" spans="1:10">
      <c r="A2213" t="s">
        <v>135</v>
      </c>
      <c r="B2213" t="s">
        <v>20</v>
      </c>
      <c r="C2213">
        <v>2025</v>
      </c>
      <c r="D2213">
        <v>2</v>
      </c>
      <c r="E2213">
        <v>84108</v>
      </c>
      <c r="F2213" t="s">
        <v>290</v>
      </c>
      <c r="G2213">
        <v>23</v>
      </c>
      <c r="H2213" t="str">
        <f>_xlfn.XLOOKUP(Table1[[#This Row],[ZIPCODE]],Table2[Zip Code],Table2[County])</f>
        <v>Salt Lake</v>
      </c>
      <c r="I2213" t="str">
        <f>_xlfn.XLOOKUP(Table1[[#This Row],[ZIPCODE]],Table3[zip],Table3[county])</f>
        <v>Salt Lake County</v>
      </c>
      <c r="J2213" t="str">
        <f>IFERROR(Table1[[#This Row],[County (Utah.gov)]], SUBSTITUTE(Table1[[#This Row],[County (WPR)]], " County", ""))</f>
        <v>Salt Lake</v>
      </c>
    </row>
    <row r="2214" spans="1:10">
      <c r="A2214" t="s">
        <v>135</v>
      </c>
      <c r="B2214" t="s">
        <v>20</v>
      </c>
      <c r="C2214">
        <v>2025</v>
      </c>
      <c r="D2214">
        <v>2</v>
      </c>
      <c r="E2214">
        <v>84108</v>
      </c>
      <c r="F2214" t="s">
        <v>291</v>
      </c>
      <c r="G2214">
        <v>2</v>
      </c>
      <c r="H2214" t="str">
        <f>_xlfn.XLOOKUP(Table1[[#This Row],[ZIPCODE]],Table2[Zip Code],Table2[County])</f>
        <v>Salt Lake</v>
      </c>
      <c r="I2214" t="str">
        <f>_xlfn.XLOOKUP(Table1[[#This Row],[ZIPCODE]],Table3[zip],Table3[county])</f>
        <v>Salt Lake County</v>
      </c>
      <c r="J2214" t="str">
        <f>IFERROR(Table1[[#This Row],[County (Utah.gov)]], SUBSTITUTE(Table1[[#This Row],[County (WPR)]], " County", ""))</f>
        <v>Salt Lake</v>
      </c>
    </row>
    <row r="2215" spans="1:10">
      <c r="A2215" t="s">
        <v>135</v>
      </c>
      <c r="B2215" t="s">
        <v>20</v>
      </c>
      <c r="C2215">
        <v>2025</v>
      </c>
      <c r="D2215">
        <v>2</v>
      </c>
      <c r="E2215">
        <v>84109</v>
      </c>
      <c r="F2215" t="s">
        <v>290</v>
      </c>
      <c r="G2215">
        <v>47</v>
      </c>
      <c r="H2215" t="str">
        <f>_xlfn.XLOOKUP(Table1[[#This Row],[ZIPCODE]],Table2[Zip Code],Table2[County])</f>
        <v>Salt Lake</v>
      </c>
      <c r="I2215" t="str">
        <f>_xlfn.XLOOKUP(Table1[[#This Row],[ZIPCODE]],Table3[zip],Table3[county])</f>
        <v>Salt Lake County</v>
      </c>
      <c r="J2215" t="str">
        <f>IFERROR(Table1[[#This Row],[County (Utah.gov)]], SUBSTITUTE(Table1[[#This Row],[County (WPR)]], " County", ""))</f>
        <v>Salt Lake</v>
      </c>
    </row>
    <row r="2216" spans="1:10">
      <c r="A2216" t="s">
        <v>135</v>
      </c>
      <c r="B2216" t="s">
        <v>20</v>
      </c>
      <c r="C2216">
        <v>2025</v>
      </c>
      <c r="D2216">
        <v>2</v>
      </c>
      <c r="E2216">
        <v>84109</v>
      </c>
      <c r="F2216" t="s">
        <v>291</v>
      </c>
      <c r="G2216">
        <v>4</v>
      </c>
      <c r="H2216" t="str">
        <f>_xlfn.XLOOKUP(Table1[[#This Row],[ZIPCODE]],Table2[Zip Code],Table2[County])</f>
        <v>Salt Lake</v>
      </c>
      <c r="I2216" t="str">
        <f>_xlfn.XLOOKUP(Table1[[#This Row],[ZIPCODE]],Table3[zip],Table3[county])</f>
        <v>Salt Lake County</v>
      </c>
      <c r="J2216" t="str">
        <f>IFERROR(Table1[[#This Row],[County (Utah.gov)]], SUBSTITUTE(Table1[[#This Row],[County (WPR)]], " County", ""))</f>
        <v>Salt Lake</v>
      </c>
    </row>
    <row r="2217" spans="1:10">
      <c r="A2217" t="s">
        <v>135</v>
      </c>
      <c r="B2217" t="s">
        <v>20</v>
      </c>
      <c r="C2217">
        <v>2025</v>
      </c>
      <c r="D2217">
        <v>2</v>
      </c>
      <c r="E2217">
        <v>84111</v>
      </c>
      <c r="F2217" t="s">
        <v>290</v>
      </c>
      <c r="G2217">
        <v>1</v>
      </c>
      <c r="H2217" t="str">
        <f>_xlfn.XLOOKUP(Table1[[#This Row],[ZIPCODE]],Table2[Zip Code],Table2[County])</f>
        <v>Salt Lake</v>
      </c>
      <c r="I2217" t="str">
        <f>_xlfn.XLOOKUP(Table1[[#This Row],[ZIPCODE]],Table3[zip],Table3[county])</f>
        <v>Salt Lake County</v>
      </c>
      <c r="J2217" t="str">
        <f>IFERROR(Table1[[#This Row],[County (Utah.gov)]], SUBSTITUTE(Table1[[#This Row],[County (WPR)]], " County", ""))</f>
        <v>Salt Lake</v>
      </c>
    </row>
    <row r="2218" spans="1:10">
      <c r="A2218" t="s">
        <v>135</v>
      </c>
      <c r="B2218" t="s">
        <v>20</v>
      </c>
      <c r="C2218">
        <v>2025</v>
      </c>
      <c r="D2218">
        <v>2</v>
      </c>
      <c r="E2218">
        <v>84111</v>
      </c>
      <c r="F2218" t="s">
        <v>291</v>
      </c>
      <c r="G2218">
        <v>1</v>
      </c>
      <c r="H2218" t="str">
        <f>_xlfn.XLOOKUP(Table1[[#This Row],[ZIPCODE]],Table2[Zip Code],Table2[County])</f>
        <v>Salt Lake</v>
      </c>
      <c r="I2218" t="str">
        <f>_xlfn.XLOOKUP(Table1[[#This Row],[ZIPCODE]],Table3[zip],Table3[county])</f>
        <v>Salt Lake County</v>
      </c>
      <c r="J2218" t="str">
        <f>IFERROR(Table1[[#This Row],[County (Utah.gov)]], SUBSTITUTE(Table1[[#This Row],[County (WPR)]], " County", ""))</f>
        <v>Salt Lake</v>
      </c>
    </row>
    <row r="2219" spans="1:10">
      <c r="A2219" t="s">
        <v>135</v>
      </c>
      <c r="B2219" t="s">
        <v>20</v>
      </c>
      <c r="C2219">
        <v>2025</v>
      </c>
      <c r="D2219">
        <v>2</v>
      </c>
      <c r="E2219">
        <v>84115</v>
      </c>
      <c r="F2219" t="s">
        <v>290</v>
      </c>
      <c r="G2219">
        <v>4</v>
      </c>
      <c r="H2219" t="str">
        <f>_xlfn.XLOOKUP(Table1[[#This Row],[ZIPCODE]],Table2[Zip Code],Table2[County])</f>
        <v>Salt Lake</v>
      </c>
      <c r="I2219" t="str">
        <f>_xlfn.XLOOKUP(Table1[[#This Row],[ZIPCODE]],Table3[zip],Table3[county])</f>
        <v>Salt Lake County</v>
      </c>
      <c r="J2219" t="str">
        <f>IFERROR(Table1[[#This Row],[County (Utah.gov)]], SUBSTITUTE(Table1[[#This Row],[County (WPR)]], " County", ""))</f>
        <v>Salt Lake</v>
      </c>
    </row>
    <row r="2220" spans="1:10">
      <c r="A2220" t="s">
        <v>135</v>
      </c>
      <c r="B2220" t="s">
        <v>20</v>
      </c>
      <c r="C2220">
        <v>2025</v>
      </c>
      <c r="D2220">
        <v>2</v>
      </c>
      <c r="E2220">
        <v>84115</v>
      </c>
      <c r="F2220" t="s">
        <v>291</v>
      </c>
      <c r="G2220">
        <v>1</v>
      </c>
      <c r="H2220" t="str">
        <f>_xlfn.XLOOKUP(Table1[[#This Row],[ZIPCODE]],Table2[Zip Code],Table2[County])</f>
        <v>Salt Lake</v>
      </c>
      <c r="I2220" t="str">
        <f>_xlfn.XLOOKUP(Table1[[#This Row],[ZIPCODE]],Table3[zip],Table3[county])</f>
        <v>Salt Lake County</v>
      </c>
      <c r="J2220" t="str">
        <f>IFERROR(Table1[[#This Row],[County (Utah.gov)]], SUBSTITUTE(Table1[[#This Row],[County (WPR)]], " County", ""))</f>
        <v>Salt Lake</v>
      </c>
    </row>
    <row r="2221" spans="1:10">
      <c r="A2221" t="s">
        <v>135</v>
      </c>
      <c r="B2221" t="s">
        <v>20</v>
      </c>
      <c r="C2221">
        <v>2025</v>
      </c>
      <c r="D2221">
        <v>2</v>
      </c>
      <c r="E2221">
        <v>84116</v>
      </c>
      <c r="F2221" t="s">
        <v>290</v>
      </c>
      <c r="G2221">
        <v>10</v>
      </c>
      <c r="H2221" t="str">
        <f>_xlfn.XLOOKUP(Table1[[#This Row],[ZIPCODE]],Table2[Zip Code],Table2[County])</f>
        <v>Salt Lake</v>
      </c>
      <c r="I2221" t="str">
        <f>_xlfn.XLOOKUP(Table1[[#This Row],[ZIPCODE]],Table3[zip],Table3[county])</f>
        <v>Salt Lake County</v>
      </c>
      <c r="J2221" t="str">
        <f>IFERROR(Table1[[#This Row],[County (Utah.gov)]], SUBSTITUTE(Table1[[#This Row],[County (WPR)]], " County", ""))</f>
        <v>Salt Lake</v>
      </c>
    </row>
    <row r="2222" spans="1:10">
      <c r="A2222" t="s">
        <v>135</v>
      </c>
      <c r="B2222" t="s">
        <v>20</v>
      </c>
      <c r="C2222">
        <v>2025</v>
      </c>
      <c r="D2222">
        <v>2</v>
      </c>
      <c r="E2222">
        <v>84116</v>
      </c>
      <c r="F2222" t="s">
        <v>291</v>
      </c>
      <c r="G2222">
        <v>4</v>
      </c>
      <c r="H2222" t="str">
        <f>_xlfn.XLOOKUP(Table1[[#This Row],[ZIPCODE]],Table2[Zip Code],Table2[County])</f>
        <v>Salt Lake</v>
      </c>
      <c r="I2222" t="str">
        <f>_xlfn.XLOOKUP(Table1[[#This Row],[ZIPCODE]],Table3[zip],Table3[county])</f>
        <v>Salt Lake County</v>
      </c>
      <c r="J2222" t="str">
        <f>IFERROR(Table1[[#This Row],[County (Utah.gov)]], SUBSTITUTE(Table1[[#This Row],[County (WPR)]], " County", ""))</f>
        <v>Salt Lake</v>
      </c>
    </row>
    <row r="2223" spans="1:10">
      <c r="A2223" t="s">
        <v>135</v>
      </c>
      <c r="B2223" t="s">
        <v>20</v>
      </c>
      <c r="C2223">
        <v>2025</v>
      </c>
      <c r="D2223">
        <v>2</v>
      </c>
      <c r="E2223">
        <v>84117</v>
      </c>
      <c r="F2223" t="s">
        <v>290</v>
      </c>
      <c r="G2223">
        <v>45</v>
      </c>
      <c r="H2223" t="str">
        <f>_xlfn.XLOOKUP(Table1[[#This Row],[ZIPCODE]],Table2[Zip Code],Table2[County])</f>
        <v>Salt Lake</v>
      </c>
      <c r="I2223" t="str">
        <f>_xlfn.XLOOKUP(Table1[[#This Row],[ZIPCODE]],Table3[zip],Table3[county])</f>
        <v>Salt Lake County</v>
      </c>
      <c r="J2223" t="str">
        <f>IFERROR(Table1[[#This Row],[County (Utah.gov)]], SUBSTITUTE(Table1[[#This Row],[County (WPR)]], " County", ""))</f>
        <v>Salt Lake</v>
      </c>
    </row>
    <row r="2224" spans="1:10">
      <c r="A2224" t="s">
        <v>135</v>
      </c>
      <c r="B2224" t="s">
        <v>20</v>
      </c>
      <c r="C2224">
        <v>2025</v>
      </c>
      <c r="D2224">
        <v>2</v>
      </c>
      <c r="E2224">
        <v>84117</v>
      </c>
      <c r="F2224" t="s">
        <v>291</v>
      </c>
      <c r="G2224">
        <v>5</v>
      </c>
      <c r="H2224" t="str">
        <f>_xlfn.XLOOKUP(Table1[[#This Row],[ZIPCODE]],Table2[Zip Code],Table2[County])</f>
        <v>Salt Lake</v>
      </c>
      <c r="I2224" t="str">
        <f>_xlfn.XLOOKUP(Table1[[#This Row],[ZIPCODE]],Table3[zip],Table3[county])</f>
        <v>Salt Lake County</v>
      </c>
      <c r="J2224" t="str">
        <f>IFERROR(Table1[[#This Row],[County (Utah.gov)]], SUBSTITUTE(Table1[[#This Row],[County (WPR)]], " County", ""))</f>
        <v>Salt Lake</v>
      </c>
    </row>
    <row r="2225" spans="1:10">
      <c r="A2225" t="s">
        <v>135</v>
      </c>
      <c r="B2225" t="s">
        <v>20</v>
      </c>
      <c r="C2225">
        <v>2025</v>
      </c>
      <c r="D2225">
        <v>2</v>
      </c>
      <c r="E2225">
        <v>84118</v>
      </c>
      <c r="F2225" t="s">
        <v>290</v>
      </c>
      <c r="G2225">
        <v>19</v>
      </c>
      <c r="H2225" t="str">
        <f>_xlfn.XLOOKUP(Table1[[#This Row],[ZIPCODE]],Table2[Zip Code],Table2[County])</f>
        <v>Salt Lake</v>
      </c>
      <c r="I2225" t="str">
        <f>_xlfn.XLOOKUP(Table1[[#This Row],[ZIPCODE]],Table3[zip],Table3[county])</f>
        <v>Salt Lake County</v>
      </c>
      <c r="J2225" t="str">
        <f>IFERROR(Table1[[#This Row],[County (Utah.gov)]], SUBSTITUTE(Table1[[#This Row],[County (WPR)]], " County", ""))</f>
        <v>Salt Lake</v>
      </c>
    </row>
    <row r="2226" spans="1:10">
      <c r="A2226" t="s">
        <v>135</v>
      </c>
      <c r="B2226" t="s">
        <v>20</v>
      </c>
      <c r="C2226">
        <v>2025</v>
      </c>
      <c r="D2226">
        <v>2</v>
      </c>
      <c r="E2226">
        <v>84118</v>
      </c>
      <c r="F2226" t="s">
        <v>291</v>
      </c>
      <c r="G2226">
        <v>2</v>
      </c>
      <c r="H2226" t="str">
        <f>_xlfn.XLOOKUP(Table1[[#This Row],[ZIPCODE]],Table2[Zip Code],Table2[County])</f>
        <v>Salt Lake</v>
      </c>
      <c r="I2226" t="str">
        <f>_xlfn.XLOOKUP(Table1[[#This Row],[ZIPCODE]],Table3[zip],Table3[county])</f>
        <v>Salt Lake County</v>
      </c>
      <c r="J2226" t="str">
        <f>IFERROR(Table1[[#This Row],[County (Utah.gov)]], SUBSTITUTE(Table1[[#This Row],[County (WPR)]], " County", ""))</f>
        <v>Salt Lake</v>
      </c>
    </row>
    <row r="2227" spans="1:10">
      <c r="A2227" t="s">
        <v>135</v>
      </c>
      <c r="B2227" t="s">
        <v>20</v>
      </c>
      <c r="C2227">
        <v>2025</v>
      </c>
      <c r="D2227">
        <v>2</v>
      </c>
      <c r="E2227">
        <v>84119</v>
      </c>
      <c r="F2227" t="s">
        <v>290</v>
      </c>
      <c r="G2227">
        <v>14</v>
      </c>
      <c r="H2227" t="str">
        <f>_xlfn.XLOOKUP(Table1[[#This Row],[ZIPCODE]],Table2[Zip Code],Table2[County])</f>
        <v>Salt Lake</v>
      </c>
      <c r="I2227" t="str">
        <f>_xlfn.XLOOKUP(Table1[[#This Row],[ZIPCODE]],Table3[zip],Table3[county])</f>
        <v>Salt Lake County</v>
      </c>
      <c r="J2227" t="str">
        <f>IFERROR(Table1[[#This Row],[County (Utah.gov)]], SUBSTITUTE(Table1[[#This Row],[County (WPR)]], " County", ""))</f>
        <v>Salt Lake</v>
      </c>
    </row>
    <row r="2228" spans="1:10">
      <c r="A2228" t="s">
        <v>135</v>
      </c>
      <c r="B2228" t="s">
        <v>20</v>
      </c>
      <c r="C2228">
        <v>2025</v>
      </c>
      <c r="D2228">
        <v>2</v>
      </c>
      <c r="E2228">
        <v>84120</v>
      </c>
      <c r="F2228" t="s">
        <v>290</v>
      </c>
      <c r="G2228">
        <v>26</v>
      </c>
      <c r="H2228" t="str">
        <f>_xlfn.XLOOKUP(Table1[[#This Row],[ZIPCODE]],Table2[Zip Code],Table2[County])</f>
        <v>Salt Lake</v>
      </c>
      <c r="I2228" t="str">
        <f>_xlfn.XLOOKUP(Table1[[#This Row],[ZIPCODE]],Table3[zip],Table3[county])</f>
        <v>Salt Lake County</v>
      </c>
      <c r="J2228" t="str">
        <f>IFERROR(Table1[[#This Row],[County (Utah.gov)]], SUBSTITUTE(Table1[[#This Row],[County (WPR)]], " County", ""))</f>
        <v>Salt Lake</v>
      </c>
    </row>
    <row r="2229" spans="1:10">
      <c r="A2229" t="s">
        <v>135</v>
      </c>
      <c r="B2229" t="s">
        <v>20</v>
      </c>
      <c r="C2229">
        <v>2025</v>
      </c>
      <c r="D2229">
        <v>2</v>
      </c>
      <c r="E2229">
        <v>84120</v>
      </c>
      <c r="F2229" t="s">
        <v>291</v>
      </c>
      <c r="G2229">
        <v>5</v>
      </c>
      <c r="H2229" t="str">
        <f>_xlfn.XLOOKUP(Table1[[#This Row],[ZIPCODE]],Table2[Zip Code],Table2[County])</f>
        <v>Salt Lake</v>
      </c>
      <c r="I2229" t="str">
        <f>_xlfn.XLOOKUP(Table1[[#This Row],[ZIPCODE]],Table3[zip],Table3[county])</f>
        <v>Salt Lake County</v>
      </c>
      <c r="J2229" t="str">
        <f>IFERROR(Table1[[#This Row],[County (Utah.gov)]], SUBSTITUTE(Table1[[#This Row],[County (WPR)]], " County", ""))</f>
        <v>Salt Lake</v>
      </c>
    </row>
    <row r="2230" spans="1:10">
      <c r="A2230" t="s">
        <v>135</v>
      </c>
      <c r="B2230" t="s">
        <v>20</v>
      </c>
      <c r="C2230">
        <v>2025</v>
      </c>
      <c r="D2230">
        <v>2</v>
      </c>
      <c r="E2230">
        <v>84121</v>
      </c>
      <c r="F2230" t="s">
        <v>290</v>
      </c>
      <c r="G2230">
        <v>49</v>
      </c>
      <c r="H2230" t="str">
        <f>_xlfn.XLOOKUP(Table1[[#This Row],[ZIPCODE]],Table2[Zip Code],Table2[County])</f>
        <v>Salt Lake</v>
      </c>
      <c r="I2230" t="str">
        <f>_xlfn.XLOOKUP(Table1[[#This Row],[ZIPCODE]],Table3[zip],Table3[county])</f>
        <v>Salt Lake County</v>
      </c>
      <c r="J2230" t="str">
        <f>IFERROR(Table1[[#This Row],[County (Utah.gov)]], SUBSTITUTE(Table1[[#This Row],[County (WPR)]], " County", ""))</f>
        <v>Salt Lake</v>
      </c>
    </row>
    <row r="2231" spans="1:10">
      <c r="A2231" t="s">
        <v>135</v>
      </c>
      <c r="B2231" t="s">
        <v>20</v>
      </c>
      <c r="C2231">
        <v>2025</v>
      </c>
      <c r="D2231">
        <v>2</v>
      </c>
      <c r="E2231">
        <v>84121</v>
      </c>
      <c r="F2231" t="s">
        <v>291</v>
      </c>
      <c r="G2231">
        <v>4</v>
      </c>
      <c r="H2231" t="str">
        <f>_xlfn.XLOOKUP(Table1[[#This Row],[ZIPCODE]],Table2[Zip Code],Table2[County])</f>
        <v>Salt Lake</v>
      </c>
      <c r="I2231" t="str">
        <f>_xlfn.XLOOKUP(Table1[[#This Row],[ZIPCODE]],Table3[zip],Table3[county])</f>
        <v>Salt Lake County</v>
      </c>
      <c r="J2231" t="str">
        <f>IFERROR(Table1[[#This Row],[County (Utah.gov)]], SUBSTITUTE(Table1[[#This Row],[County (WPR)]], " County", ""))</f>
        <v>Salt Lake</v>
      </c>
    </row>
    <row r="2232" spans="1:10">
      <c r="A2232" t="s">
        <v>135</v>
      </c>
      <c r="B2232" t="s">
        <v>20</v>
      </c>
      <c r="C2232">
        <v>2025</v>
      </c>
      <c r="D2232">
        <v>2</v>
      </c>
      <c r="E2232">
        <v>84123</v>
      </c>
      <c r="F2232" t="s">
        <v>290</v>
      </c>
      <c r="G2232">
        <v>42</v>
      </c>
      <c r="H2232" t="str">
        <f>_xlfn.XLOOKUP(Table1[[#This Row],[ZIPCODE]],Table2[Zip Code],Table2[County])</f>
        <v>Salt Lake</v>
      </c>
      <c r="I2232" t="str">
        <f>_xlfn.XLOOKUP(Table1[[#This Row],[ZIPCODE]],Table3[zip],Table3[county])</f>
        <v>Salt Lake County</v>
      </c>
      <c r="J2232" t="str">
        <f>IFERROR(Table1[[#This Row],[County (Utah.gov)]], SUBSTITUTE(Table1[[#This Row],[County (WPR)]], " County", ""))</f>
        <v>Salt Lake</v>
      </c>
    </row>
    <row r="2233" spans="1:10">
      <c r="A2233" t="s">
        <v>135</v>
      </c>
      <c r="B2233" t="s">
        <v>20</v>
      </c>
      <c r="C2233">
        <v>2025</v>
      </c>
      <c r="D2233">
        <v>2</v>
      </c>
      <c r="E2233">
        <v>84123</v>
      </c>
      <c r="F2233" t="s">
        <v>291</v>
      </c>
      <c r="G2233">
        <v>9</v>
      </c>
      <c r="H2233" t="str">
        <f>_xlfn.XLOOKUP(Table1[[#This Row],[ZIPCODE]],Table2[Zip Code],Table2[County])</f>
        <v>Salt Lake</v>
      </c>
      <c r="I2233" t="str">
        <f>_xlfn.XLOOKUP(Table1[[#This Row],[ZIPCODE]],Table3[zip],Table3[county])</f>
        <v>Salt Lake County</v>
      </c>
      <c r="J2233" t="str">
        <f>IFERROR(Table1[[#This Row],[County (Utah.gov)]], SUBSTITUTE(Table1[[#This Row],[County (WPR)]], " County", ""))</f>
        <v>Salt Lake</v>
      </c>
    </row>
    <row r="2234" spans="1:10">
      <c r="A2234" t="s">
        <v>135</v>
      </c>
      <c r="B2234" t="s">
        <v>20</v>
      </c>
      <c r="C2234">
        <v>2025</v>
      </c>
      <c r="D2234">
        <v>2</v>
      </c>
      <c r="E2234">
        <v>84124</v>
      </c>
      <c r="F2234" t="s">
        <v>290</v>
      </c>
      <c r="G2234">
        <v>49</v>
      </c>
      <c r="H2234" t="str">
        <f>_xlfn.XLOOKUP(Table1[[#This Row],[ZIPCODE]],Table2[Zip Code],Table2[County])</f>
        <v>Salt Lake</v>
      </c>
      <c r="I2234" t="str">
        <f>_xlfn.XLOOKUP(Table1[[#This Row],[ZIPCODE]],Table3[zip],Table3[county])</f>
        <v>Salt Lake County</v>
      </c>
      <c r="J2234" t="str">
        <f>IFERROR(Table1[[#This Row],[County (Utah.gov)]], SUBSTITUTE(Table1[[#This Row],[County (WPR)]], " County", ""))</f>
        <v>Salt Lake</v>
      </c>
    </row>
    <row r="2235" spans="1:10">
      <c r="A2235" t="s">
        <v>135</v>
      </c>
      <c r="B2235" t="s">
        <v>20</v>
      </c>
      <c r="C2235">
        <v>2025</v>
      </c>
      <c r="D2235">
        <v>2</v>
      </c>
      <c r="E2235">
        <v>84124</v>
      </c>
      <c r="F2235" t="s">
        <v>291</v>
      </c>
      <c r="G2235">
        <v>2</v>
      </c>
      <c r="H2235" t="str">
        <f>_xlfn.XLOOKUP(Table1[[#This Row],[ZIPCODE]],Table2[Zip Code],Table2[County])</f>
        <v>Salt Lake</v>
      </c>
      <c r="I2235" t="str">
        <f>_xlfn.XLOOKUP(Table1[[#This Row],[ZIPCODE]],Table3[zip],Table3[county])</f>
        <v>Salt Lake County</v>
      </c>
      <c r="J2235" t="str">
        <f>IFERROR(Table1[[#This Row],[County (Utah.gov)]], SUBSTITUTE(Table1[[#This Row],[County (WPR)]], " County", ""))</f>
        <v>Salt Lake</v>
      </c>
    </row>
    <row r="2236" spans="1:10">
      <c r="A2236" t="s">
        <v>135</v>
      </c>
      <c r="B2236" t="s">
        <v>20</v>
      </c>
      <c r="C2236">
        <v>2025</v>
      </c>
      <c r="D2236">
        <v>2</v>
      </c>
      <c r="E2236">
        <v>84128</v>
      </c>
      <c r="F2236" t="s">
        <v>290</v>
      </c>
      <c r="G2236">
        <v>23</v>
      </c>
      <c r="H2236" t="str">
        <f>_xlfn.XLOOKUP(Table1[[#This Row],[ZIPCODE]],Table2[Zip Code],Table2[County])</f>
        <v>Salt Lake</v>
      </c>
      <c r="I2236" t="str">
        <f>_xlfn.XLOOKUP(Table1[[#This Row],[ZIPCODE]],Table3[zip],Table3[county])</f>
        <v>Salt Lake County</v>
      </c>
      <c r="J2236" t="str">
        <f>IFERROR(Table1[[#This Row],[County (Utah.gov)]], SUBSTITUTE(Table1[[#This Row],[County (WPR)]], " County", ""))</f>
        <v>Salt Lake</v>
      </c>
    </row>
    <row r="2237" spans="1:10">
      <c r="A2237" t="s">
        <v>135</v>
      </c>
      <c r="B2237" t="s">
        <v>20</v>
      </c>
      <c r="C2237">
        <v>2025</v>
      </c>
      <c r="D2237">
        <v>2</v>
      </c>
      <c r="E2237">
        <v>84128</v>
      </c>
      <c r="F2237" t="s">
        <v>291</v>
      </c>
      <c r="G2237">
        <v>1</v>
      </c>
      <c r="H2237" t="str">
        <f>_xlfn.XLOOKUP(Table1[[#This Row],[ZIPCODE]],Table2[Zip Code],Table2[County])</f>
        <v>Salt Lake</v>
      </c>
      <c r="I2237" t="str">
        <f>_xlfn.XLOOKUP(Table1[[#This Row],[ZIPCODE]],Table3[zip],Table3[county])</f>
        <v>Salt Lake County</v>
      </c>
      <c r="J2237" t="str">
        <f>IFERROR(Table1[[#This Row],[County (Utah.gov)]], SUBSTITUTE(Table1[[#This Row],[County (WPR)]], " County", ""))</f>
        <v>Salt Lake</v>
      </c>
    </row>
    <row r="2238" spans="1:10">
      <c r="A2238" t="s">
        <v>135</v>
      </c>
      <c r="B2238" t="s">
        <v>20</v>
      </c>
      <c r="C2238">
        <v>2025</v>
      </c>
      <c r="D2238">
        <v>2</v>
      </c>
      <c r="E2238">
        <v>84129</v>
      </c>
      <c r="F2238" t="s">
        <v>290</v>
      </c>
      <c r="G2238">
        <v>33</v>
      </c>
      <c r="H2238" t="e">
        <f>_xlfn.XLOOKUP(Table1[[#This Row],[ZIPCODE]],Table2[Zip Code],Table2[County])</f>
        <v>#N/A</v>
      </c>
      <c r="I2238" t="str">
        <f>_xlfn.XLOOKUP(Table1[[#This Row],[ZIPCODE]],Table3[zip],Table3[county])</f>
        <v>Salt Lake County</v>
      </c>
      <c r="J2238" t="str">
        <f>IFERROR(Table1[[#This Row],[County (Utah.gov)]], SUBSTITUTE(Table1[[#This Row],[County (WPR)]], " County", ""))</f>
        <v>Salt Lake</v>
      </c>
    </row>
    <row r="2239" spans="1:10">
      <c r="A2239" t="s">
        <v>135</v>
      </c>
      <c r="B2239" t="s">
        <v>20</v>
      </c>
      <c r="C2239">
        <v>2025</v>
      </c>
      <c r="D2239">
        <v>2</v>
      </c>
      <c r="E2239">
        <v>84129</v>
      </c>
      <c r="F2239" t="s">
        <v>291</v>
      </c>
      <c r="G2239">
        <v>5</v>
      </c>
      <c r="H2239" t="e">
        <f>_xlfn.XLOOKUP(Table1[[#This Row],[ZIPCODE]],Table2[Zip Code],Table2[County])</f>
        <v>#N/A</v>
      </c>
      <c r="I2239" t="str">
        <f>_xlfn.XLOOKUP(Table1[[#This Row],[ZIPCODE]],Table3[zip],Table3[county])</f>
        <v>Salt Lake County</v>
      </c>
      <c r="J2239" t="str">
        <f>IFERROR(Table1[[#This Row],[County (Utah.gov)]], SUBSTITUTE(Table1[[#This Row],[County (WPR)]], " County", ""))</f>
        <v>Salt Lake</v>
      </c>
    </row>
    <row r="2240" spans="1:10">
      <c r="A2240" t="s">
        <v>135</v>
      </c>
      <c r="B2240" t="s">
        <v>20</v>
      </c>
      <c r="C2240">
        <v>2025</v>
      </c>
      <c r="D2240">
        <v>2</v>
      </c>
      <c r="E2240">
        <v>84241</v>
      </c>
      <c r="F2240" t="s">
        <v>290</v>
      </c>
      <c r="G2240">
        <v>1</v>
      </c>
      <c r="H2240" t="e">
        <f>_xlfn.XLOOKUP(Table1[[#This Row],[ZIPCODE]],Table2[Zip Code],Table2[County])</f>
        <v>#N/A</v>
      </c>
      <c r="I2240" t="e">
        <f>_xlfn.XLOOKUP(Table1[[#This Row],[ZIPCODE]],Table3[zip],Table3[county])</f>
        <v>#N/A</v>
      </c>
      <c r="J2240" t="e">
        <f>IFERROR(Table1[[#This Row],[County (Utah.gov)]], SUBSTITUTE(Table1[[#This Row],[County (WPR)]], " County", ""))</f>
        <v>#N/A</v>
      </c>
    </row>
    <row r="2241" spans="1:10">
      <c r="A2241" t="s">
        <v>135</v>
      </c>
      <c r="B2241" t="s">
        <v>20</v>
      </c>
      <c r="C2241">
        <v>2025</v>
      </c>
      <c r="D2241">
        <v>2</v>
      </c>
      <c r="E2241">
        <v>84301</v>
      </c>
      <c r="F2241" t="s">
        <v>290</v>
      </c>
      <c r="G2241">
        <v>10</v>
      </c>
      <c r="H2241" t="str">
        <f>_xlfn.XLOOKUP(Table1[[#This Row],[ZIPCODE]],Table2[Zip Code],Table2[County])</f>
        <v>Box Elder</v>
      </c>
      <c r="I2241" t="str">
        <f>_xlfn.XLOOKUP(Table1[[#This Row],[ZIPCODE]],Table3[zip],Table3[county])</f>
        <v>Box Elder County</v>
      </c>
      <c r="J2241" t="str">
        <f>IFERROR(Table1[[#This Row],[County (Utah.gov)]], SUBSTITUTE(Table1[[#This Row],[County (WPR)]], " County", ""))</f>
        <v>Box Elder</v>
      </c>
    </row>
    <row r="2242" spans="1:10">
      <c r="A2242" t="s">
        <v>135</v>
      </c>
      <c r="B2242" t="s">
        <v>20</v>
      </c>
      <c r="C2242">
        <v>2025</v>
      </c>
      <c r="D2242">
        <v>2</v>
      </c>
      <c r="E2242">
        <v>84301</v>
      </c>
      <c r="F2242" t="s">
        <v>291</v>
      </c>
      <c r="G2242">
        <v>1</v>
      </c>
      <c r="H2242" t="str">
        <f>_xlfn.XLOOKUP(Table1[[#This Row],[ZIPCODE]],Table2[Zip Code],Table2[County])</f>
        <v>Box Elder</v>
      </c>
      <c r="I2242" t="str">
        <f>_xlfn.XLOOKUP(Table1[[#This Row],[ZIPCODE]],Table3[zip],Table3[county])</f>
        <v>Box Elder County</v>
      </c>
      <c r="J2242" t="str">
        <f>IFERROR(Table1[[#This Row],[County (Utah.gov)]], SUBSTITUTE(Table1[[#This Row],[County (WPR)]], " County", ""))</f>
        <v>Box Elder</v>
      </c>
    </row>
    <row r="2243" spans="1:10">
      <c r="A2243" t="s">
        <v>135</v>
      </c>
      <c r="B2243" t="s">
        <v>20</v>
      </c>
      <c r="C2243">
        <v>2025</v>
      </c>
      <c r="D2243">
        <v>2</v>
      </c>
      <c r="E2243">
        <v>84302</v>
      </c>
      <c r="F2243" t="s">
        <v>290</v>
      </c>
      <c r="G2243">
        <v>164</v>
      </c>
      <c r="H2243" t="str">
        <f>_xlfn.XLOOKUP(Table1[[#This Row],[ZIPCODE]],Table2[Zip Code],Table2[County])</f>
        <v>Box Elder</v>
      </c>
      <c r="I2243" t="str">
        <f>_xlfn.XLOOKUP(Table1[[#This Row],[ZIPCODE]],Table3[zip],Table3[county])</f>
        <v>Box Elder County</v>
      </c>
      <c r="J2243" t="str">
        <f>IFERROR(Table1[[#This Row],[County (Utah.gov)]], SUBSTITUTE(Table1[[#This Row],[County (WPR)]], " County", ""))</f>
        <v>Box Elder</v>
      </c>
    </row>
    <row r="2244" spans="1:10">
      <c r="A2244" t="s">
        <v>135</v>
      </c>
      <c r="B2244" t="s">
        <v>20</v>
      </c>
      <c r="C2244">
        <v>2025</v>
      </c>
      <c r="D2244">
        <v>2</v>
      </c>
      <c r="E2244">
        <v>84302</v>
      </c>
      <c r="F2244" t="s">
        <v>291</v>
      </c>
      <c r="G2244">
        <v>24</v>
      </c>
      <c r="H2244" t="str">
        <f>_xlfn.XLOOKUP(Table1[[#This Row],[ZIPCODE]],Table2[Zip Code],Table2[County])</f>
        <v>Box Elder</v>
      </c>
      <c r="I2244" t="str">
        <f>_xlfn.XLOOKUP(Table1[[#This Row],[ZIPCODE]],Table3[zip],Table3[county])</f>
        <v>Box Elder County</v>
      </c>
      <c r="J2244" t="str">
        <f>IFERROR(Table1[[#This Row],[County (Utah.gov)]], SUBSTITUTE(Table1[[#This Row],[County (WPR)]], " County", ""))</f>
        <v>Box Elder</v>
      </c>
    </row>
    <row r="2245" spans="1:10">
      <c r="A2245" t="s">
        <v>135</v>
      </c>
      <c r="B2245" t="s">
        <v>20</v>
      </c>
      <c r="C2245">
        <v>2025</v>
      </c>
      <c r="D2245">
        <v>2</v>
      </c>
      <c r="E2245">
        <v>84305</v>
      </c>
      <c r="F2245" t="s">
        <v>290</v>
      </c>
      <c r="G2245">
        <v>12</v>
      </c>
      <c r="H2245" t="str">
        <f>_xlfn.XLOOKUP(Table1[[#This Row],[ZIPCODE]],Table2[Zip Code],Table2[County])</f>
        <v>Cache</v>
      </c>
      <c r="I2245" t="str">
        <f>_xlfn.XLOOKUP(Table1[[#This Row],[ZIPCODE]],Table3[zip],Table3[county])</f>
        <v>Cache County</v>
      </c>
      <c r="J2245" t="str">
        <f>IFERROR(Table1[[#This Row],[County (Utah.gov)]], SUBSTITUTE(Table1[[#This Row],[County (WPR)]], " County", ""))</f>
        <v>Cache</v>
      </c>
    </row>
    <row r="2246" spans="1:10">
      <c r="A2246" t="s">
        <v>135</v>
      </c>
      <c r="B2246" t="s">
        <v>20</v>
      </c>
      <c r="C2246">
        <v>2025</v>
      </c>
      <c r="D2246">
        <v>2</v>
      </c>
      <c r="E2246">
        <v>84305</v>
      </c>
      <c r="F2246" t="s">
        <v>291</v>
      </c>
      <c r="G2246">
        <v>3</v>
      </c>
      <c r="H2246" t="str">
        <f>_xlfn.XLOOKUP(Table1[[#This Row],[ZIPCODE]],Table2[Zip Code],Table2[County])</f>
        <v>Cache</v>
      </c>
      <c r="I2246" t="str">
        <f>_xlfn.XLOOKUP(Table1[[#This Row],[ZIPCODE]],Table3[zip],Table3[county])</f>
        <v>Cache County</v>
      </c>
      <c r="J2246" t="str">
        <f>IFERROR(Table1[[#This Row],[County (Utah.gov)]], SUBSTITUTE(Table1[[#This Row],[County (WPR)]], " County", ""))</f>
        <v>Cache</v>
      </c>
    </row>
    <row r="2247" spans="1:10">
      <c r="A2247" t="s">
        <v>135</v>
      </c>
      <c r="B2247" t="s">
        <v>20</v>
      </c>
      <c r="C2247">
        <v>2025</v>
      </c>
      <c r="D2247">
        <v>2</v>
      </c>
      <c r="E2247">
        <v>84306</v>
      </c>
      <c r="F2247" t="s">
        <v>290</v>
      </c>
      <c r="G2247">
        <v>9</v>
      </c>
      <c r="H2247" t="str">
        <f>_xlfn.XLOOKUP(Table1[[#This Row],[ZIPCODE]],Table2[Zip Code],Table2[County])</f>
        <v>Box Elder</v>
      </c>
      <c r="I2247" t="str">
        <f>_xlfn.XLOOKUP(Table1[[#This Row],[ZIPCODE]],Table3[zip],Table3[county])</f>
        <v>Box Elder County</v>
      </c>
      <c r="J2247" t="str">
        <f>IFERROR(Table1[[#This Row],[County (Utah.gov)]], SUBSTITUTE(Table1[[#This Row],[County (WPR)]], " County", ""))</f>
        <v>Box Elder</v>
      </c>
    </row>
    <row r="2248" spans="1:10">
      <c r="A2248" t="s">
        <v>135</v>
      </c>
      <c r="B2248" t="s">
        <v>20</v>
      </c>
      <c r="C2248">
        <v>2025</v>
      </c>
      <c r="D2248">
        <v>2</v>
      </c>
      <c r="E2248">
        <v>84306</v>
      </c>
      <c r="F2248" t="s">
        <v>291</v>
      </c>
      <c r="G2248">
        <v>1</v>
      </c>
      <c r="H2248" t="str">
        <f>_xlfn.XLOOKUP(Table1[[#This Row],[ZIPCODE]],Table2[Zip Code],Table2[County])</f>
        <v>Box Elder</v>
      </c>
      <c r="I2248" t="str">
        <f>_xlfn.XLOOKUP(Table1[[#This Row],[ZIPCODE]],Table3[zip],Table3[county])</f>
        <v>Box Elder County</v>
      </c>
      <c r="J2248" t="str">
        <f>IFERROR(Table1[[#This Row],[County (Utah.gov)]], SUBSTITUTE(Table1[[#This Row],[County (WPR)]], " County", ""))</f>
        <v>Box Elder</v>
      </c>
    </row>
    <row r="2249" spans="1:10">
      <c r="A2249" t="s">
        <v>135</v>
      </c>
      <c r="B2249" t="s">
        <v>20</v>
      </c>
      <c r="C2249">
        <v>2025</v>
      </c>
      <c r="D2249">
        <v>2</v>
      </c>
      <c r="E2249">
        <v>84307</v>
      </c>
      <c r="F2249" t="s">
        <v>290</v>
      </c>
      <c r="G2249">
        <v>7</v>
      </c>
      <c r="H2249" t="str">
        <f>_xlfn.XLOOKUP(Table1[[#This Row],[ZIPCODE]],Table2[Zip Code],Table2[County])</f>
        <v>Box Elder</v>
      </c>
      <c r="I2249" t="str">
        <f>_xlfn.XLOOKUP(Table1[[#This Row],[ZIPCODE]],Table3[zip],Table3[county])</f>
        <v>Box Elder County</v>
      </c>
      <c r="J2249" t="str">
        <f>IFERROR(Table1[[#This Row],[County (Utah.gov)]], SUBSTITUTE(Table1[[#This Row],[County (WPR)]], " County", ""))</f>
        <v>Box Elder</v>
      </c>
    </row>
    <row r="2250" spans="1:10">
      <c r="A2250" t="s">
        <v>135</v>
      </c>
      <c r="B2250" t="s">
        <v>20</v>
      </c>
      <c r="C2250">
        <v>2025</v>
      </c>
      <c r="D2250">
        <v>2</v>
      </c>
      <c r="E2250">
        <v>84308</v>
      </c>
      <c r="F2250" t="s">
        <v>290</v>
      </c>
      <c r="G2250">
        <v>4</v>
      </c>
      <c r="H2250" t="str">
        <f>_xlfn.XLOOKUP(Table1[[#This Row],[ZIPCODE]],Table2[Zip Code],Table2[County])</f>
        <v>Cache</v>
      </c>
      <c r="I2250" t="str">
        <f>_xlfn.XLOOKUP(Table1[[#This Row],[ZIPCODE]],Table3[zip],Table3[county])</f>
        <v>Cache County</v>
      </c>
      <c r="J2250" t="str">
        <f>IFERROR(Table1[[#This Row],[County (Utah.gov)]], SUBSTITUTE(Table1[[#This Row],[County (WPR)]], " County", ""))</f>
        <v>Cache</v>
      </c>
    </row>
    <row r="2251" spans="1:10">
      <c r="A2251" t="s">
        <v>135</v>
      </c>
      <c r="B2251" t="s">
        <v>20</v>
      </c>
      <c r="C2251">
        <v>2025</v>
      </c>
      <c r="D2251">
        <v>2</v>
      </c>
      <c r="E2251">
        <v>84308</v>
      </c>
      <c r="F2251" t="s">
        <v>291</v>
      </c>
      <c r="G2251">
        <v>1</v>
      </c>
      <c r="H2251" t="str">
        <f>_xlfn.XLOOKUP(Table1[[#This Row],[ZIPCODE]],Table2[Zip Code],Table2[County])</f>
        <v>Cache</v>
      </c>
      <c r="I2251" t="str">
        <f>_xlfn.XLOOKUP(Table1[[#This Row],[ZIPCODE]],Table3[zip],Table3[county])</f>
        <v>Cache County</v>
      </c>
      <c r="J2251" t="str">
        <f>IFERROR(Table1[[#This Row],[County (Utah.gov)]], SUBSTITUTE(Table1[[#This Row],[County (WPR)]], " County", ""))</f>
        <v>Cache</v>
      </c>
    </row>
    <row r="2252" spans="1:10">
      <c r="A2252" t="s">
        <v>135</v>
      </c>
      <c r="B2252" t="s">
        <v>20</v>
      </c>
      <c r="C2252">
        <v>2025</v>
      </c>
      <c r="D2252">
        <v>2</v>
      </c>
      <c r="E2252">
        <v>84309</v>
      </c>
      <c r="F2252" t="s">
        <v>290</v>
      </c>
      <c r="G2252">
        <v>9</v>
      </c>
      <c r="H2252" t="str">
        <f>_xlfn.XLOOKUP(Table1[[#This Row],[ZIPCODE]],Table2[Zip Code],Table2[County])</f>
        <v>Box Elder</v>
      </c>
      <c r="I2252" t="str">
        <f>_xlfn.XLOOKUP(Table1[[#This Row],[ZIPCODE]],Table3[zip],Table3[county])</f>
        <v>Box Elder County</v>
      </c>
      <c r="J2252" t="str">
        <f>IFERROR(Table1[[#This Row],[County (Utah.gov)]], SUBSTITUTE(Table1[[#This Row],[County (WPR)]], " County", ""))</f>
        <v>Box Elder</v>
      </c>
    </row>
    <row r="2253" spans="1:10">
      <c r="A2253" t="s">
        <v>135</v>
      </c>
      <c r="B2253" t="s">
        <v>20</v>
      </c>
      <c r="C2253">
        <v>2025</v>
      </c>
      <c r="D2253">
        <v>2</v>
      </c>
      <c r="E2253">
        <v>84309</v>
      </c>
      <c r="F2253" t="s">
        <v>291</v>
      </c>
      <c r="G2253">
        <v>2</v>
      </c>
      <c r="H2253" t="str">
        <f>_xlfn.XLOOKUP(Table1[[#This Row],[ZIPCODE]],Table2[Zip Code],Table2[County])</f>
        <v>Box Elder</v>
      </c>
      <c r="I2253" t="str">
        <f>_xlfn.XLOOKUP(Table1[[#This Row],[ZIPCODE]],Table3[zip],Table3[county])</f>
        <v>Box Elder County</v>
      </c>
      <c r="J2253" t="str">
        <f>IFERROR(Table1[[#This Row],[County (Utah.gov)]], SUBSTITUTE(Table1[[#This Row],[County (WPR)]], " County", ""))</f>
        <v>Box Elder</v>
      </c>
    </row>
    <row r="2254" spans="1:10">
      <c r="A2254" t="s">
        <v>135</v>
      </c>
      <c r="B2254" t="s">
        <v>20</v>
      </c>
      <c r="C2254">
        <v>2025</v>
      </c>
      <c r="D2254">
        <v>2</v>
      </c>
      <c r="E2254">
        <v>84310</v>
      </c>
      <c r="F2254" t="s">
        <v>290</v>
      </c>
      <c r="G2254">
        <v>18</v>
      </c>
      <c r="H2254" t="str">
        <f>_xlfn.XLOOKUP(Table1[[#This Row],[ZIPCODE]],Table2[Zip Code],Table2[County])</f>
        <v>Weber</v>
      </c>
      <c r="I2254" t="str">
        <f>_xlfn.XLOOKUP(Table1[[#This Row],[ZIPCODE]],Table3[zip],Table3[county])</f>
        <v>Weber County</v>
      </c>
      <c r="J2254" t="str">
        <f>IFERROR(Table1[[#This Row],[County (Utah.gov)]], SUBSTITUTE(Table1[[#This Row],[County (WPR)]], " County", ""))</f>
        <v>Weber</v>
      </c>
    </row>
    <row r="2255" spans="1:10">
      <c r="A2255" t="s">
        <v>135</v>
      </c>
      <c r="B2255" t="s">
        <v>20</v>
      </c>
      <c r="C2255">
        <v>2025</v>
      </c>
      <c r="D2255">
        <v>2</v>
      </c>
      <c r="E2255">
        <v>84311</v>
      </c>
      <c r="F2255" t="s">
        <v>290</v>
      </c>
      <c r="G2255">
        <v>7</v>
      </c>
      <c r="H2255" t="str">
        <f>_xlfn.XLOOKUP(Table1[[#This Row],[ZIPCODE]],Table2[Zip Code],Table2[County])</f>
        <v>Box Elder</v>
      </c>
      <c r="I2255" t="str">
        <f>_xlfn.XLOOKUP(Table1[[#This Row],[ZIPCODE]],Table3[zip],Table3[county])</f>
        <v>Box Elder County</v>
      </c>
      <c r="J2255" t="str">
        <f>IFERROR(Table1[[#This Row],[County (Utah.gov)]], SUBSTITUTE(Table1[[#This Row],[County (WPR)]], " County", ""))</f>
        <v>Box Elder</v>
      </c>
    </row>
    <row r="2256" spans="1:10">
      <c r="A2256" t="s">
        <v>135</v>
      </c>
      <c r="B2256" t="s">
        <v>20</v>
      </c>
      <c r="C2256">
        <v>2025</v>
      </c>
      <c r="D2256">
        <v>2</v>
      </c>
      <c r="E2256">
        <v>84311</v>
      </c>
      <c r="F2256" t="s">
        <v>291</v>
      </c>
      <c r="G2256">
        <v>2</v>
      </c>
      <c r="H2256" t="str">
        <f>_xlfn.XLOOKUP(Table1[[#This Row],[ZIPCODE]],Table2[Zip Code],Table2[County])</f>
        <v>Box Elder</v>
      </c>
      <c r="I2256" t="str">
        <f>_xlfn.XLOOKUP(Table1[[#This Row],[ZIPCODE]],Table3[zip],Table3[county])</f>
        <v>Box Elder County</v>
      </c>
      <c r="J2256" t="str">
        <f>IFERROR(Table1[[#This Row],[County (Utah.gov)]], SUBSTITUTE(Table1[[#This Row],[County (WPR)]], " County", ""))</f>
        <v>Box Elder</v>
      </c>
    </row>
    <row r="2257" spans="1:10">
      <c r="A2257" t="s">
        <v>135</v>
      </c>
      <c r="B2257" t="s">
        <v>20</v>
      </c>
      <c r="C2257">
        <v>2025</v>
      </c>
      <c r="D2257">
        <v>2</v>
      </c>
      <c r="E2257">
        <v>84312</v>
      </c>
      <c r="F2257" t="s">
        <v>290</v>
      </c>
      <c r="G2257">
        <v>39</v>
      </c>
      <c r="H2257" t="str">
        <f>_xlfn.XLOOKUP(Table1[[#This Row],[ZIPCODE]],Table2[Zip Code],Table2[County])</f>
        <v>Box Elder</v>
      </c>
      <c r="I2257" t="str">
        <f>_xlfn.XLOOKUP(Table1[[#This Row],[ZIPCODE]],Table3[zip],Table3[county])</f>
        <v>Box Elder County</v>
      </c>
      <c r="J2257" t="str">
        <f>IFERROR(Table1[[#This Row],[County (Utah.gov)]], SUBSTITUTE(Table1[[#This Row],[County (WPR)]], " County", ""))</f>
        <v>Box Elder</v>
      </c>
    </row>
    <row r="2258" spans="1:10">
      <c r="A2258" t="s">
        <v>135</v>
      </c>
      <c r="B2258" t="s">
        <v>20</v>
      </c>
      <c r="C2258">
        <v>2025</v>
      </c>
      <c r="D2258">
        <v>2</v>
      </c>
      <c r="E2258">
        <v>84312</v>
      </c>
      <c r="F2258" t="s">
        <v>291</v>
      </c>
      <c r="G2258">
        <v>3</v>
      </c>
      <c r="H2258" t="str">
        <f>_xlfn.XLOOKUP(Table1[[#This Row],[ZIPCODE]],Table2[Zip Code],Table2[County])</f>
        <v>Box Elder</v>
      </c>
      <c r="I2258" t="str">
        <f>_xlfn.XLOOKUP(Table1[[#This Row],[ZIPCODE]],Table3[zip],Table3[county])</f>
        <v>Box Elder County</v>
      </c>
      <c r="J2258" t="str">
        <f>IFERROR(Table1[[#This Row],[County (Utah.gov)]], SUBSTITUTE(Table1[[#This Row],[County (WPR)]], " County", ""))</f>
        <v>Box Elder</v>
      </c>
    </row>
    <row r="2259" spans="1:10">
      <c r="A2259" t="s">
        <v>135</v>
      </c>
      <c r="B2259" t="s">
        <v>20</v>
      </c>
      <c r="C2259">
        <v>2025</v>
      </c>
      <c r="D2259">
        <v>2</v>
      </c>
      <c r="E2259">
        <v>84314</v>
      </c>
      <c r="F2259" t="s">
        <v>290</v>
      </c>
      <c r="G2259">
        <v>7</v>
      </c>
      <c r="H2259" t="str">
        <f>_xlfn.XLOOKUP(Table1[[#This Row],[ZIPCODE]],Table2[Zip Code],Table2[County])</f>
        <v>Box Elder</v>
      </c>
      <c r="I2259" t="str">
        <f>_xlfn.XLOOKUP(Table1[[#This Row],[ZIPCODE]],Table3[zip],Table3[county])</f>
        <v>Box Elder County</v>
      </c>
      <c r="J2259" t="str">
        <f>IFERROR(Table1[[#This Row],[County (Utah.gov)]], SUBSTITUTE(Table1[[#This Row],[County (WPR)]], " County", ""))</f>
        <v>Box Elder</v>
      </c>
    </row>
    <row r="2260" spans="1:10">
      <c r="A2260" t="s">
        <v>135</v>
      </c>
      <c r="B2260" t="s">
        <v>20</v>
      </c>
      <c r="C2260">
        <v>2025</v>
      </c>
      <c r="D2260">
        <v>2</v>
      </c>
      <c r="E2260">
        <v>84314</v>
      </c>
      <c r="F2260" t="s">
        <v>291</v>
      </c>
      <c r="G2260">
        <v>5</v>
      </c>
      <c r="H2260" t="str">
        <f>_xlfn.XLOOKUP(Table1[[#This Row],[ZIPCODE]],Table2[Zip Code],Table2[County])</f>
        <v>Box Elder</v>
      </c>
      <c r="I2260" t="str">
        <f>_xlfn.XLOOKUP(Table1[[#This Row],[ZIPCODE]],Table3[zip],Table3[county])</f>
        <v>Box Elder County</v>
      </c>
      <c r="J2260" t="str">
        <f>IFERROR(Table1[[#This Row],[County (Utah.gov)]], SUBSTITUTE(Table1[[#This Row],[County (WPR)]], " County", ""))</f>
        <v>Box Elder</v>
      </c>
    </row>
    <row r="2261" spans="1:10">
      <c r="A2261" t="s">
        <v>135</v>
      </c>
      <c r="B2261" t="s">
        <v>20</v>
      </c>
      <c r="C2261">
        <v>2025</v>
      </c>
      <c r="D2261">
        <v>2</v>
      </c>
      <c r="E2261">
        <v>84315</v>
      </c>
      <c r="F2261" t="s">
        <v>290</v>
      </c>
      <c r="G2261">
        <v>33</v>
      </c>
      <c r="H2261" t="str">
        <f>_xlfn.XLOOKUP(Table1[[#This Row],[ZIPCODE]],Table2[Zip Code],Table2[County])</f>
        <v>Weber</v>
      </c>
      <c r="I2261" t="str">
        <f>_xlfn.XLOOKUP(Table1[[#This Row],[ZIPCODE]],Table3[zip],Table3[county])</f>
        <v>Weber County</v>
      </c>
      <c r="J2261" t="str">
        <f>IFERROR(Table1[[#This Row],[County (Utah.gov)]], SUBSTITUTE(Table1[[#This Row],[County (WPR)]], " County", ""))</f>
        <v>Weber</v>
      </c>
    </row>
    <row r="2262" spans="1:10">
      <c r="A2262" t="s">
        <v>135</v>
      </c>
      <c r="B2262" t="s">
        <v>20</v>
      </c>
      <c r="C2262">
        <v>2025</v>
      </c>
      <c r="D2262">
        <v>2</v>
      </c>
      <c r="E2262">
        <v>84315</v>
      </c>
      <c r="F2262" t="s">
        <v>291</v>
      </c>
      <c r="G2262">
        <v>1</v>
      </c>
      <c r="H2262" t="str">
        <f>_xlfn.XLOOKUP(Table1[[#This Row],[ZIPCODE]],Table2[Zip Code],Table2[County])</f>
        <v>Weber</v>
      </c>
      <c r="I2262" t="str">
        <f>_xlfn.XLOOKUP(Table1[[#This Row],[ZIPCODE]],Table3[zip],Table3[county])</f>
        <v>Weber County</v>
      </c>
      <c r="J2262" t="str">
        <f>IFERROR(Table1[[#This Row],[County (Utah.gov)]], SUBSTITUTE(Table1[[#This Row],[County (WPR)]], " County", ""))</f>
        <v>Weber</v>
      </c>
    </row>
    <row r="2263" spans="1:10">
      <c r="A2263" t="s">
        <v>135</v>
      </c>
      <c r="B2263" t="s">
        <v>20</v>
      </c>
      <c r="C2263">
        <v>2025</v>
      </c>
      <c r="D2263">
        <v>2</v>
      </c>
      <c r="E2263">
        <v>84316</v>
      </c>
      <c r="F2263" t="s">
        <v>290</v>
      </c>
      <c r="G2263">
        <v>1</v>
      </c>
      <c r="H2263" t="str">
        <f>_xlfn.XLOOKUP(Table1[[#This Row],[ZIPCODE]],Table2[Zip Code],Table2[County])</f>
        <v>Box Elder</v>
      </c>
      <c r="I2263" t="str">
        <f>_xlfn.XLOOKUP(Table1[[#This Row],[ZIPCODE]],Table3[zip],Table3[county])</f>
        <v>Box Elder County</v>
      </c>
      <c r="J2263" t="str">
        <f>IFERROR(Table1[[#This Row],[County (Utah.gov)]], SUBSTITUTE(Table1[[#This Row],[County (WPR)]], " County", ""))</f>
        <v>Box Elder</v>
      </c>
    </row>
    <row r="2264" spans="1:10">
      <c r="A2264" t="s">
        <v>135</v>
      </c>
      <c r="B2264" t="s">
        <v>20</v>
      </c>
      <c r="C2264">
        <v>2025</v>
      </c>
      <c r="D2264">
        <v>2</v>
      </c>
      <c r="E2264">
        <v>84317</v>
      </c>
      <c r="F2264" t="s">
        <v>290</v>
      </c>
      <c r="G2264">
        <v>5</v>
      </c>
      <c r="H2264" t="str">
        <f>_xlfn.XLOOKUP(Table1[[#This Row],[ZIPCODE]],Table2[Zip Code],Table2[County])</f>
        <v>Weber</v>
      </c>
      <c r="I2264" t="str">
        <f>_xlfn.XLOOKUP(Table1[[#This Row],[ZIPCODE]],Table3[zip],Table3[county])</f>
        <v>Weber County</v>
      </c>
      <c r="J2264" t="str">
        <f>IFERROR(Table1[[#This Row],[County (Utah.gov)]], SUBSTITUTE(Table1[[#This Row],[County (WPR)]], " County", ""))</f>
        <v>Weber</v>
      </c>
    </row>
    <row r="2265" spans="1:10">
      <c r="A2265" t="s">
        <v>135</v>
      </c>
      <c r="B2265" t="s">
        <v>20</v>
      </c>
      <c r="C2265">
        <v>2025</v>
      </c>
      <c r="D2265">
        <v>2</v>
      </c>
      <c r="E2265">
        <v>84317</v>
      </c>
      <c r="F2265" t="s">
        <v>291</v>
      </c>
      <c r="G2265">
        <v>1</v>
      </c>
      <c r="H2265" t="str">
        <f>_xlfn.XLOOKUP(Table1[[#This Row],[ZIPCODE]],Table2[Zip Code],Table2[County])</f>
        <v>Weber</v>
      </c>
      <c r="I2265" t="str">
        <f>_xlfn.XLOOKUP(Table1[[#This Row],[ZIPCODE]],Table3[zip],Table3[county])</f>
        <v>Weber County</v>
      </c>
      <c r="J2265" t="str">
        <f>IFERROR(Table1[[#This Row],[County (Utah.gov)]], SUBSTITUTE(Table1[[#This Row],[County (WPR)]], " County", ""))</f>
        <v>Weber</v>
      </c>
    </row>
    <row r="2266" spans="1:10">
      <c r="A2266" t="s">
        <v>135</v>
      </c>
      <c r="B2266" t="s">
        <v>20</v>
      </c>
      <c r="C2266">
        <v>2025</v>
      </c>
      <c r="D2266">
        <v>2</v>
      </c>
      <c r="E2266">
        <v>84318</v>
      </c>
      <c r="F2266" t="s">
        <v>290</v>
      </c>
      <c r="G2266">
        <v>181</v>
      </c>
      <c r="H2266" t="str">
        <f>_xlfn.XLOOKUP(Table1[[#This Row],[ZIPCODE]],Table2[Zip Code],Table2[County])</f>
        <v>Cache</v>
      </c>
      <c r="I2266" t="str">
        <f>_xlfn.XLOOKUP(Table1[[#This Row],[ZIPCODE]],Table3[zip],Table3[county])</f>
        <v>Cache County</v>
      </c>
      <c r="J2266" t="str">
        <f>IFERROR(Table1[[#This Row],[County (Utah.gov)]], SUBSTITUTE(Table1[[#This Row],[County (WPR)]], " County", ""))</f>
        <v>Cache</v>
      </c>
    </row>
    <row r="2267" spans="1:10">
      <c r="A2267" t="s">
        <v>135</v>
      </c>
      <c r="B2267" t="s">
        <v>20</v>
      </c>
      <c r="C2267">
        <v>2025</v>
      </c>
      <c r="D2267">
        <v>2</v>
      </c>
      <c r="E2267">
        <v>84318</v>
      </c>
      <c r="F2267" t="s">
        <v>291</v>
      </c>
      <c r="G2267">
        <v>42</v>
      </c>
      <c r="H2267" t="str">
        <f>_xlfn.XLOOKUP(Table1[[#This Row],[ZIPCODE]],Table2[Zip Code],Table2[County])</f>
        <v>Cache</v>
      </c>
      <c r="I2267" t="str">
        <f>_xlfn.XLOOKUP(Table1[[#This Row],[ZIPCODE]],Table3[zip],Table3[county])</f>
        <v>Cache County</v>
      </c>
      <c r="J2267" t="str">
        <f>IFERROR(Table1[[#This Row],[County (Utah.gov)]], SUBSTITUTE(Table1[[#This Row],[County (WPR)]], " County", ""))</f>
        <v>Cache</v>
      </c>
    </row>
    <row r="2268" spans="1:10">
      <c r="A2268" t="s">
        <v>135</v>
      </c>
      <c r="B2268" t="s">
        <v>20</v>
      </c>
      <c r="C2268">
        <v>2025</v>
      </c>
      <c r="D2268">
        <v>2</v>
      </c>
      <c r="E2268">
        <v>84319</v>
      </c>
      <c r="F2268" t="s">
        <v>290</v>
      </c>
      <c r="G2268">
        <v>138</v>
      </c>
      <c r="H2268" t="str">
        <f>_xlfn.XLOOKUP(Table1[[#This Row],[ZIPCODE]],Table2[Zip Code],Table2[County])</f>
        <v>Cache</v>
      </c>
      <c r="I2268" t="str">
        <f>_xlfn.XLOOKUP(Table1[[#This Row],[ZIPCODE]],Table3[zip],Table3[county])</f>
        <v>Cache County</v>
      </c>
      <c r="J2268" t="str">
        <f>IFERROR(Table1[[#This Row],[County (Utah.gov)]], SUBSTITUTE(Table1[[#This Row],[County (WPR)]], " County", ""))</f>
        <v>Cache</v>
      </c>
    </row>
    <row r="2269" spans="1:10">
      <c r="A2269" t="s">
        <v>135</v>
      </c>
      <c r="B2269" t="s">
        <v>20</v>
      </c>
      <c r="C2269">
        <v>2025</v>
      </c>
      <c r="D2269">
        <v>2</v>
      </c>
      <c r="E2269">
        <v>84319</v>
      </c>
      <c r="F2269" t="s">
        <v>291</v>
      </c>
      <c r="G2269">
        <v>47</v>
      </c>
      <c r="H2269" t="str">
        <f>_xlfn.XLOOKUP(Table1[[#This Row],[ZIPCODE]],Table2[Zip Code],Table2[County])</f>
        <v>Cache</v>
      </c>
      <c r="I2269" t="str">
        <f>_xlfn.XLOOKUP(Table1[[#This Row],[ZIPCODE]],Table3[zip],Table3[county])</f>
        <v>Cache County</v>
      </c>
      <c r="J2269" t="str">
        <f>IFERROR(Table1[[#This Row],[County (Utah.gov)]], SUBSTITUTE(Table1[[#This Row],[County (WPR)]], " County", ""))</f>
        <v>Cache</v>
      </c>
    </row>
    <row r="2270" spans="1:10">
      <c r="A2270" t="s">
        <v>135</v>
      </c>
      <c r="B2270" t="s">
        <v>20</v>
      </c>
      <c r="C2270">
        <v>2025</v>
      </c>
      <c r="D2270">
        <v>2</v>
      </c>
      <c r="E2270">
        <v>84320</v>
      </c>
      <c r="F2270" t="s">
        <v>290</v>
      </c>
      <c r="G2270">
        <v>34</v>
      </c>
      <c r="H2270" t="str">
        <f>_xlfn.XLOOKUP(Table1[[#This Row],[ZIPCODE]],Table2[Zip Code],Table2[County])</f>
        <v>Cache</v>
      </c>
      <c r="I2270" t="str">
        <f>_xlfn.XLOOKUP(Table1[[#This Row],[ZIPCODE]],Table3[zip],Table3[county])</f>
        <v>Cache County</v>
      </c>
      <c r="J2270" t="str">
        <f>IFERROR(Table1[[#This Row],[County (Utah.gov)]], SUBSTITUTE(Table1[[#This Row],[County (WPR)]], " County", ""))</f>
        <v>Cache</v>
      </c>
    </row>
    <row r="2271" spans="1:10">
      <c r="A2271" t="s">
        <v>135</v>
      </c>
      <c r="B2271" t="s">
        <v>20</v>
      </c>
      <c r="C2271">
        <v>2025</v>
      </c>
      <c r="D2271">
        <v>2</v>
      </c>
      <c r="E2271">
        <v>84320</v>
      </c>
      <c r="F2271" t="s">
        <v>291</v>
      </c>
      <c r="G2271">
        <v>6</v>
      </c>
      <c r="H2271" t="str">
        <f>_xlfn.XLOOKUP(Table1[[#This Row],[ZIPCODE]],Table2[Zip Code],Table2[County])</f>
        <v>Cache</v>
      </c>
      <c r="I2271" t="str">
        <f>_xlfn.XLOOKUP(Table1[[#This Row],[ZIPCODE]],Table3[zip],Table3[county])</f>
        <v>Cache County</v>
      </c>
      <c r="J2271" t="str">
        <f>IFERROR(Table1[[#This Row],[County (Utah.gov)]], SUBSTITUTE(Table1[[#This Row],[County (WPR)]], " County", ""))</f>
        <v>Cache</v>
      </c>
    </row>
    <row r="2272" spans="1:10">
      <c r="A2272" t="s">
        <v>135</v>
      </c>
      <c r="B2272" t="s">
        <v>20</v>
      </c>
      <c r="C2272">
        <v>2025</v>
      </c>
      <c r="D2272">
        <v>2</v>
      </c>
      <c r="E2272">
        <v>84321</v>
      </c>
      <c r="F2272" t="s">
        <v>290</v>
      </c>
      <c r="G2272">
        <v>3439</v>
      </c>
      <c r="H2272" t="str">
        <f>_xlfn.XLOOKUP(Table1[[#This Row],[ZIPCODE]],Table2[Zip Code],Table2[County])</f>
        <v>Cache</v>
      </c>
      <c r="I2272" t="str">
        <f>_xlfn.XLOOKUP(Table1[[#This Row],[ZIPCODE]],Table3[zip],Table3[county])</f>
        <v>Cache County</v>
      </c>
      <c r="J2272" t="str">
        <f>IFERROR(Table1[[#This Row],[County (Utah.gov)]], SUBSTITUTE(Table1[[#This Row],[County (WPR)]], " County", ""))</f>
        <v>Cache</v>
      </c>
    </row>
    <row r="2273" spans="1:10">
      <c r="A2273" t="s">
        <v>135</v>
      </c>
      <c r="B2273" t="s">
        <v>20</v>
      </c>
      <c r="C2273">
        <v>2025</v>
      </c>
      <c r="D2273">
        <v>2</v>
      </c>
      <c r="E2273">
        <v>84321</v>
      </c>
      <c r="F2273" t="s">
        <v>291</v>
      </c>
      <c r="G2273">
        <v>634</v>
      </c>
      <c r="H2273" t="str">
        <f>_xlfn.XLOOKUP(Table1[[#This Row],[ZIPCODE]],Table2[Zip Code],Table2[County])</f>
        <v>Cache</v>
      </c>
      <c r="I2273" t="str">
        <f>_xlfn.XLOOKUP(Table1[[#This Row],[ZIPCODE]],Table3[zip],Table3[county])</f>
        <v>Cache County</v>
      </c>
      <c r="J2273" t="str">
        <f>IFERROR(Table1[[#This Row],[County (Utah.gov)]], SUBSTITUTE(Table1[[#This Row],[County (WPR)]], " County", ""))</f>
        <v>Cache</v>
      </c>
    </row>
    <row r="2274" spans="1:10">
      <c r="A2274" t="s">
        <v>135</v>
      </c>
      <c r="B2274" t="s">
        <v>20</v>
      </c>
      <c r="C2274">
        <v>2025</v>
      </c>
      <c r="D2274">
        <v>2</v>
      </c>
      <c r="E2274">
        <v>84322</v>
      </c>
      <c r="F2274" t="s">
        <v>290</v>
      </c>
      <c r="G2274">
        <v>132</v>
      </c>
      <c r="H2274" t="str">
        <f>_xlfn.XLOOKUP(Table1[[#This Row],[ZIPCODE]],Table2[Zip Code],Table2[County])</f>
        <v>Cache</v>
      </c>
      <c r="I2274" t="str">
        <f>_xlfn.XLOOKUP(Table1[[#This Row],[ZIPCODE]],Table3[zip],Table3[county])</f>
        <v>Cache County</v>
      </c>
      <c r="J2274" t="str">
        <f>IFERROR(Table1[[#This Row],[County (Utah.gov)]], SUBSTITUTE(Table1[[#This Row],[County (WPR)]], " County", ""))</f>
        <v>Cache</v>
      </c>
    </row>
    <row r="2275" spans="1:10">
      <c r="A2275" t="s">
        <v>135</v>
      </c>
      <c r="B2275" t="s">
        <v>20</v>
      </c>
      <c r="C2275">
        <v>2025</v>
      </c>
      <c r="D2275">
        <v>2</v>
      </c>
      <c r="E2275">
        <v>84322</v>
      </c>
      <c r="F2275" t="s">
        <v>291</v>
      </c>
      <c r="G2275">
        <v>13</v>
      </c>
      <c r="H2275" t="str">
        <f>_xlfn.XLOOKUP(Table1[[#This Row],[ZIPCODE]],Table2[Zip Code],Table2[County])</f>
        <v>Cache</v>
      </c>
      <c r="I2275" t="str">
        <f>_xlfn.XLOOKUP(Table1[[#This Row],[ZIPCODE]],Table3[zip],Table3[county])</f>
        <v>Cache County</v>
      </c>
      <c r="J2275" t="str">
        <f>IFERROR(Table1[[#This Row],[County (Utah.gov)]], SUBSTITUTE(Table1[[#This Row],[County (WPR)]], " County", ""))</f>
        <v>Cache</v>
      </c>
    </row>
    <row r="2276" spans="1:10">
      <c r="A2276" t="s">
        <v>135</v>
      </c>
      <c r="B2276" t="s">
        <v>20</v>
      </c>
      <c r="C2276">
        <v>2025</v>
      </c>
      <c r="D2276">
        <v>2</v>
      </c>
      <c r="E2276">
        <v>84323</v>
      </c>
      <c r="F2276" t="s">
        <v>290</v>
      </c>
      <c r="G2276">
        <v>9</v>
      </c>
      <c r="H2276" t="str">
        <f>_xlfn.XLOOKUP(Table1[[#This Row],[ZIPCODE]],Table2[Zip Code],Table2[County])</f>
        <v>Cache</v>
      </c>
      <c r="I2276" t="e">
        <f>_xlfn.XLOOKUP(Table1[[#This Row],[ZIPCODE]],Table3[zip],Table3[county])</f>
        <v>#N/A</v>
      </c>
      <c r="J2276" t="str">
        <f>IFERROR(Table1[[#This Row],[County (Utah.gov)]], SUBSTITUTE(Table1[[#This Row],[County (WPR)]], " County", ""))</f>
        <v>Cache</v>
      </c>
    </row>
    <row r="2277" spans="1:10">
      <c r="A2277" t="s">
        <v>135</v>
      </c>
      <c r="B2277" t="s">
        <v>20</v>
      </c>
      <c r="C2277">
        <v>2025</v>
      </c>
      <c r="D2277">
        <v>2</v>
      </c>
      <c r="E2277">
        <v>84323</v>
      </c>
      <c r="F2277" t="s">
        <v>291</v>
      </c>
      <c r="G2277">
        <v>1</v>
      </c>
      <c r="H2277" t="str">
        <f>_xlfn.XLOOKUP(Table1[[#This Row],[ZIPCODE]],Table2[Zip Code],Table2[County])</f>
        <v>Cache</v>
      </c>
      <c r="I2277" t="e">
        <f>_xlfn.XLOOKUP(Table1[[#This Row],[ZIPCODE]],Table3[zip],Table3[county])</f>
        <v>#N/A</v>
      </c>
      <c r="J2277" t="str">
        <f>IFERROR(Table1[[#This Row],[County (Utah.gov)]], SUBSTITUTE(Table1[[#This Row],[County (WPR)]], " County", ""))</f>
        <v>Cache</v>
      </c>
    </row>
    <row r="2278" spans="1:10">
      <c r="A2278" t="s">
        <v>135</v>
      </c>
      <c r="B2278" t="s">
        <v>20</v>
      </c>
      <c r="C2278">
        <v>2025</v>
      </c>
      <c r="D2278">
        <v>2</v>
      </c>
      <c r="E2278">
        <v>84324</v>
      </c>
      <c r="F2278" t="s">
        <v>290</v>
      </c>
      <c r="G2278">
        <v>14</v>
      </c>
      <c r="H2278" t="str">
        <f>_xlfn.XLOOKUP(Table1[[#This Row],[ZIPCODE]],Table2[Zip Code],Table2[County])</f>
        <v>Box Elder</v>
      </c>
      <c r="I2278" t="str">
        <f>_xlfn.XLOOKUP(Table1[[#This Row],[ZIPCODE]],Table3[zip],Table3[county])</f>
        <v>Box Elder County</v>
      </c>
      <c r="J2278" t="str">
        <f>IFERROR(Table1[[#This Row],[County (Utah.gov)]], SUBSTITUTE(Table1[[#This Row],[County (WPR)]], " County", ""))</f>
        <v>Box Elder</v>
      </c>
    </row>
    <row r="2279" spans="1:10">
      <c r="A2279" t="s">
        <v>135</v>
      </c>
      <c r="B2279" t="s">
        <v>20</v>
      </c>
      <c r="C2279">
        <v>2025</v>
      </c>
      <c r="D2279">
        <v>2</v>
      </c>
      <c r="E2279">
        <v>84324</v>
      </c>
      <c r="F2279" t="s">
        <v>291</v>
      </c>
      <c r="G2279">
        <v>3</v>
      </c>
      <c r="H2279" t="str">
        <f>_xlfn.XLOOKUP(Table1[[#This Row],[ZIPCODE]],Table2[Zip Code],Table2[County])</f>
        <v>Box Elder</v>
      </c>
      <c r="I2279" t="str">
        <f>_xlfn.XLOOKUP(Table1[[#This Row],[ZIPCODE]],Table3[zip],Table3[county])</f>
        <v>Box Elder County</v>
      </c>
      <c r="J2279" t="str">
        <f>IFERROR(Table1[[#This Row],[County (Utah.gov)]], SUBSTITUTE(Table1[[#This Row],[County (WPR)]], " County", ""))</f>
        <v>Box Elder</v>
      </c>
    </row>
    <row r="2280" spans="1:10">
      <c r="A2280" t="s">
        <v>135</v>
      </c>
      <c r="B2280" t="s">
        <v>20</v>
      </c>
      <c r="C2280">
        <v>2025</v>
      </c>
      <c r="D2280">
        <v>2</v>
      </c>
      <c r="E2280">
        <v>84325</v>
      </c>
      <c r="F2280" t="s">
        <v>290</v>
      </c>
      <c r="G2280">
        <v>65</v>
      </c>
      <c r="H2280" t="str">
        <f>_xlfn.XLOOKUP(Table1[[#This Row],[ZIPCODE]],Table2[Zip Code],Table2[County])</f>
        <v>Cache</v>
      </c>
      <c r="I2280" t="str">
        <f>_xlfn.XLOOKUP(Table1[[#This Row],[ZIPCODE]],Table3[zip],Table3[county])</f>
        <v>Cache County</v>
      </c>
      <c r="J2280" t="str">
        <f>IFERROR(Table1[[#This Row],[County (Utah.gov)]], SUBSTITUTE(Table1[[#This Row],[County (WPR)]], " County", ""))</f>
        <v>Cache</v>
      </c>
    </row>
    <row r="2281" spans="1:10">
      <c r="A2281" t="s">
        <v>135</v>
      </c>
      <c r="B2281" t="s">
        <v>20</v>
      </c>
      <c r="C2281">
        <v>2025</v>
      </c>
      <c r="D2281">
        <v>2</v>
      </c>
      <c r="E2281">
        <v>84325</v>
      </c>
      <c r="F2281" t="s">
        <v>291</v>
      </c>
      <c r="G2281">
        <v>11</v>
      </c>
      <c r="H2281" t="str">
        <f>_xlfn.XLOOKUP(Table1[[#This Row],[ZIPCODE]],Table2[Zip Code],Table2[County])</f>
        <v>Cache</v>
      </c>
      <c r="I2281" t="str">
        <f>_xlfn.XLOOKUP(Table1[[#This Row],[ZIPCODE]],Table3[zip],Table3[county])</f>
        <v>Cache County</v>
      </c>
      <c r="J2281" t="str">
        <f>IFERROR(Table1[[#This Row],[County (Utah.gov)]], SUBSTITUTE(Table1[[#This Row],[County (WPR)]], " County", ""))</f>
        <v>Cache</v>
      </c>
    </row>
    <row r="2282" spans="1:10">
      <c r="A2282" t="s">
        <v>135</v>
      </c>
      <c r="B2282" t="s">
        <v>20</v>
      </c>
      <c r="C2282">
        <v>2025</v>
      </c>
      <c r="D2282">
        <v>2</v>
      </c>
      <c r="E2282">
        <v>84326</v>
      </c>
      <c r="F2282" t="s">
        <v>290</v>
      </c>
      <c r="G2282">
        <v>70</v>
      </c>
      <c r="H2282" t="str">
        <f>_xlfn.XLOOKUP(Table1[[#This Row],[ZIPCODE]],Table2[Zip Code],Table2[County])</f>
        <v>Cache</v>
      </c>
      <c r="I2282" t="str">
        <f>_xlfn.XLOOKUP(Table1[[#This Row],[ZIPCODE]],Table3[zip],Table3[county])</f>
        <v>Cache County</v>
      </c>
      <c r="J2282" t="str">
        <f>IFERROR(Table1[[#This Row],[County (Utah.gov)]], SUBSTITUTE(Table1[[#This Row],[County (WPR)]], " County", ""))</f>
        <v>Cache</v>
      </c>
    </row>
    <row r="2283" spans="1:10">
      <c r="A2283" t="s">
        <v>135</v>
      </c>
      <c r="B2283" t="s">
        <v>20</v>
      </c>
      <c r="C2283">
        <v>2025</v>
      </c>
      <c r="D2283">
        <v>2</v>
      </c>
      <c r="E2283">
        <v>84326</v>
      </c>
      <c r="F2283" t="s">
        <v>291</v>
      </c>
      <c r="G2283">
        <v>14</v>
      </c>
      <c r="H2283" t="str">
        <f>_xlfn.XLOOKUP(Table1[[#This Row],[ZIPCODE]],Table2[Zip Code],Table2[County])</f>
        <v>Cache</v>
      </c>
      <c r="I2283" t="str">
        <f>_xlfn.XLOOKUP(Table1[[#This Row],[ZIPCODE]],Table3[zip],Table3[county])</f>
        <v>Cache County</v>
      </c>
      <c r="J2283" t="str">
        <f>IFERROR(Table1[[#This Row],[County (Utah.gov)]], SUBSTITUTE(Table1[[#This Row],[County (WPR)]], " County", ""))</f>
        <v>Cache</v>
      </c>
    </row>
    <row r="2284" spans="1:10">
      <c r="A2284" t="s">
        <v>135</v>
      </c>
      <c r="B2284" t="s">
        <v>20</v>
      </c>
      <c r="C2284">
        <v>2025</v>
      </c>
      <c r="D2284">
        <v>2</v>
      </c>
      <c r="E2284">
        <v>84327</v>
      </c>
      <c r="F2284" t="s">
        <v>290</v>
      </c>
      <c r="G2284">
        <v>22</v>
      </c>
      <c r="H2284" t="str">
        <f>_xlfn.XLOOKUP(Table1[[#This Row],[ZIPCODE]],Table2[Zip Code],Table2[County])</f>
        <v>Cache</v>
      </c>
      <c r="I2284" t="str">
        <f>_xlfn.XLOOKUP(Table1[[#This Row],[ZIPCODE]],Table3[zip],Table3[county])</f>
        <v>Cache County</v>
      </c>
      <c r="J2284" t="str">
        <f>IFERROR(Table1[[#This Row],[County (Utah.gov)]], SUBSTITUTE(Table1[[#This Row],[County (WPR)]], " County", ""))</f>
        <v>Cache</v>
      </c>
    </row>
    <row r="2285" spans="1:10">
      <c r="A2285" t="s">
        <v>135</v>
      </c>
      <c r="B2285" t="s">
        <v>20</v>
      </c>
      <c r="C2285">
        <v>2025</v>
      </c>
      <c r="D2285">
        <v>2</v>
      </c>
      <c r="E2285">
        <v>84327</v>
      </c>
      <c r="F2285" t="s">
        <v>291</v>
      </c>
      <c r="G2285">
        <v>3</v>
      </c>
      <c r="H2285" t="str">
        <f>_xlfn.XLOOKUP(Table1[[#This Row],[ZIPCODE]],Table2[Zip Code],Table2[County])</f>
        <v>Cache</v>
      </c>
      <c r="I2285" t="str">
        <f>_xlfn.XLOOKUP(Table1[[#This Row],[ZIPCODE]],Table3[zip],Table3[county])</f>
        <v>Cache County</v>
      </c>
      <c r="J2285" t="str">
        <f>IFERROR(Table1[[#This Row],[County (Utah.gov)]], SUBSTITUTE(Table1[[#This Row],[County (WPR)]], " County", ""))</f>
        <v>Cache</v>
      </c>
    </row>
    <row r="2286" spans="1:10">
      <c r="A2286" t="s">
        <v>135</v>
      </c>
      <c r="B2286" t="s">
        <v>20</v>
      </c>
      <c r="C2286">
        <v>2025</v>
      </c>
      <c r="D2286">
        <v>2</v>
      </c>
      <c r="E2286">
        <v>84328</v>
      </c>
      <c r="F2286" t="s">
        <v>290</v>
      </c>
      <c r="G2286">
        <v>35</v>
      </c>
      <c r="H2286" t="str">
        <f>_xlfn.XLOOKUP(Table1[[#This Row],[ZIPCODE]],Table2[Zip Code],Table2[County])</f>
        <v>Cache</v>
      </c>
      <c r="I2286" t="str">
        <f>_xlfn.XLOOKUP(Table1[[#This Row],[ZIPCODE]],Table3[zip],Table3[county])</f>
        <v>Cache County</v>
      </c>
      <c r="J2286" t="str">
        <f>IFERROR(Table1[[#This Row],[County (Utah.gov)]], SUBSTITUTE(Table1[[#This Row],[County (WPR)]], " County", ""))</f>
        <v>Cache</v>
      </c>
    </row>
    <row r="2287" spans="1:10">
      <c r="A2287" t="s">
        <v>135</v>
      </c>
      <c r="B2287" t="s">
        <v>20</v>
      </c>
      <c r="C2287">
        <v>2025</v>
      </c>
      <c r="D2287">
        <v>2</v>
      </c>
      <c r="E2287">
        <v>84328</v>
      </c>
      <c r="F2287" t="s">
        <v>291</v>
      </c>
      <c r="G2287">
        <v>10</v>
      </c>
      <c r="H2287" t="str">
        <f>_xlfn.XLOOKUP(Table1[[#This Row],[ZIPCODE]],Table2[Zip Code],Table2[County])</f>
        <v>Cache</v>
      </c>
      <c r="I2287" t="str">
        <f>_xlfn.XLOOKUP(Table1[[#This Row],[ZIPCODE]],Table3[zip],Table3[county])</f>
        <v>Cache County</v>
      </c>
      <c r="J2287" t="str">
        <f>IFERROR(Table1[[#This Row],[County (Utah.gov)]], SUBSTITUTE(Table1[[#This Row],[County (WPR)]], " County", ""))</f>
        <v>Cache</v>
      </c>
    </row>
    <row r="2288" spans="1:10">
      <c r="A2288" t="s">
        <v>135</v>
      </c>
      <c r="B2288" t="s">
        <v>20</v>
      </c>
      <c r="C2288">
        <v>2025</v>
      </c>
      <c r="D2288">
        <v>2</v>
      </c>
      <c r="E2288">
        <v>84329</v>
      </c>
      <c r="F2288" t="s">
        <v>290</v>
      </c>
      <c r="G2288">
        <v>3</v>
      </c>
      <c r="H2288" t="str">
        <f>_xlfn.XLOOKUP(Table1[[#This Row],[ZIPCODE]],Table2[Zip Code],Table2[County])</f>
        <v>Box Elder</v>
      </c>
      <c r="I2288" t="str">
        <f>_xlfn.XLOOKUP(Table1[[#This Row],[ZIPCODE]],Table3[zip],Table3[county])</f>
        <v>Box Elder County</v>
      </c>
      <c r="J2288" t="str">
        <f>IFERROR(Table1[[#This Row],[County (Utah.gov)]], SUBSTITUTE(Table1[[#This Row],[County (WPR)]], " County", ""))</f>
        <v>Box Elder</v>
      </c>
    </row>
    <row r="2289" spans="1:10">
      <c r="A2289" t="s">
        <v>135</v>
      </c>
      <c r="B2289" t="s">
        <v>20</v>
      </c>
      <c r="C2289">
        <v>2025</v>
      </c>
      <c r="D2289">
        <v>2</v>
      </c>
      <c r="E2289">
        <v>84330</v>
      </c>
      <c r="F2289" t="s">
        <v>290</v>
      </c>
      <c r="G2289">
        <v>2</v>
      </c>
      <c r="H2289" t="str">
        <f>_xlfn.XLOOKUP(Table1[[#This Row],[ZIPCODE]],Table2[Zip Code],Table2[County])</f>
        <v>Box Elder</v>
      </c>
      <c r="I2289" t="str">
        <f>_xlfn.XLOOKUP(Table1[[#This Row],[ZIPCODE]],Table3[zip],Table3[county])</f>
        <v>Box Elder County</v>
      </c>
      <c r="J2289" t="str">
        <f>IFERROR(Table1[[#This Row],[County (Utah.gov)]], SUBSTITUTE(Table1[[#This Row],[County (WPR)]], " County", ""))</f>
        <v>Box Elder</v>
      </c>
    </row>
    <row r="2290" spans="1:10">
      <c r="A2290" t="s">
        <v>135</v>
      </c>
      <c r="B2290" t="s">
        <v>20</v>
      </c>
      <c r="C2290">
        <v>2025</v>
      </c>
      <c r="D2290">
        <v>2</v>
      </c>
      <c r="E2290">
        <v>84331</v>
      </c>
      <c r="F2290" t="s">
        <v>290</v>
      </c>
      <c r="G2290">
        <v>2</v>
      </c>
      <c r="H2290" t="str">
        <f>_xlfn.XLOOKUP(Table1[[#This Row],[ZIPCODE]],Table2[Zip Code],Table2[County])</f>
        <v>Box Elder</v>
      </c>
      <c r="I2290" t="str">
        <f>_xlfn.XLOOKUP(Table1[[#This Row],[ZIPCODE]],Table3[zip],Table3[county])</f>
        <v>Box Elder County</v>
      </c>
      <c r="J2290" t="str">
        <f>IFERROR(Table1[[#This Row],[County (Utah.gov)]], SUBSTITUTE(Table1[[#This Row],[County (WPR)]], " County", ""))</f>
        <v>Box Elder</v>
      </c>
    </row>
    <row r="2291" spans="1:10">
      <c r="A2291" t="s">
        <v>135</v>
      </c>
      <c r="B2291" t="s">
        <v>20</v>
      </c>
      <c r="C2291">
        <v>2025</v>
      </c>
      <c r="D2291">
        <v>2</v>
      </c>
      <c r="E2291">
        <v>84331</v>
      </c>
      <c r="F2291" t="s">
        <v>291</v>
      </c>
      <c r="G2291">
        <v>2</v>
      </c>
      <c r="H2291" t="str">
        <f>_xlfn.XLOOKUP(Table1[[#This Row],[ZIPCODE]],Table2[Zip Code],Table2[County])</f>
        <v>Box Elder</v>
      </c>
      <c r="I2291" t="str">
        <f>_xlfn.XLOOKUP(Table1[[#This Row],[ZIPCODE]],Table3[zip],Table3[county])</f>
        <v>Box Elder County</v>
      </c>
      <c r="J2291" t="str">
        <f>IFERROR(Table1[[#This Row],[County (Utah.gov)]], SUBSTITUTE(Table1[[#This Row],[County (WPR)]], " County", ""))</f>
        <v>Box Elder</v>
      </c>
    </row>
    <row r="2292" spans="1:10">
      <c r="A2292" t="s">
        <v>135</v>
      </c>
      <c r="B2292" t="s">
        <v>20</v>
      </c>
      <c r="C2292">
        <v>2025</v>
      </c>
      <c r="D2292">
        <v>2</v>
      </c>
      <c r="E2292">
        <v>84332</v>
      </c>
      <c r="F2292" t="s">
        <v>290</v>
      </c>
      <c r="G2292">
        <v>295</v>
      </c>
      <c r="H2292" t="str">
        <f>_xlfn.XLOOKUP(Table1[[#This Row],[ZIPCODE]],Table2[Zip Code],Table2[County])</f>
        <v>Cache</v>
      </c>
      <c r="I2292" t="str">
        <f>_xlfn.XLOOKUP(Table1[[#This Row],[ZIPCODE]],Table3[zip],Table3[county])</f>
        <v>Cache County</v>
      </c>
      <c r="J2292" t="str">
        <f>IFERROR(Table1[[#This Row],[County (Utah.gov)]], SUBSTITUTE(Table1[[#This Row],[County (WPR)]], " County", ""))</f>
        <v>Cache</v>
      </c>
    </row>
    <row r="2293" spans="1:10">
      <c r="A2293" t="s">
        <v>135</v>
      </c>
      <c r="B2293" t="s">
        <v>20</v>
      </c>
      <c r="C2293">
        <v>2025</v>
      </c>
      <c r="D2293">
        <v>2</v>
      </c>
      <c r="E2293">
        <v>84332</v>
      </c>
      <c r="F2293" t="s">
        <v>291</v>
      </c>
      <c r="G2293">
        <v>73</v>
      </c>
      <c r="H2293" t="str">
        <f>_xlfn.XLOOKUP(Table1[[#This Row],[ZIPCODE]],Table2[Zip Code],Table2[County])</f>
        <v>Cache</v>
      </c>
      <c r="I2293" t="str">
        <f>_xlfn.XLOOKUP(Table1[[#This Row],[ZIPCODE]],Table3[zip],Table3[county])</f>
        <v>Cache County</v>
      </c>
      <c r="J2293" t="str">
        <f>IFERROR(Table1[[#This Row],[County (Utah.gov)]], SUBSTITUTE(Table1[[#This Row],[County (WPR)]], " County", ""))</f>
        <v>Cache</v>
      </c>
    </row>
    <row r="2294" spans="1:10">
      <c r="A2294" t="s">
        <v>135</v>
      </c>
      <c r="B2294" t="s">
        <v>20</v>
      </c>
      <c r="C2294">
        <v>2025</v>
      </c>
      <c r="D2294">
        <v>2</v>
      </c>
      <c r="E2294">
        <v>84333</v>
      </c>
      <c r="F2294" t="s">
        <v>290</v>
      </c>
      <c r="G2294">
        <v>50</v>
      </c>
      <c r="H2294" t="str">
        <f>_xlfn.XLOOKUP(Table1[[#This Row],[ZIPCODE]],Table2[Zip Code],Table2[County])</f>
        <v>Cache</v>
      </c>
      <c r="I2294" t="str">
        <f>_xlfn.XLOOKUP(Table1[[#This Row],[ZIPCODE]],Table3[zip],Table3[county])</f>
        <v>Cache County</v>
      </c>
      <c r="J2294" t="str">
        <f>IFERROR(Table1[[#This Row],[County (Utah.gov)]], SUBSTITUTE(Table1[[#This Row],[County (WPR)]], " County", ""))</f>
        <v>Cache</v>
      </c>
    </row>
    <row r="2295" spans="1:10">
      <c r="A2295" t="s">
        <v>135</v>
      </c>
      <c r="B2295" t="s">
        <v>20</v>
      </c>
      <c r="C2295">
        <v>2025</v>
      </c>
      <c r="D2295">
        <v>2</v>
      </c>
      <c r="E2295">
        <v>84333</v>
      </c>
      <c r="F2295" t="s">
        <v>291</v>
      </c>
      <c r="G2295">
        <v>10</v>
      </c>
      <c r="H2295" t="str">
        <f>_xlfn.XLOOKUP(Table1[[#This Row],[ZIPCODE]],Table2[Zip Code],Table2[County])</f>
        <v>Cache</v>
      </c>
      <c r="I2295" t="str">
        <f>_xlfn.XLOOKUP(Table1[[#This Row],[ZIPCODE]],Table3[zip],Table3[county])</f>
        <v>Cache County</v>
      </c>
      <c r="J2295" t="str">
        <f>IFERROR(Table1[[#This Row],[County (Utah.gov)]], SUBSTITUTE(Table1[[#This Row],[County (WPR)]], " County", ""))</f>
        <v>Cache</v>
      </c>
    </row>
    <row r="2296" spans="1:10">
      <c r="A2296" t="s">
        <v>135</v>
      </c>
      <c r="B2296" t="s">
        <v>20</v>
      </c>
      <c r="C2296">
        <v>2025</v>
      </c>
      <c r="D2296">
        <v>2</v>
      </c>
      <c r="E2296">
        <v>84334</v>
      </c>
      <c r="F2296" t="s">
        <v>290</v>
      </c>
      <c r="G2296">
        <v>8</v>
      </c>
      <c r="H2296" t="str">
        <f>_xlfn.XLOOKUP(Table1[[#This Row],[ZIPCODE]],Table2[Zip Code],Table2[County])</f>
        <v>Cache</v>
      </c>
      <c r="I2296" t="str">
        <f>_xlfn.XLOOKUP(Table1[[#This Row],[ZIPCODE]],Table3[zip],Table3[county])</f>
        <v>Box Elder County</v>
      </c>
      <c r="J2296" t="str">
        <f>IFERROR(Table1[[#This Row],[County (Utah.gov)]], SUBSTITUTE(Table1[[#This Row],[County (WPR)]], " County", ""))</f>
        <v>Cache</v>
      </c>
    </row>
    <row r="2297" spans="1:10">
      <c r="A2297" t="s">
        <v>135</v>
      </c>
      <c r="B2297" t="s">
        <v>20</v>
      </c>
      <c r="C2297">
        <v>2025</v>
      </c>
      <c r="D2297">
        <v>2</v>
      </c>
      <c r="E2297">
        <v>84335</v>
      </c>
      <c r="F2297" t="s">
        <v>290</v>
      </c>
      <c r="G2297">
        <v>342</v>
      </c>
      <c r="H2297" t="str">
        <f>_xlfn.XLOOKUP(Table1[[#This Row],[ZIPCODE]],Table2[Zip Code],Table2[County])</f>
        <v>Cache</v>
      </c>
      <c r="I2297" t="str">
        <f>_xlfn.XLOOKUP(Table1[[#This Row],[ZIPCODE]],Table3[zip],Table3[county])</f>
        <v>Cache County</v>
      </c>
      <c r="J2297" t="str">
        <f>IFERROR(Table1[[#This Row],[County (Utah.gov)]], SUBSTITUTE(Table1[[#This Row],[County (WPR)]], " County", ""))</f>
        <v>Cache</v>
      </c>
    </row>
    <row r="2298" spans="1:10">
      <c r="A2298" t="s">
        <v>135</v>
      </c>
      <c r="B2298" t="s">
        <v>20</v>
      </c>
      <c r="C2298">
        <v>2025</v>
      </c>
      <c r="D2298">
        <v>2</v>
      </c>
      <c r="E2298">
        <v>84335</v>
      </c>
      <c r="F2298" t="s">
        <v>291</v>
      </c>
      <c r="G2298">
        <v>81</v>
      </c>
      <c r="H2298" t="str">
        <f>_xlfn.XLOOKUP(Table1[[#This Row],[ZIPCODE]],Table2[Zip Code],Table2[County])</f>
        <v>Cache</v>
      </c>
      <c r="I2298" t="str">
        <f>_xlfn.XLOOKUP(Table1[[#This Row],[ZIPCODE]],Table3[zip],Table3[county])</f>
        <v>Cache County</v>
      </c>
      <c r="J2298" t="str">
        <f>IFERROR(Table1[[#This Row],[County (Utah.gov)]], SUBSTITUTE(Table1[[#This Row],[County (WPR)]], " County", ""))</f>
        <v>Cache</v>
      </c>
    </row>
    <row r="2299" spans="1:10">
      <c r="A2299" t="s">
        <v>135</v>
      </c>
      <c r="B2299" t="s">
        <v>20</v>
      </c>
      <c r="C2299">
        <v>2025</v>
      </c>
      <c r="D2299">
        <v>2</v>
      </c>
      <c r="E2299">
        <v>84337</v>
      </c>
      <c r="F2299" t="s">
        <v>290</v>
      </c>
      <c r="G2299">
        <v>81</v>
      </c>
      <c r="H2299" t="str">
        <f>_xlfn.XLOOKUP(Table1[[#This Row],[ZIPCODE]],Table2[Zip Code],Table2[County])</f>
        <v>Box Elder</v>
      </c>
      <c r="I2299" t="str">
        <f>_xlfn.XLOOKUP(Table1[[#This Row],[ZIPCODE]],Table3[zip],Table3[county])</f>
        <v>Box Elder County</v>
      </c>
      <c r="J2299" t="str">
        <f>IFERROR(Table1[[#This Row],[County (Utah.gov)]], SUBSTITUTE(Table1[[#This Row],[County (WPR)]], " County", ""))</f>
        <v>Box Elder</v>
      </c>
    </row>
    <row r="2300" spans="1:10">
      <c r="A2300" t="s">
        <v>135</v>
      </c>
      <c r="B2300" t="s">
        <v>20</v>
      </c>
      <c r="C2300">
        <v>2025</v>
      </c>
      <c r="D2300">
        <v>2</v>
      </c>
      <c r="E2300">
        <v>84337</v>
      </c>
      <c r="F2300" t="s">
        <v>291</v>
      </c>
      <c r="G2300">
        <v>22</v>
      </c>
      <c r="H2300" t="str">
        <f>_xlfn.XLOOKUP(Table1[[#This Row],[ZIPCODE]],Table2[Zip Code],Table2[County])</f>
        <v>Box Elder</v>
      </c>
      <c r="I2300" t="str">
        <f>_xlfn.XLOOKUP(Table1[[#This Row],[ZIPCODE]],Table3[zip],Table3[county])</f>
        <v>Box Elder County</v>
      </c>
      <c r="J2300" t="str">
        <f>IFERROR(Table1[[#This Row],[County (Utah.gov)]], SUBSTITUTE(Table1[[#This Row],[County (WPR)]], " County", ""))</f>
        <v>Box Elder</v>
      </c>
    </row>
    <row r="2301" spans="1:10">
      <c r="A2301" t="s">
        <v>135</v>
      </c>
      <c r="B2301" t="s">
        <v>20</v>
      </c>
      <c r="C2301">
        <v>2025</v>
      </c>
      <c r="D2301">
        <v>2</v>
      </c>
      <c r="E2301">
        <v>84338</v>
      </c>
      <c r="F2301" t="s">
        <v>290</v>
      </c>
      <c r="G2301">
        <v>5</v>
      </c>
      <c r="H2301" t="str">
        <f>_xlfn.XLOOKUP(Table1[[#This Row],[ZIPCODE]],Table2[Zip Code],Table2[County])</f>
        <v>Cache</v>
      </c>
      <c r="I2301" t="str">
        <f>_xlfn.XLOOKUP(Table1[[#This Row],[ZIPCODE]],Table3[zip],Table3[county])</f>
        <v>Cache County</v>
      </c>
      <c r="J2301" t="str">
        <f>IFERROR(Table1[[#This Row],[County (Utah.gov)]], SUBSTITUTE(Table1[[#This Row],[County (WPR)]], " County", ""))</f>
        <v>Cache</v>
      </c>
    </row>
    <row r="2302" spans="1:10">
      <c r="A2302" t="s">
        <v>135</v>
      </c>
      <c r="B2302" t="s">
        <v>20</v>
      </c>
      <c r="C2302">
        <v>2025</v>
      </c>
      <c r="D2302">
        <v>2</v>
      </c>
      <c r="E2302">
        <v>84338</v>
      </c>
      <c r="F2302" t="s">
        <v>291</v>
      </c>
      <c r="G2302">
        <v>3</v>
      </c>
      <c r="H2302" t="str">
        <f>_xlfn.XLOOKUP(Table1[[#This Row],[ZIPCODE]],Table2[Zip Code],Table2[County])</f>
        <v>Cache</v>
      </c>
      <c r="I2302" t="str">
        <f>_xlfn.XLOOKUP(Table1[[#This Row],[ZIPCODE]],Table3[zip],Table3[county])</f>
        <v>Cache County</v>
      </c>
      <c r="J2302" t="str">
        <f>IFERROR(Table1[[#This Row],[County (Utah.gov)]], SUBSTITUTE(Table1[[#This Row],[County (WPR)]], " County", ""))</f>
        <v>Cache</v>
      </c>
    </row>
    <row r="2303" spans="1:10">
      <c r="A2303" t="s">
        <v>135</v>
      </c>
      <c r="B2303" t="s">
        <v>20</v>
      </c>
      <c r="C2303">
        <v>2025</v>
      </c>
      <c r="D2303">
        <v>2</v>
      </c>
      <c r="E2303">
        <v>84339</v>
      </c>
      <c r="F2303" t="s">
        <v>290</v>
      </c>
      <c r="G2303">
        <v>114</v>
      </c>
      <c r="H2303" t="str">
        <f>_xlfn.XLOOKUP(Table1[[#This Row],[ZIPCODE]],Table2[Zip Code],Table2[County])</f>
        <v>Cache</v>
      </c>
      <c r="I2303" t="str">
        <f>_xlfn.XLOOKUP(Table1[[#This Row],[ZIPCODE]],Table3[zip],Table3[county])</f>
        <v>Cache County</v>
      </c>
      <c r="J2303" t="str">
        <f>IFERROR(Table1[[#This Row],[County (Utah.gov)]], SUBSTITUTE(Table1[[#This Row],[County (WPR)]], " County", ""))</f>
        <v>Cache</v>
      </c>
    </row>
    <row r="2304" spans="1:10">
      <c r="A2304" t="s">
        <v>135</v>
      </c>
      <c r="B2304" t="s">
        <v>20</v>
      </c>
      <c r="C2304">
        <v>2025</v>
      </c>
      <c r="D2304">
        <v>2</v>
      </c>
      <c r="E2304">
        <v>84339</v>
      </c>
      <c r="F2304" t="s">
        <v>291</v>
      </c>
      <c r="G2304">
        <v>29</v>
      </c>
      <c r="H2304" t="str">
        <f>_xlfn.XLOOKUP(Table1[[#This Row],[ZIPCODE]],Table2[Zip Code],Table2[County])</f>
        <v>Cache</v>
      </c>
      <c r="I2304" t="str">
        <f>_xlfn.XLOOKUP(Table1[[#This Row],[ZIPCODE]],Table3[zip],Table3[county])</f>
        <v>Cache County</v>
      </c>
      <c r="J2304" t="str">
        <f>IFERROR(Table1[[#This Row],[County (Utah.gov)]], SUBSTITUTE(Table1[[#This Row],[County (WPR)]], " County", ""))</f>
        <v>Cache</v>
      </c>
    </row>
    <row r="2305" spans="1:10">
      <c r="A2305" t="s">
        <v>135</v>
      </c>
      <c r="B2305" t="s">
        <v>20</v>
      </c>
      <c r="C2305">
        <v>2025</v>
      </c>
      <c r="D2305">
        <v>2</v>
      </c>
      <c r="E2305">
        <v>84340</v>
      </c>
      <c r="F2305" t="s">
        <v>290</v>
      </c>
      <c r="G2305">
        <v>12</v>
      </c>
      <c r="H2305" t="str">
        <f>_xlfn.XLOOKUP(Table1[[#This Row],[ZIPCODE]],Table2[Zip Code],Table2[County])</f>
        <v>Box Elder</v>
      </c>
      <c r="I2305" t="str">
        <f>_xlfn.XLOOKUP(Table1[[#This Row],[ZIPCODE]],Table3[zip],Table3[county])</f>
        <v>Box Elder County</v>
      </c>
      <c r="J2305" t="str">
        <f>IFERROR(Table1[[#This Row],[County (Utah.gov)]], SUBSTITUTE(Table1[[#This Row],[County (WPR)]], " County", ""))</f>
        <v>Box Elder</v>
      </c>
    </row>
    <row r="2306" spans="1:10">
      <c r="A2306" t="s">
        <v>135</v>
      </c>
      <c r="B2306" t="s">
        <v>20</v>
      </c>
      <c r="C2306">
        <v>2025</v>
      </c>
      <c r="D2306">
        <v>2</v>
      </c>
      <c r="E2306">
        <v>84340</v>
      </c>
      <c r="F2306" t="s">
        <v>291</v>
      </c>
      <c r="G2306">
        <v>4</v>
      </c>
      <c r="H2306" t="str">
        <f>_xlfn.XLOOKUP(Table1[[#This Row],[ZIPCODE]],Table2[Zip Code],Table2[County])</f>
        <v>Box Elder</v>
      </c>
      <c r="I2306" t="str">
        <f>_xlfn.XLOOKUP(Table1[[#This Row],[ZIPCODE]],Table3[zip],Table3[county])</f>
        <v>Box Elder County</v>
      </c>
      <c r="J2306" t="str">
        <f>IFERROR(Table1[[#This Row],[County (Utah.gov)]], SUBSTITUTE(Table1[[#This Row],[County (WPR)]], " County", ""))</f>
        <v>Box Elder</v>
      </c>
    </row>
    <row r="2307" spans="1:10">
      <c r="A2307" t="s">
        <v>135</v>
      </c>
      <c r="B2307" t="s">
        <v>20</v>
      </c>
      <c r="C2307">
        <v>2025</v>
      </c>
      <c r="D2307">
        <v>2</v>
      </c>
      <c r="E2307">
        <v>84341</v>
      </c>
      <c r="F2307" t="s">
        <v>290</v>
      </c>
      <c r="G2307">
        <v>1548</v>
      </c>
      <c r="H2307" t="str">
        <f>_xlfn.XLOOKUP(Table1[[#This Row],[ZIPCODE]],Table2[Zip Code],Table2[County])</f>
        <v>Cache</v>
      </c>
      <c r="I2307" t="str">
        <f>_xlfn.XLOOKUP(Table1[[#This Row],[ZIPCODE]],Table3[zip],Table3[county])</f>
        <v>Cache County</v>
      </c>
      <c r="J2307" t="str">
        <f>IFERROR(Table1[[#This Row],[County (Utah.gov)]], SUBSTITUTE(Table1[[#This Row],[County (WPR)]], " County", ""))</f>
        <v>Cache</v>
      </c>
    </row>
    <row r="2308" spans="1:10">
      <c r="A2308" t="s">
        <v>135</v>
      </c>
      <c r="B2308" t="s">
        <v>20</v>
      </c>
      <c r="C2308">
        <v>2025</v>
      </c>
      <c r="D2308">
        <v>2</v>
      </c>
      <c r="E2308">
        <v>84341</v>
      </c>
      <c r="F2308" t="s">
        <v>291</v>
      </c>
      <c r="G2308">
        <v>388</v>
      </c>
      <c r="H2308" t="str">
        <f>_xlfn.XLOOKUP(Table1[[#This Row],[ZIPCODE]],Table2[Zip Code],Table2[County])</f>
        <v>Cache</v>
      </c>
      <c r="I2308" t="str">
        <f>_xlfn.XLOOKUP(Table1[[#This Row],[ZIPCODE]],Table3[zip],Table3[county])</f>
        <v>Cache County</v>
      </c>
      <c r="J2308" t="str">
        <f>IFERROR(Table1[[#This Row],[County (Utah.gov)]], SUBSTITUTE(Table1[[#This Row],[County (WPR)]], " County", ""))</f>
        <v>Cache</v>
      </c>
    </row>
    <row r="2309" spans="1:10">
      <c r="A2309" t="s">
        <v>135</v>
      </c>
      <c r="B2309" t="s">
        <v>20</v>
      </c>
      <c r="C2309">
        <v>2025</v>
      </c>
      <c r="D2309">
        <v>2</v>
      </c>
      <c r="E2309">
        <v>84401</v>
      </c>
      <c r="F2309" t="s">
        <v>290</v>
      </c>
      <c r="G2309">
        <v>52</v>
      </c>
      <c r="H2309" t="str">
        <f>_xlfn.XLOOKUP(Table1[[#This Row],[ZIPCODE]],Table2[Zip Code],Table2[County])</f>
        <v>Weber</v>
      </c>
      <c r="I2309" t="str">
        <f>_xlfn.XLOOKUP(Table1[[#This Row],[ZIPCODE]],Table3[zip],Table3[county])</f>
        <v>Weber County</v>
      </c>
      <c r="J2309" t="str">
        <f>IFERROR(Table1[[#This Row],[County (Utah.gov)]], SUBSTITUTE(Table1[[#This Row],[County (WPR)]], " County", ""))</f>
        <v>Weber</v>
      </c>
    </row>
    <row r="2310" spans="1:10">
      <c r="A2310" t="s">
        <v>135</v>
      </c>
      <c r="B2310" t="s">
        <v>20</v>
      </c>
      <c r="C2310">
        <v>2025</v>
      </c>
      <c r="D2310">
        <v>2</v>
      </c>
      <c r="E2310">
        <v>84401</v>
      </c>
      <c r="F2310" t="s">
        <v>291</v>
      </c>
      <c r="G2310">
        <v>7</v>
      </c>
      <c r="H2310" t="str">
        <f>_xlfn.XLOOKUP(Table1[[#This Row],[ZIPCODE]],Table2[Zip Code],Table2[County])</f>
        <v>Weber</v>
      </c>
      <c r="I2310" t="str">
        <f>_xlfn.XLOOKUP(Table1[[#This Row],[ZIPCODE]],Table3[zip],Table3[county])</f>
        <v>Weber County</v>
      </c>
      <c r="J2310" t="str">
        <f>IFERROR(Table1[[#This Row],[County (Utah.gov)]], SUBSTITUTE(Table1[[#This Row],[County (WPR)]], " County", ""))</f>
        <v>Weber</v>
      </c>
    </row>
    <row r="2311" spans="1:10">
      <c r="A2311" t="s">
        <v>135</v>
      </c>
      <c r="B2311" t="s">
        <v>20</v>
      </c>
      <c r="C2311">
        <v>2025</v>
      </c>
      <c r="D2311">
        <v>2</v>
      </c>
      <c r="E2311">
        <v>84403</v>
      </c>
      <c r="F2311" t="s">
        <v>290</v>
      </c>
      <c r="G2311">
        <v>52</v>
      </c>
      <c r="H2311" t="str">
        <f>_xlfn.XLOOKUP(Table1[[#This Row],[ZIPCODE]],Table2[Zip Code],Table2[County])</f>
        <v>Weber</v>
      </c>
      <c r="I2311" t="str">
        <f>_xlfn.XLOOKUP(Table1[[#This Row],[ZIPCODE]],Table3[zip],Table3[county])</f>
        <v>Weber County</v>
      </c>
      <c r="J2311" t="str">
        <f>IFERROR(Table1[[#This Row],[County (Utah.gov)]], SUBSTITUTE(Table1[[#This Row],[County (WPR)]], " County", ""))</f>
        <v>Weber</v>
      </c>
    </row>
    <row r="2312" spans="1:10">
      <c r="A2312" t="s">
        <v>135</v>
      </c>
      <c r="B2312" t="s">
        <v>20</v>
      </c>
      <c r="C2312">
        <v>2025</v>
      </c>
      <c r="D2312">
        <v>2</v>
      </c>
      <c r="E2312">
        <v>84403</v>
      </c>
      <c r="F2312" t="s">
        <v>291</v>
      </c>
      <c r="G2312">
        <v>3</v>
      </c>
      <c r="H2312" t="str">
        <f>_xlfn.XLOOKUP(Table1[[#This Row],[ZIPCODE]],Table2[Zip Code],Table2[County])</f>
        <v>Weber</v>
      </c>
      <c r="I2312" t="str">
        <f>_xlfn.XLOOKUP(Table1[[#This Row],[ZIPCODE]],Table3[zip],Table3[county])</f>
        <v>Weber County</v>
      </c>
      <c r="J2312" t="str">
        <f>IFERROR(Table1[[#This Row],[County (Utah.gov)]], SUBSTITUTE(Table1[[#This Row],[County (WPR)]], " County", ""))</f>
        <v>Weber</v>
      </c>
    </row>
    <row r="2313" spans="1:10">
      <c r="A2313" t="s">
        <v>135</v>
      </c>
      <c r="B2313" t="s">
        <v>20</v>
      </c>
      <c r="C2313">
        <v>2025</v>
      </c>
      <c r="D2313">
        <v>2</v>
      </c>
      <c r="E2313">
        <v>84404</v>
      </c>
      <c r="F2313" t="s">
        <v>290</v>
      </c>
      <c r="G2313">
        <v>106</v>
      </c>
      <c r="H2313" t="str">
        <f>_xlfn.XLOOKUP(Table1[[#This Row],[ZIPCODE]],Table2[Zip Code],Table2[County])</f>
        <v>Weber</v>
      </c>
      <c r="I2313" t="str">
        <f>_xlfn.XLOOKUP(Table1[[#This Row],[ZIPCODE]],Table3[zip],Table3[county])</f>
        <v>Weber County</v>
      </c>
      <c r="J2313" t="str">
        <f>IFERROR(Table1[[#This Row],[County (Utah.gov)]], SUBSTITUTE(Table1[[#This Row],[County (WPR)]], " County", ""))</f>
        <v>Weber</v>
      </c>
    </row>
    <row r="2314" spans="1:10">
      <c r="A2314" t="s">
        <v>135</v>
      </c>
      <c r="B2314" t="s">
        <v>20</v>
      </c>
      <c r="C2314">
        <v>2025</v>
      </c>
      <c r="D2314">
        <v>2</v>
      </c>
      <c r="E2314">
        <v>84404</v>
      </c>
      <c r="F2314" t="s">
        <v>291</v>
      </c>
      <c r="G2314">
        <v>7</v>
      </c>
      <c r="H2314" t="str">
        <f>_xlfn.XLOOKUP(Table1[[#This Row],[ZIPCODE]],Table2[Zip Code],Table2[County])</f>
        <v>Weber</v>
      </c>
      <c r="I2314" t="str">
        <f>_xlfn.XLOOKUP(Table1[[#This Row],[ZIPCODE]],Table3[zip],Table3[county])</f>
        <v>Weber County</v>
      </c>
      <c r="J2314" t="str">
        <f>IFERROR(Table1[[#This Row],[County (Utah.gov)]], SUBSTITUTE(Table1[[#This Row],[County (WPR)]], " County", ""))</f>
        <v>Weber</v>
      </c>
    </row>
    <row r="2315" spans="1:10">
      <c r="A2315" t="s">
        <v>135</v>
      </c>
      <c r="B2315" t="s">
        <v>20</v>
      </c>
      <c r="C2315">
        <v>2025</v>
      </c>
      <c r="D2315">
        <v>2</v>
      </c>
      <c r="E2315">
        <v>84405</v>
      </c>
      <c r="F2315" t="s">
        <v>290</v>
      </c>
      <c r="G2315">
        <v>49</v>
      </c>
      <c r="H2315" t="str">
        <f>_xlfn.XLOOKUP(Table1[[#This Row],[ZIPCODE]],Table2[Zip Code],Table2[County])</f>
        <v>Weber</v>
      </c>
      <c r="I2315" t="str">
        <f>_xlfn.XLOOKUP(Table1[[#This Row],[ZIPCODE]],Table3[zip],Table3[county])</f>
        <v>Weber County</v>
      </c>
      <c r="J2315" t="str">
        <f>IFERROR(Table1[[#This Row],[County (Utah.gov)]], SUBSTITUTE(Table1[[#This Row],[County (WPR)]], " County", ""))</f>
        <v>Weber</v>
      </c>
    </row>
    <row r="2316" spans="1:10">
      <c r="A2316" t="s">
        <v>135</v>
      </c>
      <c r="B2316" t="s">
        <v>20</v>
      </c>
      <c r="C2316">
        <v>2025</v>
      </c>
      <c r="D2316">
        <v>2</v>
      </c>
      <c r="E2316">
        <v>84405</v>
      </c>
      <c r="F2316" t="s">
        <v>291</v>
      </c>
      <c r="G2316">
        <v>3</v>
      </c>
      <c r="H2316" t="str">
        <f>_xlfn.XLOOKUP(Table1[[#This Row],[ZIPCODE]],Table2[Zip Code],Table2[County])</f>
        <v>Weber</v>
      </c>
      <c r="I2316" t="str">
        <f>_xlfn.XLOOKUP(Table1[[#This Row],[ZIPCODE]],Table3[zip],Table3[county])</f>
        <v>Weber County</v>
      </c>
      <c r="J2316" t="str">
        <f>IFERROR(Table1[[#This Row],[County (Utah.gov)]], SUBSTITUTE(Table1[[#This Row],[County (WPR)]], " County", ""))</f>
        <v>Weber</v>
      </c>
    </row>
    <row r="2317" spans="1:10">
      <c r="A2317" t="s">
        <v>135</v>
      </c>
      <c r="B2317" t="s">
        <v>20</v>
      </c>
      <c r="C2317">
        <v>2025</v>
      </c>
      <c r="D2317">
        <v>2</v>
      </c>
      <c r="E2317">
        <v>84414</v>
      </c>
      <c r="F2317" t="s">
        <v>290</v>
      </c>
      <c r="G2317">
        <v>95</v>
      </c>
      <c r="H2317" t="str">
        <f>_xlfn.XLOOKUP(Table1[[#This Row],[ZIPCODE]],Table2[Zip Code],Table2[County])</f>
        <v>Weber</v>
      </c>
      <c r="I2317" t="str">
        <f>_xlfn.XLOOKUP(Table1[[#This Row],[ZIPCODE]],Table3[zip],Table3[county])</f>
        <v>Weber County</v>
      </c>
      <c r="J2317" t="str">
        <f>IFERROR(Table1[[#This Row],[County (Utah.gov)]], SUBSTITUTE(Table1[[#This Row],[County (WPR)]], " County", ""))</f>
        <v>Weber</v>
      </c>
    </row>
    <row r="2318" spans="1:10">
      <c r="A2318" t="s">
        <v>135</v>
      </c>
      <c r="B2318" t="s">
        <v>20</v>
      </c>
      <c r="C2318">
        <v>2025</v>
      </c>
      <c r="D2318">
        <v>2</v>
      </c>
      <c r="E2318">
        <v>84414</v>
      </c>
      <c r="F2318" t="s">
        <v>291</v>
      </c>
      <c r="G2318">
        <v>23</v>
      </c>
      <c r="H2318" t="str">
        <f>_xlfn.XLOOKUP(Table1[[#This Row],[ZIPCODE]],Table2[Zip Code],Table2[County])</f>
        <v>Weber</v>
      </c>
      <c r="I2318" t="str">
        <f>_xlfn.XLOOKUP(Table1[[#This Row],[ZIPCODE]],Table3[zip],Table3[county])</f>
        <v>Weber County</v>
      </c>
      <c r="J2318" t="str">
        <f>IFERROR(Table1[[#This Row],[County (Utah.gov)]], SUBSTITUTE(Table1[[#This Row],[County (WPR)]], " County", ""))</f>
        <v>Weber</v>
      </c>
    </row>
    <row r="2319" spans="1:10">
      <c r="A2319" t="s">
        <v>135</v>
      </c>
      <c r="B2319" t="s">
        <v>20</v>
      </c>
      <c r="C2319">
        <v>2025</v>
      </c>
      <c r="D2319">
        <v>2</v>
      </c>
      <c r="E2319">
        <v>84493</v>
      </c>
      <c r="F2319" t="s">
        <v>291</v>
      </c>
      <c r="G2319">
        <v>1</v>
      </c>
      <c r="H2319" t="e">
        <f>_xlfn.XLOOKUP(Table1[[#This Row],[ZIPCODE]],Table2[Zip Code],Table2[County])</f>
        <v>#N/A</v>
      </c>
      <c r="I2319" t="e">
        <f>_xlfn.XLOOKUP(Table1[[#This Row],[ZIPCODE]],Table3[zip],Table3[county])</f>
        <v>#N/A</v>
      </c>
      <c r="J2319" t="e">
        <f>IFERROR(Table1[[#This Row],[County (Utah.gov)]], SUBSTITUTE(Table1[[#This Row],[County (WPR)]], " County", ""))</f>
        <v>#N/A</v>
      </c>
    </row>
    <row r="2320" spans="1:10">
      <c r="A2320" t="s">
        <v>135</v>
      </c>
      <c r="B2320" t="s">
        <v>20</v>
      </c>
      <c r="C2320">
        <v>2025</v>
      </c>
      <c r="D2320">
        <v>2</v>
      </c>
      <c r="E2320">
        <v>84501</v>
      </c>
      <c r="F2320" t="s">
        <v>290</v>
      </c>
      <c r="G2320">
        <v>16</v>
      </c>
      <c r="H2320" t="str">
        <f>_xlfn.XLOOKUP(Table1[[#This Row],[ZIPCODE]],Table2[Zip Code],Table2[County])</f>
        <v>Carbon</v>
      </c>
      <c r="I2320" t="str">
        <f>_xlfn.XLOOKUP(Table1[[#This Row],[ZIPCODE]],Table3[zip],Table3[county])</f>
        <v>Carbon County</v>
      </c>
      <c r="J2320" t="str">
        <f>IFERROR(Table1[[#This Row],[County (Utah.gov)]], SUBSTITUTE(Table1[[#This Row],[County (WPR)]], " County", ""))</f>
        <v>Carbon</v>
      </c>
    </row>
    <row r="2321" spans="1:10">
      <c r="A2321" t="s">
        <v>135</v>
      </c>
      <c r="B2321" t="s">
        <v>20</v>
      </c>
      <c r="C2321">
        <v>2025</v>
      </c>
      <c r="D2321">
        <v>2</v>
      </c>
      <c r="E2321">
        <v>84501</v>
      </c>
      <c r="F2321" t="s">
        <v>291</v>
      </c>
      <c r="G2321">
        <v>3</v>
      </c>
      <c r="H2321" t="str">
        <f>_xlfn.XLOOKUP(Table1[[#This Row],[ZIPCODE]],Table2[Zip Code],Table2[County])</f>
        <v>Carbon</v>
      </c>
      <c r="I2321" t="str">
        <f>_xlfn.XLOOKUP(Table1[[#This Row],[ZIPCODE]],Table3[zip],Table3[county])</f>
        <v>Carbon County</v>
      </c>
      <c r="J2321" t="str">
        <f>IFERROR(Table1[[#This Row],[County (Utah.gov)]], SUBSTITUTE(Table1[[#This Row],[County (WPR)]], " County", ""))</f>
        <v>Carbon</v>
      </c>
    </row>
    <row r="2322" spans="1:10">
      <c r="A2322" t="s">
        <v>135</v>
      </c>
      <c r="B2322" t="s">
        <v>20</v>
      </c>
      <c r="C2322">
        <v>2025</v>
      </c>
      <c r="D2322">
        <v>2</v>
      </c>
      <c r="E2322">
        <v>84510</v>
      </c>
      <c r="F2322" t="s">
        <v>290</v>
      </c>
      <c r="G2322">
        <v>1</v>
      </c>
      <c r="H2322" t="str">
        <f>_xlfn.XLOOKUP(Table1[[#This Row],[ZIPCODE]],Table2[Zip Code],Table2[County])</f>
        <v>San Juan</v>
      </c>
      <c r="I2322" t="e">
        <f>_xlfn.XLOOKUP(Table1[[#This Row],[ZIPCODE]],Table3[zip],Table3[county])</f>
        <v>#N/A</v>
      </c>
      <c r="J2322" t="str">
        <f>IFERROR(Table1[[#This Row],[County (Utah.gov)]], SUBSTITUTE(Table1[[#This Row],[County (WPR)]], " County", ""))</f>
        <v>San Juan</v>
      </c>
    </row>
    <row r="2323" spans="1:10">
      <c r="A2323" t="s">
        <v>135</v>
      </c>
      <c r="B2323" t="s">
        <v>20</v>
      </c>
      <c r="C2323">
        <v>2025</v>
      </c>
      <c r="D2323">
        <v>2</v>
      </c>
      <c r="E2323">
        <v>84511</v>
      </c>
      <c r="F2323" t="s">
        <v>290</v>
      </c>
      <c r="G2323">
        <v>4</v>
      </c>
      <c r="H2323" t="str">
        <f>_xlfn.XLOOKUP(Table1[[#This Row],[ZIPCODE]],Table2[Zip Code],Table2[County])</f>
        <v>San Juan</v>
      </c>
      <c r="I2323" t="str">
        <f>_xlfn.XLOOKUP(Table1[[#This Row],[ZIPCODE]],Table3[zip],Table3[county])</f>
        <v>San Juan County</v>
      </c>
      <c r="J2323" t="str">
        <f>IFERROR(Table1[[#This Row],[County (Utah.gov)]], SUBSTITUTE(Table1[[#This Row],[County (WPR)]], " County", ""))</f>
        <v>San Juan</v>
      </c>
    </row>
    <row r="2324" spans="1:10">
      <c r="A2324" t="s">
        <v>135</v>
      </c>
      <c r="B2324" t="s">
        <v>20</v>
      </c>
      <c r="C2324">
        <v>2025</v>
      </c>
      <c r="D2324">
        <v>2</v>
      </c>
      <c r="E2324">
        <v>84511</v>
      </c>
      <c r="F2324" t="s">
        <v>291</v>
      </c>
      <c r="G2324">
        <v>2</v>
      </c>
      <c r="H2324" t="str">
        <f>_xlfn.XLOOKUP(Table1[[#This Row],[ZIPCODE]],Table2[Zip Code],Table2[County])</f>
        <v>San Juan</v>
      </c>
      <c r="I2324" t="str">
        <f>_xlfn.XLOOKUP(Table1[[#This Row],[ZIPCODE]],Table3[zip],Table3[county])</f>
        <v>San Juan County</v>
      </c>
      <c r="J2324" t="str">
        <f>IFERROR(Table1[[#This Row],[County (Utah.gov)]], SUBSTITUTE(Table1[[#This Row],[County (WPR)]], " County", ""))</f>
        <v>San Juan</v>
      </c>
    </row>
    <row r="2325" spans="1:10">
      <c r="A2325" t="s">
        <v>135</v>
      </c>
      <c r="B2325" t="s">
        <v>20</v>
      </c>
      <c r="C2325">
        <v>2025</v>
      </c>
      <c r="D2325">
        <v>2</v>
      </c>
      <c r="E2325">
        <v>84512</v>
      </c>
      <c r="F2325" t="s">
        <v>290</v>
      </c>
      <c r="G2325">
        <v>2</v>
      </c>
      <c r="H2325" t="str">
        <f>_xlfn.XLOOKUP(Table1[[#This Row],[ZIPCODE]],Table2[Zip Code],Table2[County])</f>
        <v>San Juan</v>
      </c>
      <c r="I2325" t="str">
        <f>_xlfn.XLOOKUP(Table1[[#This Row],[ZIPCODE]],Table3[zip],Table3[county])</f>
        <v>San Juan County</v>
      </c>
      <c r="J2325" t="str">
        <f>IFERROR(Table1[[#This Row],[County (Utah.gov)]], SUBSTITUTE(Table1[[#This Row],[County (WPR)]], " County", ""))</f>
        <v>San Juan</v>
      </c>
    </row>
    <row r="2326" spans="1:10">
      <c r="A2326" t="s">
        <v>135</v>
      </c>
      <c r="B2326" t="s">
        <v>20</v>
      </c>
      <c r="C2326">
        <v>2025</v>
      </c>
      <c r="D2326">
        <v>2</v>
      </c>
      <c r="E2326">
        <v>84513</v>
      </c>
      <c r="F2326" t="s">
        <v>290</v>
      </c>
      <c r="G2326">
        <v>2</v>
      </c>
      <c r="H2326" t="str">
        <f>_xlfn.XLOOKUP(Table1[[#This Row],[ZIPCODE]],Table2[Zip Code],Table2[County])</f>
        <v>Emery</v>
      </c>
      <c r="I2326" t="str">
        <f>_xlfn.XLOOKUP(Table1[[#This Row],[ZIPCODE]],Table3[zip],Table3[county])</f>
        <v>Emery County</v>
      </c>
      <c r="J2326" t="str">
        <f>IFERROR(Table1[[#This Row],[County (Utah.gov)]], SUBSTITUTE(Table1[[#This Row],[County (WPR)]], " County", ""))</f>
        <v>Emery</v>
      </c>
    </row>
    <row r="2327" spans="1:10">
      <c r="A2327" t="s">
        <v>135</v>
      </c>
      <c r="B2327" t="s">
        <v>20</v>
      </c>
      <c r="C2327">
        <v>2025</v>
      </c>
      <c r="D2327">
        <v>2</v>
      </c>
      <c r="E2327">
        <v>84521</v>
      </c>
      <c r="F2327" t="s">
        <v>290</v>
      </c>
      <c r="G2327">
        <v>2</v>
      </c>
      <c r="H2327" t="str">
        <f>_xlfn.XLOOKUP(Table1[[#This Row],[ZIPCODE]],Table2[Zip Code],Table2[County])</f>
        <v>Emery</v>
      </c>
      <c r="I2327" t="str">
        <f>_xlfn.XLOOKUP(Table1[[#This Row],[ZIPCODE]],Table3[zip],Table3[county])</f>
        <v>Emery County</v>
      </c>
      <c r="J2327" t="str">
        <f>IFERROR(Table1[[#This Row],[County (Utah.gov)]], SUBSTITUTE(Table1[[#This Row],[County (WPR)]], " County", ""))</f>
        <v>Emery</v>
      </c>
    </row>
    <row r="2328" spans="1:10">
      <c r="A2328" t="s">
        <v>135</v>
      </c>
      <c r="B2328" t="s">
        <v>20</v>
      </c>
      <c r="C2328">
        <v>2025</v>
      </c>
      <c r="D2328">
        <v>2</v>
      </c>
      <c r="E2328">
        <v>84523</v>
      </c>
      <c r="F2328" t="s">
        <v>290</v>
      </c>
      <c r="G2328">
        <v>2</v>
      </c>
      <c r="H2328" t="str">
        <f>_xlfn.XLOOKUP(Table1[[#This Row],[ZIPCODE]],Table2[Zip Code],Table2[County])</f>
        <v>Emery</v>
      </c>
      <c r="I2328" t="str">
        <f>_xlfn.XLOOKUP(Table1[[#This Row],[ZIPCODE]],Table3[zip],Table3[county])</f>
        <v>Emery County</v>
      </c>
      <c r="J2328" t="str">
        <f>IFERROR(Table1[[#This Row],[County (Utah.gov)]], SUBSTITUTE(Table1[[#This Row],[County (WPR)]], " County", ""))</f>
        <v>Emery</v>
      </c>
    </row>
    <row r="2329" spans="1:10">
      <c r="A2329" t="s">
        <v>135</v>
      </c>
      <c r="B2329" t="s">
        <v>20</v>
      </c>
      <c r="C2329">
        <v>2025</v>
      </c>
      <c r="D2329">
        <v>2</v>
      </c>
      <c r="E2329">
        <v>84525</v>
      </c>
      <c r="F2329" t="s">
        <v>290</v>
      </c>
      <c r="G2329">
        <v>1</v>
      </c>
      <c r="H2329" t="str">
        <f>_xlfn.XLOOKUP(Table1[[#This Row],[ZIPCODE]],Table2[Zip Code],Table2[County])</f>
        <v>Emery</v>
      </c>
      <c r="I2329" t="str">
        <f>_xlfn.XLOOKUP(Table1[[#This Row],[ZIPCODE]],Table3[zip],Table3[county])</f>
        <v>Emery County</v>
      </c>
      <c r="J2329" t="str">
        <f>IFERROR(Table1[[#This Row],[County (Utah.gov)]], SUBSTITUTE(Table1[[#This Row],[County (WPR)]], " County", ""))</f>
        <v>Emery</v>
      </c>
    </row>
    <row r="2330" spans="1:10">
      <c r="A2330" t="s">
        <v>135</v>
      </c>
      <c r="B2330" t="s">
        <v>20</v>
      </c>
      <c r="C2330">
        <v>2025</v>
      </c>
      <c r="D2330">
        <v>2</v>
      </c>
      <c r="E2330">
        <v>84526</v>
      </c>
      <c r="F2330" t="s">
        <v>290</v>
      </c>
      <c r="G2330">
        <v>3</v>
      </c>
      <c r="H2330" t="str">
        <f>_xlfn.XLOOKUP(Table1[[#This Row],[ZIPCODE]],Table2[Zip Code],Table2[County])</f>
        <v>Carbon</v>
      </c>
      <c r="I2330" t="str">
        <f>_xlfn.XLOOKUP(Table1[[#This Row],[ZIPCODE]],Table3[zip],Table3[county])</f>
        <v>Carbon County</v>
      </c>
      <c r="J2330" t="str">
        <f>IFERROR(Table1[[#This Row],[County (Utah.gov)]], SUBSTITUTE(Table1[[#This Row],[County (WPR)]], " County", ""))</f>
        <v>Carbon</v>
      </c>
    </row>
    <row r="2331" spans="1:10">
      <c r="A2331" t="s">
        <v>135</v>
      </c>
      <c r="B2331" t="s">
        <v>20</v>
      </c>
      <c r="C2331">
        <v>2025</v>
      </c>
      <c r="D2331">
        <v>2</v>
      </c>
      <c r="E2331">
        <v>84528</v>
      </c>
      <c r="F2331" t="s">
        <v>290</v>
      </c>
      <c r="G2331">
        <v>4</v>
      </c>
      <c r="H2331" t="str">
        <f>_xlfn.XLOOKUP(Table1[[#This Row],[ZIPCODE]],Table2[Zip Code],Table2[County])</f>
        <v>Emery</v>
      </c>
      <c r="I2331" t="str">
        <f>_xlfn.XLOOKUP(Table1[[#This Row],[ZIPCODE]],Table3[zip],Table3[county])</f>
        <v>Emery County</v>
      </c>
      <c r="J2331" t="str">
        <f>IFERROR(Table1[[#This Row],[County (Utah.gov)]], SUBSTITUTE(Table1[[#This Row],[County (WPR)]], " County", ""))</f>
        <v>Emery</v>
      </c>
    </row>
    <row r="2332" spans="1:10">
      <c r="A2332" t="s">
        <v>135</v>
      </c>
      <c r="B2332" t="s">
        <v>20</v>
      </c>
      <c r="C2332">
        <v>2025</v>
      </c>
      <c r="D2332">
        <v>2</v>
      </c>
      <c r="E2332">
        <v>84532</v>
      </c>
      <c r="F2332" t="s">
        <v>290</v>
      </c>
      <c r="G2332">
        <v>5</v>
      </c>
      <c r="H2332" t="str">
        <f>_xlfn.XLOOKUP(Table1[[#This Row],[ZIPCODE]],Table2[Zip Code],Table2[County])</f>
        <v>Grand</v>
      </c>
      <c r="I2332" t="str">
        <f>_xlfn.XLOOKUP(Table1[[#This Row],[ZIPCODE]],Table3[zip],Table3[county])</f>
        <v>Grand County</v>
      </c>
      <c r="J2332" t="str">
        <f>IFERROR(Table1[[#This Row],[County (Utah.gov)]], SUBSTITUTE(Table1[[#This Row],[County (WPR)]], " County", ""))</f>
        <v>Grand</v>
      </c>
    </row>
    <row r="2333" spans="1:10">
      <c r="A2333" t="s">
        <v>135</v>
      </c>
      <c r="B2333" t="s">
        <v>20</v>
      </c>
      <c r="C2333">
        <v>2025</v>
      </c>
      <c r="D2333">
        <v>2</v>
      </c>
      <c r="E2333">
        <v>84532</v>
      </c>
      <c r="F2333" t="s">
        <v>291</v>
      </c>
      <c r="G2333">
        <v>1</v>
      </c>
      <c r="H2333" t="str">
        <f>_xlfn.XLOOKUP(Table1[[#This Row],[ZIPCODE]],Table2[Zip Code],Table2[County])</f>
        <v>Grand</v>
      </c>
      <c r="I2333" t="str">
        <f>_xlfn.XLOOKUP(Table1[[#This Row],[ZIPCODE]],Table3[zip],Table3[county])</f>
        <v>Grand County</v>
      </c>
      <c r="J2333" t="str">
        <f>IFERROR(Table1[[#This Row],[County (Utah.gov)]], SUBSTITUTE(Table1[[#This Row],[County (WPR)]], " County", ""))</f>
        <v>Grand</v>
      </c>
    </row>
    <row r="2334" spans="1:10">
      <c r="A2334" t="s">
        <v>135</v>
      </c>
      <c r="B2334" t="s">
        <v>20</v>
      </c>
      <c r="C2334">
        <v>2025</v>
      </c>
      <c r="D2334">
        <v>2</v>
      </c>
      <c r="E2334">
        <v>84534</v>
      </c>
      <c r="F2334" t="s">
        <v>290</v>
      </c>
      <c r="G2334">
        <v>2</v>
      </c>
      <c r="H2334" t="str">
        <f>_xlfn.XLOOKUP(Table1[[#This Row],[ZIPCODE]],Table2[Zip Code],Table2[County])</f>
        <v>San Juan</v>
      </c>
      <c r="I2334" t="str">
        <f>_xlfn.XLOOKUP(Table1[[#This Row],[ZIPCODE]],Table3[zip],Table3[county])</f>
        <v>San Juan County</v>
      </c>
      <c r="J2334" t="str">
        <f>IFERROR(Table1[[#This Row],[County (Utah.gov)]], SUBSTITUTE(Table1[[#This Row],[County (WPR)]], " County", ""))</f>
        <v>San Juan</v>
      </c>
    </row>
    <row r="2335" spans="1:10">
      <c r="A2335" t="s">
        <v>135</v>
      </c>
      <c r="B2335" t="s">
        <v>20</v>
      </c>
      <c r="C2335">
        <v>2025</v>
      </c>
      <c r="D2335">
        <v>2</v>
      </c>
      <c r="E2335">
        <v>84534</v>
      </c>
      <c r="F2335" t="s">
        <v>291</v>
      </c>
      <c r="G2335">
        <v>1</v>
      </c>
      <c r="H2335" t="str">
        <f>_xlfn.XLOOKUP(Table1[[#This Row],[ZIPCODE]],Table2[Zip Code],Table2[County])</f>
        <v>San Juan</v>
      </c>
      <c r="I2335" t="str">
        <f>_xlfn.XLOOKUP(Table1[[#This Row],[ZIPCODE]],Table3[zip],Table3[county])</f>
        <v>San Juan County</v>
      </c>
      <c r="J2335" t="str">
        <f>IFERROR(Table1[[#This Row],[County (Utah.gov)]], SUBSTITUTE(Table1[[#This Row],[County (WPR)]], " County", ""))</f>
        <v>San Juan</v>
      </c>
    </row>
    <row r="2336" spans="1:10">
      <c r="A2336" t="s">
        <v>135</v>
      </c>
      <c r="B2336" t="s">
        <v>20</v>
      </c>
      <c r="C2336">
        <v>2025</v>
      </c>
      <c r="D2336">
        <v>2</v>
      </c>
      <c r="E2336">
        <v>84535</v>
      </c>
      <c r="F2336" t="s">
        <v>290</v>
      </c>
      <c r="G2336">
        <v>7</v>
      </c>
      <c r="H2336" t="str">
        <f>_xlfn.XLOOKUP(Table1[[#This Row],[ZIPCODE]],Table2[Zip Code],Table2[County])</f>
        <v>San Juan</v>
      </c>
      <c r="I2336" t="str">
        <f>_xlfn.XLOOKUP(Table1[[#This Row],[ZIPCODE]],Table3[zip],Table3[county])</f>
        <v>San Juan County</v>
      </c>
      <c r="J2336" t="str">
        <f>IFERROR(Table1[[#This Row],[County (Utah.gov)]], SUBSTITUTE(Table1[[#This Row],[County (WPR)]], " County", ""))</f>
        <v>San Juan</v>
      </c>
    </row>
    <row r="2337" spans="1:10">
      <c r="A2337" t="s">
        <v>135</v>
      </c>
      <c r="B2337" t="s">
        <v>20</v>
      </c>
      <c r="C2337">
        <v>2025</v>
      </c>
      <c r="D2337">
        <v>2</v>
      </c>
      <c r="E2337">
        <v>84537</v>
      </c>
      <c r="F2337" t="s">
        <v>290</v>
      </c>
      <c r="G2337">
        <v>2</v>
      </c>
      <c r="H2337" t="str">
        <f>_xlfn.XLOOKUP(Table1[[#This Row],[ZIPCODE]],Table2[Zip Code],Table2[County])</f>
        <v>Emery</v>
      </c>
      <c r="I2337" t="str">
        <f>_xlfn.XLOOKUP(Table1[[#This Row],[ZIPCODE]],Table3[zip],Table3[county])</f>
        <v>Emery County</v>
      </c>
      <c r="J2337" t="str">
        <f>IFERROR(Table1[[#This Row],[County (Utah.gov)]], SUBSTITUTE(Table1[[#This Row],[County (WPR)]], " County", ""))</f>
        <v>Emery</v>
      </c>
    </row>
    <row r="2338" spans="1:10">
      <c r="A2338" t="s">
        <v>135</v>
      </c>
      <c r="B2338" t="s">
        <v>20</v>
      </c>
      <c r="C2338">
        <v>2025</v>
      </c>
      <c r="D2338">
        <v>2</v>
      </c>
      <c r="E2338">
        <v>84542</v>
      </c>
      <c r="F2338" t="s">
        <v>290</v>
      </c>
      <c r="G2338">
        <v>1</v>
      </c>
      <c r="H2338" t="str">
        <f>_xlfn.XLOOKUP(Table1[[#This Row],[ZIPCODE]],Table2[Zip Code],Table2[County])</f>
        <v>Carbon</v>
      </c>
      <c r="I2338" t="str">
        <f>_xlfn.XLOOKUP(Table1[[#This Row],[ZIPCODE]],Table3[zip],Table3[county])</f>
        <v>Carbon County</v>
      </c>
      <c r="J2338" t="str">
        <f>IFERROR(Table1[[#This Row],[County (Utah.gov)]], SUBSTITUTE(Table1[[#This Row],[County (WPR)]], " County", ""))</f>
        <v>Carbon</v>
      </c>
    </row>
    <row r="2339" spans="1:10">
      <c r="A2339" t="s">
        <v>135</v>
      </c>
      <c r="B2339" t="s">
        <v>20</v>
      </c>
      <c r="C2339">
        <v>2025</v>
      </c>
      <c r="D2339">
        <v>2</v>
      </c>
      <c r="E2339">
        <v>84542</v>
      </c>
      <c r="F2339" t="s">
        <v>291</v>
      </c>
      <c r="G2339">
        <v>1</v>
      </c>
      <c r="H2339" t="str">
        <f>_xlfn.XLOOKUP(Table1[[#This Row],[ZIPCODE]],Table2[Zip Code],Table2[County])</f>
        <v>Carbon</v>
      </c>
      <c r="I2339" t="str">
        <f>_xlfn.XLOOKUP(Table1[[#This Row],[ZIPCODE]],Table3[zip],Table3[county])</f>
        <v>Carbon County</v>
      </c>
      <c r="J2339" t="str">
        <f>IFERROR(Table1[[#This Row],[County (Utah.gov)]], SUBSTITUTE(Table1[[#This Row],[County (WPR)]], " County", ""))</f>
        <v>Carbon</v>
      </c>
    </row>
    <row r="2340" spans="1:10">
      <c r="A2340" t="s">
        <v>135</v>
      </c>
      <c r="B2340" t="s">
        <v>20</v>
      </c>
      <c r="C2340">
        <v>2025</v>
      </c>
      <c r="D2340">
        <v>2</v>
      </c>
      <c r="E2340">
        <v>84601</v>
      </c>
      <c r="F2340" t="s">
        <v>290</v>
      </c>
      <c r="G2340">
        <v>9</v>
      </c>
      <c r="H2340" t="str">
        <f>_xlfn.XLOOKUP(Table1[[#This Row],[ZIPCODE]],Table2[Zip Code],Table2[County])</f>
        <v>Utah</v>
      </c>
      <c r="I2340" t="str">
        <f>_xlfn.XLOOKUP(Table1[[#This Row],[ZIPCODE]],Table3[zip],Table3[county])</f>
        <v>Utah County</v>
      </c>
      <c r="J2340" t="str">
        <f>IFERROR(Table1[[#This Row],[County (Utah.gov)]], SUBSTITUTE(Table1[[#This Row],[County (WPR)]], " County", ""))</f>
        <v>Utah</v>
      </c>
    </row>
    <row r="2341" spans="1:10">
      <c r="A2341" t="s">
        <v>135</v>
      </c>
      <c r="B2341" t="s">
        <v>20</v>
      </c>
      <c r="C2341">
        <v>2025</v>
      </c>
      <c r="D2341">
        <v>2</v>
      </c>
      <c r="E2341">
        <v>84601</v>
      </c>
      <c r="F2341" t="s">
        <v>291</v>
      </c>
      <c r="G2341">
        <v>2</v>
      </c>
      <c r="H2341" t="str">
        <f>_xlfn.XLOOKUP(Table1[[#This Row],[ZIPCODE]],Table2[Zip Code],Table2[County])</f>
        <v>Utah</v>
      </c>
      <c r="I2341" t="str">
        <f>_xlfn.XLOOKUP(Table1[[#This Row],[ZIPCODE]],Table3[zip],Table3[county])</f>
        <v>Utah County</v>
      </c>
      <c r="J2341" t="str">
        <f>IFERROR(Table1[[#This Row],[County (Utah.gov)]], SUBSTITUTE(Table1[[#This Row],[County (WPR)]], " County", ""))</f>
        <v>Utah</v>
      </c>
    </row>
    <row r="2342" spans="1:10">
      <c r="A2342" t="s">
        <v>135</v>
      </c>
      <c r="B2342" t="s">
        <v>20</v>
      </c>
      <c r="C2342">
        <v>2025</v>
      </c>
      <c r="D2342">
        <v>2</v>
      </c>
      <c r="E2342">
        <v>84604</v>
      </c>
      <c r="F2342" t="s">
        <v>290</v>
      </c>
      <c r="G2342">
        <v>23</v>
      </c>
      <c r="H2342" t="str">
        <f>_xlfn.XLOOKUP(Table1[[#This Row],[ZIPCODE]],Table2[Zip Code],Table2[County])</f>
        <v>Utah</v>
      </c>
      <c r="I2342" t="str">
        <f>_xlfn.XLOOKUP(Table1[[#This Row],[ZIPCODE]],Table3[zip],Table3[county])</f>
        <v>Utah County</v>
      </c>
      <c r="J2342" t="str">
        <f>IFERROR(Table1[[#This Row],[County (Utah.gov)]], SUBSTITUTE(Table1[[#This Row],[County (WPR)]], " County", ""))</f>
        <v>Utah</v>
      </c>
    </row>
    <row r="2343" spans="1:10">
      <c r="A2343" t="s">
        <v>135</v>
      </c>
      <c r="B2343" t="s">
        <v>20</v>
      </c>
      <c r="C2343">
        <v>2025</v>
      </c>
      <c r="D2343">
        <v>2</v>
      </c>
      <c r="E2343">
        <v>84604</v>
      </c>
      <c r="F2343" t="s">
        <v>291</v>
      </c>
      <c r="G2343">
        <v>3</v>
      </c>
      <c r="H2343" t="str">
        <f>_xlfn.XLOOKUP(Table1[[#This Row],[ZIPCODE]],Table2[Zip Code],Table2[County])</f>
        <v>Utah</v>
      </c>
      <c r="I2343" t="str">
        <f>_xlfn.XLOOKUP(Table1[[#This Row],[ZIPCODE]],Table3[zip],Table3[county])</f>
        <v>Utah County</v>
      </c>
      <c r="J2343" t="str">
        <f>IFERROR(Table1[[#This Row],[County (Utah.gov)]], SUBSTITUTE(Table1[[#This Row],[County (WPR)]], " County", ""))</f>
        <v>Utah</v>
      </c>
    </row>
    <row r="2344" spans="1:10">
      <c r="A2344" t="s">
        <v>135</v>
      </c>
      <c r="B2344" t="s">
        <v>20</v>
      </c>
      <c r="C2344">
        <v>2025</v>
      </c>
      <c r="D2344">
        <v>2</v>
      </c>
      <c r="E2344">
        <v>84606</v>
      </c>
      <c r="F2344" t="s">
        <v>290</v>
      </c>
      <c r="G2344">
        <v>3</v>
      </c>
      <c r="H2344" t="str">
        <f>_xlfn.XLOOKUP(Table1[[#This Row],[ZIPCODE]],Table2[Zip Code],Table2[County])</f>
        <v>Utah</v>
      </c>
      <c r="I2344" t="str">
        <f>_xlfn.XLOOKUP(Table1[[#This Row],[ZIPCODE]],Table3[zip],Table3[county])</f>
        <v>Utah County</v>
      </c>
      <c r="J2344" t="str">
        <f>IFERROR(Table1[[#This Row],[County (Utah.gov)]], SUBSTITUTE(Table1[[#This Row],[County (WPR)]], " County", ""))</f>
        <v>Utah</v>
      </c>
    </row>
    <row r="2345" spans="1:10">
      <c r="A2345" t="s">
        <v>135</v>
      </c>
      <c r="B2345" t="s">
        <v>20</v>
      </c>
      <c r="C2345">
        <v>2025</v>
      </c>
      <c r="D2345">
        <v>2</v>
      </c>
      <c r="E2345">
        <v>84620</v>
      </c>
      <c r="F2345" t="s">
        <v>290</v>
      </c>
      <c r="G2345">
        <v>1</v>
      </c>
      <c r="H2345" t="str">
        <f>_xlfn.XLOOKUP(Table1[[#This Row],[ZIPCODE]],Table2[Zip Code],Table2[County])</f>
        <v>Sevier</v>
      </c>
      <c r="I2345" t="str">
        <f>_xlfn.XLOOKUP(Table1[[#This Row],[ZIPCODE]],Table3[zip],Table3[county])</f>
        <v>Sevier County</v>
      </c>
      <c r="J2345" t="str">
        <f>IFERROR(Table1[[#This Row],[County (Utah.gov)]], SUBSTITUTE(Table1[[#This Row],[County (WPR)]], " County", ""))</f>
        <v>Sevier</v>
      </c>
    </row>
    <row r="2346" spans="1:10">
      <c r="A2346" t="s">
        <v>135</v>
      </c>
      <c r="B2346" t="s">
        <v>20</v>
      </c>
      <c r="C2346">
        <v>2025</v>
      </c>
      <c r="D2346">
        <v>2</v>
      </c>
      <c r="E2346">
        <v>84622</v>
      </c>
      <c r="F2346" t="s">
        <v>290</v>
      </c>
      <c r="G2346">
        <v>2</v>
      </c>
      <c r="H2346" t="str">
        <f>_xlfn.XLOOKUP(Table1[[#This Row],[ZIPCODE]],Table2[Zip Code],Table2[County])</f>
        <v>Sanpete</v>
      </c>
      <c r="I2346" t="str">
        <f>_xlfn.XLOOKUP(Table1[[#This Row],[ZIPCODE]],Table3[zip],Table3[county])</f>
        <v>Sanpete County</v>
      </c>
      <c r="J2346" t="str">
        <f>IFERROR(Table1[[#This Row],[County (Utah.gov)]], SUBSTITUTE(Table1[[#This Row],[County (WPR)]], " County", ""))</f>
        <v>Sanpete</v>
      </c>
    </row>
    <row r="2347" spans="1:10">
      <c r="A2347" t="s">
        <v>135</v>
      </c>
      <c r="B2347" t="s">
        <v>20</v>
      </c>
      <c r="C2347">
        <v>2025</v>
      </c>
      <c r="D2347">
        <v>2</v>
      </c>
      <c r="E2347">
        <v>84624</v>
      </c>
      <c r="F2347" t="s">
        <v>290</v>
      </c>
      <c r="G2347">
        <v>5</v>
      </c>
      <c r="H2347" t="str">
        <f>_xlfn.XLOOKUP(Table1[[#This Row],[ZIPCODE]],Table2[Zip Code],Table2[County])</f>
        <v>Millard</v>
      </c>
      <c r="I2347" t="str">
        <f>_xlfn.XLOOKUP(Table1[[#This Row],[ZIPCODE]],Table3[zip],Table3[county])</f>
        <v>Millard County</v>
      </c>
      <c r="J2347" t="str">
        <f>IFERROR(Table1[[#This Row],[County (Utah.gov)]], SUBSTITUTE(Table1[[#This Row],[County (WPR)]], " County", ""))</f>
        <v>Millard</v>
      </c>
    </row>
    <row r="2348" spans="1:10">
      <c r="A2348" t="s">
        <v>135</v>
      </c>
      <c r="B2348" t="s">
        <v>20</v>
      </c>
      <c r="C2348">
        <v>2025</v>
      </c>
      <c r="D2348">
        <v>2</v>
      </c>
      <c r="E2348">
        <v>84624</v>
      </c>
      <c r="F2348" t="s">
        <v>291</v>
      </c>
      <c r="G2348">
        <v>1</v>
      </c>
      <c r="H2348" t="str">
        <f>_xlfn.XLOOKUP(Table1[[#This Row],[ZIPCODE]],Table2[Zip Code],Table2[County])</f>
        <v>Millard</v>
      </c>
      <c r="I2348" t="str">
        <f>_xlfn.XLOOKUP(Table1[[#This Row],[ZIPCODE]],Table3[zip],Table3[county])</f>
        <v>Millard County</v>
      </c>
      <c r="J2348" t="str">
        <f>IFERROR(Table1[[#This Row],[County (Utah.gov)]], SUBSTITUTE(Table1[[#This Row],[County (WPR)]], " County", ""))</f>
        <v>Millard</v>
      </c>
    </row>
    <row r="2349" spans="1:10">
      <c r="A2349" t="s">
        <v>135</v>
      </c>
      <c r="B2349" t="s">
        <v>20</v>
      </c>
      <c r="C2349">
        <v>2025</v>
      </c>
      <c r="D2349">
        <v>2</v>
      </c>
      <c r="E2349">
        <v>84627</v>
      </c>
      <c r="F2349" t="s">
        <v>290</v>
      </c>
      <c r="G2349">
        <v>5</v>
      </c>
      <c r="H2349" t="str">
        <f>_xlfn.XLOOKUP(Table1[[#This Row],[ZIPCODE]],Table2[Zip Code],Table2[County])</f>
        <v>Sanpete</v>
      </c>
      <c r="I2349" t="str">
        <f>_xlfn.XLOOKUP(Table1[[#This Row],[ZIPCODE]],Table3[zip],Table3[county])</f>
        <v>Sanpete County</v>
      </c>
      <c r="J2349" t="str">
        <f>IFERROR(Table1[[#This Row],[County (Utah.gov)]], SUBSTITUTE(Table1[[#This Row],[County (WPR)]], " County", ""))</f>
        <v>Sanpete</v>
      </c>
    </row>
    <row r="2350" spans="1:10">
      <c r="A2350" t="s">
        <v>135</v>
      </c>
      <c r="B2350" t="s">
        <v>20</v>
      </c>
      <c r="C2350">
        <v>2025</v>
      </c>
      <c r="D2350">
        <v>2</v>
      </c>
      <c r="E2350">
        <v>84627</v>
      </c>
      <c r="F2350" t="s">
        <v>291</v>
      </c>
      <c r="G2350">
        <v>1</v>
      </c>
      <c r="H2350" t="str">
        <f>_xlfn.XLOOKUP(Table1[[#This Row],[ZIPCODE]],Table2[Zip Code],Table2[County])</f>
        <v>Sanpete</v>
      </c>
      <c r="I2350" t="str">
        <f>_xlfn.XLOOKUP(Table1[[#This Row],[ZIPCODE]],Table3[zip],Table3[county])</f>
        <v>Sanpete County</v>
      </c>
      <c r="J2350" t="str">
        <f>IFERROR(Table1[[#This Row],[County (Utah.gov)]], SUBSTITUTE(Table1[[#This Row],[County (WPR)]], " County", ""))</f>
        <v>Sanpete</v>
      </c>
    </row>
    <row r="2351" spans="1:10">
      <c r="A2351" t="s">
        <v>135</v>
      </c>
      <c r="B2351" t="s">
        <v>20</v>
      </c>
      <c r="C2351">
        <v>2025</v>
      </c>
      <c r="D2351">
        <v>2</v>
      </c>
      <c r="E2351">
        <v>84629</v>
      </c>
      <c r="F2351" t="s">
        <v>290</v>
      </c>
      <c r="G2351">
        <v>3</v>
      </c>
      <c r="H2351" t="str">
        <f>_xlfn.XLOOKUP(Table1[[#This Row],[ZIPCODE]],Table2[Zip Code],Table2[County])</f>
        <v>Sanpete</v>
      </c>
      <c r="I2351" t="str">
        <f>_xlfn.XLOOKUP(Table1[[#This Row],[ZIPCODE]],Table3[zip],Table3[county])</f>
        <v>Sanpete County</v>
      </c>
      <c r="J2351" t="str">
        <f>IFERROR(Table1[[#This Row],[County (Utah.gov)]], SUBSTITUTE(Table1[[#This Row],[County (WPR)]], " County", ""))</f>
        <v>Sanpete</v>
      </c>
    </row>
    <row r="2352" spans="1:10">
      <c r="A2352" t="s">
        <v>135</v>
      </c>
      <c r="B2352" t="s">
        <v>20</v>
      </c>
      <c r="C2352">
        <v>2025</v>
      </c>
      <c r="D2352">
        <v>2</v>
      </c>
      <c r="E2352">
        <v>84631</v>
      </c>
      <c r="F2352" t="s">
        <v>290</v>
      </c>
      <c r="G2352">
        <v>2</v>
      </c>
      <c r="H2352" t="str">
        <f>_xlfn.XLOOKUP(Table1[[#This Row],[ZIPCODE]],Table2[Zip Code],Table2[County])</f>
        <v>Millard</v>
      </c>
      <c r="I2352" t="str">
        <f>_xlfn.XLOOKUP(Table1[[#This Row],[ZIPCODE]],Table3[zip],Table3[county])</f>
        <v>Millard County</v>
      </c>
      <c r="J2352" t="str">
        <f>IFERROR(Table1[[#This Row],[County (Utah.gov)]], SUBSTITUTE(Table1[[#This Row],[County (WPR)]], " County", ""))</f>
        <v>Millard</v>
      </c>
    </row>
    <row r="2353" spans="1:10">
      <c r="A2353" t="s">
        <v>135</v>
      </c>
      <c r="B2353" t="s">
        <v>20</v>
      </c>
      <c r="C2353">
        <v>2025</v>
      </c>
      <c r="D2353">
        <v>2</v>
      </c>
      <c r="E2353">
        <v>84634</v>
      </c>
      <c r="F2353" t="s">
        <v>290</v>
      </c>
      <c r="G2353">
        <v>2</v>
      </c>
      <c r="H2353" t="str">
        <f>_xlfn.XLOOKUP(Table1[[#This Row],[ZIPCODE]],Table2[Zip Code],Table2[County])</f>
        <v>Sanpete</v>
      </c>
      <c r="I2353" t="str">
        <f>_xlfn.XLOOKUP(Table1[[#This Row],[ZIPCODE]],Table3[zip],Table3[county])</f>
        <v>Sanpete County</v>
      </c>
      <c r="J2353" t="str">
        <f>IFERROR(Table1[[#This Row],[County (Utah.gov)]], SUBSTITUTE(Table1[[#This Row],[County (WPR)]], " County", ""))</f>
        <v>Sanpete</v>
      </c>
    </row>
    <row r="2354" spans="1:10">
      <c r="A2354" t="s">
        <v>135</v>
      </c>
      <c r="B2354" t="s">
        <v>20</v>
      </c>
      <c r="C2354">
        <v>2025</v>
      </c>
      <c r="D2354">
        <v>2</v>
      </c>
      <c r="E2354">
        <v>84637</v>
      </c>
      <c r="F2354" t="s">
        <v>290</v>
      </c>
      <c r="G2354">
        <v>1</v>
      </c>
      <c r="H2354" t="str">
        <f>_xlfn.XLOOKUP(Table1[[#This Row],[ZIPCODE]],Table2[Zip Code],Table2[County])</f>
        <v>Millard</v>
      </c>
      <c r="I2354" t="str">
        <f>_xlfn.XLOOKUP(Table1[[#This Row],[ZIPCODE]],Table3[zip],Table3[county])</f>
        <v>Millard County</v>
      </c>
      <c r="J2354" t="str">
        <f>IFERROR(Table1[[#This Row],[County (Utah.gov)]], SUBSTITUTE(Table1[[#This Row],[County (WPR)]], " County", ""))</f>
        <v>Millard</v>
      </c>
    </row>
    <row r="2355" spans="1:10">
      <c r="A2355" t="s">
        <v>135</v>
      </c>
      <c r="B2355" t="s">
        <v>20</v>
      </c>
      <c r="C2355">
        <v>2025</v>
      </c>
      <c r="D2355">
        <v>2</v>
      </c>
      <c r="E2355">
        <v>84639</v>
      </c>
      <c r="F2355" t="s">
        <v>290</v>
      </c>
      <c r="G2355">
        <v>2</v>
      </c>
      <c r="H2355" t="str">
        <f>_xlfn.XLOOKUP(Table1[[#This Row],[ZIPCODE]],Table2[Zip Code],Table2[County])</f>
        <v>Juab</v>
      </c>
      <c r="I2355" t="str">
        <f>_xlfn.XLOOKUP(Table1[[#This Row],[ZIPCODE]],Table3[zip],Table3[county])</f>
        <v>Juab County</v>
      </c>
      <c r="J2355" t="str">
        <f>IFERROR(Table1[[#This Row],[County (Utah.gov)]], SUBSTITUTE(Table1[[#This Row],[County (WPR)]], " County", ""))</f>
        <v>Juab</v>
      </c>
    </row>
    <row r="2356" spans="1:10">
      <c r="A2356" t="s">
        <v>135</v>
      </c>
      <c r="B2356" t="s">
        <v>20</v>
      </c>
      <c r="C2356">
        <v>2025</v>
      </c>
      <c r="D2356">
        <v>2</v>
      </c>
      <c r="E2356">
        <v>84642</v>
      </c>
      <c r="F2356" t="s">
        <v>290</v>
      </c>
      <c r="G2356">
        <v>2</v>
      </c>
      <c r="H2356" t="str">
        <f>_xlfn.XLOOKUP(Table1[[#This Row],[ZIPCODE]],Table2[Zip Code],Table2[County])</f>
        <v>Sanpete</v>
      </c>
      <c r="I2356" t="str">
        <f>_xlfn.XLOOKUP(Table1[[#This Row],[ZIPCODE]],Table3[zip],Table3[county])</f>
        <v>Sanpete County</v>
      </c>
      <c r="J2356" t="str">
        <f>IFERROR(Table1[[#This Row],[County (Utah.gov)]], SUBSTITUTE(Table1[[#This Row],[County (WPR)]], " County", ""))</f>
        <v>Sanpete</v>
      </c>
    </row>
    <row r="2357" spans="1:10">
      <c r="A2357" t="s">
        <v>135</v>
      </c>
      <c r="B2357" t="s">
        <v>20</v>
      </c>
      <c r="C2357">
        <v>2025</v>
      </c>
      <c r="D2357">
        <v>2</v>
      </c>
      <c r="E2357">
        <v>84644</v>
      </c>
      <c r="F2357" t="s">
        <v>290</v>
      </c>
      <c r="G2357">
        <v>4</v>
      </c>
      <c r="H2357" t="str">
        <f>_xlfn.XLOOKUP(Table1[[#This Row],[ZIPCODE]],Table2[Zip Code],Table2[County])</f>
        <v>Millard</v>
      </c>
      <c r="I2357" t="str">
        <f>_xlfn.XLOOKUP(Table1[[#This Row],[ZIPCODE]],Table3[zip],Table3[county])</f>
        <v>Millard County</v>
      </c>
      <c r="J2357" t="str">
        <f>IFERROR(Table1[[#This Row],[County (Utah.gov)]], SUBSTITUTE(Table1[[#This Row],[County (WPR)]], " County", ""))</f>
        <v>Millard</v>
      </c>
    </row>
    <row r="2358" spans="1:10">
      <c r="A2358" t="s">
        <v>135</v>
      </c>
      <c r="B2358" t="s">
        <v>20</v>
      </c>
      <c r="C2358">
        <v>2025</v>
      </c>
      <c r="D2358">
        <v>2</v>
      </c>
      <c r="E2358">
        <v>84645</v>
      </c>
      <c r="F2358" t="s">
        <v>290</v>
      </c>
      <c r="G2358">
        <v>5</v>
      </c>
      <c r="H2358" t="str">
        <f>_xlfn.XLOOKUP(Table1[[#This Row],[ZIPCODE]],Table2[Zip Code],Table2[County])</f>
        <v>Juab</v>
      </c>
      <c r="I2358" t="str">
        <f>_xlfn.XLOOKUP(Table1[[#This Row],[ZIPCODE]],Table3[zip],Table3[county])</f>
        <v>Juab County</v>
      </c>
      <c r="J2358" t="str">
        <f>IFERROR(Table1[[#This Row],[County (Utah.gov)]], SUBSTITUTE(Table1[[#This Row],[County (WPR)]], " County", ""))</f>
        <v>Juab</v>
      </c>
    </row>
    <row r="2359" spans="1:10">
      <c r="A2359" t="s">
        <v>135</v>
      </c>
      <c r="B2359" t="s">
        <v>20</v>
      </c>
      <c r="C2359">
        <v>2025</v>
      </c>
      <c r="D2359">
        <v>2</v>
      </c>
      <c r="E2359">
        <v>84646</v>
      </c>
      <c r="F2359" t="s">
        <v>290</v>
      </c>
      <c r="G2359">
        <v>3</v>
      </c>
      <c r="H2359" t="str">
        <f>_xlfn.XLOOKUP(Table1[[#This Row],[ZIPCODE]],Table2[Zip Code],Table2[County])</f>
        <v>Sanpete</v>
      </c>
      <c r="I2359" t="str">
        <f>_xlfn.XLOOKUP(Table1[[#This Row],[ZIPCODE]],Table3[zip],Table3[county])</f>
        <v>Sanpete County</v>
      </c>
      <c r="J2359" t="str">
        <f>IFERROR(Table1[[#This Row],[County (Utah.gov)]], SUBSTITUTE(Table1[[#This Row],[County (WPR)]], " County", ""))</f>
        <v>Sanpete</v>
      </c>
    </row>
    <row r="2360" spans="1:10">
      <c r="A2360" t="s">
        <v>135</v>
      </c>
      <c r="B2360" t="s">
        <v>20</v>
      </c>
      <c r="C2360">
        <v>2025</v>
      </c>
      <c r="D2360">
        <v>2</v>
      </c>
      <c r="E2360">
        <v>84647</v>
      </c>
      <c r="F2360" t="s">
        <v>290</v>
      </c>
      <c r="G2360">
        <v>9</v>
      </c>
      <c r="H2360" t="str">
        <f>_xlfn.XLOOKUP(Table1[[#This Row],[ZIPCODE]],Table2[Zip Code],Table2[County])</f>
        <v>Sanpete</v>
      </c>
      <c r="I2360" t="str">
        <f>_xlfn.XLOOKUP(Table1[[#This Row],[ZIPCODE]],Table3[zip],Table3[county])</f>
        <v>Sanpete County</v>
      </c>
      <c r="J2360" t="str">
        <f>IFERROR(Table1[[#This Row],[County (Utah.gov)]], SUBSTITUTE(Table1[[#This Row],[County (WPR)]], " County", ""))</f>
        <v>Sanpete</v>
      </c>
    </row>
    <row r="2361" spans="1:10">
      <c r="A2361" t="s">
        <v>135</v>
      </c>
      <c r="B2361" t="s">
        <v>20</v>
      </c>
      <c r="C2361">
        <v>2025</v>
      </c>
      <c r="D2361">
        <v>2</v>
      </c>
      <c r="E2361">
        <v>84647</v>
      </c>
      <c r="F2361" t="s">
        <v>291</v>
      </c>
      <c r="G2361">
        <v>1</v>
      </c>
      <c r="H2361" t="str">
        <f>_xlfn.XLOOKUP(Table1[[#This Row],[ZIPCODE]],Table2[Zip Code],Table2[County])</f>
        <v>Sanpete</v>
      </c>
      <c r="I2361" t="str">
        <f>_xlfn.XLOOKUP(Table1[[#This Row],[ZIPCODE]],Table3[zip],Table3[county])</f>
        <v>Sanpete County</v>
      </c>
      <c r="J2361" t="str">
        <f>IFERROR(Table1[[#This Row],[County (Utah.gov)]], SUBSTITUTE(Table1[[#This Row],[County (WPR)]], " County", ""))</f>
        <v>Sanpete</v>
      </c>
    </row>
    <row r="2362" spans="1:10">
      <c r="A2362" t="s">
        <v>135</v>
      </c>
      <c r="B2362" t="s">
        <v>20</v>
      </c>
      <c r="C2362">
        <v>2025</v>
      </c>
      <c r="D2362">
        <v>2</v>
      </c>
      <c r="E2362">
        <v>84648</v>
      </c>
      <c r="F2362" t="s">
        <v>290</v>
      </c>
      <c r="G2362">
        <v>10</v>
      </c>
      <c r="H2362" t="str">
        <f>_xlfn.XLOOKUP(Table1[[#This Row],[ZIPCODE]],Table2[Zip Code],Table2[County])</f>
        <v>Juab</v>
      </c>
      <c r="I2362" t="str">
        <f>_xlfn.XLOOKUP(Table1[[#This Row],[ZIPCODE]],Table3[zip],Table3[county])</f>
        <v>Juab County</v>
      </c>
      <c r="J2362" t="str">
        <f>IFERROR(Table1[[#This Row],[County (Utah.gov)]], SUBSTITUTE(Table1[[#This Row],[County (WPR)]], " County", ""))</f>
        <v>Juab</v>
      </c>
    </row>
    <row r="2363" spans="1:10">
      <c r="A2363" t="s">
        <v>135</v>
      </c>
      <c r="B2363" t="s">
        <v>20</v>
      </c>
      <c r="C2363">
        <v>2025</v>
      </c>
      <c r="D2363">
        <v>2</v>
      </c>
      <c r="E2363">
        <v>84648</v>
      </c>
      <c r="F2363" t="s">
        <v>291</v>
      </c>
      <c r="G2363">
        <v>1</v>
      </c>
      <c r="H2363" t="str">
        <f>_xlfn.XLOOKUP(Table1[[#This Row],[ZIPCODE]],Table2[Zip Code],Table2[County])</f>
        <v>Juab</v>
      </c>
      <c r="I2363" t="str">
        <f>_xlfn.XLOOKUP(Table1[[#This Row],[ZIPCODE]],Table3[zip],Table3[county])</f>
        <v>Juab County</v>
      </c>
      <c r="J2363" t="str">
        <f>IFERROR(Table1[[#This Row],[County (Utah.gov)]], SUBSTITUTE(Table1[[#This Row],[County (WPR)]], " County", ""))</f>
        <v>Juab</v>
      </c>
    </row>
    <row r="2364" spans="1:10">
      <c r="A2364" t="s">
        <v>135</v>
      </c>
      <c r="B2364" t="s">
        <v>20</v>
      </c>
      <c r="C2364">
        <v>2025</v>
      </c>
      <c r="D2364">
        <v>2</v>
      </c>
      <c r="E2364">
        <v>84649</v>
      </c>
      <c r="F2364" t="s">
        <v>290</v>
      </c>
      <c r="G2364">
        <v>4</v>
      </c>
      <c r="H2364" t="str">
        <f>_xlfn.XLOOKUP(Table1[[#This Row],[ZIPCODE]],Table2[Zip Code],Table2[County])</f>
        <v>Millard</v>
      </c>
      <c r="I2364" t="str">
        <f>_xlfn.XLOOKUP(Table1[[#This Row],[ZIPCODE]],Table3[zip],Table3[county])</f>
        <v>Millard County</v>
      </c>
      <c r="J2364" t="str">
        <f>IFERROR(Table1[[#This Row],[County (Utah.gov)]], SUBSTITUTE(Table1[[#This Row],[County (WPR)]], " County", ""))</f>
        <v>Millard</v>
      </c>
    </row>
    <row r="2365" spans="1:10">
      <c r="A2365" t="s">
        <v>135</v>
      </c>
      <c r="B2365" t="s">
        <v>20</v>
      </c>
      <c r="C2365">
        <v>2025</v>
      </c>
      <c r="D2365">
        <v>2</v>
      </c>
      <c r="E2365">
        <v>84651</v>
      </c>
      <c r="F2365" t="s">
        <v>290</v>
      </c>
      <c r="G2365">
        <v>29</v>
      </c>
      <c r="H2365" t="str">
        <f>_xlfn.XLOOKUP(Table1[[#This Row],[ZIPCODE]],Table2[Zip Code],Table2[County])</f>
        <v>Utah</v>
      </c>
      <c r="I2365" t="str">
        <f>_xlfn.XLOOKUP(Table1[[#This Row],[ZIPCODE]],Table3[zip],Table3[county])</f>
        <v>Utah County</v>
      </c>
      <c r="J2365" t="str">
        <f>IFERROR(Table1[[#This Row],[County (Utah.gov)]], SUBSTITUTE(Table1[[#This Row],[County (WPR)]], " County", ""))</f>
        <v>Utah</v>
      </c>
    </row>
    <row r="2366" spans="1:10">
      <c r="A2366" t="s">
        <v>135</v>
      </c>
      <c r="B2366" t="s">
        <v>20</v>
      </c>
      <c r="C2366">
        <v>2025</v>
      </c>
      <c r="D2366">
        <v>2</v>
      </c>
      <c r="E2366">
        <v>84651</v>
      </c>
      <c r="F2366" t="s">
        <v>291</v>
      </c>
      <c r="G2366">
        <v>3</v>
      </c>
      <c r="H2366" t="str">
        <f>_xlfn.XLOOKUP(Table1[[#This Row],[ZIPCODE]],Table2[Zip Code],Table2[County])</f>
        <v>Utah</v>
      </c>
      <c r="I2366" t="str">
        <f>_xlfn.XLOOKUP(Table1[[#This Row],[ZIPCODE]],Table3[zip],Table3[county])</f>
        <v>Utah County</v>
      </c>
      <c r="J2366" t="str">
        <f>IFERROR(Table1[[#This Row],[County (Utah.gov)]], SUBSTITUTE(Table1[[#This Row],[County (WPR)]], " County", ""))</f>
        <v>Utah</v>
      </c>
    </row>
    <row r="2367" spans="1:10">
      <c r="A2367" t="s">
        <v>135</v>
      </c>
      <c r="B2367" t="s">
        <v>20</v>
      </c>
      <c r="C2367">
        <v>2025</v>
      </c>
      <c r="D2367">
        <v>2</v>
      </c>
      <c r="E2367">
        <v>84652</v>
      </c>
      <c r="F2367" t="s">
        <v>290</v>
      </c>
      <c r="G2367">
        <v>1</v>
      </c>
      <c r="H2367" t="str">
        <f>_xlfn.XLOOKUP(Table1[[#This Row],[ZIPCODE]],Table2[Zip Code],Table2[County])</f>
        <v>Sevier</v>
      </c>
      <c r="I2367" t="str">
        <f>_xlfn.XLOOKUP(Table1[[#This Row],[ZIPCODE]],Table3[zip],Table3[county])</f>
        <v>Sevier County</v>
      </c>
      <c r="J2367" t="str">
        <f>IFERROR(Table1[[#This Row],[County (Utah.gov)]], SUBSTITUTE(Table1[[#This Row],[County (WPR)]], " County", ""))</f>
        <v>Sevier</v>
      </c>
    </row>
    <row r="2368" spans="1:10">
      <c r="A2368" t="s">
        <v>135</v>
      </c>
      <c r="B2368" t="s">
        <v>20</v>
      </c>
      <c r="C2368">
        <v>2025</v>
      </c>
      <c r="D2368">
        <v>2</v>
      </c>
      <c r="E2368">
        <v>84653</v>
      </c>
      <c r="F2368" t="s">
        <v>290</v>
      </c>
      <c r="G2368">
        <v>31</v>
      </c>
      <c r="H2368" t="str">
        <f>_xlfn.XLOOKUP(Table1[[#This Row],[ZIPCODE]],Table2[Zip Code],Table2[County])</f>
        <v>Utah</v>
      </c>
      <c r="I2368" t="str">
        <f>_xlfn.XLOOKUP(Table1[[#This Row],[ZIPCODE]],Table3[zip],Table3[county])</f>
        <v>Utah County</v>
      </c>
      <c r="J2368" t="str">
        <f>IFERROR(Table1[[#This Row],[County (Utah.gov)]], SUBSTITUTE(Table1[[#This Row],[County (WPR)]], " County", ""))</f>
        <v>Utah</v>
      </c>
    </row>
    <row r="2369" spans="1:10">
      <c r="A2369" t="s">
        <v>135</v>
      </c>
      <c r="B2369" t="s">
        <v>20</v>
      </c>
      <c r="C2369">
        <v>2025</v>
      </c>
      <c r="D2369">
        <v>2</v>
      </c>
      <c r="E2369">
        <v>84653</v>
      </c>
      <c r="F2369" t="s">
        <v>291</v>
      </c>
      <c r="G2369">
        <v>4</v>
      </c>
      <c r="H2369" t="str">
        <f>_xlfn.XLOOKUP(Table1[[#This Row],[ZIPCODE]],Table2[Zip Code],Table2[County])</f>
        <v>Utah</v>
      </c>
      <c r="I2369" t="str">
        <f>_xlfn.XLOOKUP(Table1[[#This Row],[ZIPCODE]],Table3[zip],Table3[county])</f>
        <v>Utah County</v>
      </c>
      <c r="J2369" t="str">
        <f>IFERROR(Table1[[#This Row],[County (Utah.gov)]], SUBSTITUTE(Table1[[#This Row],[County (WPR)]], " County", ""))</f>
        <v>Utah</v>
      </c>
    </row>
    <row r="2370" spans="1:10">
      <c r="A2370" t="s">
        <v>135</v>
      </c>
      <c r="B2370" t="s">
        <v>20</v>
      </c>
      <c r="C2370">
        <v>2025</v>
      </c>
      <c r="D2370">
        <v>2</v>
      </c>
      <c r="E2370">
        <v>84654</v>
      </c>
      <c r="F2370" t="s">
        <v>290</v>
      </c>
      <c r="G2370">
        <v>1</v>
      </c>
      <c r="H2370" t="str">
        <f>_xlfn.XLOOKUP(Table1[[#This Row],[ZIPCODE]],Table2[Zip Code],Table2[County])</f>
        <v>Sevier</v>
      </c>
      <c r="I2370" t="str">
        <f>_xlfn.XLOOKUP(Table1[[#This Row],[ZIPCODE]],Table3[zip],Table3[county])</f>
        <v>Sevier County</v>
      </c>
      <c r="J2370" t="str">
        <f>IFERROR(Table1[[#This Row],[County (Utah.gov)]], SUBSTITUTE(Table1[[#This Row],[County (WPR)]], " County", ""))</f>
        <v>Sevier</v>
      </c>
    </row>
    <row r="2371" spans="1:10">
      <c r="A2371" t="s">
        <v>135</v>
      </c>
      <c r="B2371" t="s">
        <v>20</v>
      </c>
      <c r="C2371">
        <v>2025</v>
      </c>
      <c r="D2371">
        <v>2</v>
      </c>
      <c r="E2371">
        <v>84655</v>
      </c>
      <c r="F2371" t="s">
        <v>290</v>
      </c>
      <c r="G2371">
        <v>21</v>
      </c>
      <c r="H2371" t="str">
        <f>_xlfn.XLOOKUP(Table1[[#This Row],[ZIPCODE]],Table2[Zip Code],Table2[County])</f>
        <v>Utah</v>
      </c>
      <c r="I2371" t="str">
        <f>_xlfn.XLOOKUP(Table1[[#This Row],[ZIPCODE]],Table3[zip],Table3[county])</f>
        <v>Utah County</v>
      </c>
      <c r="J2371" t="str">
        <f>IFERROR(Table1[[#This Row],[County (Utah.gov)]], SUBSTITUTE(Table1[[#This Row],[County (WPR)]], " County", ""))</f>
        <v>Utah</v>
      </c>
    </row>
    <row r="2372" spans="1:10">
      <c r="A2372" t="s">
        <v>135</v>
      </c>
      <c r="B2372" t="s">
        <v>20</v>
      </c>
      <c r="C2372">
        <v>2025</v>
      </c>
      <c r="D2372">
        <v>2</v>
      </c>
      <c r="E2372">
        <v>84655</v>
      </c>
      <c r="F2372" t="s">
        <v>291</v>
      </c>
      <c r="G2372">
        <v>6</v>
      </c>
      <c r="H2372" t="str">
        <f>_xlfn.XLOOKUP(Table1[[#This Row],[ZIPCODE]],Table2[Zip Code],Table2[County])</f>
        <v>Utah</v>
      </c>
      <c r="I2372" t="str">
        <f>_xlfn.XLOOKUP(Table1[[#This Row],[ZIPCODE]],Table3[zip],Table3[county])</f>
        <v>Utah County</v>
      </c>
      <c r="J2372" t="str">
        <f>IFERROR(Table1[[#This Row],[County (Utah.gov)]], SUBSTITUTE(Table1[[#This Row],[County (WPR)]], " County", ""))</f>
        <v>Utah</v>
      </c>
    </row>
    <row r="2373" spans="1:10">
      <c r="A2373" t="s">
        <v>135</v>
      </c>
      <c r="B2373" t="s">
        <v>20</v>
      </c>
      <c r="C2373">
        <v>2025</v>
      </c>
      <c r="D2373">
        <v>2</v>
      </c>
      <c r="E2373">
        <v>84657</v>
      </c>
      <c r="F2373" t="s">
        <v>290</v>
      </c>
      <c r="G2373">
        <v>2</v>
      </c>
      <c r="H2373" t="str">
        <f>_xlfn.XLOOKUP(Table1[[#This Row],[ZIPCODE]],Table2[Zip Code],Table2[County])</f>
        <v>Sevier</v>
      </c>
      <c r="I2373" t="str">
        <f>_xlfn.XLOOKUP(Table1[[#This Row],[ZIPCODE]],Table3[zip],Table3[county])</f>
        <v>Sevier County</v>
      </c>
      <c r="J2373" t="str">
        <f>IFERROR(Table1[[#This Row],[County (Utah.gov)]], SUBSTITUTE(Table1[[#This Row],[County (WPR)]], " County", ""))</f>
        <v>Sevier</v>
      </c>
    </row>
    <row r="2374" spans="1:10">
      <c r="A2374" t="s">
        <v>135</v>
      </c>
      <c r="B2374" t="s">
        <v>20</v>
      </c>
      <c r="C2374">
        <v>2025</v>
      </c>
      <c r="D2374">
        <v>2</v>
      </c>
      <c r="E2374">
        <v>84660</v>
      </c>
      <c r="F2374" t="s">
        <v>290</v>
      </c>
      <c r="G2374">
        <v>59</v>
      </c>
      <c r="H2374" t="str">
        <f>_xlfn.XLOOKUP(Table1[[#This Row],[ZIPCODE]],Table2[Zip Code],Table2[County])</f>
        <v>Utah</v>
      </c>
      <c r="I2374" t="str">
        <f>_xlfn.XLOOKUP(Table1[[#This Row],[ZIPCODE]],Table3[zip],Table3[county])</f>
        <v>Utah County</v>
      </c>
      <c r="J2374" t="str">
        <f>IFERROR(Table1[[#This Row],[County (Utah.gov)]], SUBSTITUTE(Table1[[#This Row],[County (WPR)]], " County", ""))</f>
        <v>Utah</v>
      </c>
    </row>
    <row r="2375" spans="1:10">
      <c r="A2375" t="s">
        <v>135</v>
      </c>
      <c r="B2375" t="s">
        <v>20</v>
      </c>
      <c r="C2375">
        <v>2025</v>
      </c>
      <c r="D2375">
        <v>2</v>
      </c>
      <c r="E2375">
        <v>84660</v>
      </c>
      <c r="F2375" t="s">
        <v>291</v>
      </c>
      <c r="G2375">
        <v>4</v>
      </c>
      <c r="H2375" t="str">
        <f>_xlfn.XLOOKUP(Table1[[#This Row],[ZIPCODE]],Table2[Zip Code],Table2[County])</f>
        <v>Utah</v>
      </c>
      <c r="I2375" t="str">
        <f>_xlfn.XLOOKUP(Table1[[#This Row],[ZIPCODE]],Table3[zip],Table3[county])</f>
        <v>Utah County</v>
      </c>
      <c r="J2375" t="str">
        <f>IFERROR(Table1[[#This Row],[County (Utah.gov)]], SUBSTITUTE(Table1[[#This Row],[County (WPR)]], " County", ""))</f>
        <v>Utah</v>
      </c>
    </row>
    <row r="2376" spans="1:10">
      <c r="A2376" t="s">
        <v>135</v>
      </c>
      <c r="B2376" t="s">
        <v>20</v>
      </c>
      <c r="C2376">
        <v>2025</v>
      </c>
      <c r="D2376">
        <v>2</v>
      </c>
      <c r="E2376">
        <v>84662</v>
      </c>
      <c r="F2376" t="s">
        <v>290</v>
      </c>
      <c r="G2376">
        <v>4</v>
      </c>
      <c r="H2376" t="str">
        <f>_xlfn.XLOOKUP(Table1[[#This Row],[ZIPCODE]],Table2[Zip Code],Table2[County])</f>
        <v>Sanpete</v>
      </c>
      <c r="I2376" t="str">
        <f>_xlfn.XLOOKUP(Table1[[#This Row],[ZIPCODE]],Table3[zip],Table3[county])</f>
        <v>Sanpete County</v>
      </c>
      <c r="J2376" t="str">
        <f>IFERROR(Table1[[#This Row],[County (Utah.gov)]], SUBSTITUTE(Table1[[#This Row],[County (WPR)]], " County", ""))</f>
        <v>Sanpete</v>
      </c>
    </row>
    <row r="2377" spans="1:10">
      <c r="A2377" t="s">
        <v>135</v>
      </c>
      <c r="B2377" t="s">
        <v>20</v>
      </c>
      <c r="C2377">
        <v>2025</v>
      </c>
      <c r="D2377">
        <v>2</v>
      </c>
      <c r="E2377">
        <v>84662</v>
      </c>
      <c r="F2377" t="s">
        <v>291</v>
      </c>
      <c r="G2377">
        <v>1</v>
      </c>
      <c r="H2377" t="str">
        <f>_xlfn.XLOOKUP(Table1[[#This Row],[ZIPCODE]],Table2[Zip Code],Table2[County])</f>
        <v>Sanpete</v>
      </c>
      <c r="I2377" t="str">
        <f>_xlfn.XLOOKUP(Table1[[#This Row],[ZIPCODE]],Table3[zip],Table3[county])</f>
        <v>Sanpete County</v>
      </c>
      <c r="J2377" t="str">
        <f>IFERROR(Table1[[#This Row],[County (Utah.gov)]], SUBSTITUTE(Table1[[#This Row],[County (WPR)]], " County", ""))</f>
        <v>Sanpete</v>
      </c>
    </row>
    <row r="2378" spans="1:10">
      <c r="A2378" t="s">
        <v>135</v>
      </c>
      <c r="B2378" t="s">
        <v>20</v>
      </c>
      <c r="C2378">
        <v>2025</v>
      </c>
      <c r="D2378">
        <v>2</v>
      </c>
      <c r="E2378">
        <v>84663</v>
      </c>
      <c r="F2378" t="s">
        <v>290</v>
      </c>
      <c r="G2378">
        <v>35</v>
      </c>
      <c r="H2378" t="str">
        <f>_xlfn.XLOOKUP(Table1[[#This Row],[ZIPCODE]],Table2[Zip Code],Table2[County])</f>
        <v>Utah</v>
      </c>
      <c r="I2378" t="str">
        <f>_xlfn.XLOOKUP(Table1[[#This Row],[ZIPCODE]],Table3[zip],Table3[county])</f>
        <v>Utah County</v>
      </c>
      <c r="J2378" t="str">
        <f>IFERROR(Table1[[#This Row],[County (Utah.gov)]], SUBSTITUTE(Table1[[#This Row],[County (WPR)]], " County", ""))</f>
        <v>Utah</v>
      </c>
    </row>
    <row r="2379" spans="1:10">
      <c r="A2379" t="s">
        <v>135</v>
      </c>
      <c r="B2379" t="s">
        <v>20</v>
      </c>
      <c r="C2379">
        <v>2025</v>
      </c>
      <c r="D2379">
        <v>2</v>
      </c>
      <c r="E2379">
        <v>84663</v>
      </c>
      <c r="F2379" t="s">
        <v>291</v>
      </c>
      <c r="G2379">
        <v>9</v>
      </c>
      <c r="H2379" t="str">
        <f>_xlfn.XLOOKUP(Table1[[#This Row],[ZIPCODE]],Table2[Zip Code],Table2[County])</f>
        <v>Utah</v>
      </c>
      <c r="I2379" t="str">
        <f>_xlfn.XLOOKUP(Table1[[#This Row],[ZIPCODE]],Table3[zip],Table3[county])</f>
        <v>Utah County</v>
      </c>
      <c r="J2379" t="str">
        <f>IFERROR(Table1[[#This Row],[County (Utah.gov)]], SUBSTITUTE(Table1[[#This Row],[County (WPR)]], " County", ""))</f>
        <v>Utah</v>
      </c>
    </row>
    <row r="2380" spans="1:10">
      <c r="A2380" t="s">
        <v>135</v>
      </c>
      <c r="B2380" t="s">
        <v>20</v>
      </c>
      <c r="C2380">
        <v>2025</v>
      </c>
      <c r="D2380">
        <v>2</v>
      </c>
      <c r="E2380">
        <v>84664</v>
      </c>
      <c r="F2380" t="s">
        <v>290</v>
      </c>
      <c r="G2380">
        <v>47</v>
      </c>
      <c r="H2380" t="str">
        <f>_xlfn.XLOOKUP(Table1[[#This Row],[ZIPCODE]],Table2[Zip Code],Table2[County])</f>
        <v>Utah</v>
      </c>
      <c r="I2380" t="str">
        <f>_xlfn.XLOOKUP(Table1[[#This Row],[ZIPCODE]],Table3[zip],Table3[county])</f>
        <v>Utah County</v>
      </c>
      <c r="J2380" t="str">
        <f>IFERROR(Table1[[#This Row],[County (Utah.gov)]], SUBSTITUTE(Table1[[#This Row],[County (WPR)]], " County", ""))</f>
        <v>Utah</v>
      </c>
    </row>
    <row r="2381" spans="1:10">
      <c r="A2381" t="s">
        <v>135</v>
      </c>
      <c r="B2381" t="s">
        <v>20</v>
      </c>
      <c r="C2381">
        <v>2025</v>
      </c>
      <c r="D2381">
        <v>2</v>
      </c>
      <c r="E2381">
        <v>84664</v>
      </c>
      <c r="F2381" t="s">
        <v>291</v>
      </c>
      <c r="G2381">
        <v>5</v>
      </c>
      <c r="H2381" t="str">
        <f>_xlfn.XLOOKUP(Table1[[#This Row],[ZIPCODE]],Table2[Zip Code],Table2[County])</f>
        <v>Utah</v>
      </c>
      <c r="I2381" t="str">
        <f>_xlfn.XLOOKUP(Table1[[#This Row],[ZIPCODE]],Table3[zip],Table3[county])</f>
        <v>Utah County</v>
      </c>
      <c r="J2381" t="str">
        <f>IFERROR(Table1[[#This Row],[County (Utah.gov)]], SUBSTITUTE(Table1[[#This Row],[County (WPR)]], " County", ""))</f>
        <v>Utah</v>
      </c>
    </row>
    <row r="2382" spans="1:10">
      <c r="A2382" t="s">
        <v>135</v>
      </c>
      <c r="B2382" t="s">
        <v>20</v>
      </c>
      <c r="C2382">
        <v>2025</v>
      </c>
      <c r="D2382">
        <v>2</v>
      </c>
      <c r="E2382">
        <v>84701</v>
      </c>
      <c r="F2382" t="s">
        <v>290</v>
      </c>
      <c r="G2382">
        <v>9</v>
      </c>
      <c r="H2382" t="str">
        <f>_xlfn.XLOOKUP(Table1[[#This Row],[ZIPCODE]],Table2[Zip Code],Table2[County])</f>
        <v>Sevier</v>
      </c>
      <c r="I2382" t="str">
        <f>_xlfn.XLOOKUP(Table1[[#This Row],[ZIPCODE]],Table3[zip],Table3[county])</f>
        <v>Sevier County</v>
      </c>
      <c r="J2382" t="str">
        <f>IFERROR(Table1[[#This Row],[County (Utah.gov)]], SUBSTITUTE(Table1[[#This Row],[County (WPR)]], " County", ""))</f>
        <v>Sevier</v>
      </c>
    </row>
    <row r="2383" spans="1:10">
      <c r="A2383" t="s">
        <v>135</v>
      </c>
      <c r="B2383" t="s">
        <v>20</v>
      </c>
      <c r="C2383">
        <v>2025</v>
      </c>
      <c r="D2383">
        <v>2</v>
      </c>
      <c r="E2383">
        <v>84701</v>
      </c>
      <c r="F2383" t="s">
        <v>291</v>
      </c>
      <c r="G2383">
        <v>1</v>
      </c>
      <c r="H2383" t="str">
        <f>_xlfn.XLOOKUP(Table1[[#This Row],[ZIPCODE]],Table2[Zip Code],Table2[County])</f>
        <v>Sevier</v>
      </c>
      <c r="I2383" t="str">
        <f>_xlfn.XLOOKUP(Table1[[#This Row],[ZIPCODE]],Table3[zip],Table3[county])</f>
        <v>Sevier County</v>
      </c>
      <c r="J2383" t="str">
        <f>IFERROR(Table1[[#This Row],[County (Utah.gov)]], SUBSTITUTE(Table1[[#This Row],[County (WPR)]], " County", ""))</f>
        <v>Sevier</v>
      </c>
    </row>
    <row r="2384" spans="1:10">
      <c r="A2384" t="s">
        <v>135</v>
      </c>
      <c r="B2384" t="s">
        <v>20</v>
      </c>
      <c r="C2384">
        <v>2025</v>
      </c>
      <c r="D2384">
        <v>2</v>
      </c>
      <c r="E2384">
        <v>84711</v>
      </c>
      <c r="F2384" t="s">
        <v>290</v>
      </c>
      <c r="G2384">
        <v>1</v>
      </c>
      <c r="H2384" t="str">
        <f>_xlfn.XLOOKUP(Table1[[#This Row],[ZIPCODE]],Table2[Zip Code],Table2[County])</f>
        <v>Sevier</v>
      </c>
      <c r="I2384" t="str">
        <f>_xlfn.XLOOKUP(Table1[[#This Row],[ZIPCODE]],Table3[zip],Table3[county])</f>
        <v>Sevier County</v>
      </c>
      <c r="J2384" t="str">
        <f>IFERROR(Table1[[#This Row],[County (Utah.gov)]], SUBSTITUTE(Table1[[#This Row],[County (WPR)]], " County", ""))</f>
        <v>Sevier</v>
      </c>
    </row>
    <row r="2385" spans="1:10">
      <c r="A2385" t="s">
        <v>135</v>
      </c>
      <c r="B2385" t="s">
        <v>20</v>
      </c>
      <c r="C2385">
        <v>2025</v>
      </c>
      <c r="D2385">
        <v>2</v>
      </c>
      <c r="E2385">
        <v>84713</v>
      </c>
      <c r="F2385" t="s">
        <v>290</v>
      </c>
      <c r="G2385">
        <v>2</v>
      </c>
      <c r="H2385" t="str">
        <f>_xlfn.XLOOKUP(Table1[[#This Row],[ZIPCODE]],Table2[Zip Code],Table2[County])</f>
        <v>Beaver</v>
      </c>
      <c r="I2385" t="str">
        <f>_xlfn.XLOOKUP(Table1[[#This Row],[ZIPCODE]],Table3[zip],Table3[county])</f>
        <v>Beaver County</v>
      </c>
      <c r="J2385" t="str">
        <f>IFERROR(Table1[[#This Row],[County (Utah.gov)]], SUBSTITUTE(Table1[[#This Row],[County (WPR)]], " County", ""))</f>
        <v>Beaver</v>
      </c>
    </row>
    <row r="2386" spans="1:10">
      <c r="A2386" t="s">
        <v>135</v>
      </c>
      <c r="B2386" t="s">
        <v>20</v>
      </c>
      <c r="C2386">
        <v>2025</v>
      </c>
      <c r="D2386">
        <v>2</v>
      </c>
      <c r="E2386">
        <v>84718</v>
      </c>
      <c r="F2386" t="s">
        <v>290</v>
      </c>
      <c r="G2386">
        <v>1</v>
      </c>
      <c r="H2386" t="str">
        <f>_xlfn.XLOOKUP(Table1[[#This Row],[ZIPCODE]],Table2[Zip Code],Table2[County])</f>
        <v>Garfield</v>
      </c>
      <c r="I2386" t="str">
        <f>_xlfn.XLOOKUP(Table1[[#This Row],[ZIPCODE]],Table3[zip],Table3[county])</f>
        <v>Garfield County</v>
      </c>
      <c r="J2386" t="str">
        <f>IFERROR(Table1[[#This Row],[County (Utah.gov)]], SUBSTITUTE(Table1[[#This Row],[County (WPR)]], " County", ""))</f>
        <v>Garfield</v>
      </c>
    </row>
    <row r="2387" spans="1:10">
      <c r="A2387" t="s">
        <v>135</v>
      </c>
      <c r="B2387" t="s">
        <v>20</v>
      </c>
      <c r="C2387">
        <v>2025</v>
      </c>
      <c r="D2387">
        <v>2</v>
      </c>
      <c r="E2387">
        <v>84720</v>
      </c>
      <c r="F2387" t="s">
        <v>290</v>
      </c>
      <c r="G2387">
        <v>25</v>
      </c>
      <c r="H2387" t="str">
        <f>_xlfn.XLOOKUP(Table1[[#This Row],[ZIPCODE]],Table2[Zip Code],Table2[County])</f>
        <v>Iron</v>
      </c>
      <c r="I2387" t="str">
        <f>_xlfn.XLOOKUP(Table1[[#This Row],[ZIPCODE]],Table3[zip],Table3[county])</f>
        <v>Iron County</v>
      </c>
      <c r="J2387" t="str">
        <f>IFERROR(Table1[[#This Row],[County (Utah.gov)]], SUBSTITUTE(Table1[[#This Row],[County (WPR)]], " County", ""))</f>
        <v>Iron</v>
      </c>
    </row>
    <row r="2388" spans="1:10">
      <c r="A2388" t="s">
        <v>135</v>
      </c>
      <c r="B2388" t="s">
        <v>20</v>
      </c>
      <c r="C2388">
        <v>2025</v>
      </c>
      <c r="D2388">
        <v>2</v>
      </c>
      <c r="E2388">
        <v>84720</v>
      </c>
      <c r="F2388" t="s">
        <v>291</v>
      </c>
      <c r="G2388">
        <v>2</v>
      </c>
      <c r="H2388" t="str">
        <f>_xlfn.XLOOKUP(Table1[[#This Row],[ZIPCODE]],Table2[Zip Code],Table2[County])</f>
        <v>Iron</v>
      </c>
      <c r="I2388" t="str">
        <f>_xlfn.XLOOKUP(Table1[[#This Row],[ZIPCODE]],Table3[zip],Table3[county])</f>
        <v>Iron County</v>
      </c>
      <c r="J2388" t="str">
        <f>IFERROR(Table1[[#This Row],[County (Utah.gov)]], SUBSTITUTE(Table1[[#This Row],[County (WPR)]], " County", ""))</f>
        <v>Iron</v>
      </c>
    </row>
    <row r="2389" spans="1:10">
      <c r="A2389" t="s">
        <v>135</v>
      </c>
      <c r="B2389" t="s">
        <v>20</v>
      </c>
      <c r="C2389">
        <v>2025</v>
      </c>
      <c r="D2389">
        <v>2</v>
      </c>
      <c r="E2389">
        <v>84721</v>
      </c>
      <c r="F2389" t="s">
        <v>290</v>
      </c>
      <c r="G2389">
        <v>8</v>
      </c>
      <c r="H2389" t="str">
        <f>_xlfn.XLOOKUP(Table1[[#This Row],[ZIPCODE]],Table2[Zip Code],Table2[County])</f>
        <v>Iron</v>
      </c>
      <c r="I2389" t="str">
        <f>_xlfn.XLOOKUP(Table1[[#This Row],[ZIPCODE]],Table3[zip],Table3[county])</f>
        <v>Iron County</v>
      </c>
      <c r="J2389" t="str">
        <f>IFERROR(Table1[[#This Row],[County (Utah.gov)]], SUBSTITUTE(Table1[[#This Row],[County (WPR)]], " County", ""))</f>
        <v>Iron</v>
      </c>
    </row>
    <row r="2390" spans="1:10">
      <c r="A2390" t="s">
        <v>135</v>
      </c>
      <c r="B2390" t="s">
        <v>20</v>
      </c>
      <c r="C2390">
        <v>2025</v>
      </c>
      <c r="D2390">
        <v>2</v>
      </c>
      <c r="E2390">
        <v>84721</v>
      </c>
      <c r="F2390" t="s">
        <v>291</v>
      </c>
      <c r="G2390">
        <v>2</v>
      </c>
      <c r="H2390" t="str">
        <f>_xlfn.XLOOKUP(Table1[[#This Row],[ZIPCODE]],Table2[Zip Code],Table2[County])</f>
        <v>Iron</v>
      </c>
      <c r="I2390" t="str">
        <f>_xlfn.XLOOKUP(Table1[[#This Row],[ZIPCODE]],Table3[zip],Table3[county])</f>
        <v>Iron County</v>
      </c>
      <c r="J2390" t="str">
        <f>IFERROR(Table1[[#This Row],[County (Utah.gov)]], SUBSTITUTE(Table1[[#This Row],[County (WPR)]], " County", ""))</f>
        <v>Iron</v>
      </c>
    </row>
    <row r="2391" spans="1:10">
      <c r="A2391" t="s">
        <v>135</v>
      </c>
      <c r="B2391" t="s">
        <v>20</v>
      </c>
      <c r="C2391">
        <v>2025</v>
      </c>
      <c r="D2391">
        <v>2</v>
      </c>
      <c r="E2391">
        <v>84725</v>
      </c>
      <c r="F2391" t="s">
        <v>290</v>
      </c>
      <c r="G2391">
        <v>2</v>
      </c>
      <c r="H2391" t="str">
        <f>_xlfn.XLOOKUP(Table1[[#This Row],[ZIPCODE]],Table2[Zip Code],Table2[County])</f>
        <v>Washington</v>
      </c>
      <c r="I2391" t="str">
        <f>_xlfn.XLOOKUP(Table1[[#This Row],[ZIPCODE]],Table3[zip],Table3[county])</f>
        <v>Washington County</v>
      </c>
      <c r="J2391" t="str">
        <f>IFERROR(Table1[[#This Row],[County (Utah.gov)]], SUBSTITUTE(Table1[[#This Row],[County (WPR)]], " County", ""))</f>
        <v>Washington</v>
      </c>
    </row>
    <row r="2392" spans="1:10">
      <c r="A2392" t="s">
        <v>135</v>
      </c>
      <c r="B2392" t="s">
        <v>20</v>
      </c>
      <c r="C2392">
        <v>2025</v>
      </c>
      <c r="D2392">
        <v>2</v>
      </c>
      <c r="E2392">
        <v>84725</v>
      </c>
      <c r="F2392" t="s">
        <v>291</v>
      </c>
      <c r="G2392">
        <v>1</v>
      </c>
      <c r="H2392" t="str">
        <f>_xlfn.XLOOKUP(Table1[[#This Row],[ZIPCODE]],Table2[Zip Code],Table2[County])</f>
        <v>Washington</v>
      </c>
      <c r="I2392" t="str">
        <f>_xlfn.XLOOKUP(Table1[[#This Row],[ZIPCODE]],Table3[zip],Table3[county])</f>
        <v>Washington County</v>
      </c>
      <c r="J2392" t="str">
        <f>IFERROR(Table1[[#This Row],[County (Utah.gov)]], SUBSTITUTE(Table1[[#This Row],[County (WPR)]], " County", ""))</f>
        <v>Washington</v>
      </c>
    </row>
    <row r="2393" spans="1:10">
      <c r="A2393" t="s">
        <v>135</v>
      </c>
      <c r="B2393" t="s">
        <v>20</v>
      </c>
      <c r="C2393">
        <v>2025</v>
      </c>
      <c r="D2393">
        <v>2</v>
      </c>
      <c r="E2393">
        <v>84728</v>
      </c>
      <c r="F2393" t="s">
        <v>291</v>
      </c>
      <c r="G2393">
        <v>1</v>
      </c>
      <c r="H2393" t="str">
        <f>_xlfn.XLOOKUP(Table1[[#This Row],[ZIPCODE]],Table2[Zip Code],Table2[County])</f>
        <v>Millard</v>
      </c>
      <c r="I2393" t="str">
        <f>_xlfn.XLOOKUP(Table1[[#This Row],[ZIPCODE]],Table3[zip],Table3[county])</f>
        <v>Millard County</v>
      </c>
      <c r="J2393" t="str">
        <f>IFERROR(Table1[[#This Row],[County (Utah.gov)]], SUBSTITUTE(Table1[[#This Row],[County (WPR)]], " County", ""))</f>
        <v>Millard</v>
      </c>
    </row>
    <row r="2394" spans="1:10">
      <c r="A2394" t="s">
        <v>135</v>
      </c>
      <c r="B2394" t="s">
        <v>20</v>
      </c>
      <c r="C2394">
        <v>2025</v>
      </c>
      <c r="D2394">
        <v>2</v>
      </c>
      <c r="E2394">
        <v>84730</v>
      </c>
      <c r="F2394" t="s">
        <v>290</v>
      </c>
      <c r="G2394">
        <v>2</v>
      </c>
      <c r="H2394" t="str">
        <f>_xlfn.XLOOKUP(Table1[[#This Row],[ZIPCODE]],Table2[Zip Code],Table2[County])</f>
        <v>Sevier</v>
      </c>
      <c r="I2394" t="str">
        <f>_xlfn.XLOOKUP(Table1[[#This Row],[ZIPCODE]],Table3[zip],Table3[county])</f>
        <v>Sevier County</v>
      </c>
      <c r="J2394" t="str">
        <f>IFERROR(Table1[[#This Row],[County (Utah.gov)]], SUBSTITUTE(Table1[[#This Row],[County (WPR)]], " County", ""))</f>
        <v>Sevier</v>
      </c>
    </row>
    <row r="2395" spans="1:10">
      <c r="A2395" t="s">
        <v>135</v>
      </c>
      <c r="B2395" t="s">
        <v>20</v>
      </c>
      <c r="C2395">
        <v>2025</v>
      </c>
      <c r="D2395">
        <v>2</v>
      </c>
      <c r="E2395">
        <v>84737</v>
      </c>
      <c r="F2395" t="s">
        <v>290</v>
      </c>
      <c r="G2395">
        <v>14</v>
      </c>
      <c r="H2395" t="str">
        <f>_xlfn.XLOOKUP(Table1[[#This Row],[ZIPCODE]],Table2[Zip Code],Table2[County])</f>
        <v>Washington</v>
      </c>
      <c r="I2395" t="str">
        <f>_xlfn.XLOOKUP(Table1[[#This Row],[ZIPCODE]],Table3[zip],Table3[county])</f>
        <v>Washington County</v>
      </c>
      <c r="J2395" t="str">
        <f>IFERROR(Table1[[#This Row],[County (Utah.gov)]], SUBSTITUTE(Table1[[#This Row],[County (WPR)]], " County", ""))</f>
        <v>Washington</v>
      </c>
    </row>
    <row r="2396" spans="1:10">
      <c r="A2396" t="s">
        <v>135</v>
      </c>
      <c r="B2396" t="s">
        <v>20</v>
      </c>
      <c r="C2396">
        <v>2025</v>
      </c>
      <c r="D2396">
        <v>2</v>
      </c>
      <c r="E2396">
        <v>84738</v>
      </c>
      <c r="F2396" t="s">
        <v>290</v>
      </c>
      <c r="G2396">
        <v>3</v>
      </c>
      <c r="H2396" t="str">
        <f>_xlfn.XLOOKUP(Table1[[#This Row],[ZIPCODE]],Table2[Zip Code],Table2[County])</f>
        <v>Washington</v>
      </c>
      <c r="I2396" t="str">
        <f>_xlfn.XLOOKUP(Table1[[#This Row],[ZIPCODE]],Table3[zip],Table3[county])</f>
        <v>Washington County</v>
      </c>
      <c r="J2396" t="str">
        <f>IFERROR(Table1[[#This Row],[County (Utah.gov)]], SUBSTITUTE(Table1[[#This Row],[County (WPR)]], " County", ""))</f>
        <v>Washington</v>
      </c>
    </row>
    <row r="2397" spans="1:10">
      <c r="A2397" t="s">
        <v>135</v>
      </c>
      <c r="B2397" t="s">
        <v>20</v>
      </c>
      <c r="C2397">
        <v>2025</v>
      </c>
      <c r="D2397">
        <v>2</v>
      </c>
      <c r="E2397">
        <v>84738</v>
      </c>
      <c r="F2397" t="s">
        <v>291</v>
      </c>
      <c r="G2397">
        <v>1</v>
      </c>
      <c r="H2397" t="str">
        <f>_xlfn.XLOOKUP(Table1[[#This Row],[ZIPCODE]],Table2[Zip Code],Table2[County])</f>
        <v>Washington</v>
      </c>
      <c r="I2397" t="str">
        <f>_xlfn.XLOOKUP(Table1[[#This Row],[ZIPCODE]],Table3[zip],Table3[county])</f>
        <v>Washington County</v>
      </c>
      <c r="J2397" t="str">
        <f>IFERROR(Table1[[#This Row],[County (Utah.gov)]], SUBSTITUTE(Table1[[#This Row],[County (WPR)]], " County", ""))</f>
        <v>Washington</v>
      </c>
    </row>
    <row r="2398" spans="1:10">
      <c r="A2398" t="s">
        <v>135</v>
      </c>
      <c r="B2398" t="s">
        <v>20</v>
      </c>
      <c r="C2398">
        <v>2025</v>
      </c>
      <c r="D2398">
        <v>2</v>
      </c>
      <c r="E2398">
        <v>84740</v>
      </c>
      <c r="F2398" t="s">
        <v>290</v>
      </c>
      <c r="G2398">
        <v>1</v>
      </c>
      <c r="H2398" t="str">
        <f>_xlfn.XLOOKUP(Table1[[#This Row],[ZIPCODE]],Table2[Zip Code],Table2[County])</f>
        <v>Piute</v>
      </c>
      <c r="I2398" t="str">
        <f>_xlfn.XLOOKUP(Table1[[#This Row],[ZIPCODE]],Table3[zip],Table3[county])</f>
        <v>Piute County</v>
      </c>
      <c r="J2398" t="str">
        <f>IFERROR(Table1[[#This Row],[County (Utah.gov)]], SUBSTITUTE(Table1[[#This Row],[County (WPR)]], " County", ""))</f>
        <v>Piute</v>
      </c>
    </row>
    <row r="2399" spans="1:10">
      <c r="A2399" t="s">
        <v>135</v>
      </c>
      <c r="B2399" t="s">
        <v>20</v>
      </c>
      <c r="C2399">
        <v>2025</v>
      </c>
      <c r="D2399">
        <v>2</v>
      </c>
      <c r="E2399">
        <v>84741</v>
      </c>
      <c r="F2399" t="s">
        <v>290</v>
      </c>
      <c r="G2399">
        <v>3</v>
      </c>
      <c r="H2399" t="str">
        <f>_xlfn.XLOOKUP(Table1[[#This Row],[ZIPCODE]],Table2[Zip Code],Table2[County])</f>
        <v>Kane</v>
      </c>
      <c r="I2399" t="str">
        <f>_xlfn.XLOOKUP(Table1[[#This Row],[ZIPCODE]],Table3[zip],Table3[county])</f>
        <v>Kane County</v>
      </c>
      <c r="J2399" t="str">
        <f>IFERROR(Table1[[#This Row],[County (Utah.gov)]], SUBSTITUTE(Table1[[#This Row],[County (WPR)]], " County", ""))</f>
        <v>Kane</v>
      </c>
    </row>
    <row r="2400" spans="1:10">
      <c r="A2400" t="s">
        <v>135</v>
      </c>
      <c r="B2400" t="s">
        <v>20</v>
      </c>
      <c r="C2400">
        <v>2025</v>
      </c>
      <c r="D2400">
        <v>2</v>
      </c>
      <c r="E2400">
        <v>84741</v>
      </c>
      <c r="F2400" t="s">
        <v>291</v>
      </c>
      <c r="G2400">
        <v>1</v>
      </c>
      <c r="H2400" t="str">
        <f>_xlfn.XLOOKUP(Table1[[#This Row],[ZIPCODE]],Table2[Zip Code],Table2[County])</f>
        <v>Kane</v>
      </c>
      <c r="I2400" t="str">
        <f>_xlfn.XLOOKUP(Table1[[#This Row],[ZIPCODE]],Table3[zip],Table3[county])</f>
        <v>Kane County</v>
      </c>
      <c r="J2400" t="str">
        <f>IFERROR(Table1[[#This Row],[County (Utah.gov)]], SUBSTITUTE(Table1[[#This Row],[County (WPR)]], " County", ""))</f>
        <v>Kane</v>
      </c>
    </row>
    <row r="2401" spans="1:10">
      <c r="A2401" t="s">
        <v>135</v>
      </c>
      <c r="B2401" t="s">
        <v>20</v>
      </c>
      <c r="C2401">
        <v>2025</v>
      </c>
      <c r="D2401">
        <v>2</v>
      </c>
      <c r="E2401">
        <v>84742</v>
      </c>
      <c r="F2401" t="s">
        <v>290</v>
      </c>
      <c r="G2401">
        <v>1</v>
      </c>
      <c r="H2401" t="str">
        <f>_xlfn.XLOOKUP(Table1[[#This Row],[ZIPCODE]],Table2[Zip Code],Table2[County])</f>
        <v>Iron</v>
      </c>
      <c r="I2401" t="str">
        <f>_xlfn.XLOOKUP(Table1[[#This Row],[ZIPCODE]],Table3[zip],Table3[county])</f>
        <v>Iron County</v>
      </c>
      <c r="J2401" t="str">
        <f>IFERROR(Table1[[#This Row],[County (Utah.gov)]], SUBSTITUTE(Table1[[#This Row],[County (WPR)]], " County", ""))</f>
        <v>Iron</v>
      </c>
    </row>
    <row r="2402" spans="1:10">
      <c r="A2402" t="s">
        <v>135</v>
      </c>
      <c r="B2402" t="s">
        <v>20</v>
      </c>
      <c r="C2402">
        <v>2025</v>
      </c>
      <c r="D2402">
        <v>2</v>
      </c>
      <c r="E2402">
        <v>84743</v>
      </c>
      <c r="F2402" t="s">
        <v>290</v>
      </c>
      <c r="G2402">
        <v>1</v>
      </c>
      <c r="H2402" t="str">
        <f>_xlfn.XLOOKUP(Table1[[#This Row],[ZIPCODE]],Table2[Zip Code],Table2[County])</f>
        <v>Piute</v>
      </c>
      <c r="I2402" t="str">
        <f>_xlfn.XLOOKUP(Table1[[#This Row],[ZIPCODE]],Table3[zip],Table3[county])</f>
        <v>Piute County</v>
      </c>
      <c r="J2402" t="str">
        <f>IFERROR(Table1[[#This Row],[County (Utah.gov)]], SUBSTITUTE(Table1[[#This Row],[County (WPR)]], " County", ""))</f>
        <v>Piute</v>
      </c>
    </row>
    <row r="2403" spans="1:10">
      <c r="A2403" t="s">
        <v>135</v>
      </c>
      <c r="B2403" t="s">
        <v>20</v>
      </c>
      <c r="C2403">
        <v>2025</v>
      </c>
      <c r="D2403">
        <v>2</v>
      </c>
      <c r="E2403">
        <v>84745</v>
      </c>
      <c r="F2403" t="s">
        <v>290</v>
      </c>
      <c r="G2403">
        <v>2</v>
      </c>
      <c r="H2403" t="str">
        <f>_xlfn.XLOOKUP(Table1[[#This Row],[ZIPCODE]],Table2[Zip Code],Table2[County])</f>
        <v>Washington</v>
      </c>
      <c r="I2403" t="str">
        <f>_xlfn.XLOOKUP(Table1[[#This Row],[ZIPCODE]],Table3[zip],Table3[county])</f>
        <v>Washington County</v>
      </c>
      <c r="J2403" t="str">
        <f>IFERROR(Table1[[#This Row],[County (Utah.gov)]], SUBSTITUTE(Table1[[#This Row],[County (WPR)]], " County", ""))</f>
        <v>Washington</v>
      </c>
    </row>
    <row r="2404" spans="1:10">
      <c r="A2404" t="s">
        <v>135</v>
      </c>
      <c r="B2404" t="s">
        <v>20</v>
      </c>
      <c r="C2404">
        <v>2025</v>
      </c>
      <c r="D2404">
        <v>2</v>
      </c>
      <c r="E2404">
        <v>84751</v>
      </c>
      <c r="F2404" t="s">
        <v>291</v>
      </c>
      <c r="G2404">
        <v>1</v>
      </c>
      <c r="H2404" t="str">
        <f>_xlfn.XLOOKUP(Table1[[#This Row],[ZIPCODE]],Table2[Zip Code],Table2[County])</f>
        <v>Beaver</v>
      </c>
      <c r="I2404" t="str">
        <f>_xlfn.XLOOKUP(Table1[[#This Row],[ZIPCODE]],Table3[zip],Table3[county])</f>
        <v>Beaver County</v>
      </c>
      <c r="J2404" t="str">
        <f>IFERROR(Table1[[#This Row],[County (Utah.gov)]], SUBSTITUTE(Table1[[#This Row],[County (WPR)]], " County", ""))</f>
        <v>Beaver</v>
      </c>
    </row>
    <row r="2405" spans="1:10">
      <c r="A2405" t="s">
        <v>135</v>
      </c>
      <c r="B2405" t="s">
        <v>20</v>
      </c>
      <c r="C2405">
        <v>2025</v>
      </c>
      <c r="D2405">
        <v>2</v>
      </c>
      <c r="E2405">
        <v>84754</v>
      </c>
      <c r="F2405" t="s">
        <v>290</v>
      </c>
      <c r="G2405">
        <v>2</v>
      </c>
      <c r="H2405" t="str">
        <f>_xlfn.XLOOKUP(Table1[[#This Row],[ZIPCODE]],Table2[Zip Code],Table2[County])</f>
        <v>Sevier</v>
      </c>
      <c r="I2405" t="str">
        <f>_xlfn.XLOOKUP(Table1[[#This Row],[ZIPCODE]],Table3[zip],Table3[county])</f>
        <v>Sevier County</v>
      </c>
      <c r="J2405" t="str">
        <f>IFERROR(Table1[[#This Row],[County (Utah.gov)]], SUBSTITUTE(Table1[[#This Row],[County (WPR)]], " County", ""))</f>
        <v>Sevier</v>
      </c>
    </row>
    <row r="2406" spans="1:10">
      <c r="A2406" t="s">
        <v>135</v>
      </c>
      <c r="B2406" t="s">
        <v>20</v>
      </c>
      <c r="C2406">
        <v>2025</v>
      </c>
      <c r="D2406">
        <v>2</v>
      </c>
      <c r="E2406">
        <v>84757</v>
      </c>
      <c r="F2406" t="s">
        <v>290</v>
      </c>
      <c r="G2406">
        <v>1</v>
      </c>
      <c r="H2406" t="str">
        <f>_xlfn.XLOOKUP(Table1[[#This Row],[ZIPCODE]],Table2[Zip Code],Table2[County])</f>
        <v>Washington</v>
      </c>
      <c r="I2406" t="str">
        <f>_xlfn.XLOOKUP(Table1[[#This Row],[ZIPCODE]],Table3[zip],Table3[county])</f>
        <v>Washington County</v>
      </c>
      <c r="J2406" t="str">
        <f>IFERROR(Table1[[#This Row],[County (Utah.gov)]], SUBSTITUTE(Table1[[#This Row],[County (WPR)]], " County", ""))</f>
        <v>Washington</v>
      </c>
    </row>
    <row r="2407" spans="1:10">
      <c r="A2407" t="s">
        <v>135</v>
      </c>
      <c r="B2407" t="s">
        <v>20</v>
      </c>
      <c r="C2407">
        <v>2025</v>
      </c>
      <c r="D2407">
        <v>2</v>
      </c>
      <c r="E2407">
        <v>84757</v>
      </c>
      <c r="F2407" t="s">
        <v>291</v>
      </c>
      <c r="G2407">
        <v>2</v>
      </c>
      <c r="H2407" t="str">
        <f>_xlfn.XLOOKUP(Table1[[#This Row],[ZIPCODE]],Table2[Zip Code],Table2[County])</f>
        <v>Washington</v>
      </c>
      <c r="I2407" t="str">
        <f>_xlfn.XLOOKUP(Table1[[#This Row],[ZIPCODE]],Table3[zip],Table3[county])</f>
        <v>Washington County</v>
      </c>
      <c r="J2407" t="str">
        <f>IFERROR(Table1[[#This Row],[County (Utah.gov)]], SUBSTITUTE(Table1[[#This Row],[County (WPR)]], " County", ""))</f>
        <v>Washington</v>
      </c>
    </row>
    <row r="2408" spans="1:10">
      <c r="A2408" t="s">
        <v>135</v>
      </c>
      <c r="B2408" t="s">
        <v>20</v>
      </c>
      <c r="C2408">
        <v>2025</v>
      </c>
      <c r="D2408">
        <v>2</v>
      </c>
      <c r="E2408">
        <v>84758</v>
      </c>
      <c r="F2408" t="s">
        <v>291</v>
      </c>
      <c r="G2408">
        <v>1</v>
      </c>
      <c r="H2408" t="str">
        <f>_xlfn.XLOOKUP(Table1[[#This Row],[ZIPCODE]],Table2[Zip Code],Table2[County])</f>
        <v>Kane</v>
      </c>
      <c r="I2408" t="str">
        <f>_xlfn.XLOOKUP(Table1[[#This Row],[ZIPCODE]],Table3[zip],Table3[county])</f>
        <v>Kane County</v>
      </c>
      <c r="J2408" t="str">
        <f>IFERROR(Table1[[#This Row],[County (Utah.gov)]], SUBSTITUTE(Table1[[#This Row],[County (WPR)]], " County", ""))</f>
        <v>Kane</v>
      </c>
    </row>
    <row r="2409" spans="1:10">
      <c r="A2409" t="s">
        <v>135</v>
      </c>
      <c r="B2409" t="s">
        <v>20</v>
      </c>
      <c r="C2409">
        <v>2025</v>
      </c>
      <c r="D2409">
        <v>2</v>
      </c>
      <c r="E2409">
        <v>84759</v>
      </c>
      <c r="F2409" t="s">
        <v>290</v>
      </c>
      <c r="G2409">
        <v>2</v>
      </c>
      <c r="H2409" t="str">
        <f>_xlfn.XLOOKUP(Table1[[#This Row],[ZIPCODE]],Table2[Zip Code],Table2[County])</f>
        <v>Garfield</v>
      </c>
      <c r="I2409" t="str">
        <f>_xlfn.XLOOKUP(Table1[[#This Row],[ZIPCODE]],Table3[zip],Table3[county])</f>
        <v>Garfield County</v>
      </c>
      <c r="J2409" t="str">
        <f>IFERROR(Table1[[#This Row],[County (Utah.gov)]], SUBSTITUTE(Table1[[#This Row],[County (WPR)]], " County", ""))</f>
        <v>Garfield</v>
      </c>
    </row>
    <row r="2410" spans="1:10">
      <c r="A2410" t="s">
        <v>135</v>
      </c>
      <c r="B2410" t="s">
        <v>20</v>
      </c>
      <c r="C2410">
        <v>2025</v>
      </c>
      <c r="D2410">
        <v>2</v>
      </c>
      <c r="E2410">
        <v>84761</v>
      </c>
      <c r="F2410" t="s">
        <v>290</v>
      </c>
      <c r="G2410">
        <v>1</v>
      </c>
      <c r="H2410" t="str">
        <f>_xlfn.XLOOKUP(Table1[[#This Row],[ZIPCODE]],Table2[Zip Code],Table2[County])</f>
        <v>Iron</v>
      </c>
      <c r="I2410" t="str">
        <f>_xlfn.XLOOKUP(Table1[[#This Row],[ZIPCODE]],Table3[zip],Table3[county])</f>
        <v>Iron County</v>
      </c>
      <c r="J2410" t="str">
        <f>IFERROR(Table1[[#This Row],[County (Utah.gov)]], SUBSTITUTE(Table1[[#This Row],[County (WPR)]], " County", ""))</f>
        <v>Iron</v>
      </c>
    </row>
    <row r="2411" spans="1:10">
      <c r="A2411" t="s">
        <v>135</v>
      </c>
      <c r="B2411" t="s">
        <v>20</v>
      </c>
      <c r="C2411">
        <v>2025</v>
      </c>
      <c r="D2411">
        <v>2</v>
      </c>
      <c r="E2411">
        <v>84765</v>
      </c>
      <c r="F2411" t="s">
        <v>290</v>
      </c>
      <c r="G2411">
        <v>8</v>
      </c>
      <c r="H2411" t="str">
        <f>_xlfn.XLOOKUP(Table1[[#This Row],[ZIPCODE]],Table2[Zip Code],Table2[County])</f>
        <v>Washington</v>
      </c>
      <c r="I2411" t="str">
        <f>_xlfn.XLOOKUP(Table1[[#This Row],[ZIPCODE]],Table3[zip],Table3[county])</f>
        <v>Washington County</v>
      </c>
      <c r="J2411" t="str">
        <f>IFERROR(Table1[[#This Row],[County (Utah.gov)]], SUBSTITUTE(Table1[[#This Row],[County (WPR)]], " County", ""))</f>
        <v>Washington</v>
      </c>
    </row>
    <row r="2412" spans="1:10">
      <c r="A2412" t="s">
        <v>135</v>
      </c>
      <c r="B2412" t="s">
        <v>20</v>
      </c>
      <c r="C2412">
        <v>2025</v>
      </c>
      <c r="D2412">
        <v>2</v>
      </c>
      <c r="E2412">
        <v>84765</v>
      </c>
      <c r="F2412" t="s">
        <v>291</v>
      </c>
      <c r="G2412">
        <v>1</v>
      </c>
      <c r="H2412" t="str">
        <f>_xlfn.XLOOKUP(Table1[[#This Row],[ZIPCODE]],Table2[Zip Code],Table2[County])</f>
        <v>Washington</v>
      </c>
      <c r="I2412" t="str">
        <f>_xlfn.XLOOKUP(Table1[[#This Row],[ZIPCODE]],Table3[zip],Table3[county])</f>
        <v>Washington County</v>
      </c>
      <c r="J2412" t="str">
        <f>IFERROR(Table1[[#This Row],[County (Utah.gov)]], SUBSTITUTE(Table1[[#This Row],[County (WPR)]], " County", ""))</f>
        <v>Washington</v>
      </c>
    </row>
    <row r="2413" spans="1:10">
      <c r="A2413" t="s">
        <v>135</v>
      </c>
      <c r="B2413" t="s">
        <v>20</v>
      </c>
      <c r="C2413">
        <v>2025</v>
      </c>
      <c r="D2413">
        <v>2</v>
      </c>
      <c r="E2413">
        <v>84770</v>
      </c>
      <c r="F2413" t="s">
        <v>290</v>
      </c>
      <c r="G2413">
        <v>21</v>
      </c>
      <c r="H2413" t="str">
        <f>_xlfn.XLOOKUP(Table1[[#This Row],[ZIPCODE]],Table2[Zip Code],Table2[County])</f>
        <v>Washington</v>
      </c>
      <c r="I2413" t="str">
        <f>_xlfn.XLOOKUP(Table1[[#This Row],[ZIPCODE]],Table3[zip],Table3[county])</f>
        <v>Washington County</v>
      </c>
      <c r="J2413" t="str">
        <f>IFERROR(Table1[[#This Row],[County (Utah.gov)]], SUBSTITUTE(Table1[[#This Row],[County (WPR)]], " County", ""))</f>
        <v>Washington</v>
      </c>
    </row>
    <row r="2414" spans="1:10">
      <c r="A2414" t="s">
        <v>135</v>
      </c>
      <c r="B2414" t="s">
        <v>20</v>
      </c>
      <c r="C2414">
        <v>2025</v>
      </c>
      <c r="D2414">
        <v>2</v>
      </c>
      <c r="E2414">
        <v>84770</v>
      </c>
      <c r="F2414" t="s">
        <v>291</v>
      </c>
      <c r="G2414">
        <v>3</v>
      </c>
      <c r="H2414" t="str">
        <f>_xlfn.XLOOKUP(Table1[[#This Row],[ZIPCODE]],Table2[Zip Code],Table2[County])</f>
        <v>Washington</v>
      </c>
      <c r="I2414" t="str">
        <f>_xlfn.XLOOKUP(Table1[[#This Row],[ZIPCODE]],Table3[zip],Table3[county])</f>
        <v>Washington County</v>
      </c>
      <c r="J2414" t="str">
        <f>IFERROR(Table1[[#This Row],[County (Utah.gov)]], SUBSTITUTE(Table1[[#This Row],[County (WPR)]], " County", ""))</f>
        <v>Washington</v>
      </c>
    </row>
    <row r="2415" spans="1:10">
      <c r="A2415" t="s">
        <v>135</v>
      </c>
      <c r="B2415" t="s">
        <v>20</v>
      </c>
      <c r="C2415">
        <v>2025</v>
      </c>
      <c r="D2415">
        <v>2</v>
      </c>
      <c r="E2415">
        <v>84776</v>
      </c>
      <c r="F2415" t="s">
        <v>290</v>
      </c>
      <c r="G2415">
        <v>1</v>
      </c>
      <c r="H2415" t="str">
        <f>_xlfn.XLOOKUP(Table1[[#This Row],[ZIPCODE]],Table2[Zip Code],Table2[County])</f>
        <v>Garfield</v>
      </c>
      <c r="I2415" t="str">
        <f>_xlfn.XLOOKUP(Table1[[#This Row],[ZIPCODE]],Table3[zip],Table3[county])</f>
        <v>Garfield County</v>
      </c>
      <c r="J2415" t="str">
        <f>IFERROR(Table1[[#This Row],[County (Utah.gov)]], SUBSTITUTE(Table1[[#This Row],[County (WPR)]], " County", ""))</f>
        <v>Garfield</v>
      </c>
    </row>
    <row r="2416" spans="1:10">
      <c r="A2416" t="s">
        <v>135</v>
      </c>
      <c r="B2416" t="s">
        <v>20</v>
      </c>
      <c r="C2416">
        <v>2025</v>
      </c>
      <c r="D2416">
        <v>2</v>
      </c>
      <c r="E2416">
        <v>84780</v>
      </c>
      <c r="F2416" t="s">
        <v>290</v>
      </c>
      <c r="G2416">
        <v>25</v>
      </c>
      <c r="H2416" t="str">
        <f>_xlfn.XLOOKUP(Table1[[#This Row],[ZIPCODE]],Table2[Zip Code],Table2[County])</f>
        <v>Washington</v>
      </c>
      <c r="I2416" t="str">
        <f>_xlfn.XLOOKUP(Table1[[#This Row],[ZIPCODE]],Table3[zip],Table3[county])</f>
        <v>Washington County</v>
      </c>
      <c r="J2416" t="str">
        <f>IFERROR(Table1[[#This Row],[County (Utah.gov)]], SUBSTITUTE(Table1[[#This Row],[County (WPR)]], " County", ""))</f>
        <v>Washington</v>
      </c>
    </row>
    <row r="2417" spans="1:10">
      <c r="A2417" t="s">
        <v>135</v>
      </c>
      <c r="B2417" t="s">
        <v>20</v>
      </c>
      <c r="C2417">
        <v>2025</v>
      </c>
      <c r="D2417">
        <v>2</v>
      </c>
      <c r="E2417">
        <v>84780</v>
      </c>
      <c r="F2417" t="s">
        <v>291</v>
      </c>
      <c r="G2417">
        <v>1</v>
      </c>
      <c r="H2417" t="str">
        <f>_xlfn.XLOOKUP(Table1[[#This Row],[ZIPCODE]],Table2[Zip Code],Table2[County])</f>
        <v>Washington</v>
      </c>
      <c r="I2417" t="str">
        <f>_xlfn.XLOOKUP(Table1[[#This Row],[ZIPCODE]],Table3[zip],Table3[county])</f>
        <v>Washington County</v>
      </c>
      <c r="J2417" t="str">
        <f>IFERROR(Table1[[#This Row],[County (Utah.gov)]], SUBSTITUTE(Table1[[#This Row],[County (WPR)]], " County", ""))</f>
        <v>Washington</v>
      </c>
    </row>
    <row r="2418" spans="1:10">
      <c r="A2418" t="s">
        <v>135</v>
      </c>
      <c r="B2418" t="s">
        <v>20</v>
      </c>
      <c r="C2418">
        <v>2025</v>
      </c>
      <c r="D2418">
        <v>2</v>
      </c>
      <c r="E2418">
        <v>84784</v>
      </c>
      <c r="F2418" t="s">
        <v>290</v>
      </c>
      <c r="G2418">
        <v>2</v>
      </c>
      <c r="H2418" t="str">
        <f>_xlfn.XLOOKUP(Table1[[#This Row],[ZIPCODE]],Table2[Zip Code],Table2[County])</f>
        <v>Washington</v>
      </c>
      <c r="I2418" t="str">
        <f>_xlfn.XLOOKUP(Table1[[#This Row],[ZIPCODE]],Table3[zip],Table3[county])</f>
        <v>Washington County</v>
      </c>
      <c r="J2418" t="str">
        <f>IFERROR(Table1[[#This Row],[County (Utah.gov)]], SUBSTITUTE(Table1[[#This Row],[County (WPR)]], " County", ""))</f>
        <v>Washington</v>
      </c>
    </row>
    <row r="2419" spans="1:10">
      <c r="A2419" t="s">
        <v>135</v>
      </c>
      <c r="B2419" t="s">
        <v>20</v>
      </c>
      <c r="C2419">
        <v>2025</v>
      </c>
      <c r="D2419">
        <v>2</v>
      </c>
      <c r="E2419">
        <v>84790</v>
      </c>
      <c r="F2419" t="s">
        <v>290</v>
      </c>
      <c r="G2419">
        <v>50</v>
      </c>
      <c r="H2419" t="str">
        <f>_xlfn.XLOOKUP(Table1[[#This Row],[ZIPCODE]],Table2[Zip Code],Table2[County])</f>
        <v>Washington</v>
      </c>
      <c r="I2419" t="str">
        <f>_xlfn.XLOOKUP(Table1[[#This Row],[ZIPCODE]],Table3[zip],Table3[county])</f>
        <v>Washington County</v>
      </c>
      <c r="J2419" t="str">
        <f>IFERROR(Table1[[#This Row],[County (Utah.gov)]], SUBSTITUTE(Table1[[#This Row],[County (WPR)]], " County", ""))</f>
        <v>Washington</v>
      </c>
    </row>
    <row r="2420" spans="1:10">
      <c r="A2420" t="s">
        <v>135</v>
      </c>
      <c r="B2420" t="s">
        <v>20</v>
      </c>
      <c r="C2420">
        <v>2025</v>
      </c>
      <c r="D2420">
        <v>2</v>
      </c>
      <c r="E2420">
        <v>84790</v>
      </c>
      <c r="F2420" t="s">
        <v>291</v>
      </c>
      <c r="G2420">
        <v>4</v>
      </c>
      <c r="H2420" t="str">
        <f>_xlfn.XLOOKUP(Table1[[#This Row],[ZIPCODE]],Table2[Zip Code],Table2[County])</f>
        <v>Washington</v>
      </c>
      <c r="I2420" t="str">
        <f>_xlfn.XLOOKUP(Table1[[#This Row],[ZIPCODE]],Table3[zip],Table3[county])</f>
        <v>Washington County</v>
      </c>
      <c r="J2420" t="str">
        <f>IFERROR(Table1[[#This Row],[County (Utah.gov)]], SUBSTITUTE(Table1[[#This Row],[County (WPR)]], " County", ""))</f>
        <v>Washington</v>
      </c>
    </row>
    <row r="2421" spans="1:10">
      <c r="A2421" t="s">
        <v>135</v>
      </c>
      <c r="B2421" t="s">
        <v>306</v>
      </c>
      <c r="C2421">
        <v>2025</v>
      </c>
      <c r="D2421">
        <v>2</v>
      </c>
      <c r="E2421">
        <v>84003</v>
      </c>
      <c r="F2421" t="s">
        <v>290</v>
      </c>
      <c r="G2421">
        <v>2</v>
      </c>
      <c r="H2421" t="str">
        <f>_xlfn.XLOOKUP(Table1[[#This Row],[ZIPCODE]],Table2[Zip Code],Table2[County])</f>
        <v>Utah</v>
      </c>
      <c r="I2421" t="str">
        <f>_xlfn.XLOOKUP(Table1[[#This Row],[ZIPCODE]],Table3[zip],Table3[county])</f>
        <v>Utah County</v>
      </c>
      <c r="J2421" t="str">
        <f>IFERROR(Table1[[#This Row],[County (Utah.gov)]], SUBSTITUTE(Table1[[#This Row],[County (WPR)]], " County", ""))</f>
        <v>Utah</v>
      </c>
    </row>
    <row r="2422" spans="1:10">
      <c r="A2422" t="s">
        <v>135</v>
      </c>
      <c r="B2422" t="s">
        <v>306</v>
      </c>
      <c r="C2422">
        <v>2025</v>
      </c>
      <c r="D2422">
        <v>2</v>
      </c>
      <c r="E2422">
        <v>84005</v>
      </c>
      <c r="F2422" t="s">
        <v>290</v>
      </c>
      <c r="G2422">
        <v>1</v>
      </c>
      <c r="H2422" t="e">
        <f>_xlfn.XLOOKUP(Table1[[#This Row],[ZIPCODE]],Table2[Zip Code],Table2[County])</f>
        <v>#N/A</v>
      </c>
      <c r="I2422" t="str">
        <f>_xlfn.XLOOKUP(Table1[[#This Row],[ZIPCODE]],Table3[zip],Table3[county])</f>
        <v>Utah County</v>
      </c>
      <c r="J2422" t="str">
        <f>IFERROR(Table1[[#This Row],[County (Utah.gov)]], SUBSTITUTE(Table1[[#This Row],[County (WPR)]], " County", ""))</f>
        <v>Utah</v>
      </c>
    </row>
    <row r="2423" spans="1:10">
      <c r="A2423" t="s">
        <v>135</v>
      </c>
      <c r="B2423" t="s">
        <v>306</v>
      </c>
      <c r="C2423">
        <v>2025</v>
      </c>
      <c r="D2423">
        <v>2</v>
      </c>
      <c r="E2423">
        <v>84009</v>
      </c>
      <c r="F2423" t="s">
        <v>290</v>
      </c>
      <c r="G2423">
        <v>2</v>
      </c>
      <c r="H2423" t="e">
        <f>_xlfn.XLOOKUP(Table1[[#This Row],[ZIPCODE]],Table2[Zip Code],Table2[County])</f>
        <v>#N/A</v>
      </c>
      <c r="I2423" t="str">
        <f>_xlfn.XLOOKUP(Table1[[#This Row],[ZIPCODE]],Table3[zip],Table3[county])</f>
        <v>Salt Lake County</v>
      </c>
      <c r="J2423" t="str">
        <f>IFERROR(Table1[[#This Row],[County (Utah.gov)]], SUBSTITUTE(Table1[[#This Row],[County (WPR)]], " County", ""))</f>
        <v>Salt Lake</v>
      </c>
    </row>
    <row r="2424" spans="1:10">
      <c r="A2424" t="s">
        <v>135</v>
      </c>
      <c r="B2424" t="s">
        <v>306</v>
      </c>
      <c r="C2424">
        <v>2025</v>
      </c>
      <c r="D2424">
        <v>2</v>
      </c>
      <c r="E2424">
        <v>84010</v>
      </c>
      <c r="F2424" t="s">
        <v>290</v>
      </c>
      <c r="G2424">
        <v>3</v>
      </c>
      <c r="H2424" t="str">
        <f>_xlfn.XLOOKUP(Table1[[#This Row],[ZIPCODE]],Table2[Zip Code],Table2[County])</f>
        <v>Davis</v>
      </c>
      <c r="I2424" t="str">
        <f>_xlfn.XLOOKUP(Table1[[#This Row],[ZIPCODE]],Table3[zip],Table3[county])</f>
        <v>Davis County</v>
      </c>
      <c r="J2424" t="str">
        <f>IFERROR(Table1[[#This Row],[County (Utah.gov)]], SUBSTITUTE(Table1[[#This Row],[County (WPR)]], " County", ""))</f>
        <v>Davis</v>
      </c>
    </row>
    <row r="2425" spans="1:10">
      <c r="A2425" t="s">
        <v>135</v>
      </c>
      <c r="B2425" t="s">
        <v>306</v>
      </c>
      <c r="C2425">
        <v>2025</v>
      </c>
      <c r="D2425">
        <v>2</v>
      </c>
      <c r="E2425">
        <v>84014</v>
      </c>
      <c r="F2425" t="s">
        <v>290</v>
      </c>
      <c r="G2425">
        <v>2</v>
      </c>
      <c r="H2425" t="str">
        <f>_xlfn.XLOOKUP(Table1[[#This Row],[ZIPCODE]],Table2[Zip Code],Table2[County])</f>
        <v>Davis</v>
      </c>
      <c r="I2425" t="str">
        <f>_xlfn.XLOOKUP(Table1[[#This Row],[ZIPCODE]],Table3[zip],Table3[county])</f>
        <v>Davis County</v>
      </c>
      <c r="J2425" t="str">
        <f>IFERROR(Table1[[#This Row],[County (Utah.gov)]], SUBSTITUTE(Table1[[#This Row],[County (WPR)]], " County", ""))</f>
        <v>Davis</v>
      </c>
    </row>
    <row r="2426" spans="1:10">
      <c r="A2426" t="s">
        <v>135</v>
      </c>
      <c r="B2426" t="s">
        <v>306</v>
      </c>
      <c r="C2426">
        <v>2025</v>
      </c>
      <c r="D2426">
        <v>2</v>
      </c>
      <c r="E2426">
        <v>84015</v>
      </c>
      <c r="F2426" t="s">
        <v>290</v>
      </c>
      <c r="G2426">
        <v>2</v>
      </c>
      <c r="H2426" t="str">
        <f>_xlfn.XLOOKUP(Table1[[#This Row],[ZIPCODE]],Table2[Zip Code],Table2[County])</f>
        <v>Davis</v>
      </c>
      <c r="I2426" t="str">
        <f>_xlfn.XLOOKUP(Table1[[#This Row],[ZIPCODE]],Table3[zip],Table3[county])</f>
        <v>Davis County</v>
      </c>
      <c r="J2426" t="str">
        <f>IFERROR(Table1[[#This Row],[County (Utah.gov)]], SUBSTITUTE(Table1[[#This Row],[County (WPR)]], " County", ""))</f>
        <v>Davis</v>
      </c>
    </row>
    <row r="2427" spans="1:10">
      <c r="A2427" t="s">
        <v>135</v>
      </c>
      <c r="B2427" t="s">
        <v>306</v>
      </c>
      <c r="C2427">
        <v>2025</v>
      </c>
      <c r="D2427">
        <v>2</v>
      </c>
      <c r="E2427">
        <v>84017</v>
      </c>
      <c r="F2427" t="s">
        <v>291</v>
      </c>
      <c r="G2427">
        <v>1</v>
      </c>
      <c r="H2427" t="str">
        <f>_xlfn.XLOOKUP(Table1[[#This Row],[ZIPCODE]],Table2[Zip Code],Table2[County])</f>
        <v>Summit</v>
      </c>
      <c r="I2427" t="str">
        <f>_xlfn.XLOOKUP(Table1[[#This Row],[ZIPCODE]],Table3[zip],Table3[county])</f>
        <v>Summit County</v>
      </c>
      <c r="J2427" t="str">
        <f>IFERROR(Table1[[#This Row],[County (Utah.gov)]], SUBSTITUTE(Table1[[#This Row],[County (WPR)]], " County", ""))</f>
        <v>Summit</v>
      </c>
    </row>
    <row r="2428" spans="1:10">
      <c r="A2428" t="s">
        <v>135</v>
      </c>
      <c r="B2428" t="s">
        <v>306</v>
      </c>
      <c r="C2428">
        <v>2025</v>
      </c>
      <c r="D2428">
        <v>2</v>
      </c>
      <c r="E2428">
        <v>84025</v>
      </c>
      <c r="F2428" t="s">
        <v>290</v>
      </c>
      <c r="G2428">
        <v>6</v>
      </c>
      <c r="H2428" t="str">
        <f>_xlfn.XLOOKUP(Table1[[#This Row],[ZIPCODE]],Table2[Zip Code],Table2[County])</f>
        <v>Davis</v>
      </c>
      <c r="I2428" t="str">
        <f>_xlfn.XLOOKUP(Table1[[#This Row],[ZIPCODE]],Table3[zip],Table3[county])</f>
        <v>Davis County</v>
      </c>
      <c r="J2428" t="str">
        <f>IFERROR(Table1[[#This Row],[County (Utah.gov)]], SUBSTITUTE(Table1[[#This Row],[County (WPR)]], " County", ""))</f>
        <v>Davis</v>
      </c>
    </row>
    <row r="2429" spans="1:10">
      <c r="A2429" t="s">
        <v>135</v>
      </c>
      <c r="B2429" t="s">
        <v>306</v>
      </c>
      <c r="C2429">
        <v>2025</v>
      </c>
      <c r="D2429">
        <v>2</v>
      </c>
      <c r="E2429">
        <v>84028</v>
      </c>
      <c r="F2429" t="s">
        <v>290</v>
      </c>
      <c r="G2429">
        <v>1</v>
      </c>
      <c r="H2429" t="str">
        <f>_xlfn.XLOOKUP(Table1[[#This Row],[ZIPCODE]],Table2[Zip Code],Table2[County])</f>
        <v>Rich</v>
      </c>
      <c r="I2429" t="str">
        <f>_xlfn.XLOOKUP(Table1[[#This Row],[ZIPCODE]],Table3[zip],Table3[county])</f>
        <v>Rich County</v>
      </c>
      <c r="J2429" t="str">
        <f>IFERROR(Table1[[#This Row],[County (Utah.gov)]], SUBSTITUTE(Table1[[#This Row],[County (WPR)]], " County", ""))</f>
        <v>Rich</v>
      </c>
    </row>
    <row r="2430" spans="1:10">
      <c r="A2430" t="s">
        <v>135</v>
      </c>
      <c r="B2430" t="s">
        <v>306</v>
      </c>
      <c r="C2430">
        <v>2025</v>
      </c>
      <c r="D2430">
        <v>2</v>
      </c>
      <c r="E2430">
        <v>84032</v>
      </c>
      <c r="F2430" t="s">
        <v>291</v>
      </c>
      <c r="G2430">
        <v>1</v>
      </c>
      <c r="H2430" t="str">
        <f>_xlfn.XLOOKUP(Table1[[#This Row],[ZIPCODE]],Table2[Zip Code],Table2[County])</f>
        <v>Wasatch</v>
      </c>
      <c r="I2430" t="str">
        <f>_xlfn.XLOOKUP(Table1[[#This Row],[ZIPCODE]],Table3[zip],Table3[county])</f>
        <v>Wasatch County</v>
      </c>
      <c r="J2430" t="str">
        <f>IFERROR(Table1[[#This Row],[County (Utah.gov)]], SUBSTITUTE(Table1[[#This Row],[County (WPR)]], " County", ""))</f>
        <v>Wasatch</v>
      </c>
    </row>
    <row r="2431" spans="1:10">
      <c r="A2431" t="s">
        <v>135</v>
      </c>
      <c r="B2431" t="s">
        <v>306</v>
      </c>
      <c r="C2431">
        <v>2025</v>
      </c>
      <c r="D2431">
        <v>2</v>
      </c>
      <c r="E2431">
        <v>84036</v>
      </c>
      <c r="F2431" t="s">
        <v>290</v>
      </c>
      <c r="G2431">
        <v>1</v>
      </c>
      <c r="H2431" t="str">
        <f>_xlfn.XLOOKUP(Table1[[#This Row],[ZIPCODE]],Table2[Zip Code],Table2[County])</f>
        <v>Summit</v>
      </c>
      <c r="I2431" t="str">
        <f>_xlfn.XLOOKUP(Table1[[#This Row],[ZIPCODE]],Table3[zip],Table3[county])</f>
        <v>Summit County</v>
      </c>
      <c r="J2431" t="str">
        <f>IFERROR(Table1[[#This Row],[County (Utah.gov)]], SUBSTITUTE(Table1[[#This Row],[County (WPR)]], " County", ""))</f>
        <v>Summit</v>
      </c>
    </row>
    <row r="2432" spans="1:10">
      <c r="A2432" t="s">
        <v>135</v>
      </c>
      <c r="B2432" t="s">
        <v>306</v>
      </c>
      <c r="C2432">
        <v>2025</v>
      </c>
      <c r="D2432">
        <v>2</v>
      </c>
      <c r="E2432">
        <v>84037</v>
      </c>
      <c r="F2432" t="s">
        <v>290</v>
      </c>
      <c r="G2432">
        <v>5</v>
      </c>
      <c r="H2432" t="str">
        <f>_xlfn.XLOOKUP(Table1[[#This Row],[ZIPCODE]],Table2[Zip Code],Table2[County])</f>
        <v>Davis</v>
      </c>
      <c r="I2432" t="str">
        <f>_xlfn.XLOOKUP(Table1[[#This Row],[ZIPCODE]],Table3[zip],Table3[county])</f>
        <v>Davis County</v>
      </c>
      <c r="J2432" t="str">
        <f>IFERROR(Table1[[#This Row],[County (Utah.gov)]], SUBSTITUTE(Table1[[#This Row],[County (WPR)]], " County", ""))</f>
        <v>Davis</v>
      </c>
    </row>
    <row r="2433" spans="1:10">
      <c r="A2433" t="s">
        <v>135</v>
      </c>
      <c r="B2433" t="s">
        <v>306</v>
      </c>
      <c r="C2433">
        <v>2025</v>
      </c>
      <c r="D2433">
        <v>2</v>
      </c>
      <c r="E2433">
        <v>84040</v>
      </c>
      <c r="F2433" t="s">
        <v>290</v>
      </c>
      <c r="G2433">
        <v>2</v>
      </c>
      <c r="H2433" t="str">
        <f>_xlfn.XLOOKUP(Table1[[#This Row],[ZIPCODE]],Table2[Zip Code],Table2[County])</f>
        <v>Davis</v>
      </c>
      <c r="I2433" t="str">
        <f>_xlfn.XLOOKUP(Table1[[#This Row],[ZIPCODE]],Table3[zip],Table3[county])</f>
        <v>Davis County</v>
      </c>
      <c r="J2433" t="str">
        <f>IFERROR(Table1[[#This Row],[County (Utah.gov)]], SUBSTITUTE(Table1[[#This Row],[County (WPR)]], " County", ""))</f>
        <v>Davis</v>
      </c>
    </row>
    <row r="2434" spans="1:10">
      <c r="A2434" t="s">
        <v>135</v>
      </c>
      <c r="B2434" t="s">
        <v>306</v>
      </c>
      <c r="C2434">
        <v>2025</v>
      </c>
      <c r="D2434">
        <v>2</v>
      </c>
      <c r="E2434">
        <v>84040</v>
      </c>
      <c r="F2434" t="s">
        <v>291</v>
      </c>
      <c r="G2434">
        <v>1</v>
      </c>
      <c r="H2434" t="str">
        <f>_xlfn.XLOOKUP(Table1[[#This Row],[ZIPCODE]],Table2[Zip Code],Table2[County])</f>
        <v>Davis</v>
      </c>
      <c r="I2434" t="str">
        <f>_xlfn.XLOOKUP(Table1[[#This Row],[ZIPCODE]],Table3[zip],Table3[county])</f>
        <v>Davis County</v>
      </c>
      <c r="J2434" t="str">
        <f>IFERROR(Table1[[#This Row],[County (Utah.gov)]], SUBSTITUTE(Table1[[#This Row],[County (WPR)]], " County", ""))</f>
        <v>Davis</v>
      </c>
    </row>
    <row r="2435" spans="1:10">
      <c r="A2435" t="s">
        <v>135</v>
      </c>
      <c r="B2435" t="s">
        <v>306</v>
      </c>
      <c r="C2435">
        <v>2025</v>
      </c>
      <c r="D2435">
        <v>2</v>
      </c>
      <c r="E2435">
        <v>84041</v>
      </c>
      <c r="F2435" t="s">
        <v>290</v>
      </c>
      <c r="G2435">
        <v>5</v>
      </c>
      <c r="H2435" t="str">
        <f>_xlfn.XLOOKUP(Table1[[#This Row],[ZIPCODE]],Table2[Zip Code],Table2[County])</f>
        <v>Davis</v>
      </c>
      <c r="I2435" t="str">
        <f>_xlfn.XLOOKUP(Table1[[#This Row],[ZIPCODE]],Table3[zip],Table3[county])</f>
        <v>Davis County</v>
      </c>
      <c r="J2435" t="str">
        <f>IFERROR(Table1[[#This Row],[County (Utah.gov)]], SUBSTITUTE(Table1[[#This Row],[County (WPR)]], " County", ""))</f>
        <v>Davis</v>
      </c>
    </row>
    <row r="2436" spans="1:10">
      <c r="A2436" t="s">
        <v>135</v>
      </c>
      <c r="B2436" t="s">
        <v>306</v>
      </c>
      <c r="C2436">
        <v>2025</v>
      </c>
      <c r="D2436">
        <v>2</v>
      </c>
      <c r="E2436">
        <v>84041</v>
      </c>
      <c r="F2436" t="s">
        <v>291</v>
      </c>
      <c r="G2436">
        <v>1</v>
      </c>
      <c r="H2436" t="str">
        <f>_xlfn.XLOOKUP(Table1[[#This Row],[ZIPCODE]],Table2[Zip Code],Table2[County])</f>
        <v>Davis</v>
      </c>
      <c r="I2436" t="str">
        <f>_xlfn.XLOOKUP(Table1[[#This Row],[ZIPCODE]],Table3[zip],Table3[county])</f>
        <v>Davis County</v>
      </c>
      <c r="J2436" t="str">
        <f>IFERROR(Table1[[#This Row],[County (Utah.gov)]], SUBSTITUTE(Table1[[#This Row],[County (WPR)]], " County", ""))</f>
        <v>Davis</v>
      </c>
    </row>
    <row r="2437" spans="1:10">
      <c r="A2437" t="s">
        <v>135</v>
      </c>
      <c r="B2437" t="s">
        <v>306</v>
      </c>
      <c r="C2437">
        <v>2025</v>
      </c>
      <c r="D2437">
        <v>2</v>
      </c>
      <c r="E2437">
        <v>84043</v>
      </c>
      <c r="F2437" t="s">
        <v>290</v>
      </c>
      <c r="G2437">
        <v>2</v>
      </c>
      <c r="H2437" t="str">
        <f>_xlfn.XLOOKUP(Table1[[#This Row],[ZIPCODE]],Table2[Zip Code],Table2[County])</f>
        <v>Utah</v>
      </c>
      <c r="I2437" t="str">
        <f>_xlfn.XLOOKUP(Table1[[#This Row],[ZIPCODE]],Table3[zip],Table3[county])</f>
        <v>Utah County</v>
      </c>
      <c r="J2437" t="str">
        <f>IFERROR(Table1[[#This Row],[County (Utah.gov)]], SUBSTITUTE(Table1[[#This Row],[County (WPR)]], " County", ""))</f>
        <v>Utah</v>
      </c>
    </row>
    <row r="2438" spans="1:10">
      <c r="A2438" t="s">
        <v>135</v>
      </c>
      <c r="B2438" t="s">
        <v>306</v>
      </c>
      <c r="C2438">
        <v>2025</v>
      </c>
      <c r="D2438">
        <v>2</v>
      </c>
      <c r="E2438">
        <v>84049</v>
      </c>
      <c r="F2438" t="s">
        <v>290</v>
      </c>
      <c r="G2438">
        <v>1</v>
      </c>
      <c r="H2438" t="str">
        <f>_xlfn.XLOOKUP(Table1[[#This Row],[ZIPCODE]],Table2[Zip Code],Table2[County])</f>
        <v>Wasatch</v>
      </c>
      <c r="I2438" t="str">
        <f>_xlfn.XLOOKUP(Table1[[#This Row],[ZIPCODE]],Table3[zip],Table3[county])</f>
        <v>Wasatch County</v>
      </c>
      <c r="J2438" t="str">
        <f>IFERROR(Table1[[#This Row],[County (Utah.gov)]], SUBSTITUTE(Table1[[#This Row],[County (WPR)]], " County", ""))</f>
        <v>Wasatch</v>
      </c>
    </row>
    <row r="2439" spans="1:10">
      <c r="A2439" t="s">
        <v>135</v>
      </c>
      <c r="B2439" t="s">
        <v>306</v>
      </c>
      <c r="C2439">
        <v>2025</v>
      </c>
      <c r="D2439">
        <v>2</v>
      </c>
      <c r="E2439">
        <v>84050</v>
      </c>
      <c r="F2439" t="s">
        <v>290</v>
      </c>
      <c r="G2439">
        <v>1</v>
      </c>
      <c r="H2439" t="str">
        <f>_xlfn.XLOOKUP(Table1[[#This Row],[ZIPCODE]],Table2[Zip Code],Table2[County])</f>
        <v>Morgan</v>
      </c>
      <c r="I2439" t="str">
        <f>_xlfn.XLOOKUP(Table1[[#This Row],[ZIPCODE]],Table3[zip],Table3[county])</f>
        <v>Morgan County</v>
      </c>
      <c r="J2439" t="str">
        <f>IFERROR(Table1[[#This Row],[County (Utah.gov)]], SUBSTITUTE(Table1[[#This Row],[County (WPR)]], " County", ""))</f>
        <v>Morgan</v>
      </c>
    </row>
    <row r="2440" spans="1:10">
      <c r="A2440" t="s">
        <v>135</v>
      </c>
      <c r="B2440" t="s">
        <v>306</v>
      </c>
      <c r="C2440">
        <v>2025</v>
      </c>
      <c r="D2440">
        <v>2</v>
      </c>
      <c r="E2440">
        <v>84054</v>
      </c>
      <c r="F2440" t="s">
        <v>290</v>
      </c>
      <c r="G2440">
        <v>3</v>
      </c>
      <c r="H2440" t="str">
        <f>_xlfn.XLOOKUP(Table1[[#This Row],[ZIPCODE]],Table2[Zip Code],Table2[County])</f>
        <v>Davis</v>
      </c>
      <c r="I2440" t="str">
        <f>_xlfn.XLOOKUP(Table1[[#This Row],[ZIPCODE]],Table3[zip],Table3[county])</f>
        <v>Davis County</v>
      </c>
      <c r="J2440" t="str">
        <f>IFERROR(Table1[[#This Row],[County (Utah.gov)]], SUBSTITUTE(Table1[[#This Row],[County (WPR)]], " County", ""))</f>
        <v>Davis</v>
      </c>
    </row>
    <row r="2441" spans="1:10">
      <c r="A2441" t="s">
        <v>135</v>
      </c>
      <c r="B2441" t="s">
        <v>306</v>
      </c>
      <c r="C2441">
        <v>2025</v>
      </c>
      <c r="D2441">
        <v>2</v>
      </c>
      <c r="E2441">
        <v>84054</v>
      </c>
      <c r="F2441" t="s">
        <v>291</v>
      </c>
      <c r="G2441">
        <v>2</v>
      </c>
      <c r="H2441" t="str">
        <f>_xlfn.XLOOKUP(Table1[[#This Row],[ZIPCODE]],Table2[Zip Code],Table2[County])</f>
        <v>Davis</v>
      </c>
      <c r="I2441" t="str">
        <f>_xlfn.XLOOKUP(Table1[[#This Row],[ZIPCODE]],Table3[zip],Table3[county])</f>
        <v>Davis County</v>
      </c>
      <c r="J2441" t="str">
        <f>IFERROR(Table1[[#This Row],[County (Utah.gov)]], SUBSTITUTE(Table1[[#This Row],[County (WPR)]], " County", ""))</f>
        <v>Davis</v>
      </c>
    </row>
    <row r="2442" spans="1:10">
      <c r="A2442" t="s">
        <v>135</v>
      </c>
      <c r="B2442" t="s">
        <v>306</v>
      </c>
      <c r="C2442">
        <v>2025</v>
      </c>
      <c r="D2442">
        <v>2</v>
      </c>
      <c r="E2442">
        <v>84058</v>
      </c>
      <c r="F2442" t="s">
        <v>290</v>
      </c>
      <c r="G2442">
        <v>1</v>
      </c>
      <c r="H2442" t="str">
        <f>_xlfn.XLOOKUP(Table1[[#This Row],[ZIPCODE]],Table2[Zip Code],Table2[County])</f>
        <v>Utah</v>
      </c>
      <c r="I2442" t="str">
        <f>_xlfn.XLOOKUP(Table1[[#This Row],[ZIPCODE]],Table3[zip],Table3[county])</f>
        <v>Utah County</v>
      </c>
      <c r="J2442" t="str">
        <f>IFERROR(Table1[[#This Row],[County (Utah.gov)]], SUBSTITUTE(Table1[[#This Row],[County (WPR)]], " County", ""))</f>
        <v>Utah</v>
      </c>
    </row>
    <row r="2443" spans="1:10">
      <c r="A2443" t="s">
        <v>135</v>
      </c>
      <c r="B2443" t="s">
        <v>306</v>
      </c>
      <c r="C2443">
        <v>2025</v>
      </c>
      <c r="D2443">
        <v>2</v>
      </c>
      <c r="E2443">
        <v>84062</v>
      </c>
      <c r="F2443" t="s">
        <v>290</v>
      </c>
      <c r="G2443">
        <v>4</v>
      </c>
      <c r="H2443" t="str">
        <f>_xlfn.XLOOKUP(Table1[[#This Row],[ZIPCODE]],Table2[Zip Code],Table2[County])</f>
        <v>Utah</v>
      </c>
      <c r="I2443" t="str">
        <f>_xlfn.XLOOKUP(Table1[[#This Row],[ZIPCODE]],Table3[zip],Table3[county])</f>
        <v>Utah County</v>
      </c>
      <c r="J2443" t="str">
        <f>IFERROR(Table1[[#This Row],[County (Utah.gov)]], SUBSTITUTE(Table1[[#This Row],[County (WPR)]], " County", ""))</f>
        <v>Utah</v>
      </c>
    </row>
    <row r="2444" spans="1:10">
      <c r="A2444" t="s">
        <v>135</v>
      </c>
      <c r="B2444" t="s">
        <v>306</v>
      </c>
      <c r="C2444">
        <v>2025</v>
      </c>
      <c r="D2444">
        <v>2</v>
      </c>
      <c r="E2444">
        <v>84065</v>
      </c>
      <c r="F2444" t="s">
        <v>290</v>
      </c>
      <c r="G2444">
        <v>1</v>
      </c>
      <c r="H2444" t="str">
        <f>_xlfn.XLOOKUP(Table1[[#This Row],[ZIPCODE]],Table2[Zip Code],Table2[County])</f>
        <v>Salt Lake</v>
      </c>
      <c r="I2444" t="str">
        <f>_xlfn.XLOOKUP(Table1[[#This Row],[ZIPCODE]],Table3[zip],Table3[county])</f>
        <v>Salt Lake County</v>
      </c>
      <c r="J2444" t="str">
        <f>IFERROR(Table1[[#This Row],[County (Utah.gov)]], SUBSTITUTE(Table1[[#This Row],[County (WPR)]], " County", ""))</f>
        <v>Salt Lake</v>
      </c>
    </row>
    <row r="2445" spans="1:10">
      <c r="A2445" t="s">
        <v>135</v>
      </c>
      <c r="B2445" t="s">
        <v>306</v>
      </c>
      <c r="C2445">
        <v>2025</v>
      </c>
      <c r="D2445">
        <v>2</v>
      </c>
      <c r="E2445">
        <v>84067</v>
      </c>
      <c r="F2445" t="s">
        <v>290</v>
      </c>
      <c r="G2445">
        <v>1</v>
      </c>
      <c r="H2445" t="str">
        <f>_xlfn.XLOOKUP(Table1[[#This Row],[ZIPCODE]],Table2[Zip Code],Table2[County])</f>
        <v>Weber</v>
      </c>
      <c r="I2445" t="str">
        <f>_xlfn.XLOOKUP(Table1[[#This Row],[ZIPCODE]],Table3[zip],Table3[county])</f>
        <v>Weber County</v>
      </c>
      <c r="J2445" t="str">
        <f>IFERROR(Table1[[#This Row],[County (Utah.gov)]], SUBSTITUTE(Table1[[#This Row],[County (WPR)]], " County", ""))</f>
        <v>Weber</v>
      </c>
    </row>
    <row r="2446" spans="1:10">
      <c r="A2446" t="s">
        <v>135</v>
      </c>
      <c r="B2446" t="s">
        <v>306</v>
      </c>
      <c r="C2446">
        <v>2025</v>
      </c>
      <c r="D2446">
        <v>2</v>
      </c>
      <c r="E2446">
        <v>84067</v>
      </c>
      <c r="F2446" t="s">
        <v>291</v>
      </c>
      <c r="G2446">
        <v>1</v>
      </c>
      <c r="H2446" t="str">
        <f>_xlfn.XLOOKUP(Table1[[#This Row],[ZIPCODE]],Table2[Zip Code],Table2[County])</f>
        <v>Weber</v>
      </c>
      <c r="I2446" t="str">
        <f>_xlfn.XLOOKUP(Table1[[#This Row],[ZIPCODE]],Table3[zip],Table3[county])</f>
        <v>Weber County</v>
      </c>
      <c r="J2446" t="str">
        <f>IFERROR(Table1[[#This Row],[County (Utah.gov)]], SUBSTITUTE(Table1[[#This Row],[County (WPR)]], " County", ""))</f>
        <v>Weber</v>
      </c>
    </row>
    <row r="2447" spans="1:10">
      <c r="A2447" t="s">
        <v>135</v>
      </c>
      <c r="B2447" t="s">
        <v>306</v>
      </c>
      <c r="C2447">
        <v>2025</v>
      </c>
      <c r="D2447">
        <v>2</v>
      </c>
      <c r="E2447">
        <v>84070</v>
      </c>
      <c r="F2447" t="s">
        <v>290</v>
      </c>
      <c r="G2447">
        <v>1</v>
      </c>
      <c r="H2447" t="str">
        <f>_xlfn.XLOOKUP(Table1[[#This Row],[ZIPCODE]],Table2[Zip Code],Table2[County])</f>
        <v>Salt Lake</v>
      </c>
      <c r="I2447" t="str">
        <f>_xlfn.XLOOKUP(Table1[[#This Row],[ZIPCODE]],Table3[zip],Table3[county])</f>
        <v>Salt Lake County</v>
      </c>
      <c r="J2447" t="str">
        <f>IFERROR(Table1[[#This Row],[County (Utah.gov)]], SUBSTITUTE(Table1[[#This Row],[County (WPR)]], " County", ""))</f>
        <v>Salt Lake</v>
      </c>
    </row>
    <row r="2448" spans="1:10">
      <c r="A2448" t="s">
        <v>135</v>
      </c>
      <c r="B2448" t="s">
        <v>306</v>
      </c>
      <c r="C2448">
        <v>2025</v>
      </c>
      <c r="D2448">
        <v>2</v>
      </c>
      <c r="E2448">
        <v>84074</v>
      </c>
      <c r="F2448" t="s">
        <v>290</v>
      </c>
      <c r="G2448">
        <v>1</v>
      </c>
      <c r="H2448" t="str">
        <f>_xlfn.XLOOKUP(Table1[[#This Row],[ZIPCODE]],Table2[Zip Code],Table2[County])</f>
        <v>Tooele</v>
      </c>
      <c r="I2448" t="str">
        <f>_xlfn.XLOOKUP(Table1[[#This Row],[ZIPCODE]],Table3[zip],Table3[county])</f>
        <v>Tooele County</v>
      </c>
      <c r="J2448" t="str">
        <f>IFERROR(Table1[[#This Row],[County (Utah.gov)]], SUBSTITUTE(Table1[[#This Row],[County (WPR)]], " County", ""))</f>
        <v>Tooele</v>
      </c>
    </row>
    <row r="2449" spans="1:10">
      <c r="A2449" t="s">
        <v>135</v>
      </c>
      <c r="B2449" t="s">
        <v>306</v>
      </c>
      <c r="C2449">
        <v>2025</v>
      </c>
      <c r="D2449">
        <v>2</v>
      </c>
      <c r="E2449">
        <v>84075</v>
      </c>
      <c r="F2449" t="s">
        <v>290</v>
      </c>
      <c r="G2449">
        <v>2</v>
      </c>
      <c r="H2449" t="str">
        <f>_xlfn.XLOOKUP(Table1[[#This Row],[ZIPCODE]],Table2[Zip Code],Table2[County])</f>
        <v>Davis</v>
      </c>
      <c r="I2449" t="str">
        <f>_xlfn.XLOOKUP(Table1[[#This Row],[ZIPCODE]],Table3[zip],Table3[county])</f>
        <v>Davis County</v>
      </c>
      <c r="J2449" t="str">
        <f>IFERROR(Table1[[#This Row],[County (Utah.gov)]], SUBSTITUTE(Table1[[#This Row],[County (WPR)]], " County", ""))</f>
        <v>Davis</v>
      </c>
    </row>
    <row r="2450" spans="1:10">
      <c r="A2450" t="s">
        <v>135</v>
      </c>
      <c r="B2450" t="s">
        <v>306</v>
      </c>
      <c r="C2450">
        <v>2025</v>
      </c>
      <c r="D2450">
        <v>2</v>
      </c>
      <c r="E2450">
        <v>84075</v>
      </c>
      <c r="F2450" t="s">
        <v>291</v>
      </c>
      <c r="G2450">
        <v>1</v>
      </c>
      <c r="H2450" t="str">
        <f>_xlfn.XLOOKUP(Table1[[#This Row],[ZIPCODE]],Table2[Zip Code],Table2[County])</f>
        <v>Davis</v>
      </c>
      <c r="I2450" t="str">
        <f>_xlfn.XLOOKUP(Table1[[#This Row],[ZIPCODE]],Table3[zip],Table3[county])</f>
        <v>Davis County</v>
      </c>
      <c r="J2450" t="str">
        <f>IFERROR(Table1[[#This Row],[County (Utah.gov)]], SUBSTITUTE(Table1[[#This Row],[County (WPR)]], " County", ""))</f>
        <v>Davis</v>
      </c>
    </row>
    <row r="2451" spans="1:10">
      <c r="A2451" t="s">
        <v>135</v>
      </c>
      <c r="B2451" t="s">
        <v>306</v>
      </c>
      <c r="C2451">
        <v>2025</v>
      </c>
      <c r="D2451">
        <v>2</v>
      </c>
      <c r="E2451">
        <v>84088</v>
      </c>
      <c r="F2451" t="s">
        <v>290</v>
      </c>
      <c r="G2451">
        <v>1</v>
      </c>
      <c r="H2451" t="str">
        <f>_xlfn.XLOOKUP(Table1[[#This Row],[ZIPCODE]],Table2[Zip Code],Table2[County])</f>
        <v>Salt Lake</v>
      </c>
      <c r="I2451" t="str">
        <f>_xlfn.XLOOKUP(Table1[[#This Row],[ZIPCODE]],Table3[zip],Table3[county])</f>
        <v>Salt Lake County</v>
      </c>
      <c r="J2451" t="str">
        <f>IFERROR(Table1[[#This Row],[County (Utah.gov)]], SUBSTITUTE(Table1[[#This Row],[County (WPR)]], " County", ""))</f>
        <v>Salt Lake</v>
      </c>
    </row>
    <row r="2452" spans="1:10">
      <c r="A2452" t="s">
        <v>135</v>
      </c>
      <c r="B2452" t="s">
        <v>306</v>
      </c>
      <c r="C2452">
        <v>2025</v>
      </c>
      <c r="D2452">
        <v>2</v>
      </c>
      <c r="E2452">
        <v>84093</v>
      </c>
      <c r="F2452" t="s">
        <v>290</v>
      </c>
      <c r="G2452">
        <v>1</v>
      </c>
      <c r="H2452" t="str">
        <f>_xlfn.XLOOKUP(Table1[[#This Row],[ZIPCODE]],Table2[Zip Code],Table2[County])</f>
        <v>Salt Lake</v>
      </c>
      <c r="I2452" t="str">
        <f>_xlfn.XLOOKUP(Table1[[#This Row],[ZIPCODE]],Table3[zip],Table3[county])</f>
        <v>Salt Lake County</v>
      </c>
      <c r="J2452" t="str">
        <f>IFERROR(Table1[[#This Row],[County (Utah.gov)]], SUBSTITUTE(Table1[[#This Row],[County (WPR)]], " County", ""))</f>
        <v>Salt Lake</v>
      </c>
    </row>
    <row r="2453" spans="1:10">
      <c r="A2453" t="s">
        <v>135</v>
      </c>
      <c r="B2453" t="s">
        <v>306</v>
      </c>
      <c r="C2453">
        <v>2025</v>
      </c>
      <c r="D2453">
        <v>2</v>
      </c>
      <c r="E2453">
        <v>84094</v>
      </c>
      <c r="F2453" t="s">
        <v>290</v>
      </c>
      <c r="G2453">
        <v>2</v>
      </c>
      <c r="H2453" t="str">
        <f>_xlfn.XLOOKUP(Table1[[#This Row],[ZIPCODE]],Table2[Zip Code],Table2[County])</f>
        <v>Salt Lake</v>
      </c>
      <c r="I2453" t="str">
        <f>_xlfn.XLOOKUP(Table1[[#This Row],[ZIPCODE]],Table3[zip],Table3[county])</f>
        <v>Salt Lake County</v>
      </c>
      <c r="J2453" t="str">
        <f>IFERROR(Table1[[#This Row],[County (Utah.gov)]], SUBSTITUTE(Table1[[#This Row],[County (WPR)]], " County", ""))</f>
        <v>Salt Lake</v>
      </c>
    </row>
    <row r="2454" spans="1:10">
      <c r="A2454" t="s">
        <v>135</v>
      </c>
      <c r="B2454" t="s">
        <v>306</v>
      </c>
      <c r="C2454">
        <v>2025</v>
      </c>
      <c r="D2454">
        <v>2</v>
      </c>
      <c r="E2454">
        <v>84095</v>
      </c>
      <c r="F2454" t="s">
        <v>290</v>
      </c>
      <c r="G2454">
        <v>3</v>
      </c>
      <c r="H2454" t="str">
        <f>_xlfn.XLOOKUP(Table1[[#This Row],[ZIPCODE]],Table2[Zip Code],Table2[County])</f>
        <v>Salt Lake</v>
      </c>
      <c r="I2454" t="str">
        <f>_xlfn.XLOOKUP(Table1[[#This Row],[ZIPCODE]],Table3[zip],Table3[county])</f>
        <v>Salt Lake County</v>
      </c>
      <c r="J2454" t="str">
        <f>IFERROR(Table1[[#This Row],[County (Utah.gov)]], SUBSTITUTE(Table1[[#This Row],[County (WPR)]], " County", ""))</f>
        <v>Salt Lake</v>
      </c>
    </row>
    <row r="2455" spans="1:10">
      <c r="A2455" t="s">
        <v>135</v>
      </c>
      <c r="B2455" t="s">
        <v>306</v>
      </c>
      <c r="C2455">
        <v>2025</v>
      </c>
      <c r="D2455">
        <v>2</v>
      </c>
      <c r="E2455">
        <v>84098</v>
      </c>
      <c r="F2455" t="s">
        <v>290</v>
      </c>
      <c r="G2455">
        <v>1</v>
      </c>
      <c r="H2455" t="str">
        <f>_xlfn.XLOOKUP(Table1[[#This Row],[ZIPCODE]],Table2[Zip Code],Table2[County])</f>
        <v>Summit</v>
      </c>
      <c r="I2455" t="str">
        <f>_xlfn.XLOOKUP(Table1[[#This Row],[ZIPCODE]],Table3[zip],Table3[county])</f>
        <v>Summit County</v>
      </c>
      <c r="J2455" t="str">
        <f>IFERROR(Table1[[#This Row],[County (Utah.gov)]], SUBSTITUTE(Table1[[#This Row],[County (WPR)]], " County", ""))</f>
        <v>Summit</v>
      </c>
    </row>
    <row r="2456" spans="1:10">
      <c r="A2456" t="s">
        <v>135</v>
      </c>
      <c r="B2456" t="s">
        <v>306</v>
      </c>
      <c r="C2456">
        <v>2025</v>
      </c>
      <c r="D2456">
        <v>2</v>
      </c>
      <c r="E2456">
        <v>84109</v>
      </c>
      <c r="F2456" t="s">
        <v>290</v>
      </c>
      <c r="G2456">
        <v>1</v>
      </c>
      <c r="H2456" t="str">
        <f>_xlfn.XLOOKUP(Table1[[#This Row],[ZIPCODE]],Table2[Zip Code],Table2[County])</f>
        <v>Salt Lake</v>
      </c>
      <c r="I2456" t="str">
        <f>_xlfn.XLOOKUP(Table1[[#This Row],[ZIPCODE]],Table3[zip],Table3[county])</f>
        <v>Salt Lake County</v>
      </c>
      <c r="J2456" t="str">
        <f>IFERROR(Table1[[#This Row],[County (Utah.gov)]], SUBSTITUTE(Table1[[#This Row],[County (WPR)]], " County", ""))</f>
        <v>Salt Lake</v>
      </c>
    </row>
    <row r="2457" spans="1:10">
      <c r="A2457" t="s">
        <v>135</v>
      </c>
      <c r="B2457" t="s">
        <v>306</v>
      </c>
      <c r="C2457">
        <v>2025</v>
      </c>
      <c r="D2457">
        <v>2</v>
      </c>
      <c r="E2457">
        <v>84124</v>
      </c>
      <c r="F2457" t="s">
        <v>290</v>
      </c>
      <c r="G2457">
        <v>1</v>
      </c>
      <c r="H2457" t="str">
        <f>_xlfn.XLOOKUP(Table1[[#This Row],[ZIPCODE]],Table2[Zip Code],Table2[County])</f>
        <v>Salt Lake</v>
      </c>
      <c r="I2457" t="str">
        <f>_xlfn.XLOOKUP(Table1[[#This Row],[ZIPCODE]],Table3[zip],Table3[county])</f>
        <v>Salt Lake County</v>
      </c>
      <c r="J2457" t="str">
        <f>IFERROR(Table1[[#This Row],[County (Utah.gov)]], SUBSTITUTE(Table1[[#This Row],[County (WPR)]], " County", ""))</f>
        <v>Salt Lake</v>
      </c>
    </row>
    <row r="2458" spans="1:10">
      <c r="A2458" t="s">
        <v>135</v>
      </c>
      <c r="B2458" t="s">
        <v>306</v>
      </c>
      <c r="C2458">
        <v>2025</v>
      </c>
      <c r="D2458">
        <v>2</v>
      </c>
      <c r="E2458">
        <v>84302</v>
      </c>
      <c r="F2458" t="s">
        <v>290</v>
      </c>
      <c r="G2458">
        <v>34</v>
      </c>
      <c r="H2458" t="str">
        <f>_xlfn.XLOOKUP(Table1[[#This Row],[ZIPCODE]],Table2[Zip Code],Table2[County])</f>
        <v>Box Elder</v>
      </c>
      <c r="I2458" t="str">
        <f>_xlfn.XLOOKUP(Table1[[#This Row],[ZIPCODE]],Table3[zip],Table3[county])</f>
        <v>Box Elder County</v>
      </c>
      <c r="J2458" t="str">
        <f>IFERROR(Table1[[#This Row],[County (Utah.gov)]], SUBSTITUTE(Table1[[#This Row],[County (WPR)]], " County", ""))</f>
        <v>Box Elder</v>
      </c>
    </row>
    <row r="2459" spans="1:10">
      <c r="A2459" t="s">
        <v>135</v>
      </c>
      <c r="B2459" t="s">
        <v>306</v>
      </c>
      <c r="C2459">
        <v>2025</v>
      </c>
      <c r="D2459">
        <v>2</v>
      </c>
      <c r="E2459">
        <v>84302</v>
      </c>
      <c r="F2459" t="s">
        <v>291</v>
      </c>
      <c r="G2459">
        <v>18</v>
      </c>
      <c r="H2459" t="str">
        <f>_xlfn.XLOOKUP(Table1[[#This Row],[ZIPCODE]],Table2[Zip Code],Table2[County])</f>
        <v>Box Elder</v>
      </c>
      <c r="I2459" t="str">
        <f>_xlfn.XLOOKUP(Table1[[#This Row],[ZIPCODE]],Table3[zip],Table3[county])</f>
        <v>Box Elder County</v>
      </c>
      <c r="J2459" t="str">
        <f>IFERROR(Table1[[#This Row],[County (Utah.gov)]], SUBSTITUTE(Table1[[#This Row],[County (WPR)]], " County", ""))</f>
        <v>Box Elder</v>
      </c>
    </row>
    <row r="2460" spans="1:10">
      <c r="A2460" t="s">
        <v>135</v>
      </c>
      <c r="B2460" t="s">
        <v>306</v>
      </c>
      <c r="C2460">
        <v>2025</v>
      </c>
      <c r="D2460">
        <v>2</v>
      </c>
      <c r="E2460">
        <v>84305</v>
      </c>
      <c r="F2460" t="s">
        <v>291</v>
      </c>
      <c r="G2460">
        <v>1</v>
      </c>
      <c r="H2460" t="str">
        <f>_xlfn.XLOOKUP(Table1[[#This Row],[ZIPCODE]],Table2[Zip Code],Table2[County])</f>
        <v>Cache</v>
      </c>
      <c r="I2460" t="str">
        <f>_xlfn.XLOOKUP(Table1[[#This Row],[ZIPCODE]],Table3[zip],Table3[county])</f>
        <v>Cache County</v>
      </c>
      <c r="J2460" t="str">
        <f>IFERROR(Table1[[#This Row],[County (Utah.gov)]], SUBSTITUTE(Table1[[#This Row],[County (WPR)]], " County", ""))</f>
        <v>Cache</v>
      </c>
    </row>
    <row r="2461" spans="1:10">
      <c r="A2461" t="s">
        <v>135</v>
      </c>
      <c r="B2461" t="s">
        <v>306</v>
      </c>
      <c r="C2461">
        <v>2025</v>
      </c>
      <c r="D2461">
        <v>2</v>
      </c>
      <c r="E2461">
        <v>84306</v>
      </c>
      <c r="F2461" t="s">
        <v>290</v>
      </c>
      <c r="G2461">
        <v>1</v>
      </c>
      <c r="H2461" t="str">
        <f>_xlfn.XLOOKUP(Table1[[#This Row],[ZIPCODE]],Table2[Zip Code],Table2[County])</f>
        <v>Box Elder</v>
      </c>
      <c r="I2461" t="str">
        <f>_xlfn.XLOOKUP(Table1[[#This Row],[ZIPCODE]],Table3[zip],Table3[county])</f>
        <v>Box Elder County</v>
      </c>
      <c r="J2461" t="str">
        <f>IFERROR(Table1[[#This Row],[County (Utah.gov)]], SUBSTITUTE(Table1[[#This Row],[County (WPR)]], " County", ""))</f>
        <v>Box Elder</v>
      </c>
    </row>
    <row r="2462" spans="1:10">
      <c r="A2462" t="s">
        <v>135</v>
      </c>
      <c r="B2462" t="s">
        <v>306</v>
      </c>
      <c r="C2462">
        <v>2025</v>
      </c>
      <c r="D2462">
        <v>2</v>
      </c>
      <c r="E2462">
        <v>84306</v>
      </c>
      <c r="F2462" t="s">
        <v>291</v>
      </c>
      <c r="G2462">
        <v>1</v>
      </c>
      <c r="H2462" t="str">
        <f>_xlfn.XLOOKUP(Table1[[#This Row],[ZIPCODE]],Table2[Zip Code],Table2[County])</f>
        <v>Box Elder</v>
      </c>
      <c r="I2462" t="str">
        <f>_xlfn.XLOOKUP(Table1[[#This Row],[ZIPCODE]],Table3[zip],Table3[county])</f>
        <v>Box Elder County</v>
      </c>
      <c r="J2462" t="str">
        <f>IFERROR(Table1[[#This Row],[County (Utah.gov)]], SUBSTITUTE(Table1[[#This Row],[County (WPR)]], " County", ""))</f>
        <v>Box Elder</v>
      </c>
    </row>
    <row r="2463" spans="1:10">
      <c r="A2463" t="s">
        <v>135</v>
      </c>
      <c r="B2463" t="s">
        <v>306</v>
      </c>
      <c r="C2463">
        <v>2025</v>
      </c>
      <c r="D2463">
        <v>2</v>
      </c>
      <c r="E2463">
        <v>84307</v>
      </c>
      <c r="F2463" t="s">
        <v>290</v>
      </c>
      <c r="G2463">
        <v>2</v>
      </c>
      <c r="H2463" t="str">
        <f>_xlfn.XLOOKUP(Table1[[#This Row],[ZIPCODE]],Table2[Zip Code],Table2[County])</f>
        <v>Box Elder</v>
      </c>
      <c r="I2463" t="str">
        <f>_xlfn.XLOOKUP(Table1[[#This Row],[ZIPCODE]],Table3[zip],Table3[county])</f>
        <v>Box Elder County</v>
      </c>
      <c r="J2463" t="str">
        <f>IFERROR(Table1[[#This Row],[County (Utah.gov)]], SUBSTITUTE(Table1[[#This Row],[County (WPR)]], " County", ""))</f>
        <v>Box Elder</v>
      </c>
    </row>
    <row r="2464" spans="1:10">
      <c r="A2464" t="s">
        <v>135</v>
      </c>
      <c r="B2464" t="s">
        <v>306</v>
      </c>
      <c r="C2464">
        <v>2025</v>
      </c>
      <c r="D2464">
        <v>2</v>
      </c>
      <c r="E2464">
        <v>84307</v>
      </c>
      <c r="F2464" t="s">
        <v>291</v>
      </c>
      <c r="G2464">
        <v>1</v>
      </c>
      <c r="H2464" t="str">
        <f>_xlfn.XLOOKUP(Table1[[#This Row],[ZIPCODE]],Table2[Zip Code],Table2[County])</f>
        <v>Box Elder</v>
      </c>
      <c r="I2464" t="str">
        <f>_xlfn.XLOOKUP(Table1[[#This Row],[ZIPCODE]],Table3[zip],Table3[county])</f>
        <v>Box Elder County</v>
      </c>
      <c r="J2464" t="str">
        <f>IFERROR(Table1[[#This Row],[County (Utah.gov)]], SUBSTITUTE(Table1[[#This Row],[County (WPR)]], " County", ""))</f>
        <v>Box Elder</v>
      </c>
    </row>
    <row r="2465" spans="1:10">
      <c r="A2465" t="s">
        <v>135</v>
      </c>
      <c r="B2465" t="s">
        <v>306</v>
      </c>
      <c r="C2465">
        <v>2025</v>
      </c>
      <c r="D2465">
        <v>2</v>
      </c>
      <c r="E2465">
        <v>84309</v>
      </c>
      <c r="F2465" t="s">
        <v>291</v>
      </c>
      <c r="G2465">
        <v>1</v>
      </c>
      <c r="H2465" t="str">
        <f>_xlfn.XLOOKUP(Table1[[#This Row],[ZIPCODE]],Table2[Zip Code],Table2[County])</f>
        <v>Box Elder</v>
      </c>
      <c r="I2465" t="str">
        <f>_xlfn.XLOOKUP(Table1[[#This Row],[ZIPCODE]],Table3[zip],Table3[county])</f>
        <v>Box Elder County</v>
      </c>
      <c r="J2465" t="str">
        <f>IFERROR(Table1[[#This Row],[County (Utah.gov)]], SUBSTITUTE(Table1[[#This Row],[County (WPR)]], " County", ""))</f>
        <v>Box Elder</v>
      </c>
    </row>
    <row r="2466" spans="1:10">
      <c r="A2466" t="s">
        <v>135</v>
      </c>
      <c r="B2466" t="s">
        <v>306</v>
      </c>
      <c r="C2466">
        <v>2025</v>
      </c>
      <c r="D2466">
        <v>2</v>
      </c>
      <c r="E2466">
        <v>84310</v>
      </c>
      <c r="F2466" t="s">
        <v>291</v>
      </c>
      <c r="G2466">
        <v>1</v>
      </c>
      <c r="H2466" t="str">
        <f>_xlfn.XLOOKUP(Table1[[#This Row],[ZIPCODE]],Table2[Zip Code],Table2[County])</f>
        <v>Weber</v>
      </c>
      <c r="I2466" t="str">
        <f>_xlfn.XLOOKUP(Table1[[#This Row],[ZIPCODE]],Table3[zip],Table3[county])</f>
        <v>Weber County</v>
      </c>
      <c r="J2466" t="str">
        <f>IFERROR(Table1[[#This Row],[County (Utah.gov)]], SUBSTITUTE(Table1[[#This Row],[County (WPR)]], " County", ""))</f>
        <v>Weber</v>
      </c>
    </row>
    <row r="2467" spans="1:10">
      <c r="A2467" t="s">
        <v>135</v>
      </c>
      <c r="B2467" t="s">
        <v>306</v>
      </c>
      <c r="C2467">
        <v>2025</v>
      </c>
      <c r="D2467">
        <v>2</v>
      </c>
      <c r="E2467">
        <v>84312</v>
      </c>
      <c r="F2467" t="s">
        <v>290</v>
      </c>
      <c r="G2467">
        <v>2</v>
      </c>
      <c r="H2467" t="str">
        <f>_xlfn.XLOOKUP(Table1[[#This Row],[ZIPCODE]],Table2[Zip Code],Table2[County])</f>
        <v>Box Elder</v>
      </c>
      <c r="I2467" t="str">
        <f>_xlfn.XLOOKUP(Table1[[#This Row],[ZIPCODE]],Table3[zip],Table3[county])</f>
        <v>Box Elder County</v>
      </c>
      <c r="J2467" t="str">
        <f>IFERROR(Table1[[#This Row],[County (Utah.gov)]], SUBSTITUTE(Table1[[#This Row],[County (WPR)]], " County", ""))</f>
        <v>Box Elder</v>
      </c>
    </row>
    <row r="2468" spans="1:10">
      <c r="A2468" t="s">
        <v>135</v>
      </c>
      <c r="B2468" t="s">
        <v>306</v>
      </c>
      <c r="C2468">
        <v>2025</v>
      </c>
      <c r="D2468">
        <v>2</v>
      </c>
      <c r="E2468">
        <v>84312</v>
      </c>
      <c r="F2468" t="s">
        <v>291</v>
      </c>
      <c r="G2468">
        <v>1</v>
      </c>
      <c r="H2468" t="str">
        <f>_xlfn.XLOOKUP(Table1[[#This Row],[ZIPCODE]],Table2[Zip Code],Table2[County])</f>
        <v>Box Elder</v>
      </c>
      <c r="I2468" t="str">
        <f>_xlfn.XLOOKUP(Table1[[#This Row],[ZIPCODE]],Table3[zip],Table3[county])</f>
        <v>Box Elder County</v>
      </c>
      <c r="J2468" t="str">
        <f>IFERROR(Table1[[#This Row],[County (Utah.gov)]], SUBSTITUTE(Table1[[#This Row],[County (WPR)]], " County", ""))</f>
        <v>Box Elder</v>
      </c>
    </row>
    <row r="2469" spans="1:10">
      <c r="A2469" t="s">
        <v>135</v>
      </c>
      <c r="B2469" t="s">
        <v>306</v>
      </c>
      <c r="C2469">
        <v>2025</v>
      </c>
      <c r="D2469">
        <v>2</v>
      </c>
      <c r="E2469">
        <v>84314</v>
      </c>
      <c r="F2469" t="s">
        <v>290</v>
      </c>
      <c r="G2469">
        <v>1</v>
      </c>
      <c r="H2469" t="str">
        <f>_xlfn.XLOOKUP(Table1[[#This Row],[ZIPCODE]],Table2[Zip Code],Table2[County])</f>
        <v>Box Elder</v>
      </c>
      <c r="I2469" t="str">
        <f>_xlfn.XLOOKUP(Table1[[#This Row],[ZIPCODE]],Table3[zip],Table3[county])</f>
        <v>Box Elder County</v>
      </c>
      <c r="J2469" t="str">
        <f>IFERROR(Table1[[#This Row],[County (Utah.gov)]], SUBSTITUTE(Table1[[#This Row],[County (WPR)]], " County", ""))</f>
        <v>Box Elder</v>
      </c>
    </row>
    <row r="2470" spans="1:10">
      <c r="A2470" t="s">
        <v>135</v>
      </c>
      <c r="B2470" t="s">
        <v>306</v>
      </c>
      <c r="C2470">
        <v>2025</v>
      </c>
      <c r="D2470">
        <v>2</v>
      </c>
      <c r="E2470">
        <v>84314</v>
      </c>
      <c r="F2470" t="s">
        <v>291</v>
      </c>
      <c r="G2470">
        <v>1</v>
      </c>
      <c r="H2470" t="str">
        <f>_xlfn.XLOOKUP(Table1[[#This Row],[ZIPCODE]],Table2[Zip Code],Table2[County])</f>
        <v>Box Elder</v>
      </c>
      <c r="I2470" t="str">
        <f>_xlfn.XLOOKUP(Table1[[#This Row],[ZIPCODE]],Table3[zip],Table3[county])</f>
        <v>Box Elder County</v>
      </c>
      <c r="J2470" t="str">
        <f>IFERROR(Table1[[#This Row],[County (Utah.gov)]], SUBSTITUTE(Table1[[#This Row],[County (WPR)]], " County", ""))</f>
        <v>Box Elder</v>
      </c>
    </row>
    <row r="2471" spans="1:10">
      <c r="A2471" t="s">
        <v>135</v>
      </c>
      <c r="B2471" t="s">
        <v>306</v>
      </c>
      <c r="C2471">
        <v>2025</v>
      </c>
      <c r="D2471">
        <v>2</v>
      </c>
      <c r="E2471">
        <v>84315</v>
      </c>
      <c r="F2471" t="s">
        <v>290</v>
      </c>
      <c r="G2471">
        <v>3</v>
      </c>
      <c r="H2471" t="str">
        <f>_xlfn.XLOOKUP(Table1[[#This Row],[ZIPCODE]],Table2[Zip Code],Table2[County])</f>
        <v>Weber</v>
      </c>
      <c r="I2471" t="str">
        <f>_xlfn.XLOOKUP(Table1[[#This Row],[ZIPCODE]],Table3[zip],Table3[county])</f>
        <v>Weber County</v>
      </c>
      <c r="J2471" t="str">
        <f>IFERROR(Table1[[#This Row],[County (Utah.gov)]], SUBSTITUTE(Table1[[#This Row],[County (WPR)]], " County", ""))</f>
        <v>Weber</v>
      </c>
    </row>
    <row r="2472" spans="1:10">
      <c r="A2472" t="s">
        <v>135</v>
      </c>
      <c r="B2472" t="s">
        <v>306</v>
      </c>
      <c r="C2472">
        <v>2025</v>
      </c>
      <c r="D2472">
        <v>2</v>
      </c>
      <c r="E2472">
        <v>84318</v>
      </c>
      <c r="F2472" t="s">
        <v>290</v>
      </c>
      <c r="G2472">
        <v>5</v>
      </c>
      <c r="H2472" t="str">
        <f>_xlfn.XLOOKUP(Table1[[#This Row],[ZIPCODE]],Table2[Zip Code],Table2[County])</f>
        <v>Cache</v>
      </c>
      <c r="I2472" t="str">
        <f>_xlfn.XLOOKUP(Table1[[#This Row],[ZIPCODE]],Table3[zip],Table3[county])</f>
        <v>Cache County</v>
      </c>
      <c r="J2472" t="str">
        <f>IFERROR(Table1[[#This Row],[County (Utah.gov)]], SUBSTITUTE(Table1[[#This Row],[County (WPR)]], " County", ""))</f>
        <v>Cache</v>
      </c>
    </row>
    <row r="2473" spans="1:10">
      <c r="A2473" t="s">
        <v>135</v>
      </c>
      <c r="B2473" t="s">
        <v>306</v>
      </c>
      <c r="C2473">
        <v>2025</v>
      </c>
      <c r="D2473">
        <v>2</v>
      </c>
      <c r="E2473">
        <v>84318</v>
      </c>
      <c r="F2473" t="s">
        <v>291</v>
      </c>
      <c r="G2473">
        <v>2</v>
      </c>
      <c r="H2473" t="str">
        <f>_xlfn.XLOOKUP(Table1[[#This Row],[ZIPCODE]],Table2[Zip Code],Table2[County])</f>
        <v>Cache</v>
      </c>
      <c r="I2473" t="str">
        <f>_xlfn.XLOOKUP(Table1[[#This Row],[ZIPCODE]],Table3[zip],Table3[county])</f>
        <v>Cache County</v>
      </c>
      <c r="J2473" t="str">
        <f>IFERROR(Table1[[#This Row],[County (Utah.gov)]], SUBSTITUTE(Table1[[#This Row],[County (WPR)]], " County", ""))</f>
        <v>Cache</v>
      </c>
    </row>
    <row r="2474" spans="1:10">
      <c r="A2474" t="s">
        <v>135</v>
      </c>
      <c r="B2474" t="s">
        <v>306</v>
      </c>
      <c r="C2474">
        <v>2025</v>
      </c>
      <c r="D2474">
        <v>2</v>
      </c>
      <c r="E2474">
        <v>84319</v>
      </c>
      <c r="F2474" t="s">
        <v>290</v>
      </c>
      <c r="G2474">
        <v>4</v>
      </c>
      <c r="H2474" t="str">
        <f>_xlfn.XLOOKUP(Table1[[#This Row],[ZIPCODE]],Table2[Zip Code],Table2[County])</f>
        <v>Cache</v>
      </c>
      <c r="I2474" t="str">
        <f>_xlfn.XLOOKUP(Table1[[#This Row],[ZIPCODE]],Table3[zip],Table3[county])</f>
        <v>Cache County</v>
      </c>
      <c r="J2474" t="str">
        <f>IFERROR(Table1[[#This Row],[County (Utah.gov)]], SUBSTITUTE(Table1[[#This Row],[County (WPR)]], " County", ""))</f>
        <v>Cache</v>
      </c>
    </row>
    <row r="2475" spans="1:10">
      <c r="A2475" t="s">
        <v>135</v>
      </c>
      <c r="B2475" t="s">
        <v>306</v>
      </c>
      <c r="C2475">
        <v>2025</v>
      </c>
      <c r="D2475">
        <v>2</v>
      </c>
      <c r="E2475">
        <v>84319</v>
      </c>
      <c r="F2475" t="s">
        <v>291</v>
      </c>
      <c r="G2475">
        <v>1</v>
      </c>
      <c r="H2475" t="str">
        <f>_xlfn.XLOOKUP(Table1[[#This Row],[ZIPCODE]],Table2[Zip Code],Table2[County])</f>
        <v>Cache</v>
      </c>
      <c r="I2475" t="str">
        <f>_xlfn.XLOOKUP(Table1[[#This Row],[ZIPCODE]],Table3[zip],Table3[county])</f>
        <v>Cache County</v>
      </c>
      <c r="J2475" t="str">
        <f>IFERROR(Table1[[#This Row],[County (Utah.gov)]], SUBSTITUTE(Table1[[#This Row],[County (WPR)]], " County", ""))</f>
        <v>Cache</v>
      </c>
    </row>
    <row r="2476" spans="1:10">
      <c r="A2476" t="s">
        <v>135</v>
      </c>
      <c r="B2476" t="s">
        <v>306</v>
      </c>
      <c r="C2476">
        <v>2025</v>
      </c>
      <c r="D2476">
        <v>2</v>
      </c>
      <c r="E2476">
        <v>84320</v>
      </c>
      <c r="F2476" t="s">
        <v>291</v>
      </c>
      <c r="G2476">
        <v>1</v>
      </c>
      <c r="H2476" t="str">
        <f>_xlfn.XLOOKUP(Table1[[#This Row],[ZIPCODE]],Table2[Zip Code],Table2[County])</f>
        <v>Cache</v>
      </c>
      <c r="I2476" t="str">
        <f>_xlfn.XLOOKUP(Table1[[#This Row],[ZIPCODE]],Table3[zip],Table3[county])</f>
        <v>Cache County</v>
      </c>
      <c r="J2476" t="str">
        <f>IFERROR(Table1[[#This Row],[County (Utah.gov)]], SUBSTITUTE(Table1[[#This Row],[County (WPR)]], " County", ""))</f>
        <v>Cache</v>
      </c>
    </row>
    <row r="2477" spans="1:10">
      <c r="A2477" t="s">
        <v>135</v>
      </c>
      <c r="B2477" t="s">
        <v>306</v>
      </c>
      <c r="C2477">
        <v>2025</v>
      </c>
      <c r="D2477">
        <v>2</v>
      </c>
      <c r="E2477">
        <v>84321</v>
      </c>
      <c r="F2477" t="s">
        <v>290</v>
      </c>
      <c r="G2477">
        <v>53</v>
      </c>
      <c r="H2477" t="str">
        <f>_xlfn.XLOOKUP(Table1[[#This Row],[ZIPCODE]],Table2[Zip Code],Table2[County])</f>
        <v>Cache</v>
      </c>
      <c r="I2477" t="str">
        <f>_xlfn.XLOOKUP(Table1[[#This Row],[ZIPCODE]],Table3[zip],Table3[county])</f>
        <v>Cache County</v>
      </c>
      <c r="J2477" t="str">
        <f>IFERROR(Table1[[#This Row],[County (Utah.gov)]], SUBSTITUTE(Table1[[#This Row],[County (WPR)]], " County", ""))</f>
        <v>Cache</v>
      </c>
    </row>
    <row r="2478" spans="1:10">
      <c r="A2478" t="s">
        <v>135</v>
      </c>
      <c r="B2478" t="s">
        <v>306</v>
      </c>
      <c r="C2478">
        <v>2025</v>
      </c>
      <c r="D2478">
        <v>2</v>
      </c>
      <c r="E2478">
        <v>84321</v>
      </c>
      <c r="F2478" t="s">
        <v>291</v>
      </c>
      <c r="G2478">
        <v>15</v>
      </c>
      <c r="H2478" t="str">
        <f>_xlfn.XLOOKUP(Table1[[#This Row],[ZIPCODE]],Table2[Zip Code],Table2[County])</f>
        <v>Cache</v>
      </c>
      <c r="I2478" t="str">
        <f>_xlfn.XLOOKUP(Table1[[#This Row],[ZIPCODE]],Table3[zip],Table3[county])</f>
        <v>Cache County</v>
      </c>
      <c r="J2478" t="str">
        <f>IFERROR(Table1[[#This Row],[County (Utah.gov)]], SUBSTITUTE(Table1[[#This Row],[County (WPR)]], " County", ""))</f>
        <v>Cache</v>
      </c>
    </row>
    <row r="2479" spans="1:10">
      <c r="A2479" t="s">
        <v>135</v>
      </c>
      <c r="B2479" t="s">
        <v>306</v>
      </c>
      <c r="C2479">
        <v>2025</v>
      </c>
      <c r="D2479">
        <v>2</v>
      </c>
      <c r="E2479">
        <v>84322</v>
      </c>
      <c r="F2479" t="s">
        <v>290</v>
      </c>
      <c r="G2479">
        <v>2</v>
      </c>
      <c r="H2479" t="str">
        <f>_xlfn.XLOOKUP(Table1[[#This Row],[ZIPCODE]],Table2[Zip Code],Table2[County])</f>
        <v>Cache</v>
      </c>
      <c r="I2479" t="str">
        <f>_xlfn.XLOOKUP(Table1[[#This Row],[ZIPCODE]],Table3[zip],Table3[county])</f>
        <v>Cache County</v>
      </c>
      <c r="J2479" t="str">
        <f>IFERROR(Table1[[#This Row],[County (Utah.gov)]], SUBSTITUTE(Table1[[#This Row],[County (WPR)]], " County", ""))</f>
        <v>Cache</v>
      </c>
    </row>
    <row r="2480" spans="1:10">
      <c r="A2480" t="s">
        <v>135</v>
      </c>
      <c r="B2480" t="s">
        <v>306</v>
      </c>
      <c r="C2480">
        <v>2025</v>
      </c>
      <c r="D2480">
        <v>2</v>
      </c>
      <c r="E2480">
        <v>84324</v>
      </c>
      <c r="F2480" t="s">
        <v>290</v>
      </c>
      <c r="G2480">
        <v>1</v>
      </c>
      <c r="H2480" t="str">
        <f>_xlfn.XLOOKUP(Table1[[#This Row],[ZIPCODE]],Table2[Zip Code],Table2[County])</f>
        <v>Box Elder</v>
      </c>
      <c r="I2480" t="str">
        <f>_xlfn.XLOOKUP(Table1[[#This Row],[ZIPCODE]],Table3[zip],Table3[county])</f>
        <v>Box Elder County</v>
      </c>
      <c r="J2480" t="str">
        <f>IFERROR(Table1[[#This Row],[County (Utah.gov)]], SUBSTITUTE(Table1[[#This Row],[County (WPR)]], " County", ""))</f>
        <v>Box Elder</v>
      </c>
    </row>
    <row r="2481" spans="1:10">
      <c r="A2481" t="s">
        <v>135</v>
      </c>
      <c r="B2481" t="s">
        <v>306</v>
      </c>
      <c r="C2481">
        <v>2025</v>
      </c>
      <c r="D2481">
        <v>2</v>
      </c>
      <c r="E2481">
        <v>84324</v>
      </c>
      <c r="F2481" t="s">
        <v>291</v>
      </c>
      <c r="G2481">
        <v>5</v>
      </c>
      <c r="H2481" t="str">
        <f>_xlfn.XLOOKUP(Table1[[#This Row],[ZIPCODE]],Table2[Zip Code],Table2[County])</f>
        <v>Box Elder</v>
      </c>
      <c r="I2481" t="str">
        <f>_xlfn.XLOOKUP(Table1[[#This Row],[ZIPCODE]],Table3[zip],Table3[county])</f>
        <v>Box Elder County</v>
      </c>
      <c r="J2481" t="str">
        <f>IFERROR(Table1[[#This Row],[County (Utah.gov)]], SUBSTITUTE(Table1[[#This Row],[County (WPR)]], " County", ""))</f>
        <v>Box Elder</v>
      </c>
    </row>
    <row r="2482" spans="1:10">
      <c r="A2482" t="s">
        <v>135</v>
      </c>
      <c r="B2482" t="s">
        <v>306</v>
      </c>
      <c r="C2482">
        <v>2025</v>
      </c>
      <c r="D2482">
        <v>2</v>
      </c>
      <c r="E2482">
        <v>84325</v>
      </c>
      <c r="F2482" t="s">
        <v>290</v>
      </c>
      <c r="G2482">
        <v>2</v>
      </c>
      <c r="H2482" t="str">
        <f>_xlfn.XLOOKUP(Table1[[#This Row],[ZIPCODE]],Table2[Zip Code],Table2[County])</f>
        <v>Cache</v>
      </c>
      <c r="I2482" t="str">
        <f>_xlfn.XLOOKUP(Table1[[#This Row],[ZIPCODE]],Table3[zip],Table3[county])</f>
        <v>Cache County</v>
      </c>
      <c r="J2482" t="str">
        <f>IFERROR(Table1[[#This Row],[County (Utah.gov)]], SUBSTITUTE(Table1[[#This Row],[County (WPR)]], " County", ""))</f>
        <v>Cache</v>
      </c>
    </row>
    <row r="2483" spans="1:10">
      <c r="A2483" t="s">
        <v>135</v>
      </c>
      <c r="B2483" t="s">
        <v>306</v>
      </c>
      <c r="C2483">
        <v>2025</v>
      </c>
      <c r="D2483">
        <v>2</v>
      </c>
      <c r="E2483">
        <v>84325</v>
      </c>
      <c r="F2483" t="s">
        <v>291</v>
      </c>
      <c r="G2483">
        <v>1</v>
      </c>
      <c r="H2483" t="str">
        <f>_xlfn.XLOOKUP(Table1[[#This Row],[ZIPCODE]],Table2[Zip Code],Table2[County])</f>
        <v>Cache</v>
      </c>
      <c r="I2483" t="str">
        <f>_xlfn.XLOOKUP(Table1[[#This Row],[ZIPCODE]],Table3[zip],Table3[county])</f>
        <v>Cache County</v>
      </c>
      <c r="J2483" t="str">
        <f>IFERROR(Table1[[#This Row],[County (Utah.gov)]], SUBSTITUTE(Table1[[#This Row],[County (WPR)]], " County", ""))</f>
        <v>Cache</v>
      </c>
    </row>
    <row r="2484" spans="1:10">
      <c r="A2484" t="s">
        <v>135</v>
      </c>
      <c r="B2484" t="s">
        <v>306</v>
      </c>
      <c r="C2484">
        <v>2025</v>
      </c>
      <c r="D2484">
        <v>2</v>
      </c>
      <c r="E2484">
        <v>84326</v>
      </c>
      <c r="F2484" t="s">
        <v>290</v>
      </c>
      <c r="G2484">
        <v>3</v>
      </c>
      <c r="H2484" t="str">
        <f>_xlfn.XLOOKUP(Table1[[#This Row],[ZIPCODE]],Table2[Zip Code],Table2[County])</f>
        <v>Cache</v>
      </c>
      <c r="I2484" t="str">
        <f>_xlfn.XLOOKUP(Table1[[#This Row],[ZIPCODE]],Table3[zip],Table3[county])</f>
        <v>Cache County</v>
      </c>
      <c r="J2484" t="str">
        <f>IFERROR(Table1[[#This Row],[County (Utah.gov)]], SUBSTITUTE(Table1[[#This Row],[County (WPR)]], " County", ""))</f>
        <v>Cache</v>
      </c>
    </row>
    <row r="2485" spans="1:10">
      <c r="A2485" t="s">
        <v>135</v>
      </c>
      <c r="B2485" t="s">
        <v>306</v>
      </c>
      <c r="C2485">
        <v>2025</v>
      </c>
      <c r="D2485">
        <v>2</v>
      </c>
      <c r="E2485">
        <v>84326</v>
      </c>
      <c r="F2485" t="s">
        <v>291</v>
      </c>
      <c r="G2485">
        <v>1</v>
      </c>
      <c r="H2485" t="str">
        <f>_xlfn.XLOOKUP(Table1[[#This Row],[ZIPCODE]],Table2[Zip Code],Table2[County])</f>
        <v>Cache</v>
      </c>
      <c r="I2485" t="str">
        <f>_xlfn.XLOOKUP(Table1[[#This Row],[ZIPCODE]],Table3[zip],Table3[county])</f>
        <v>Cache County</v>
      </c>
      <c r="J2485" t="str">
        <f>IFERROR(Table1[[#This Row],[County (Utah.gov)]], SUBSTITUTE(Table1[[#This Row],[County (WPR)]], " County", ""))</f>
        <v>Cache</v>
      </c>
    </row>
    <row r="2486" spans="1:10">
      <c r="A2486" t="s">
        <v>135</v>
      </c>
      <c r="B2486" t="s">
        <v>306</v>
      </c>
      <c r="C2486">
        <v>2025</v>
      </c>
      <c r="D2486">
        <v>2</v>
      </c>
      <c r="E2486">
        <v>84327</v>
      </c>
      <c r="F2486" t="s">
        <v>290</v>
      </c>
      <c r="G2486">
        <v>1</v>
      </c>
      <c r="H2486" t="str">
        <f>_xlfn.XLOOKUP(Table1[[#This Row],[ZIPCODE]],Table2[Zip Code],Table2[County])</f>
        <v>Cache</v>
      </c>
      <c r="I2486" t="str">
        <f>_xlfn.XLOOKUP(Table1[[#This Row],[ZIPCODE]],Table3[zip],Table3[county])</f>
        <v>Cache County</v>
      </c>
      <c r="J2486" t="str">
        <f>IFERROR(Table1[[#This Row],[County (Utah.gov)]], SUBSTITUTE(Table1[[#This Row],[County (WPR)]], " County", ""))</f>
        <v>Cache</v>
      </c>
    </row>
    <row r="2487" spans="1:10">
      <c r="A2487" t="s">
        <v>135</v>
      </c>
      <c r="B2487" t="s">
        <v>306</v>
      </c>
      <c r="C2487">
        <v>2025</v>
      </c>
      <c r="D2487">
        <v>2</v>
      </c>
      <c r="E2487">
        <v>84327</v>
      </c>
      <c r="F2487" t="s">
        <v>291</v>
      </c>
      <c r="G2487">
        <v>1</v>
      </c>
      <c r="H2487" t="str">
        <f>_xlfn.XLOOKUP(Table1[[#This Row],[ZIPCODE]],Table2[Zip Code],Table2[County])</f>
        <v>Cache</v>
      </c>
      <c r="I2487" t="str">
        <f>_xlfn.XLOOKUP(Table1[[#This Row],[ZIPCODE]],Table3[zip],Table3[county])</f>
        <v>Cache County</v>
      </c>
      <c r="J2487" t="str">
        <f>IFERROR(Table1[[#This Row],[County (Utah.gov)]], SUBSTITUTE(Table1[[#This Row],[County (WPR)]], " County", ""))</f>
        <v>Cache</v>
      </c>
    </row>
    <row r="2488" spans="1:10">
      <c r="A2488" t="s">
        <v>135</v>
      </c>
      <c r="B2488" t="s">
        <v>306</v>
      </c>
      <c r="C2488">
        <v>2025</v>
      </c>
      <c r="D2488">
        <v>2</v>
      </c>
      <c r="E2488">
        <v>84328</v>
      </c>
      <c r="F2488" t="s">
        <v>290</v>
      </c>
      <c r="G2488">
        <v>2</v>
      </c>
      <c r="H2488" t="str">
        <f>_xlfn.XLOOKUP(Table1[[#This Row],[ZIPCODE]],Table2[Zip Code],Table2[County])</f>
        <v>Cache</v>
      </c>
      <c r="I2488" t="str">
        <f>_xlfn.XLOOKUP(Table1[[#This Row],[ZIPCODE]],Table3[zip],Table3[county])</f>
        <v>Cache County</v>
      </c>
      <c r="J2488" t="str">
        <f>IFERROR(Table1[[#This Row],[County (Utah.gov)]], SUBSTITUTE(Table1[[#This Row],[County (WPR)]], " County", ""))</f>
        <v>Cache</v>
      </c>
    </row>
    <row r="2489" spans="1:10">
      <c r="A2489" t="s">
        <v>135</v>
      </c>
      <c r="B2489" t="s">
        <v>306</v>
      </c>
      <c r="C2489">
        <v>2025</v>
      </c>
      <c r="D2489">
        <v>2</v>
      </c>
      <c r="E2489">
        <v>84329</v>
      </c>
      <c r="F2489" t="s">
        <v>290</v>
      </c>
      <c r="G2489">
        <v>1</v>
      </c>
      <c r="H2489" t="str">
        <f>_xlfn.XLOOKUP(Table1[[#This Row],[ZIPCODE]],Table2[Zip Code],Table2[County])</f>
        <v>Box Elder</v>
      </c>
      <c r="I2489" t="str">
        <f>_xlfn.XLOOKUP(Table1[[#This Row],[ZIPCODE]],Table3[zip],Table3[county])</f>
        <v>Box Elder County</v>
      </c>
      <c r="J2489" t="str">
        <f>IFERROR(Table1[[#This Row],[County (Utah.gov)]], SUBSTITUTE(Table1[[#This Row],[County (WPR)]], " County", ""))</f>
        <v>Box Elder</v>
      </c>
    </row>
    <row r="2490" spans="1:10">
      <c r="A2490" t="s">
        <v>135</v>
      </c>
      <c r="B2490" t="s">
        <v>306</v>
      </c>
      <c r="C2490">
        <v>2025</v>
      </c>
      <c r="D2490">
        <v>2</v>
      </c>
      <c r="E2490">
        <v>84332</v>
      </c>
      <c r="F2490" t="s">
        <v>290</v>
      </c>
      <c r="G2490">
        <v>6</v>
      </c>
      <c r="H2490" t="str">
        <f>_xlfn.XLOOKUP(Table1[[#This Row],[ZIPCODE]],Table2[Zip Code],Table2[County])</f>
        <v>Cache</v>
      </c>
      <c r="I2490" t="str">
        <f>_xlfn.XLOOKUP(Table1[[#This Row],[ZIPCODE]],Table3[zip],Table3[county])</f>
        <v>Cache County</v>
      </c>
      <c r="J2490" t="str">
        <f>IFERROR(Table1[[#This Row],[County (Utah.gov)]], SUBSTITUTE(Table1[[#This Row],[County (WPR)]], " County", ""))</f>
        <v>Cache</v>
      </c>
    </row>
    <row r="2491" spans="1:10">
      <c r="A2491" t="s">
        <v>135</v>
      </c>
      <c r="B2491" t="s">
        <v>306</v>
      </c>
      <c r="C2491">
        <v>2025</v>
      </c>
      <c r="D2491">
        <v>2</v>
      </c>
      <c r="E2491">
        <v>84332</v>
      </c>
      <c r="F2491" t="s">
        <v>291</v>
      </c>
      <c r="G2491">
        <v>2</v>
      </c>
      <c r="H2491" t="str">
        <f>_xlfn.XLOOKUP(Table1[[#This Row],[ZIPCODE]],Table2[Zip Code],Table2[County])</f>
        <v>Cache</v>
      </c>
      <c r="I2491" t="str">
        <f>_xlfn.XLOOKUP(Table1[[#This Row],[ZIPCODE]],Table3[zip],Table3[county])</f>
        <v>Cache County</v>
      </c>
      <c r="J2491" t="str">
        <f>IFERROR(Table1[[#This Row],[County (Utah.gov)]], SUBSTITUTE(Table1[[#This Row],[County (WPR)]], " County", ""))</f>
        <v>Cache</v>
      </c>
    </row>
    <row r="2492" spans="1:10">
      <c r="A2492" t="s">
        <v>135</v>
      </c>
      <c r="B2492" t="s">
        <v>306</v>
      </c>
      <c r="C2492">
        <v>2025</v>
      </c>
      <c r="D2492">
        <v>2</v>
      </c>
      <c r="E2492">
        <v>84333</v>
      </c>
      <c r="F2492" t="s">
        <v>290</v>
      </c>
      <c r="G2492">
        <v>1</v>
      </c>
      <c r="H2492" t="str">
        <f>_xlfn.XLOOKUP(Table1[[#This Row],[ZIPCODE]],Table2[Zip Code],Table2[County])</f>
        <v>Cache</v>
      </c>
      <c r="I2492" t="str">
        <f>_xlfn.XLOOKUP(Table1[[#This Row],[ZIPCODE]],Table3[zip],Table3[county])</f>
        <v>Cache County</v>
      </c>
      <c r="J2492" t="str">
        <f>IFERROR(Table1[[#This Row],[County (Utah.gov)]], SUBSTITUTE(Table1[[#This Row],[County (WPR)]], " County", ""))</f>
        <v>Cache</v>
      </c>
    </row>
    <row r="2493" spans="1:10">
      <c r="A2493" t="s">
        <v>135</v>
      </c>
      <c r="B2493" t="s">
        <v>306</v>
      </c>
      <c r="C2493">
        <v>2025</v>
      </c>
      <c r="D2493">
        <v>2</v>
      </c>
      <c r="E2493">
        <v>84333</v>
      </c>
      <c r="F2493" t="s">
        <v>291</v>
      </c>
      <c r="G2493">
        <v>2</v>
      </c>
      <c r="H2493" t="str">
        <f>_xlfn.XLOOKUP(Table1[[#This Row],[ZIPCODE]],Table2[Zip Code],Table2[County])</f>
        <v>Cache</v>
      </c>
      <c r="I2493" t="str">
        <f>_xlfn.XLOOKUP(Table1[[#This Row],[ZIPCODE]],Table3[zip],Table3[county])</f>
        <v>Cache County</v>
      </c>
      <c r="J2493" t="str">
        <f>IFERROR(Table1[[#This Row],[County (Utah.gov)]], SUBSTITUTE(Table1[[#This Row],[County (WPR)]], " County", ""))</f>
        <v>Cache</v>
      </c>
    </row>
    <row r="2494" spans="1:10">
      <c r="A2494" t="s">
        <v>135</v>
      </c>
      <c r="B2494" t="s">
        <v>306</v>
      </c>
      <c r="C2494">
        <v>2025</v>
      </c>
      <c r="D2494">
        <v>2</v>
      </c>
      <c r="E2494">
        <v>84335</v>
      </c>
      <c r="F2494" t="s">
        <v>290</v>
      </c>
      <c r="G2494">
        <v>7</v>
      </c>
      <c r="H2494" t="str">
        <f>_xlfn.XLOOKUP(Table1[[#This Row],[ZIPCODE]],Table2[Zip Code],Table2[County])</f>
        <v>Cache</v>
      </c>
      <c r="I2494" t="str">
        <f>_xlfn.XLOOKUP(Table1[[#This Row],[ZIPCODE]],Table3[zip],Table3[county])</f>
        <v>Cache County</v>
      </c>
      <c r="J2494" t="str">
        <f>IFERROR(Table1[[#This Row],[County (Utah.gov)]], SUBSTITUTE(Table1[[#This Row],[County (WPR)]], " County", ""))</f>
        <v>Cache</v>
      </c>
    </row>
    <row r="2495" spans="1:10">
      <c r="A2495" t="s">
        <v>135</v>
      </c>
      <c r="B2495" t="s">
        <v>306</v>
      </c>
      <c r="C2495">
        <v>2025</v>
      </c>
      <c r="D2495">
        <v>2</v>
      </c>
      <c r="E2495">
        <v>84335</v>
      </c>
      <c r="F2495" t="s">
        <v>291</v>
      </c>
      <c r="G2495">
        <v>1</v>
      </c>
      <c r="H2495" t="str">
        <f>_xlfn.XLOOKUP(Table1[[#This Row],[ZIPCODE]],Table2[Zip Code],Table2[County])</f>
        <v>Cache</v>
      </c>
      <c r="I2495" t="str">
        <f>_xlfn.XLOOKUP(Table1[[#This Row],[ZIPCODE]],Table3[zip],Table3[county])</f>
        <v>Cache County</v>
      </c>
      <c r="J2495" t="str">
        <f>IFERROR(Table1[[#This Row],[County (Utah.gov)]], SUBSTITUTE(Table1[[#This Row],[County (WPR)]], " County", ""))</f>
        <v>Cache</v>
      </c>
    </row>
    <row r="2496" spans="1:10">
      <c r="A2496" t="s">
        <v>135</v>
      </c>
      <c r="B2496" t="s">
        <v>306</v>
      </c>
      <c r="C2496">
        <v>2025</v>
      </c>
      <c r="D2496">
        <v>2</v>
      </c>
      <c r="E2496">
        <v>84337</v>
      </c>
      <c r="F2496" t="s">
        <v>290</v>
      </c>
      <c r="G2496">
        <v>4</v>
      </c>
      <c r="H2496" t="str">
        <f>_xlfn.XLOOKUP(Table1[[#This Row],[ZIPCODE]],Table2[Zip Code],Table2[County])</f>
        <v>Box Elder</v>
      </c>
      <c r="I2496" t="str">
        <f>_xlfn.XLOOKUP(Table1[[#This Row],[ZIPCODE]],Table3[zip],Table3[county])</f>
        <v>Box Elder County</v>
      </c>
      <c r="J2496" t="str">
        <f>IFERROR(Table1[[#This Row],[County (Utah.gov)]], SUBSTITUTE(Table1[[#This Row],[County (WPR)]], " County", ""))</f>
        <v>Box Elder</v>
      </c>
    </row>
    <row r="2497" spans="1:10">
      <c r="A2497" t="s">
        <v>135</v>
      </c>
      <c r="B2497" t="s">
        <v>306</v>
      </c>
      <c r="C2497">
        <v>2025</v>
      </c>
      <c r="D2497">
        <v>2</v>
      </c>
      <c r="E2497">
        <v>84337</v>
      </c>
      <c r="F2497" t="s">
        <v>291</v>
      </c>
      <c r="G2497">
        <v>5</v>
      </c>
      <c r="H2497" t="str">
        <f>_xlfn.XLOOKUP(Table1[[#This Row],[ZIPCODE]],Table2[Zip Code],Table2[County])</f>
        <v>Box Elder</v>
      </c>
      <c r="I2497" t="str">
        <f>_xlfn.XLOOKUP(Table1[[#This Row],[ZIPCODE]],Table3[zip],Table3[county])</f>
        <v>Box Elder County</v>
      </c>
      <c r="J2497" t="str">
        <f>IFERROR(Table1[[#This Row],[County (Utah.gov)]], SUBSTITUTE(Table1[[#This Row],[County (WPR)]], " County", ""))</f>
        <v>Box Elder</v>
      </c>
    </row>
    <row r="2498" spans="1:10">
      <c r="A2498" t="s">
        <v>135</v>
      </c>
      <c r="B2498" t="s">
        <v>306</v>
      </c>
      <c r="C2498">
        <v>2025</v>
      </c>
      <c r="D2498">
        <v>2</v>
      </c>
      <c r="E2498">
        <v>84339</v>
      </c>
      <c r="F2498" t="s">
        <v>290</v>
      </c>
      <c r="G2498">
        <v>2</v>
      </c>
      <c r="H2498" t="str">
        <f>_xlfn.XLOOKUP(Table1[[#This Row],[ZIPCODE]],Table2[Zip Code],Table2[County])</f>
        <v>Cache</v>
      </c>
      <c r="I2498" t="str">
        <f>_xlfn.XLOOKUP(Table1[[#This Row],[ZIPCODE]],Table3[zip],Table3[county])</f>
        <v>Cache County</v>
      </c>
      <c r="J2498" t="str">
        <f>IFERROR(Table1[[#This Row],[County (Utah.gov)]], SUBSTITUTE(Table1[[#This Row],[County (WPR)]], " County", ""))</f>
        <v>Cache</v>
      </c>
    </row>
    <row r="2499" spans="1:10">
      <c r="A2499" t="s">
        <v>135</v>
      </c>
      <c r="B2499" t="s">
        <v>306</v>
      </c>
      <c r="C2499">
        <v>2025</v>
      </c>
      <c r="D2499">
        <v>2</v>
      </c>
      <c r="E2499">
        <v>84339</v>
      </c>
      <c r="F2499" t="s">
        <v>291</v>
      </c>
      <c r="G2499">
        <v>1</v>
      </c>
      <c r="H2499" t="str">
        <f>_xlfn.XLOOKUP(Table1[[#This Row],[ZIPCODE]],Table2[Zip Code],Table2[County])</f>
        <v>Cache</v>
      </c>
      <c r="I2499" t="str">
        <f>_xlfn.XLOOKUP(Table1[[#This Row],[ZIPCODE]],Table3[zip],Table3[county])</f>
        <v>Cache County</v>
      </c>
      <c r="J2499" t="str">
        <f>IFERROR(Table1[[#This Row],[County (Utah.gov)]], SUBSTITUTE(Table1[[#This Row],[County (WPR)]], " County", ""))</f>
        <v>Cache</v>
      </c>
    </row>
    <row r="2500" spans="1:10">
      <c r="A2500" t="s">
        <v>135</v>
      </c>
      <c r="B2500" t="s">
        <v>306</v>
      </c>
      <c r="C2500">
        <v>2025</v>
      </c>
      <c r="D2500">
        <v>2</v>
      </c>
      <c r="E2500">
        <v>84340</v>
      </c>
      <c r="F2500" t="s">
        <v>290</v>
      </c>
      <c r="G2500">
        <v>4</v>
      </c>
      <c r="H2500" t="str">
        <f>_xlfn.XLOOKUP(Table1[[#This Row],[ZIPCODE]],Table2[Zip Code],Table2[County])</f>
        <v>Box Elder</v>
      </c>
      <c r="I2500" t="str">
        <f>_xlfn.XLOOKUP(Table1[[#This Row],[ZIPCODE]],Table3[zip],Table3[county])</f>
        <v>Box Elder County</v>
      </c>
      <c r="J2500" t="str">
        <f>IFERROR(Table1[[#This Row],[County (Utah.gov)]], SUBSTITUTE(Table1[[#This Row],[County (WPR)]], " County", ""))</f>
        <v>Box Elder</v>
      </c>
    </row>
    <row r="2501" spans="1:10">
      <c r="A2501" t="s">
        <v>135</v>
      </c>
      <c r="B2501" t="s">
        <v>306</v>
      </c>
      <c r="C2501">
        <v>2025</v>
      </c>
      <c r="D2501">
        <v>2</v>
      </c>
      <c r="E2501">
        <v>84340</v>
      </c>
      <c r="F2501" t="s">
        <v>291</v>
      </c>
      <c r="G2501">
        <v>1</v>
      </c>
      <c r="H2501" t="str">
        <f>_xlfn.XLOOKUP(Table1[[#This Row],[ZIPCODE]],Table2[Zip Code],Table2[County])</f>
        <v>Box Elder</v>
      </c>
      <c r="I2501" t="str">
        <f>_xlfn.XLOOKUP(Table1[[#This Row],[ZIPCODE]],Table3[zip],Table3[county])</f>
        <v>Box Elder County</v>
      </c>
      <c r="J2501" t="str">
        <f>IFERROR(Table1[[#This Row],[County (Utah.gov)]], SUBSTITUTE(Table1[[#This Row],[County (WPR)]], " County", ""))</f>
        <v>Box Elder</v>
      </c>
    </row>
    <row r="2502" spans="1:10">
      <c r="A2502" t="s">
        <v>135</v>
      </c>
      <c r="B2502" t="s">
        <v>306</v>
      </c>
      <c r="C2502">
        <v>2025</v>
      </c>
      <c r="D2502">
        <v>2</v>
      </c>
      <c r="E2502">
        <v>84341</v>
      </c>
      <c r="F2502" t="s">
        <v>290</v>
      </c>
      <c r="G2502">
        <v>24</v>
      </c>
      <c r="H2502" t="str">
        <f>_xlfn.XLOOKUP(Table1[[#This Row],[ZIPCODE]],Table2[Zip Code],Table2[County])</f>
        <v>Cache</v>
      </c>
      <c r="I2502" t="str">
        <f>_xlfn.XLOOKUP(Table1[[#This Row],[ZIPCODE]],Table3[zip],Table3[county])</f>
        <v>Cache County</v>
      </c>
      <c r="J2502" t="str">
        <f>IFERROR(Table1[[#This Row],[County (Utah.gov)]], SUBSTITUTE(Table1[[#This Row],[County (WPR)]], " County", ""))</f>
        <v>Cache</v>
      </c>
    </row>
    <row r="2503" spans="1:10">
      <c r="A2503" t="s">
        <v>135</v>
      </c>
      <c r="B2503" t="s">
        <v>306</v>
      </c>
      <c r="C2503">
        <v>2025</v>
      </c>
      <c r="D2503">
        <v>2</v>
      </c>
      <c r="E2503">
        <v>84341</v>
      </c>
      <c r="F2503" t="s">
        <v>291</v>
      </c>
      <c r="G2503">
        <v>4</v>
      </c>
      <c r="H2503" t="str">
        <f>_xlfn.XLOOKUP(Table1[[#This Row],[ZIPCODE]],Table2[Zip Code],Table2[County])</f>
        <v>Cache</v>
      </c>
      <c r="I2503" t="str">
        <f>_xlfn.XLOOKUP(Table1[[#This Row],[ZIPCODE]],Table3[zip],Table3[county])</f>
        <v>Cache County</v>
      </c>
      <c r="J2503" t="str">
        <f>IFERROR(Table1[[#This Row],[County (Utah.gov)]], SUBSTITUTE(Table1[[#This Row],[County (WPR)]], " County", ""))</f>
        <v>Cache</v>
      </c>
    </row>
    <row r="2504" spans="1:10">
      <c r="A2504" t="s">
        <v>135</v>
      </c>
      <c r="B2504" t="s">
        <v>306</v>
      </c>
      <c r="C2504">
        <v>2025</v>
      </c>
      <c r="D2504">
        <v>2</v>
      </c>
      <c r="E2504">
        <v>84401</v>
      </c>
      <c r="F2504" t="s">
        <v>290</v>
      </c>
      <c r="G2504">
        <v>5</v>
      </c>
      <c r="H2504" t="str">
        <f>_xlfn.XLOOKUP(Table1[[#This Row],[ZIPCODE]],Table2[Zip Code],Table2[County])</f>
        <v>Weber</v>
      </c>
      <c r="I2504" t="str">
        <f>_xlfn.XLOOKUP(Table1[[#This Row],[ZIPCODE]],Table3[zip],Table3[county])</f>
        <v>Weber County</v>
      </c>
      <c r="J2504" t="str">
        <f>IFERROR(Table1[[#This Row],[County (Utah.gov)]], SUBSTITUTE(Table1[[#This Row],[County (WPR)]], " County", ""))</f>
        <v>Weber</v>
      </c>
    </row>
    <row r="2505" spans="1:10">
      <c r="A2505" t="s">
        <v>135</v>
      </c>
      <c r="B2505" t="s">
        <v>306</v>
      </c>
      <c r="C2505">
        <v>2025</v>
      </c>
      <c r="D2505">
        <v>2</v>
      </c>
      <c r="E2505">
        <v>84401</v>
      </c>
      <c r="F2505" t="s">
        <v>291</v>
      </c>
      <c r="G2505">
        <v>3</v>
      </c>
      <c r="H2505" t="str">
        <f>_xlfn.XLOOKUP(Table1[[#This Row],[ZIPCODE]],Table2[Zip Code],Table2[County])</f>
        <v>Weber</v>
      </c>
      <c r="I2505" t="str">
        <f>_xlfn.XLOOKUP(Table1[[#This Row],[ZIPCODE]],Table3[zip],Table3[county])</f>
        <v>Weber County</v>
      </c>
      <c r="J2505" t="str">
        <f>IFERROR(Table1[[#This Row],[County (Utah.gov)]], SUBSTITUTE(Table1[[#This Row],[County (WPR)]], " County", ""))</f>
        <v>Weber</v>
      </c>
    </row>
    <row r="2506" spans="1:10">
      <c r="A2506" t="s">
        <v>135</v>
      </c>
      <c r="B2506" t="s">
        <v>306</v>
      </c>
      <c r="C2506">
        <v>2025</v>
      </c>
      <c r="D2506">
        <v>2</v>
      </c>
      <c r="E2506">
        <v>84403</v>
      </c>
      <c r="F2506" t="s">
        <v>290</v>
      </c>
      <c r="G2506">
        <v>3</v>
      </c>
      <c r="H2506" t="str">
        <f>_xlfn.XLOOKUP(Table1[[#This Row],[ZIPCODE]],Table2[Zip Code],Table2[County])</f>
        <v>Weber</v>
      </c>
      <c r="I2506" t="str">
        <f>_xlfn.XLOOKUP(Table1[[#This Row],[ZIPCODE]],Table3[zip],Table3[county])</f>
        <v>Weber County</v>
      </c>
      <c r="J2506" t="str">
        <f>IFERROR(Table1[[#This Row],[County (Utah.gov)]], SUBSTITUTE(Table1[[#This Row],[County (WPR)]], " County", ""))</f>
        <v>Weber</v>
      </c>
    </row>
    <row r="2507" spans="1:10">
      <c r="A2507" t="s">
        <v>135</v>
      </c>
      <c r="B2507" t="s">
        <v>306</v>
      </c>
      <c r="C2507">
        <v>2025</v>
      </c>
      <c r="D2507">
        <v>2</v>
      </c>
      <c r="E2507">
        <v>84403</v>
      </c>
      <c r="F2507" t="s">
        <v>291</v>
      </c>
      <c r="G2507">
        <v>2</v>
      </c>
      <c r="H2507" t="str">
        <f>_xlfn.XLOOKUP(Table1[[#This Row],[ZIPCODE]],Table2[Zip Code],Table2[County])</f>
        <v>Weber</v>
      </c>
      <c r="I2507" t="str">
        <f>_xlfn.XLOOKUP(Table1[[#This Row],[ZIPCODE]],Table3[zip],Table3[county])</f>
        <v>Weber County</v>
      </c>
      <c r="J2507" t="str">
        <f>IFERROR(Table1[[#This Row],[County (Utah.gov)]], SUBSTITUTE(Table1[[#This Row],[County (WPR)]], " County", ""))</f>
        <v>Weber</v>
      </c>
    </row>
    <row r="2508" spans="1:10">
      <c r="A2508" t="s">
        <v>135</v>
      </c>
      <c r="B2508" t="s">
        <v>306</v>
      </c>
      <c r="C2508">
        <v>2025</v>
      </c>
      <c r="D2508">
        <v>2</v>
      </c>
      <c r="E2508">
        <v>84404</v>
      </c>
      <c r="F2508" t="s">
        <v>290</v>
      </c>
      <c r="G2508">
        <v>12</v>
      </c>
      <c r="H2508" t="str">
        <f>_xlfn.XLOOKUP(Table1[[#This Row],[ZIPCODE]],Table2[Zip Code],Table2[County])</f>
        <v>Weber</v>
      </c>
      <c r="I2508" t="str">
        <f>_xlfn.XLOOKUP(Table1[[#This Row],[ZIPCODE]],Table3[zip],Table3[county])</f>
        <v>Weber County</v>
      </c>
      <c r="J2508" t="str">
        <f>IFERROR(Table1[[#This Row],[County (Utah.gov)]], SUBSTITUTE(Table1[[#This Row],[County (WPR)]], " County", ""))</f>
        <v>Weber</v>
      </c>
    </row>
    <row r="2509" spans="1:10">
      <c r="A2509" t="s">
        <v>135</v>
      </c>
      <c r="B2509" t="s">
        <v>306</v>
      </c>
      <c r="C2509">
        <v>2025</v>
      </c>
      <c r="D2509">
        <v>2</v>
      </c>
      <c r="E2509">
        <v>84404</v>
      </c>
      <c r="F2509" t="s">
        <v>291</v>
      </c>
      <c r="G2509">
        <v>2</v>
      </c>
      <c r="H2509" t="str">
        <f>_xlfn.XLOOKUP(Table1[[#This Row],[ZIPCODE]],Table2[Zip Code],Table2[County])</f>
        <v>Weber</v>
      </c>
      <c r="I2509" t="str">
        <f>_xlfn.XLOOKUP(Table1[[#This Row],[ZIPCODE]],Table3[zip],Table3[county])</f>
        <v>Weber County</v>
      </c>
      <c r="J2509" t="str">
        <f>IFERROR(Table1[[#This Row],[County (Utah.gov)]], SUBSTITUTE(Table1[[#This Row],[County (WPR)]], " County", ""))</f>
        <v>Weber</v>
      </c>
    </row>
    <row r="2510" spans="1:10">
      <c r="A2510" t="s">
        <v>135</v>
      </c>
      <c r="B2510" t="s">
        <v>306</v>
      </c>
      <c r="C2510">
        <v>2025</v>
      </c>
      <c r="D2510">
        <v>2</v>
      </c>
      <c r="E2510">
        <v>84405</v>
      </c>
      <c r="F2510" t="s">
        <v>290</v>
      </c>
      <c r="G2510">
        <v>2</v>
      </c>
      <c r="H2510" t="str">
        <f>_xlfn.XLOOKUP(Table1[[#This Row],[ZIPCODE]],Table2[Zip Code],Table2[County])</f>
        <v>Weber</v>
      </c>
      <c r="I2510" t="str">
        <f>_xlfn.XLOOKUP(Table1[[#This Row],[ZIPCODE]],Table3[zip],Table3[county])</f>
        <v>Weber County</v>
      </c>
      <c r="J2510" t="str">
        <f>IFERROR(Table1[[#This Row],[County (Utah.gov)]], SUBSTITUTE(Table1[[#This Row],[County (WPR)]], " County", ""))</f>
        <v>Weber</v>
      </c>
    </row>
    <row r="2511" spans="1:10">
      <c r="A2511" t="s">
        <v>135</v>
      </c>
      <c r="B2511" t="s">
        <v>306</v>
      </c>
      <c r="C2511">
        <v>2025</v>
      </c>
      <c r="D2511">
        <v>2</v>
      </c>
      <c r="E2511">
        <v>84414</v>
      </c>
      <c r="F2511" t="s">
        <v>290</v>
      </c>
      <c r="G2511">
        <v>11</v>
      </c>
      <c r="H2511" t="str">
        <f>_xlfn.XLOOKUP(Table1[[#This Row],[ZIPCODE]],Table2[Zip Code],Table2[County])</f>
        <v>Weber</v>
      </c>
      <c r="I2511" t="str">
        <f>_xlfn.XLOOKUP(Table1[[#This Row],[ZIPCODE]],Table3[zip],Table3[county])</f>
        <v>Weber County</v>
      </c>
      <c r="J2511" t="str">
        <f>IFERROR(Table1[[#This Row],[County (Utah.gov)]], SUBSTITUTE(Table1[[#This Row],[County (WPR)]], " County", ""))</f>
        <v>Weber</v>
      </c>
    </row>
    <row r="2512" spans="1:10">
      <c r="A2512" t="s">
        <v>135</v>
      </c>
      <c r="B2512" t="s">
        <v>306</v>
      </c>
      <c r="C2512">
        <v>2025</v>
      </c>
      <c r="D2512">
        <v>2</v>
      </c>
      <c r="E2512">
        <v>84414</v>
      </c>
      <c r="F2512" t="s">
        <v>291</v>
      </c>
      <c r="G2512">
        <v>7</v>
      </c>
      <c r="H2512" t="str">
        <f>_xlfn.XLOOKUP(Table1[[#This Row],[ZIPCODE]],Table2[Zip Code],Table2[County])</f>
        <v>Weber</v>
      </c>
      <c r="I2512" t="str">
        <f>_xlfn.XLOOKUP(Table1[[#This Row],[ZIPCODE]],Table3[zip],Table3[county])</f>
        <v>Weber County</v>
      </c>
      <c r="J2512" t="str">
        <f>IFERROR(Table1[[#This Row],[County (Utah.gov)]], SUBSTITUTE(Table1[[#This Row],[County (WPR)]], " County", ""))</f>
        <v>Weber</v>
      </c>
    </row>
    <row r="2513" spans="1:10">
      <c r="A2513" t="s">
        <v>135</v>
      </c>
      <c r="B2513" t="s">
        <v>306</v>
      </c>
      <c r="C2513">
        <v>2025</v>
      </c>
      <c r="D2513">
        <v>2</v>
      </c>
      <c r="E2513">
        <v>84501</v>
      </c>
      <c r="F2513" t="s">
        <v>291</v>
      </c>
      <c r="G2513">
        <v>1</v>
      </c>
      <c r="H2513" t="str">
        <f>_xlfn.XLOOKUP(Table1[[#This Row],[ZIPCODE]],Table2[Zip Code],Table2[County])</f>
        <v>Carbon</v>
      </c>
      <c r="I2513" t="str">
        <f>_xlfn.XLOOKUP(Table1[[#This Row],[ZIPCODE]],Table3[zip],Table3[county])</f>
        <v>Carbon County</v>
      </c>
      <c r="J2513" t="str">
        <f>IFERROR(Table1[[#This Row],[County (Utah.gov)]], SUBSTITUTE(Table1[[#This Row],[County (WPR)]], " County", ""))</f>
        <v>Carbon</v>
      </c>
    </row>
    <row r="2514" spans="1:10">
      <c r="A2514" t="s">
        <v>135</v>
      </c>
      <c r="B2514" t="s">
        <v>306</v>
      </c>
      <c r="C2514">
        <v>2025</v>
      </c>
      <c r="D2514">
        <v>2</v>
      </c>
      <c r="E2514">
        <v>84510</v>
      </c>
      <c r="F2514" t="s">
        <v>290</v>
      </c>
      <c r="G2514">
        <v>1</v>
      </c>
      <c r="H2514" t="str">
        <f>_xlfn.XLOOKUP(Table1[[#This Row],[ZIPCODE]],Table2[Zip Code],Table2[County])</f>
        <v>San Juan</v>
      </c>
      <c r="I2514" t="e">
        <f>_xlfn.XLOOKUP(Table1[[#This Row],[ZIPCODE]],Table3[zip],Table3[county])</f>
        <v>#N/A</v>
      </c>
      <c r="J2514" t="str">
        <f>IFERROR(Table1[[#This Row],[County (Utah.gov)]], SUBSTITUTE(Table1[[#This Row],[County (WPR)]], " County", ""))</f>
        <v>San Juan</v>
      </c>
    </row>
    <row r="2515" spans="1:10">
      <c r="A2515" t="s">
        <v>135</v>
      </c>
      <c r="B2515" t="s">
        <v>306</v>
      </c>
      <c r="C2515">
        <v>2025</v>
      </c>
      <c r="D2515">
        <v>2</v>
      </c>
      <c r="E2515">
        <v>84535</v>
      </c>
      <c r="F2515" t="s">
        <v>290</v>
      </c>
      <c r="G2515">
        <v>1</v>
      </c>
      <c r="H2515" t="str">
        <f>_xlfn.XLOOKUP(Table1[[#This Row],[ZIPCODE]],Table2[Zip Code],Table2[County])</f>
        <v>San Juan</v>
      </c>
      <c r="I2515" t="str">
        <f>_xlfn.XLOOKUP(Table1[[#This Row],[ZIPCODE]],Table3[zip],Table3[county])</f>
        <v>San Juan County</v>
      </c>
      <c r="J2515" t="str">
        <f>IFERROR(Table1[[#This Row],[County (Utah.gov)]], SUBSTITUTE(Table1[[#This Row],[County (WPR)]], " County", ""))</f>
        <v>San Juan</v>
      </c>
    </row>
    <row r="2516" spans="1:10">
      <c r="A2516" t="s">
        <v>135</v>
      </c>
      <c r="B2516" t="s">
        <v>306</v>
      </c>
      <c r="C2516">
        <v>2025</v>
      </c>
      <c r="D2516">
        <v>2</v>
      </c>
      <c r="E2516">
        <v>84653</v>
      </c>
      <c r="F2516" t="s">
        <v>290</v>
      </c>
      <c r="G2516">
        <v>1</v>
      </c>
      <c r="H2516" t="str">
        <f>_xlfn.XLOOKUP(Table1[[#This Row],[ZIPCODE]],Table2[Zip Code],Table2[County])</f>
        <v>Utah</v>
      </c>
      <c r="I2516" t="str">
        <f>_xlfn.XLOOKUP(Table1[[#This Row],[ZIPCODE]],Table3[zip],Table3[county])</f>
        <v>Utah County</v>
      </c>
      <c r="J2516" t="str">
        <f>IFERROR(Table1[[#This Row],[County (Utah.gov)]], SUBSTITUTE(Table1[[#This Row],[County (WPR)]], " County", ""))</f>
        <v>Utah</v>
      </c>
    </row>
    <row r="2517" spans="1:10">
      <c r="A2517" t="s">
        <v>135</v>
      </c>
      <c r="B2517" t="s">
        <v>306</v>
      </c>
      <c r="C2517">
        <v>2025</v>
      </c>
      <c r="D2517">
        <v>2</v>
      </c>
      <c r="E2517">
        <v>84655</v>
      </c>
      <c r="F2517" t="s">
        <v>290</v>
      </c>
      <c r="G2517">
        <v>1</v>
      </c>
      <c r="H2517" t="str">
        <f>_xlfn.XLOOKUP(Table1[[#This Row],[ZIPCODE]],Table2[Zip Code],Table2[County])</f>
        <v>Utah</v>
      </c>
      <c r="I2517" t="str">
        <f>_xlfn.XLOOKUP(Table1[[#This Row],[ZIPCODE]],Table3[zip],Table3[county])</f>
        <v>Utah County</v>
      </c>
      <c r="J2517" t="str">
        <f>IFERROR(Table1[[#This Row],[County (Utah.gov)]], SUBSTITUTE(Table1[[#This Row],[County (WPR)]], " County", ""))</f>
        <v>Utah</v>
      </c>
    </row>
    <row r="2518" spans="1:10">
      <c r="A2518" t="s">
        <v>135</v>
      </c>
      <c r="B2518" t="s">
        <v>306</v>
      </c>
      <c r="C2518">
        <v>2025</v>
      </c>
      <c r="D2518">
        <v>2</v>
      </c>
      <c r="E2518">
        <v>84660</v>
      </c>
      <c r="F2518" t="s">
        <v>290</v>
      </c>
      <c r="G2518">
        <v>1</v>
      </c>
      <c r="H2518" t="str">
        <f>_xlfn.XLOOKUP(Table1[[#This Row],[ZIPCODE]],Table2[Zip Code],Table2[County])</f>
        <v>Utah</v>
      </c>
      <c r="I2518" t="str">
        <f>_xlfn.XLOOKUP(Table1[[#This Row],[ZIPCODE]],Table3[zip],Table3[county])</f>
        <v>Utah County</v>
      </c>
      <c r="J2518" t="str">
        <f>IFERROR(Table1[[#This Row],[County (Utah.gov)]], SUBSTITUTE(Table1[[#This Row],[County (WPR)]], " County", ""))</f>
        <v>Utah</v>
      </c>
    </row>
    <row r="2519" spans="1:10">
      <c r="A2519" t="s">
        <v>135</v>
      </c>
      <c r="B2519" t="s">
        <v>306</v>
      </c>
      <c r="C2519">
        <v>2025</v>
      </c>
      <c r="D2519">
        <v>2</v>
      </c>
      <c r="E2519">
        <v>84713</v>
      </c>
      <c r="F2519" t="s">
        <v>290</v>
      </c>
      <c r="G2519">
        <v>1</v>
      </c>
      <c r="H2519" t="str">
        <f>_xlfn.XLOOKUP(Table1[[#This Row],[ZIPCODE]],Table2[Zip Code],Table2[County])</f>
        <v>Beaver</v>
      </c>
      <c r="I2519" t="str">
        <f>_xlfn.XLOOKUP(Table1[[#This Row],[ZIPCODE]],Table3[zip],Table3[county])</f>
        <v>Beaver County</v>
      </c>
      <c r="J2519" t="str">
        <f>IFERROR(Table1[[#This Row],[County (Utah.gov)]], SUBSTITUTE(Table1[[#This Row],[County (WPR)]], " County", ""))</f>
        <v>Beaver</v>
      </c>
    </row>
    <row r="2520" spans="1:10">
      <c r="A2520" t="s">
        <v>135</v>
      </c>
      <c r="B2520" t="s">
        <v>306</v>
      </c>
      <c r="C2520">
        <v>2025</v>
      </c>
      <c r="D2520">
        <v>2</v>
      </c>
      <c r="E2520">
        <v>84720</v>
      </c>
      <c r="F2520" t="s">
        <v>290</v>
      </c>
      <c r="G2520">
        <v>1</v>
      </c>
      <c r="H2520" t="str">
        <f>_xlfn.XLOOKUP(Table1[[#This Row],[ZIPCODE]],Table2[Zip Code],Table2[County])</f>
        <v>Iron</v>
      </c>
      <c r="I2520" t="str">
        <f>_xlfn.XLOOKUP(Table1[[#This Row],[ZIPCODE]],Table3[zip],Table3[county])</f>
        <v>Iron County</v>
      </c>
      <c r="J2520" t="str">
        <f>IFERROR(Table1[[#This Row],[County (Utah.gov)]], SUBSTITUTE(Table1[[#This Row],[County (WPR)]], " County", ""))</f>
        <v>Iron</v>
      </c>
    </row>
    <row r="2521" spans="1:10">
      <c r="A2521" t="s">
        <v>135</v>
      </c>
      <c r="B2521" t="s">
        <v>306</v>
      </c>
      <c r="C2521">
        <v>2025</v>
      </c>
      <c r="D2521">
        <v>2</v>
      </c>
      <c r="E2521">
        <v>84770</v>
      </c>
      <c r="F2521" t="s">
        <v>290</v>
      </c>
      <c r="G2521">
        <v>1</v>
      </c>
      <c r="H2521" t="str">
        <f>_xlfn.XLOOKUP(Table1[[#This Row],[ZIPCODE]],Table2[Zip Code],Table2[County])</f>
        <v>Washington</v>
      </c>
      <c r="I2521" t="str">
        <f>_xlfn.XLOOKUP(Table1[[#This Row],[ZIPCODE]],Table3[zip],Table3[county])</f>
        <v>Washington County</v>
      </c>
      <c r="J2521" t="str">
        <f>IFERROR(Table1[[#This Row],[County (Utah.gov)]], SUBSTITUTE(Table1[[#This Row],[County (WPR)]], " County", ""))</f>
        <v>Washington</v>
      </c>
    </row>
    <row r="2522" spans="1:10">
      <c r="A2522" t="s">
        <v>135</v>
      </c>
      <c r="B2522" t="s">
        <v>306</v>
      </c>
      <c r="C2522">
        <v>2025</v>
      </c>
      <c r="D2522">
        <v>2</v>
      </c>
      <c r="E2522">
        <v>84770</v>
      </c>
      <c r="F2522" t="s">
        <v>291</v>
      </c>
      <c r="G2522">
        <v>1</v>
      </c>
      <c r="H2522" t="str">
        <f>_xlfn.XLOOKUP(Table1[[#This Row],[ZIPCODE]],Table2[Zip Code],Table2[County])</f>
        <v>Washington</v>
      </c>
      <c r="I2522" t="str">
        <f>_xlfn.XLOOKUP(Table1[[#This Row],[ZIPCODE]],Table3[zip],Table3[county])</f>
        <v>Washington County</v>
      </c>
      <c r="J2522" t="str">
        <f>IFERROR(Table1[[#This Row],[County (Utah.gov)]], SUBSTITUTE(Table1[[#This Row],[County (WPR)]], " County", ""))</f>
        <v>Washington</v>
      </c>
    </row>
    <row r="2523" spans="1:10">
      <c r="A2523" t="s">
        <v>135</v>
      </c>
      <c r="B2523" t="s">
        <v>306</v>
      </c>
      <c r="C2523">
        <v>2025</v>
      </c>
      <c r="D2523">
        <v>2</v>
      </c>
      <c r="E2523">
        <v>84780</v>
      </c>
      <c r="F2523" t="s">
        <v>290</v>
      </c>
      <c r="G2523">
        <v>1</v>
      </c>
      <c r="H2523" t="str">
        <f>_xlfn.XLOOKUP(Table1[[#This Row],[ZIPCODE]],Table2[Zip Code],Table2[County])</f>
        <v>Washington</v>
      </c>
      <c r="I2523" t="str">
        <f>_xlfn.XLOOKUP(Table1[[#This Row],[ZIPCODE]],Table3[zip],Table3[county])</f>
        <v>Washington County</v>
      </c>
      <c r="J2523" t="str">
        <f>IFERROR(Table1[[#This Row],[County (Utah.gov)]], SUBSTITUTE(Table1[[#This Row],[County (WPR)]], " County", ""))</f>
        <v>Washington</v>
      </c>
    </row>
    <row r="2524" spans="1:10">
      <c r="A2524" t="s">
        <v>135</v>
      </c>
      <c r="B2524" t="s">
        <v>306</v>
      </c>
      <c r="C2524">
        <v>2025</v>
      </c>
      <c r="D2524">
        <v>2</v>
      </c>
      <c r="E2524">
        <v>84790</v>
      </c>
      <c r="F2524" t="s">
        <v>290</v>
      </c>
      <c r="G2524">
        <v>1</v>
      </c>
      <c r="H2524" t="str">
        <f>_xlfn.XLOOKUP(Table1[[#This Row],[ZIPCODE]],Table2[Zip Code],Table2[County])</f>
        <v>Washington</v>
      </c>
      <c r="I2524" t="str">
        <f>_xlfn.XLOOKUP(Table1[[#This Row],[ZIPCODE]],Table3[zip],Table3[county])</f>
        <v>Washington County</v>
      </c>
      <c r="J2524" t="str">
        <f>IFERROR(Table1[[#This Row],[County (Utah.gov)]], SUBSTITUTE(Table1[[#This Row],[County (WPR)]], " County", ""))</f>
        <v>Washington</v>
      </c>
    </row>
    <row r="2525" spans="1:10">
      <c r="A2525" t="s">
        <v>135</v>
      </c>
      <c r="B2525" t="s">
        <v>307</v>
      </c>
      <c r="C2525">
        <v>2025</v>
      </c>
      <c r="D2525">
        <v>2</v>
      </c>
      <c r="E2525">
        <v>84302</v>
      </c>
      <c r="F2525" t="s">
        <v>290</v>
      </c>
      <c r="G2525">
        <v>1</v>
      </c>
      <c r="H2525" t="str">
        <f>_xlfn.XLOOKUP(Table1[[#This Row],[ZIPCODE]],Table2[Zip Code],Table2[County])</f>
        <v>Box Elder</v>
      </c>
      <c r="I2525" t="str">
        <f>_xlfn.XLOOKUP(Table1[[#This Row],[ZIPCODE]],Table3[zip],Table3[county])</f>
        <v>Box Elder County</v>
      </c>
      <c r="J2525" t="str">
        <f>IFERROR(Table1[[#This Row],[County (Utah.gov)]], SUBSTITUTE(Table1[[#This Row],[County (WPR)]], " County", ""))</f>
        <v>Box Elder</v>
      </c>
    </row>
    <row r="2526" spans="1:10">
      <c r="A2526" t="s">
        <v>135</v>
      </c>
      <c r="B2526" t="s">
        <v>307</v>
      </c>
      <c r="C2526">
        <v>2025</v>
      </c>
      <c r="D2526">
        <v>2</v>
      </c>
      <c r="E2526">
        <v>84318</v>
      </c>
      <c r="F2526" t="s">
        <v>290</v>
      </c>
      <c r="G2526">
        <v>1</v>
      </c>
      <c r="H2526" t="str">
        <f>_xlfn.XLOOKUP(Table1[[#This Row],[ZIPCODE]],Table2[Zip Code],Table2[County])</f>
        <v>Cache</v>
      </c>
      <c r="I2526" t="str">
        <f>_xlfn.XLOOKUP(Table1[[#This Row],[ZIPCODE]],Table3[zip],Table3[county])</f>
        <v>Cache County</v>
      </c>
      <c r="J2526" t="str">
        <f>IFERROR(Table1[[#This Row],[County (Utah.gov)]], SUBSTITUTE(Table1[[#This Row],[County (WPR)]], " County", ""))</f>
        <v>Cache</v>
      </c>
    </row>
    <row r="2527" spans="1:10">
      <c r="A2527" t="s">
        <v>135</v>
      </c>
      <c r="B2527" t="s">
        <v>307</v>
      </c>
      <c r="C2527">
        <v>2025</v>
      </c>
      <c r="D2527">
        <v>2</v>
      </c>
      <c r="E2527">
        <v>84324</v>
      </c>
      <c r="F2527" t="s">
        <v>291</v>
      </c>
      <c r="G2527">
        <v>1</v>
      </c>
      <c r="H2527" t="str">
        <f>_xlfn.XLOOKUP(Table1[[#This Row],[ZIPCODE]],Table2[Zip Code],Table2[County])</f>
        <v>Box Elder</v>
      </c>
      <c r="I2527" t="str">
        <f>_xlfn.XLOOKUP(Table1[[#This Row],[ZIPCODE]],Table3[zip],Table3[county])</f>
        <v>Box Elder County</v>
      </c>
      <c r="J2527" t="str">
        <f>IFERROR(Table1[[#This Row],[County (Utah.gov)]], SUBSTITUTE(Table1[[#This Row],[County (WPR)]], " County", ""))</f>
        <v>Box Elder</v>
      </c>
    </row>
    <row r="2528" spans="1:10">
      <c r="A2528" t="s">
        <v>135</v>
      </c>
      <c r="B2528" t="s">
        <v>307</v>
      </c>
      <c r="C2528">
        <v>2025</v>
      </c>
      <c r="D2528">
        <v>2</v>
      </c>
      <c r="E2528">
        <v>84337</v>
      </c>
      <c r="F2528" t="s">
        <v>290</v>
      </c>
      <c r="G2528">
        <v>3</v>
      </c>
      <c r="H2528" t="str">
        <f>_xlfn.XLOOKUP(Table1[[#This Row],[ZIPCODE]],Table2[Zip Code],Table2[County])</f>
        <v>Box Elder</v>
      </c>
      <c r="I2528" t="str">
        <f>_xlfn.XLOOKUP(Table1[[#This Row],[ZIPCODE]],Table3[zip],Table3[county])</f>
        <v>Box Elder County</v>
      </c>
      <c r="J2528" t="str">
        <f>IFERROR(Table1[[#This Row],[County (Utah.gov)]], SUBSTITUTE(Table1[[#This Row],[County (WPR)]], " County", ""))</f>
        <v>Box Elder</v>
      </c>
    </row>
    <row r="2529" spans="1:10">
      <c r="A2529" t="s">
        <v>135</v>
      </c>
      <c r="B2529" t="s">
        <v>308</v>
      </c>
      <c r="C2529">
        <v>2025</v>
      </c>
      <c r="D2529">
        <v>2</v>
      </c>
      <c r="E2529">
        <v>84004</v>
      </c>
      <c r="F2529" t="s">
        <v>290</v>
      </c>
      <c r="G2529">
        <v>1</v>
      </c>
      <c r="H2529" t="str">
        <f>_xlfn.XLOOKUP(Table1[[#This Row],[ZIPCODE]],Table2[Zip Code],Table2[County])</f>
        <v>Utah</v>
      </c>
      <c r="I2529" t="str">
        <f>_xlfn.XLOOKUP(Table1[[#This Row],[ZIPCODE]],Table3[zip],Table3[county])</f>
        <v>Utah County</v>
      </c>
      <c r="J2529" t="str">
        <f>IFERROR(Table1[[#This Row],[County (Utah.gov)]], SUBSTITUTE(Table1[[#This Row],[County (WPR)]], " County", ""))</f>
        <v>Utah</v>
      </c>
    </row>
    <row r="2530" spans="1:10">
      <c r="A2530" t="s">
        <v>135</v>
      </c>
      <c r="B2530" t="s">
        <v>308</v>
      </c>
      <c r="C2530">
        <v>2025</v>
      </c>
      <c r="D2530">
        <v>2</v>
      </c>
      <c r="E2530">
        <v>84005</v>
      </c>
      <c r="F2530" t="s">
        <v>290</v>
      </c>
      <c r="G2530">
        <v>2</v>
      </c>
      <c r="H2530" t="e">
        <f>_xlfn.XLOOKUP(Table1[[#This Row],[ZIPCODE]],Table2[Zip Code],Table2[County])</f>
        <v>#N/A</v>
      </c>
      <c r="I2530" t="str">
        <f>_xlfn.XLOOKUP(Table1[[#This Row],[ZIPCODE]],Table3[zip],Table3[county])</f>
        <v>Utah County</v>
      </c>
      <c r="J2530" t="str">
        <f>IFERROR(Table1[[#This Row],[County (Utah.gov)]], SUBSTITUTE(Table1[[#This Row],[County (WPR)]], " County", ""))</f>
        <v>Utah</v>
      </c>
    </row>
    <row r="2531" spans="1:10">
      <c r="A2531" t="s">
        <v>135</v>
      </c>
      <c r="B2531" t="s">
        <v>308</v>
      </c>
      <c r="C2531">
        <v>2025</v>
      </c>
      <c r="D2531">
        <v>2</v>
      </c>
      <c r="E2531">
        <v>84005</v>
      </c>
      <c r="F2531" t="s">
        <v>291</v>
      </c>
      <c r="G2531">
        <v>1</v>
      </c>
      <c r="H2531" t="e">
        <f>_xlfn.XLOOKUP(Table1[[#This Row],[ZIPCODE]],Table2[Zip Code],Table2[County])</f>
        <v>#N/A</v>
      </c>
      <c r="I2531" t="str">
        <f>_xlfn.XLOOKUP(Table1[[#This Row],[ZIPCODE]],Table3[zip],Table3[county])</f>
        <v>Utah County</v>
      </c>
      <c r="J2531" t="str">
        <f>IFERROR(Table1[[#This Row],[County (Utah.gov)]], SUBSTITUTE(Table1[[#This Row],[County (WPR)]], " County", ""))</f>
        <v>Utah</v>
      </c>
    </row>
    <row r="2532" spans="1:10">
      <c r="A2532" t="s">
        <v>135</v>
      </c>
      <c r="B2532" t="s">
        <v>308</v>
      </c>
      <c r="C2532">
        <v>2025</v>
      </c>
      <c r="D2532">
        <v>2</v>
      </c>
      <c r="E2532">
        <v>84009</v>
      </c>
      <c r="F2532" t="s">
        <v>290</v>
      </c>
      <c r="G2532">
        <v>2</v>
      </c>
      <c r="H2532" t="e">
        <f>_xlfn.XLOOKUP(Table1[[#This Row],[ZIPCODE]],Table2[Zip Code],Table2[County])</f>
        <v>#N/A</v>
      </c>
      <c r="I2532" t="str">
        <f>_xlfn.XLOOKUP(Table1[[#This Row],[ZIPCODE]],Table3[zip],Table3[county])</f>
        <v>Salt Lake County</v>
      </c>
      <c r="J2532" t="str">
        <f>IFERROR(Table1[[#This Row],[County (Utah.gov)]], SUBSTITUTE(Table1[[#This Row],[County (WPR)]], " County", ""))</f>
        <v>Salt Lake</v>
      </c>
    </row>
    <row r="2533" spans="1:10">
      <c r="A2533" t="s">
        <v>135</v>
      </c>
      <c r="B2533" t="s">
        <v>308</v>
      </c>
      <c r="C2533">
        <v>2025</v>
      </c>
      <c r="D2533">
        <v>2</v>
      </c>
      <c r="E2533">
        <v>84009</v>
      </c>
      <c r="F2533" t="s">
        <v>291</v>
      </c>
      <c r="G2533">
        <v>1</v>
      </c>
      <c r="H2533" t="e">
        <f>_xlfn.XLOOKUP(Table1[[#This Row],[ZIPCODE]],Table2[Zip Code],Table2[County])</f>
        <v>#N/A</v>
      </c>
      <c r="I2533" t="str">
        <f>_xlfn.XLOOKUP(Table1[[#This Row],[ZIPCODE]],Table3[zip],Table3[county])</f>
        <v>Salt Lake County</v>
      </c>
      <c r="J2533" t="str">
        <f>IFERROR(Table1[[#This Row],[County (Utah.gov)]], SUBSTITUTE(Table1[[#This Row],[County (WPR)]], " County", ""))</f>
        <v>Salt Lake</v>
      </c>
    </row>
    <row r="2534" spans="1:10">
      <c r="A2534" t="s">
        <v>135</v>
      </c>
      <c r="B2534" t="s">
        <v>308</v>
      </c>
      <c r="C2534">
        <v>2025</v>
      </c>
      <c r="D2534">
        <v>2</v>
      </c>
      <c r="E2534">
        <v>84010</v>
      </c>
      <c r="F2534" t="s">
        <v>290</v>
      </c>
      <c r="G2534">
        <v>4</v>
      </c>
      <c r="H2534" t="str">
        <f>_xlfn.XLOOKUP(Table1[[#This Row],[ZIPCODE]],Table2[Zip Code],Table2[County])</f>
        <v>Davis</v>
      </c>
      <c r="I2534" t="str">
        <f>_xlfn.XLOOKUP(Table1[[#This Row],[ZIPCODE]],Table3[zip],Table3[county])</f>
        <v>Davis County</v>
      </c>
      <c r="J2534" t="str">
        <f>IFERROR(Table1[[#This Row],[County (Utah.gov)]], SUBSTITUTE(Table1[[#This Row],[County (WPR)]], " County", ""))</f>
        <v>Davis</v>
      </c>
    </row>
    <row r="2535" spans="1:10">
      <c r="A2535" t="s">
        <v>135</v>
      </c>
      <c r="B2535" t="s">
        <v>308</v>
      </c>
      <c r="C2535">
        <v>2025</v>
      </c>
      <c r="D2535">
        <v>2</v>
      </c>
      <c r="E2535">
        <v>84010</v>
      </c>
      <c r="F2535" t="s">
        <v>291</v>
      </c>
      <c r="G2535">
        <v>6</v>
      </c>
      <c r="H2535" t="str">
        <f>_xlfn.XLOOKUP(Table1[[#This Row],[ZIPCODE]],Table2[Zip Code],Table2[County])</f>
        <v>Davis</v>
      </c>
      <c r="I2535" t="str">
        <f>_xlfn.XLOOKUP(Table1[[#This Row],[ZIPCODE]],Table3[zip],Table3[county])</f>
        <v>Davis County</v>
      </c>
      <c r="J2535" t="str">
        <f>IFERROR(Table1[[#This Row],[County (Utah.gov)]], SUBSTITUTE(Table1[[#This Row],[County (WPR)]], " County", ""))</f>
        <v>Davis</v>
      </c>
    </row>
    <row r="2536" spans="1:10">
      <c r="A2536" t="s">
        <v>135</v>
      </c>
      <c r="B2536" t="s">
        <v>308</v>
      </c>
      <c r="C2536">
        <v>2025</v>
      </c>
      <c r="D2536">
        <v>2</v>
      </c>
      <c r="E2536">
        <v>84014</v>
      </c>
      <c r="F2536" t="s">
        <v>290</v>
      </c>
      <c r="G2536">
        <v>3</v>
      </c>
      <c r="H2536" t="str">
        <f>_xlfn.XLOOKUP(Table1[[#This Row],[ZIPCODE]],Table2[Zip Code],Table2[County])</f>
        <v>Davis</v>
      </c>
      <c r="I2536" t="str">
        <f>_xlfn.XLOOKUP(Table1[[#This Row],[ZIPCODE]],Table3[zip],Table3[county])</f>
        <v>Davis County</v>
      </c>
      <c r="J2536" t="str">
        <f>IFERROR(Table1[[#This Row],[County (Utah.gov)]], SUBSTITUTE(Table1[[#This Row],[County (WPR)]], " County", ""))</f>
        <v>Davis</v>
      </c>
    </row>
    <row r="2537" spans="1:10">
      <c r="A2537" t="s">
        <v>135</v>
      </c>
      <c r="B2537" t="s">
        <v>308</v>
      </c>
      <c r="C2537">
        <v>2025</v>
      </c>
      <c r="D2537">
        <v>2</v>
      </c>
      <c r="E2537">
        <v>84014</v>
      </c>
      <c r="F2537" t="s">
        <v>291</v>
      </c>
      <c r="G2537">
        <v>1</v>
      </c>
      <c r="H2537" t="str">
        <f>_xlfn.XLOOKUP(Table1[[#This Row],[ZIPCODE]],Table2[Zip Code],Table2[County])</f>
        <v>Davis</v>
      </c>
      <c r="I2537" t="str">
        <f>_xlfn.XLOOKUP(Table1[[#This Row],[ZIPCODE]],Table3[zip],Table3[county])</f>
        <v>Davis County</v>
      </c>
      <c r="J2537" t="str">
        <f>IFERROR(Table1[[#This Row],[County (Utah.gov)]], SUBSTITUTE(Table1[[#This Row],[County (WPR)]], " County", ""))</f>
        <v>Davis</v>
      </c>
    </row>
    <row r="2538" spans="1:10">
      <c r="A2538" t="s">
        <v>135</v>
      </c>
      <c r="B2538" t="s">
        <v>308</v>
      </c>
      <c r="C2538">
        <v>2025</v>
      </c>
      <c r="D2538">
        <v>2</v>
      </c>
      <c r="E2538">
        <v>84015</v>
      </c>
      <c r="F2538" t="s">
        <v>290</v>
      </c>
      <c r="G2538">
        <v>7</v>
      </c>
      <c r="H2538" t="str">
        <f>_xlfn.XLOOKUP(Table1[[#This Row],[ZIPCODE]],Table2[Zip Code],Table2[County])</f>
        <v>Davis</v>
      </c>
      <c r="I2538" t="str">
        <f>_xlfn.XLOOKUP(Table1[[#This Row],[ZIPCODE]],Table3[zip],Table3[county])</f>
        <v>Davis County</v>
      </c>
      <c r="J2538" t="str">
        <f>IFERROR(Table1[[#This Row],[County (Utah.gov)]], SUBSTITUTE(Table1[[#This Row],[County (WPR)]], " County", ""))</f>
        <v>Davis</v>
      </c>
    </row>
    <row r="2539" spans="1:10">
      <c r="A2539" t="s">
        <v>135</v>
      </c>
      <c r="B2539" t="s">
        <v>308</v>
      </c>
      <c r="C2539">
        <v>2025</v>
      </c>
      <c r="D2539">
        <v>2</v>
      </c>
      <c r="E2539">
        <v>84015</v>
      </c>
      <c r="F2539" t="s">
        <v>291</v>
      </c>
      <c r="G2539">
        <v>5</v>
      </c>
      <c r="H2539" t="str">
        <f>_xlfn.XLOOKUP(Table1[[#This Row],[ZIPCODE]],Table2[Zip Code],Table2[County])</f>
        <v>Davis</v>
      </c>
      <c r="I2539" t="str">
        <f>_xlfn.XLOOKUP(Table1[[#This Row],[ZIPCODE]],Table3[zip],Table3[county])</f>
        <v>Davis County</v>
      </c>
      <c r="J2539" t="str">
        <f>IFERROR(Table1[[#This Row],[County (Utah.gov)]], SUBSTITUTE(Table1[[#This Row],[County (WPR)]], " County", ""))</f>
        <v>Davis</v>
      </c>
    </row>
    <row r="2540" spans="1:10">
      <c r="A2540" t="s">
        <v>135</v>
      </c>
      <c r="B2540" t="s">
        <v>308</v>
      </c>
      <c r="C2540">
        <v>2025</v>
      </c>
      <c r="D2540">
        <v>2</v>
      </c>
      <c r="E2540">
        <v>84020</v>
      </c>
      <c r="F2540" t="s">
        <v>290</v>
      </c>
      <c r="G2540">
        <v>1</v>
      </c>
      <c r="H2540" t="str">
        <f>_xlfn.XLOOKUP(Table1[[#This Row],[ZIPCODE]],Table2[Zip Code],Table2[County])</f>
        <v>Salt Lake</v>
      </c>
      <c r="I2540" t="str">
        <f>_xlfn.XLOOKUP(Table1[[#This Row],[ZIPCODE]],Table3[zip],Table3[county])</f>
        <v>Salt Lake County</v>
      </c>
      <c r="J2540" t="str">
        <f>IFERROR(Table1[[#This Row],[County (Utah.gov)]], SUBSTITUTE(Table1[[#This Row],[County (WPR)]], " County", ""))</f>
        <v>Salt Lake</v>
      </c>
    </row>
    <row r="2541" spans="1:10">
      <c r="A2541" t="s">
        <v>135</v>
      </c>
      <c r="B2541" t="s">
        <v>308</v>
      </c>
      <c r="C2541">
        <v>2025</v>
      </c>
      <c r="D2541">
        <v>2</v>
      </c>
      <c r="E2541">
        <v>84020</v>
      </c>
      <c r="F2541" t="s">
        <v>291</v>
      </c>
      <c r="G2541">
        <v>1</v>
      </c>
      <c r="H2541" t="str">
        <f>_xlfn.XLOOKUP(Table1[[#This Row],[ZIPCODE]],Table2[Zip Code],Table2[County])</f>
        <v>Salt Lake</v>
      </c>
      <c r="I2541" t="str">
        <f>_xlfn.XLOOKUP(Table1[[#This Row],[ZIPCODE]],Table3[zip],Table3[county])</f>
        <v>Salt Lake County</v>
      </c>
      <c r="J2541" t="str">
        <f>IFERROR(Table1[[#This Row],[County (Utah.gov)]], SUBSTITUTE(Table1[[#This Row],[County (WPR)]], " County", ""))</f>
        <v>Salt Lake</v>
      </c>
    </row>
    <row r="2542" spans="1:10">
      <c r="A2542" t="s">
        <v>135</v>
      </c>
      <c r="B2542" t="s">
        <v>308</v>
      </c>
      <c r="C2542">
        <v>2025</v>
      </c>
      <c r="D2542">
        <v>2</v>
      </c>
      <c r="E2542">
        <v>84025</v>
      </c>
      <c r="F2542" t="s">
        <v>290</v>
      </c>
      <c r="G2542">
        <v>2</v>
      </c>
      <c r="H2542" t="str">
        <f>_xlfn.XLOOKUP(Table1[[#This Row],[ZIPCODE]],Table2[Zip Code],Table2[County])</f>
        <v>Davis</v>
      </c>
      <c r="I2542" t="str">
        <f>_xlfn.XLOOKUP(Table1[[#This Row],[ZIPCODE]],Table3[zip],Table3[county])</f>
        <v>Davis County</v>
      </c>
      <c r="J2542" t="str">
        <f>IFERROR(Table1[[#This Row],[County (Utah.gov)]], SUBSTITUTE(Table1[[#This Row],[County (WPR)]], " County", ""))</f>
        <v>Davis</v>
      </c>
    </row>
    <row r="2543" spans="1:10">
      <c r="A2543" t="s">
        <v>135</v>
      </c>
      <c r="B2543" t="s">
        <v>308</v>
      </c>
      <c r="C2543">
        <v>2025</v>
      </c>
      <c r="D2543">
        <v>2</v>
      </c>
      <c r="E2543">
        <v>84025</v>
      </c>
      <c r="F2543" t="s">
        <v>291</v>
      </c>
      <c r="G2543">
        <v>3</v>
      </c>
      <c r="H2543" t="str">
        <f>_xlfn.XLOOKUP(Table1[[#This Row],[ZIPCODE]],Table2[Zip Code],Table2[County])</f>
        <v>Davis</v>
      </c>
      <c r="I2543" t="str">
        <f>_xlfn.XLOOKUP(Table1[[#This Row],[ZIPCODE]],Table3[zip],Table3[county])</f>
        <v>Davis County</v>
      </c>
      <c r="J2543" t="str">
        <f>IFERROR(Table1[[#This Row],[County (Utah.gov)]], SUBSTITUTE(Table1[[#This Row],[County (WPR)]], " County", ""))</f>
        <v>Davis</v>
      </c>
    </row>
    <row r="2544" spans="1:10">
      <c r="A2544" t="s">
        <v>135</v>
      </c>
      <c r="B2544" t="s">
        <v>308</v>
      </c>
      <c r="C2544">
        <v>2025</v>
      </c>
      <c r="D2544">
        <v>2</v>
      </c>
      <c r="E2544">
        <v>84032</v>
      </c>
      <c r="F2544" t="s">
        <v>291</v>
      </c>
      <c r="G2544">
        <v>1</v>
      </c>
      <c r="H2544" t="str">
        <f>_xlfn.XLOOKUP(Table1[[#This Row],[ZIPCODE]],Table2[Zip Code],Table2[County])</f>
        <v>Wasatch</v>
      </c>
      <c r="I2544" t="str">
        <f>_xlfn.XLOOKUP(Table1[[#This Row],[ZIPCODE]],Table3[zip],Table3[county])</f>
        <v>Wasatch County</v>
      </c>
      <c r="J2544" t="str">
        <f>IFERROR(Table1[[#This Row],[County (Utah.gov)]], SUBSTITUTE(Table1[[#This Row],[County (WPR)]], " County", ""))</f>
        <v>Wasatch</v>
      </c>
    </row>
    <row r="2545" spans="1:10">
      <c r="A2545" t="s">
        <v>135</v>
      </c>
      <c r="B2545" t="s">
        <v>308</v>
      </c>
      <c r="C2545">
        <v>2025</v>
      </c>
      <c r="D2545">
        <v>2</v>
      </c>
      <c r="E2545">
        <v>84036</v>
      </c>
      <c r="F2545" t="s">
        <v>291</v>
      </c>
      <c r="G2545">
        <v>1</v>
      </c>
      <c r="H2545" t="str">
        <f>_xlfn.XLOOKUP(Table1[[#This Row],[ZIPCODE]],Table2[Zip Code],Table2[County])</f>
        <v>Summit</v>
      </c>
      <c r="I2545" t="str">
        <f>_xlfn.XLOOKUP(Table1[[#This Row],[ZIPCODE]],Table3[zip],Table3[county])</f>
        <v>Summit County</v>
      </c>
      <c r="J2545" t="str">
        <f>IFERROR(Table1[[#This Row],[County (Utah.gov)]], SUBSTITUTE(Table1[[#This Row],[County (WPR)]], " County", ""))</f>
        <v>Summit</v>
      </c>
    </row>
    <row r="2546" spans="1:10">
      <c r="A2546" t="s">
        <v>135</v>
      </c>
      <c r="B2546" t="s">
        <v>308</v>
      </c>
      <c r="C2546">
        <v>2025</v>
      </c>
      <c r="D2546">
        <v>2</v>
      </c>
      <c r="E2546">
        <v>84037</v>
      </c>
      <c r="F2546" t="s">
        <v>290</v>
      </c>
      <c r="G2546">
        <v>7</v>
      </c>
      <c r="H2546" t="str">
        <f>_xlfn.XLOOKUP(Table1[[#This Row],[ZIPCODE]],Table2[Zip Code],Table2[County])</f>
        <v>Davis</v>
      </c>
      <c r="I2546" t="str">
        <f>_xlfn.XLOOKUP(Table1[[#This Row],[ZIPCODE]],Table3[zip],Table3[county])</f>
        <v>Davis County</v>
      </c>
      <c r="J2546" t="str">
        <f>IFERROR(Table1[[#This Row],[County (Utah.gov)]], SUBSTITUTE(Table1[[#This Row],[County (WPR)]], " County", ""))</f>
        <v>Davis</v>
      </c>
    </row>
    <row r="2547" spans="1:10">
      <c r="A2547" t="s">
        <v>135</v>
      </c>
      <c r="B2547" t="s">
        <v>308</v>
      </c>
      <c r="C2547">
        <v>2025</v>
      </c>
      <c r="D2547">
        <v>2</v>
      </c>
      <c r="E2547">
        <v>84037</v>
      </c>
      <c r="F2547" t="s">
        <v>291</v>
      </c>
      <c r="G2547">
        <v>5</v>
      </c>
      <c r="H2547" t="str">
        <f>_xlfn.XLOOKUP(Table1[[#This Row],[ZIPCODE]],Table2[Zip Code],Table2[County])</f>
        <v>Davis</v>
      </c>
      <c r="I2547" t="str">
        <f>_xlfn.XLOOKUP(Table1[[#This Row],[ZIPCODE]],Table3[zip],Table3[county])</f>
        <v>Davis County</v>
      </c>
      <c r="J2547" t="str">
        <f>IFERROR(Table1[[#This Row],[County (Utah.gov)]], SUBSTITUTE(Table1[[#This Row],[County (WPR)]], " County", ""))</f>
        <v>Davis</v>
      </c>
    </row>
    <row r="2548" spans="1:10">
      <c r="A2548" t="s">
        <v>135</v>
      </c>
      <c r="B2548" t="s">
        <v>308</v>
      </c>
      <c r="C2548">
        <v>2025</v>
      </c>
      <c r="D2548">
        <v>2</v>
      </c>
      <c r="E2548">
        <v>84040</v>
      </c>
      <c r="F2548" t="s">
        <v>290</v>
      </c>
      <c r="G2548">
        <v>1</v>
      </c>
      <c r="H2548" t="str">
        <f>_xlfn.XLOOKUP(Table1[[#This Row],[ZIPCODE]],Table2[Zip Code],Table2[County])</f>
        <v>Davis</v>
      </c>
      <c r="I2548" t="str">
        <f>_xlfn.XLOOKUP(Table1[[#This Row],[ZIPCODE]],Table3[zip],Table3[county])</f>
        <v>Davis County</v>
      </c>
      <c r="J2548" t="str">
        <f>IFERROR(Table1[[#This Row],[County (Utah.gov)]], SUBSTITUTE(Table1[[#This Row],[County (WPR)]], " County", ""))</f>
        <v>Davis</v>
      </c>
    </row>
    <row r="2549" spans="1:10">
      <c r="A2549" t="s">
        <v>135</v>
      </c>
      <c r="B2549" t="s">
        <v>308</v>
      </c>
      <c r="C2549">
        <v>2025</v>
      </c>
      <c r="D2549">
        <v>2</v>
      </c>
      <c r="E2549">
        <v>84040</v>
      </c>
      <c r="F2549" t="s">
        <v>291</v>
      </c>
      <c r="G2549">
        <v>1</v>
      </c>
      <c r="H2549" t="str">
        <f>_xlfn.XLOOKUP(Table1[[#This Row],[ZIPCODE]],Table2[Zip Code],Table2[County])</f>
        <v>Davis</v>
      </c>
      <c r="I2549" t="str">
        <f>_xlfn.XLOOKUP(Table1[[#This Row],[ZIPCODE]],Table3[zip],Table3[county])</f>
        <v>Davis County</v>
      </c>
      <c r="J2549" t="str">
        <f>IFERROR(Table1[[#This Row],[County (Utah.gov)]], SUBSTITUTE(Table1[[#This Row],[County (WPR)]], " County", ""))</f>
        <v>Davis</v>
      </c>
    </row>
    <row r="2550" spans="1:10">
      <c r="A2550" t="s">
        <v>135</v>
      </c>
      <c r="B2550" t="s">
        <v>308</v>
      </c>
      <c r="C2550">
        <v>2025</v>
      </c>
      <c r="D2550">
        <v>2</v>
      </c>
      <c r="E2550">
        <v>84041</v>
      </c>
      <c r="F2550" t="s">
        <v>290</v>
      </c>
      <c r="G2550">
        <v>9</v>
      </c>
      <c r="H2550" t="str">
        <f>_xlfn.XLOOKUP(Table1[[#This Row],[ZIPCODE]],Table2[Zip Code],Table2[County])</f>
        <v>Davis</v>
      </c>
      <c r="I2550" t="str">
        <f>_xlfn.XLOOKUP(Table1[[#This Row],[ZIPCODE]],Table3[zip],Table3[county])</f>
        <v>Davis County</v>
      </c>
      <c r="J2550" t="str">
        <f>IFERROR(Table1[[#This Row],[County (Utah.gov)]], SUBSTITUTE(Table1[[#This Row],[County (WPR)]], " County", ""))</f>
        <v>Davis</v>
      </c>
    </row>
    <row r="2551" spans="1:10">
      <c r="A2551" t="s">
        <v>135</v>
      </c>
      <c r="B2551" t="s">
        <v>308</v>
      </c>
      <c r="C2551">
        <v>2025</v>
      </c>
      <c r="D2551">
        <v>2</v>
      </c>
      <c r="E2551">
        <v>84041</v>
      </c>
      <c r="F2551" t="s">
        <v>291</v>
      </c>
      <c r="G2551">
        <v>7</v>
      </c>
      <c r="H2551" t="str">
        <f>_xlfn.XLOOKUP(Table1[[#This Row],[ZIPCODE]],Table2[Zip Code],Table2[County])</f>
        <v>Davis</v>
      </c>
      <c r="I2551" t="str">
        <f>_xlfn.XLOOKUP(Table1[[#This Row],[ZIPCODE]],Table3[zip],Table3[county])</f>
        <v>Davis County</v>
      </c>
      <c r="J2551" t="str">
        <f>IFERROR(Table1[[#This Row],[County (Utah.gov)]], SUBSTITUTE(Table1[[#This Row],[County (WPR)]], " County", ""))</f>
        <v>Davis</v>
      </c>
    </row>
    <row r="2552" spans="1:10">
      <c r="A2552" t="s">
        <v>135</v>
      </c>
      <c r="B2552" t="s">
        <v>308</v>
      </c>
      <c r="C2552">
        <v>2025</v>
      </c>
      <c r="D2552">
        <v>2</v>
      </c>
      <c r="E2552">
        <v>84043</v>
      </c>
      <c r="F2552" t="s">
        <v>290</v>
      </c>
      <c r="G2552">
        <v>1</v>
      </c>
      <c r="H2552" t="str">
        <f>_xlfn.XLOOKUP(Table1[[#This Row],[ZIPCODE]],Table2[Zip Code],Table2[County])</f>
        <v>Utah</v>
      </c>
      <c r="I2552" t="str">
        <f>_xlfn.XLOOKUP(Table1[[#This Row],[ZIPCODE]],Table3[zip],Table3[county])</f>
        <v>Utah County</v>
      </c>
      <c r="J2552" t="str">
        <f>IFERROR(Table1[[#This Row],[County (Utah.gov)]], SUBSTITUTE(Table1[[#This Row],[County (WPR)]], " County", ""))</f>
        <v>Utah</v>
      </c>
    </row>
    <row r="2553" spans="1:10">
      <c r="A2553" t="s">
        <v>135</v>
      </c>
      <c r="B2553" t="s">
        <v>308</v>
      </c>
      <c r="C2553">
        <v>2025</v>
      </c>
      <c r="D2553">
        <v>2</v>
      </c>
      <c r="E2553">
        <v>84047</v>
      </c>
      <c r="F2553" t="s">
        <v>291</v>
      </c>
      <c r="G2553">
        <v>1</v>
      </c>
      <c r="H2553" t="str">
        <f>_xlfn.XLOOKUP(Table1[[#This Row],[ZIPCODE]],Table2[Zip Code],Table2[County])</f>
        <v>Salt Lake</v>
      </c>
      <c r="I2553" t="str">
        <f>_xlfn.XLOOKUP(Table1[[#This Row],[ZIPCODE]],Table3[zip],Table3[county])</f>
        <v>Salt Lake County</v>
      </c>
      <c r="J2553" t="str">
        <f>IFERROR(Table1[[#This Row],[County (Utah.gov)]], SUBSTITUTE(Table1[[#This Row],[County (WPR)]], " County", ""))</f>
        <v>Salt Lake</v>
      </c>
    </row>
    <row r="2554" spans="1:10">
      <c r="A2554" t="s">
        <v>135</v>
      </c>
      <c r="B2554" t="s">
        <v>308</v>
      </c>
      <c r="C2554">
        <v>2025</v>
      </c>
      <c r="D2554">
        <v>2</v>
      </c>
      <c r="E2554">
        <v>84050</v>
      </c>
      <c r="F2554" t="s">
        <v>290</v>
      </c>
      <c r="G2554">
        <v>1</v>
      </c>
      <c r="H2554" t="str">
        <f>_xlfn.XLOOKUP(Table1[[#This Row],[ZIPCODE]],Table2[Zip Code],Table2[County])</f>
        <v>Morgan</v>
      </c>
      <c r="I2554" t="str">
        <f>_xlfn.XLOOKUP(Table1[[#This Row],[ZIPCODE]],Table3[zip],Table3[county])</f>
        <v>Morgan County</v>
      </c>
      <c r="J2554" t="str">
        <f>IFERROR(Table1[[#This Row],[County (Utah.gov)]], SUBSTITUTE(Table1[[#This Row],[County (WPR)]], " County", ""))</f>
        <v>Morgan</v>
      </c>
    </row>
    <row r="2555" spans="1:10">
      <c r="A2555" t="s">
        <v>135</v>
      </c>
      <c r="B2555" t="s">
        <v>308</v>
      </c>
      <c r="C2555">
        <v>2025</v>
      </c>
      <c r="D2555">
        <v>2</v>
      </c>
      <c r="E2555">
        <v>84054</v>
      </c>
      <c r="F2555" t="s">
        <v>290</v>
      </c>
      <c r="G2555">
        <v>1</v>
      </c>
      <c r="H2555" t="str">
        <f>_xlfn.XLOOKUP(Table1[[#This Row],[ZIPCODE]],Table2[Zip Code],Table2[County])</f>
        <v>Davis</v>
      </c>
      <c r="I2555" t="str">
        <f>_xlfn.XLOOKUP(Table1[[#This Row],[ZIPCODE]],Table3[zip],Table3[county])</f>
        <v>Davis County</v>
      </c>
      <c r="J2555" t="str">
        <f>IFERROR(Table1[[#This Row],[County (Utah.gov)]], SUBSTITUTE(Table1[[#This Row],[County (WPR)]], " County", ""))</f>
        <v>Davis</v>
      </c>
    </row>
    <row r="2556" spans="1:10">
      <c r="A2556" t="s">
        <v>135</v>
      </c>
      <c r="B2556" t="s">
        <v>308</v>
      </c>
      <c r="C2556">
        <v>2025</v>
      </c>
      <c r="D2556">
        <v>2</v>
      </c>
      <c r="E2556">
        <v>84065</v>
      </c>
      <c r="F2556" t="s">
        <v>291</v>
      </c>
      <c r="G2556">
        <v>2</v>
      </c>
      <c r="H2556" t="str">
        <f>_xlfn.XLOOKUP(Table1[[#This Row],[ZIPCODE]],Table2[Zip Code],Table2[County])</f>
        <v>Salt Lake</v>
      </c>
      <c r="I2556" t="str">
        <f>_xlfn.XLOOKUP(Table1[[#This Row],[ZIPCODE]],Table3[zip],Table3[county])</f>
        <v>Salt Lake County</v>
      </c>
      <c r="J2556" t="str">
        <f>IFERROR(Table1[[#This Row],[County (Utah.gov)]], SUBSTITUTE(Table1[[#This Row],[County (WPR)]], " County", ""))</f>
        <v>Salt Lake</v>
      </c>
    </row>
    <row r="2557" spans="1:10">
      <c r="A2557" t="s">
        <v>135</v>
      </c>
      <c r="B2557" t="s">
        <v>308</v>
      </c>
      <c r="C2557">
        <v>2025</v>
      </c>
      <c r="D2557">
        <v>2</v>
      </c>
      <c r="E2557">
        <v>84067</v>
      </c>
      <c r="F2557" t="s">
        <v>290</v>
      </c>
      <c r="G2557">
        <v>2</v>
      </c>
      <c r="H2557" t="str">
        <f>_xlfn.XLOOKUP(Table1[[#This Row],[ZIPCODE]],Table2[Zip Code],Table2[County])</f>
        <v>Weber</v>
      </c>
      <c r="I2557" t="str">
        <f>_xlfn.XLOOKUP(Table1[[#This Row],[ZIPCODE]],Table3[zip],Table3[county])</f>
        <v>Weber County</v>
      </c>
      <c r="J2557" t="str">
        <f>IFERROR(Table1[[#This Row],[County (Utah.gov)]], SUBSTITUTE(Table1[[#This Row],[County (WPR)]], " County", ""))</f>
        <v>Weber</v>
      </c>
    </row>
    <row r="2558" spans="1:10">
      <c r="A2558" t="s">
        <v>135</v>
      </c>
      <c r="B2558" t="s">
        <v>308</v>
      </c>
      <c r="C2558">
        <v>2025</v>
      </c>
      <c r="D2558">
        <v>2</v>
      </c>
      <c r="E2558">
        <v>84067</v>
      </c>
      <c r="F2558" t="s">
        <v>291</v>
      </c>
      <c r="G2558">
        <v>1</v>
      </c>
      <c r="H2558" t="str">
        <f>_xlfn.XLOOKUP(Table1[[#This Row],[ZIPCODE]],Table2[Zip Code],Table2[County])</f>
        <v>Weber</v>
      </c>
      <c r="I2558" t="str">
        <f>_xlfn.XLOOKUP(Table1[[#This Row],[ZIPCODE]],Table3[zip],Table3[county])</f>
        <v>Weber County</v>
      </c>
      <c r="J2558" t="str">
        <f>IFERROR(Table1[[#This Row],[County (Utah.gov)]], SUBSTITUTE(Table1[[#This Row],[County (WPR)]], " County", ""))</f>
        <v>Weber</v>
      </c>
    </row>
    <row r="2559" spans="1:10">
      <c r="A2559" t="s">
        <v>135</v>
      </c>
      <c r="B2559" t="s">
        <v>308</v>
      </c>
      <c r="C2559">
        <v>2025</v>
      </c>
      <c r="D2559">
        <v>2</v>
      </c>
      <c r="E2559">
        <v>84074</v>
      </c>
      <c r="F2559" t="s">
        <v>290</v>
      </c>
      <c r="G2559">
        <v>1</v>
      </c>
      <c r="H2559" t="str">
        <f>_xlfn.XLOOKUP(Table1[[#This Row],[ZIPCODE]],Table2[Zip Code],Table2[County])</f>
        <v>Tooele</v>
      </c>
      <c r="I2559" t="str">
        <f>_xlfn.XLOOKUP(Table1[[#This Row],[ZIPCODE]],Table3[zip],Table3[county])</f>
        <v>Tooele County</v>
      </c>
      <c r="J2559" t="str">
        <f>IFERROR(Table1[[#This Row],[County (Utah.gov)]], SUBSTITUTE(Table1[[#This Row],[County (WPR)]], " County", ""))</f>
        <v>Tooele</v>
      </c>
    </row>
    <row r="2560" spans="1:10">
      <c r="A2560" t="s">
        <v>135</v>
      </c>
      <c r="B2560" t="s">
        <v>308</v>
      </c>
      <c r="C2560">
        <v>2025</v>
      </c>
      <c r="D2560">
        <v>2</v>
      </c>
      <c r="E2560">
        <v>84075</v>
      </c>
      <c r="F2560" t="s">
        <v>290</v>
      </c>
      <c r="G2560">
        <v>3</v>
      </c>
      <c r="H2560" t="str">
        <f>_xlfn.XLOOKUP(Table1[[#This Row],[ZIPCODE]],Table2[Zip Code],Table2[County])</f>
        <v>Davis</v>
      </c>
      <c r="I2560" t="str">
        <f>_xlfn.XLOOKUP(Table1[[#This Row],[ZIPCODE]],Table3[zip],Table3[county])</f>
        <v>Davis County</v>
      </c>
      <c r="J2560" t="str">
        <f>IFERROR(Table1[[#This Row],[County (Utah.gov)]], SUBSTITUTE(Table1[[#This Row],[County (WPR)]], " County", ""))</f>
        <v>Davis</v>
      </c>
    </row>
    <row r="2561" spans="1:10">
      <c r="A2561" t="s">
        <v>135</v>
      </c>
      <c r="B2561" t="s">
        <v>308</v>
      </c>
      <c r="C2561">
        <v>2025</v>
      </c>
      <c r="D2561">
        <v>2</v>
      </c>
      <c r="E2561">
        <v>84075</v>
      </c>
      <c r="F2561" t="s">
        <v>291</v>
      </c>
      <c r="G2561">
        <v>6</v>
      </c>
      <c r="H2561" t="str">
        <f>_xlfn.XLOOKUP(Table1[[#This Row],[ZIPCODE]],Table2[Zip Code],Table2[County])</f>
        <v>Davis</v>
      </c>
      <c r="I2561" t="str">
        <f>_xlfn.XLOOKUP(Table1[[#This Row],[ZIPCODE]],Table3[zip],Table3[county])</f>
        <v>Davis County</v>
      </c>
      <c r="J2561" t="str">
        <f>IFERROR(Table1[[#This Row],[County (Utah.gov)]], SUBSTITUTE(Table1[[#This Row],[County (WPR)]], " County", ""))</f>
        <v>Davis</v>
      </c>
    </row>
    <row r="2562" spans="1:10">
      <c r="A2562" t="s">
        <v>135</v>
      </c>
      <c r="B2562" t="s">
        <v>308</v>
      </c>
      <c r="C2562">
        <v>2025</v>
      </c>
      <c r="D2562">
        <v>2</v>
      </c>
      <c r="E2562">
        <v>84081</v>
      </c>
      <c r="F2562" t="s">
        <v>290</v>
      </c>
      <c r="G2562">
        <v>1</v>
      </c>
      <c r="H2562" t="e">
        <f>_xlfn.XLOOKUP(Table1[[#This Row],[ZIPCODE]],Table2[Zip Code],Table2[County])</f>
        <v>#N/A</v>
      </c>
      <c r="I2562" t="str">
        <f>_xlfn.XLOOKUP(Table1[[#This Row],[ZIPCODE]],Table3[zip],Table3[county])</f>
        <v>Salt Lake County</v>
      </c>
      <c r="J2562" t="str">
        <f>IFERROR(Table1[[#This Row],[County (Utah.gov)]], SUBSTITUTE(Table1[[#This Row],[County (WPR)]], " County", ""))</f>
        <v>Salt Lake</v>
      </c>
    </row>
    <row r="2563" spans="1:10">
      <c r="A2563" t="s">
        <v>135</v>
      </c>
      <c r="B2563" t="s">
        <v>308</v>
      </c>
      <c r="C2563">
        <v>2025</v>
      </c>
      <c r="D2563">
        <v>2</v>
      </c>
      <c r="E2563">
        <v>84084</v>
      </c>
      <c r="F2563" t="s">
        <v>290</v>
      </c>
      <c r="G2563">
        <v>1</v>
      </c>
      <c r="H2563" t="str">
        <f>_xlfn.XLOOKUP(Table1[[#This Row],[ZIPCODE]],Table2[Zip Code],Table2[County])</f>
        <v>Salt Lake</v>
      </c>
      <c r="I2563" t="str">
        <f>_xlfn.XLOOKUP(Table1[[#This Row],[ZIPCODE]],Table3[zip],Table3[county])</f>
        <v>Salt Lake County</v>
      </c>
      <c r="J2563" t="str">
        <f>IFERROR(Table1[[#This Row],[County (Utah.gov)]], SUBSTITUTE(Table1[[#This Row],[County (WPR)]], " County", ""))</f>
        <v>Salt Lake</v>
      </c>
    </row>
    <row r="2564" spans="1:10">
      <c r="A2564" t="s">
        <v>135</v>
      </c>
      <c r="B2564" t="s">
        <v>308</v>
      </c>
      <c r="C2564">
        <v>2025</v>
      </c>
      <c r="D2564">
        <v>2</v>
      </c>
      <c r="E2564">
        <v>84087</v>
      </c>
      <c r="F2564" t="s">
        <v>290</v>
      </c>
      <c r="G2564">
        <v>3</v>
      </c>
      <c r="H2564" t="str">
        <f>_xlfn.XLOOKUP(Table1[[#This Row],[ZIPCODE]],Table2[Zip Code],Table2[County])</f>
        <v>Davis</v>
      </c>
      <c r="I2564" t="str">
        <f>_xlfn.XLOOKUP(Table1[[#This Row],[ZIPCODE]],Table3[zip],Table3[county])</f>
        <v>Davis County</v>
      </c>
      <c r="J2564" t="str">
        <f>IFERROR(Table1[[#This Row],[County (Utah.gov)]], SUBSTITUTE(Table1[[#This Row],[County (WPR)]], " County", ""))</f>
        <v>Davis</v>
      </c>
    </row>
    <row r="2565" spans="1:10">
      <c r="A2565" t="s">
        <v>135</v>
      </c>
      <c r="B2565" t="s">
        <v>308</v>
      </c>
      <c r="C2565">
        <v>2025</v>
      </c>
      <c r="D2565">
        <v>2</v>
      </c>
      <c r="E2565">
        <v>84087</v>
      </c>
      <c r="F2565" t="s">
        <v>291</v>
      </c>
      <c r="G2565">
        <v>3</v>
      </c>
      <c r="H2565" t="str">
        <f>_xlfn.XLOOKUP(Table1[[#This Row],[ZIPCODE]],Table2[Zip Code],Table2[County])</f>
        <v>Davis</v>
      </c>
      <c r="I2565" t="str">
        <f>_xlfn.XLOOKUP(Table1[[#This Row],[ZIPCODE]],Table3[zip],Table3[county])</f>
        <v>Davis County</v>
      </c>
      <c r="J2565" t="str">
        <f>IFERROR(Table1[[#This Row],[County (Utah.gov)]], SUBSTITUTE(Table1[[#This Row],[County (WPR)]], " County", ""))</f>
        <v>Davis</v>
      </c>
    </row>
    <row r="2566" spans="1:10">
      <c r="A2566" t="s">
        <v>135</v>
      </c>
      <c r="B2566" t="s">
        <v>308</v>
      </c>
      <c r="C2566">
        <v>2025</v>
      </c>
      <c r="D2566">
        <v>2</v>
      </c>
      <c r="E2566">
        <v>84088</v>
      </c>
      <c r="F2566" t="s">
        <v>290</v>
      </c>
      <c r="G2566">
        <v>1</v>
      </c>
      <c r="H2566" t="str">
        <f>_xlfn.XLOOKUP(Table1[[#This Row],[ZIPCODE]],Table2[Zip Code],Table2[County])</f>
        <v>Salt Lake</v>
      </c>
      <c r="I2566" t="str">
        <f>_xlfn.XLOOKUP(Table1[[#This Row],[ZIPCODE]],Table3[zip],Table3[county])</f>
        <v>Salt Lake County</v>
      </c>
      <c r="J2566" t="str">
        <f>IFERROR(Table1[[#This Row],[County (Utah.gov)]], SUBSTITUTE(Table1[[#This Row],[County (WPR)]], " County", ""))</f>
        <v>Salt Lake</v>
      </c>
    </row>
    <row r="2567" spans="1:10">
      <c r="A2567" t="s">
        <v>135</v>
      </c>
      <c r="B2567" t="s">
        <v>308</v>
      </c>
      <c r="C2567">
        <v>2025</v>
      </c>
      <c r="D2567">
        <v>2</v>
      </c>
      <c r="E2567">
        <v>84092</v>
      </c>
      <c r="F2567" t="s">
        <v>290</v>
      </c>
      <c r="G2567">
        <v>2</v>
      </c>
      <c r="H2567" t="str">
        <f>_xlfn.XLOOKUP(Table1[[#This Row],[ZIPCODE]],Table2[Zip Code],Table2[County])</f>
        <v>Salt Lake</v>
      </c>
      <c r="I2567" t="str">
        <f>_xlfn.XLOOKUP(Table1[[#This Row],[ZIPCODE]],Table3[zip],Table3[county])</f>
        <v>Salt Lake County</v>
      </c>
      <c r="J2567" t="str">
        <f>IFERROR(Table1[[#This Row],[County (Utah.gov)]], SUBSTITUTE(Table1[[#This Row],[County (WPR)]], " County", ""))</f>
        <v>Salt Lake</v>
      </c>
    </row>
    <row r="2568" spans="1:10">
      <c r="A2568" t="s">
        <v>135</v>
      </c>
      <c r="B2568" t="s">
        <v>308</v>
      </c>
      <c r="C2568">
        <v>2025</v>
      </c>
      <c r="D2568">
        <v>2</v>
      </c>
      <c r="E2568">
        <v>84093</v>
      </c>
      <c r="F2568" t="s">
        <v>291</v>
      </c>
      <c r="G2568">
        <v>1</v>
      </c>
      <c r="H2568" t="str">
        <f>_xlfn.XLOOKUP(Table1[[#This Row],[ZIPCODE]],Table2[Zip Code],Table2[County])</f>
        <v>Salt Lake</v>
      </c>
      <c r="I2568" t="str">
        <f>_xlfn.XLOOKUP(Table1[[#This Row],[ZIPCODE]],Table3[zip],Table3[county])</f>
        <v>Salt Lake County</v>
      </c>
      <c r="J2568" t="str">
        <f>IFERROR(Table1[[#This Row],[County (Utah.gov)]], SUBSTITUTE(Table1[[#This Row],[County (WPR)]], " County", ""))</f>
        <v>Salt Lake</v>
      </c>
    </row>
    <row r="2569" spans="1:10">
      <c r="A2569" t="s">
        <v>135</v>
      </c>
      <c r="B2569" t="s">
        <v>308</v>
      </c>
      <c r="C2569">
        <v>2025</v>
      </c>
      <c r="D2569">
        <v>2</v>
      </c>
      <c r="E2569">
        <v>84094</v>
      </c>
      <c r="F2569" t="s">
        <v>290</v>
      </c>
      <c r="G2569">
        <v>1</v>
      </c>
      <c r="H2569" t="str">
        <f>_xlfn.XLOOKUP(Table1[[#This Row],[ZIPCODE]],Table2[Zip Code],Table2[County])</f>
        <v>Salt Lake</v>
      </c>
      <c r="I2569" t="str">
        <f>_xlfn.XLOOKUP(Table1[[#This Row],[ZIPCODE]],Table3[zip],Table3[county])</f>
        <v>Salt Lake County</v>
      </c>
      <c r="J2569" t="str">
        <f>IFERROR(Table1[[#This Row],[County (Utah.gov)]], SUBSTITUTE(Table1[[#This Row],[County (WPR)]], " County", ""))</f>
        <v>Salt Lake</v>
      </c>
    </row>
    <row r="2570" spans="1:10">
      <c r="A2570" t="s">
        <v>135</v>
      </c>
      <c r="B2570" t="s">
        <v>308</v>
      </c>
      <c r="C2570">
        <v>2025</v>
      </c>
      <c r="D2570">
        <v>2</v>
      </c>
      <c r="E2570">
        <v>84094</v>
      </c>
      <c r="F2570" t="s">
        <v>291</v>
      </c>
      <c r="G2570">
        <v>1</v>
      </c>
      <c r="H2570" t="str">
        <f>_xlfn.XLOOKUP(Table1[[#This Row],[ZIPCODE]],Table2[Zip Code],Table2[County])</f>
        <v>Salt Lake</v>
      </c>
      <c r="I2570" t="str">
        <f>_xlfn.XLOOKUP(Table1[[#This Row],[ZIPCODE]],Table3[zip],Table3[county])</f>
        <v>Salt Lake County</v>
      </c>
      <c r="J2570" t="str">
        <f>IFERROR(Table1[[#This Row],[County (Utah.gov)]], SUBSTITUTE(Table1[[#This Row],[County (WPR)]], " County", ""))</f>
        <v>Salt Lake</v>
      </c>
    </row>
    <row r="2571" spans="1:10">
      <c r="A2571" t="s">
        <v>135</v>
      </c>
      <c r="B2571" t="s">
        <v>308</v>
      </c>
      <c r="C2571">
        <v>2025</v>
      </c>
      <c r="D2571">
        <v>2</v>
      </c>
      <c r="E2571">
        <v>84096</v>
      </c>
      <c r="F2571" t="s">
        <v>290</v>
      </c>
      <c r="G2571">
        <v>2</v>
      </c>
      <c r="H2571" t="e">
        <f>_xlfn.XLOOKUP(Table1[[#This Row],[ZIPCODE]],Table2[Zip Code],Table2[County])</f>
        <v>#N/A</v>
      </c>
      <c r="I2571" t="str">
        <f>_xlfn.XLOOKUP(Table1[[#This Row],[ZIPCODE]],Table3[zip],Table3[county])</f>
        <v>Salt Lake County</v>
      </c>
      <c r="J2571" t="str">
        <f>IFERROR(Table1[[#This Row],[County (Utah.gov)]], SUBSTITUTE(Table1[[#This Row],[County (WPR)]], " County", ""))</f>
        <v>Salt Lake</v>
      </c>
    </row>
    <row r="2572" spans="1:10">
      <c r="A2572" t="s">
        <v>135</v>
      </c>
      <c r="B2572" t="s">
        <v>308</v>
      </c>
      <c r="C2572">
        <v>2025</v>
      </c>
      <c r="D2572">
        <v>2</v>
      </c>
      <c r="E2572">
        <v>84096</v>
      </c>
      <c r="F2572" t="s">
        <v>291</v>
      </c>
      <c r="G2572">
        <v>1</v>
      </c>
      <c r="H2572" t="e">
        <f>_xlfn.XLOOKUP(Table1[[#This Row],[ZIPCODE]],Table2[Zip Code],Table2[County])</f>
        <v>#N/A</v>
      </c>
      <c r="I2572" t="str">
        <f>_xlfn.XLOOKUP(Table1[[#This Row],[ZIPCODE]],Table3[zip],Table3[county])</f>
        <v>Salt Lake County</v>
      </c>
      <c r="J2572" t="str">
        <f>IFERROR(Table1[[#This Row],[County (Utah.gov)]], SUBSTITUTE(Table1[[#This Row],[County (WPR)]], " County", ""))</f>
        <v>Salt Lake</v>
      </c>
    </row>
    <row r="2573" spans="1:10">
      <c r="A2573" t="s">
        <v>135</v>
      </c>
      <c r="B2573" t="s">
        <v>308</v>
      </c>
      <c r="C2573">
        <v>2025</v>
      </c>
      <c r="D2573">
        <v>2</v>
      </c>
      <c r="E2573">
        <v>84102</v>
      </c>
      <c r="F2573" t="s">
        <v>290</v>
      </c>
      <c r="G2573">
        <v>1</v>
      </c>
      <c r="H2573" t="str">
        <f>_xlfn.XLOOKUP(Table1[[#This Row],[ZIPCODE]],Table2[Zip Code],Table2[County])</f>
        <v>Salt Lake</v>
      </c>
      <c r="I2573" t="str">
        <f>_xlfn.XLOOKUP(Table1[[#This Row],[ZIPCODE]],Table3[zip],Table3[county])</f>
        <v>Salt Lake County</v>
      </c>
      <c r="J2573" t="str">
        <f>IFERROR(Table1[[#This Row],[County (Utah.gov)]], SUBSTITUTE(Table1[[#This Row],[County (WPR)]], " County", ""))</f>
        <v>Salt Lake</v>
      </c>
    </row>
    <row r="2574" spans="1:10">
      <c r="A2574" t="s">
        <v>135</v>
      </c>
      <c r="B2574" t="s">
        <v>308</v>
      </c>
      <c r="C2574">
        <v>2025</v>
      </c>
      <c r="D2574">
        <v>2</v>
      </c>
      <c r="E2574">
        <v>84103</v>
      </c>
      <c r="F2574" t="s">
        <v>291</v>
      </c>
      <c r="G2574">
        <v>1</v>
      </c>
      <c r="H2574" t="str">
        <f>_xlfn.XLOOKUP(Table1[[#This Row],[ZIPCODE]],Table2[Zip Code],Table2[County])</f>
        <v>Salt Lake</v>
      </c>
      <c r="I2574" t="str">
        <f>_xlfn.XLOOKUP(Table1[[#This Row],[ZIPCODE]],Table3[zip],Table3[county])</f>
        <v>Salt Lake County</v>
      </c>
      <c r="J2574" t="str">
        <f>IFERROR(Table1[[#This Row],[County (Utah.gov)]], SUBSTITUTE(Table1[[#This Row],[County (WPR)]], " County", ""))</f>
        <v>Salt Lake</v>
      </c>
    </row>
    <row r="2575" spans="1:10">
      <c r="A2575" t="s">
        <v>135</v>
      </c>
      <c r="B2575" t="s">
        <v>308</v>
      </c>
      <c r="C2575">
        <v>2025</v>
      </c>
      <c r="D2575">
        <v>2</v>
      </c>
      <c r="E2575">
        <v>84104</v>
      </c>
      <c r="F2575" t="s">
        <v>291</v>
      </c>
      <c r="G2575">
        <v>1</v>
      </c>
      <c r="H2575" t="str">
        <f>_xlfn.XLOOKUP(Table1[[#This Row],[ZIPCODE]],Table2[Zip Code],Table2[County])</f>
        <v>Salt Lake</v>
      </c>
      <c r="I2575" t="str">
        <f>_xlfn.XLOOKUP(Table1[[#This Row],[ZIPCODE]],Table3[zip],Table3[county])</f>
        <v>Salt Lake County</v>
      </c>
      <c r="J2575" t="str">
        <f>IFERROR(Table1[[#This Row],[County (Utah.gov)]], SUBSTITUTE(Table1[[#This Row],[County (WPR)]], " County", ""))</f>
        <v>Salt Lake</v>
      </c>
    </row>
    <row r="2576" spans="1:10">
      <c r="A2576" t="s">
        <v>135</v>
      </c>
      <c r="B2576" t="s">
        <v>308</v>
      </c>
      <c r="C2576">
        <v>2025</v>
      </c>
      <c r="D2576">
        <v>2</v>
      </c>
      <c r="E2576">
        <v>84106</v>
      </c>
      <c r="F2576" t="s">
        <v>290</v>
      </c>
      <c r="G2576">
        <v>1</v>
      </c>
      <c r="H2576" t="str">
        <f>_xlfn.XLOOKUP(Table1[[#This Row],[ZIPCODE]],Table2[Zip Code],Table2[County])</f>
        <v>Salt Lake</v>
      </c>
      <c r="I2576" t="str">
        <f>_xlfn.XLOOKUP(Table1[[#This Row],[ZIPCODE]],Table3[zip],Table3[county])</f>
        <v>Salt Lake County</v>
      </c>
      <c r="J2576" t="str">
        <f>IFERROR(Table1[[#This Row],[County (Utah.gov)]], SUBSTITUTE(Table1[[#This Row],[County (WPR)]], " County", ""))</f>
        <v>Salt Lake</v>
      </c>
    </row>
    <row r="2577" spans="1:10">
      <c r="A2577" t="s">
        <v>135</v>
      </c>
      <c r="B2577" t="s">
        <v>308</v>
      </c>
      <c r="C2577">
        <v>2025</v>
      </c>
      <c r="D2577">
        <v>2</v>
      </c>
      <c r="E2577">
        <v>84106</v>
      </c>
      <c r="F2577" t="s">
        <v>291</v>
      </c>
      <c r="G2577">
        <v>2</v>
      </c>
      <c r="H2577" t="str">
        <f>_xlfn.XLOOKUP(Table1[[#This Row],[ZIPCODE]],Table2[Zip Code],Table2[County])</f>
        <v>Salt Lake</v>
      </c>
      <c r="I2577" t="str">
        <f>_xlfn.XLOOKUP(Table1[[#This Row],[ZIPCODE]],Table3[zip],Table3[county])</f>
        <v>Salt Lake County</v>
      </c>
      <c r="J2577" t="str">
        <f>IFERROR(Table1[[#This Row],[County (Utah.gov)]], SUBSTITUTE(Table1[[#This Row],[County (WPR)]], " County", ""))</f>
        <v>Salt Lake</v>
      </c>
    </row>
    <row r="2578" spans="1:10">
      <c r="A2578" t="s">
        <v>135</v>
      </c>
      <c r="B2578" t="s">
        <v>308</v>
      </c>
      <c r="C2578">
        <v>2025</v>
      </c>
      <c r="D2578">
        <v>2</v>
      </c>
      <c r="E2578">
        <v>84116</v>
      </c>
      <c r="F2578" t="s">
        <v>290</v>
      </c>
      <c r="G2578">
        <v>1</v>
      </c>
      <c r="H2578" t="str">
        <f>_xlfn.XLOOKUP(Table1[[#This Row],[ZIPCODE]],Table2[Zip Code],Table2[County])</f>
        <v>Salt Lake</v>
      </c>
      <c r="I2578" t="str">
        <f>_xlfn.XLOOKUP(Table1[[#This Row],[ZIPCODE]],Table3[zip],Table3[county])</f>
        <v>Salt Lake County</v>
      </c>
      <c r="J2578" t="str">
        <f>IFERROR(Table1[[#This Row],[County (Utah.gov)]], SUBSTITUTE(Table1[[#This Row],[County (WPR)]], " County", ""))</f>
        <v>Salt Lake</v>
      </c>
    </row>
    <row r="2579" spans="1:10">
      <c r="A2579" t="s">
        <v>135</v>
      </c>
      <c r="B2579" t="s">
        <v>308</v>
      </c>
      <c r="C2579">
        <v>2025</v>
      </c>
      <c r="D2579">
        <v>2</v>
      </c>
      <c r="E2579">
        <v>84117</v>
      </c>
      <c r="F2579" t="s">
        <v>291</v>
      </c>
      <c r="G2579">
        <v>1</v>
      </c>
      <c r="H2579" t="str">
        <f>_xlfn.XLOOKUP(Table1[[#This Row],[ZIPCODE]],Table2[Zip Code],Table2[County])</f>
        <v>Salt Lake</v>
      </c>
      <c r="I2579" t="str">
        <f>_xlfn.XLOOKUP(Table1[[#This Row],[ZIPCODE]],Table3[zip],Table3[county])</f>
        <v>Salt Lake County</v>
      </c>
      <c r="J2579" t="str">
        <f>IFERROR(Table1[[#This Row],[County (Utah.gov)]], SUBSTITUTE(Table1[[#This Row],[County (WPR)]], " County", ""))</f>
        <v>Salt Lake</v>
      </c>
    </row>
    <row r="2580" spans="1:10">
      <c r="A2580" t="s">
        <v>135</v>
      </c>
      <c r="B2580" t="s">
        <v>308</v>
      </c>
      <c r="C2580">
        <v>2025</v>
      </c>
      <c r="D2580">
        <v>2</v>
      </c>
      <c r="E2580">
        <v>84118</v>
      </c>
      <c r="F2580" t="s">
        <v>291</v>
      </c>
      <c r="G2580">
        <v>1</v>
      </c>
      <c r="H2580" t="str">
        <f>_xlfn.XLOOKUP(Table1[[#This Row],[ZIPCODE]],Table2[Zip Code],Table2[County])</f>
        <v>Salt Lake</v>
      </c>
      <c r="I2580" t="str">
        <f>_xlfn.XLOOKUP(Table1[[#This Row],[ZIPCODE]],Table3[zip],Table3[county])</f>
        <v>Salt Lake County</v>
      </c>
      <c r="J2580" t="str">
        <f>IFERROR(Table1[[#This Row],[County (Utah.gov)]], SUBSTITUTE(Table1[[#This Row],[County (WPR)]], " County", ""))</f>
        <v>Salt Lake</v>
      </c>
    </row>
    <row r="2581" spans="1:10">
      <c r="A2581" t="s">
        <v>135</v>
      </c>
      <c r="B2581" t="s">
        <v>308</v>
      </c>
      <c r="C2581">
        <v>2025</v>
      </c>
      <c r="D2581">
        <v>2</v>
      </c>
      <c r="E2581">
        <v>84121</v>
      </c>
      <c r="F2581" t="s">
        <v>290</v>
      </c>
      <c r="G2581">
        <v>1</v>
      </c>
      <c r="H2581" t="str">
        <f>_xlfn.XLOOKUP(Table1[[#This Row],[ZIPCODE]],Table2[Zip Code],Table2[County])</f>
        <v>Salt Lake</v>
      </c>
      <c r="I2581" t="str">
        <f>_xlfn.XLOOKUP(Table1[[#This Row],[ZIPCODE]],Table3[zip],Table3[county])</f>
        <v>Salt Lake County</v>
      </c>
      <c r="J2581" t="str">
        <f>IFERROR(Table1[[#This Row],[County (Utah.gov)]], SUBSTITUTE(Table1[[#This Row],[County (WPR)]], " County", ""))</f>
        <v>Salt Lake</v>
      </c>
    </row>
    <row r="2582" spans="1:10">
      <c r="A2582" t="s">
        <v>135</v>
      </c>
      <c r="B2582" t="s">
        <v>308</v>
      </c>
      <c r="C2582">
        <v>2025</v>
      </c>
      <c r="D2582">
        <v>2</v>
      </c>
      <c r="E2582">
        <v>84124</v>
      </c>
      <c r="F2582" t="s">
        <v>290</v>
      </c>
      <c r="G2582">
        <v>2</v>
      </c>
      <c r="H2582" t="str">
        <f>_xlfn.XLOOKUP(Table1[[#This Row],[ZIPCODE]],Table2[Zip Code],Table2[County])</f>
        <v>Salt Lake</v>
      </c>
      <c r="I2582" t="str">
        <f>_xlfn.XLOOKUP(Table1[[#This Row],[ZIPCODE]],Table3[zip],Table3[county])</f>
        <v>Salt Lake County</v>
      </c>
      <c r="J2582" t="str">
        <f>IFERROR(Table1[[#This Row],[County (Utah.gov)]], SUBSTITUTE(Table1[[#This Row],[County (WPR)]], " County", ""))</f>
        <v>Salt Lake</v>
      </c>
    </row>
    <row r="2583" spans="1:10">
      <c r="A2583" t="s">
        <v>135</v>
      </c>
      <c r="B2583" t="s">
        <v>308</v>
      </c>
      <c r="C2583">
        <v>2025</v>
      </c>
      <c r="D2583">
        <v>2</v>
      </c>
      <c r="E2583">
        <v>84124</v>
      </c>
      <c r="F2583" t="s">
        <v>291</v>
      </c>
      <c r="G2583">
        <v>1</v>
      </c>
      <c r="H2583" t="str">
        <f>_xlfn.XLOOKUP(Table1[[#This Row],[ZIPCODE]],Table2[Zip Code],Table2[County])</f>
        <v>Salt Lake</v>
      </c>
      <c r="I2583" t="str">
        <f>_xlfn.XLOOKUP(Table1[[#This Row],[ZIPCODE]],Table3[zip],Table3[county])</f>
        <v>Salt Lake County</v>
      </c>
      <c r="J2583" t="str">
        <f>IFERROR(Table1[[#This Row],[County (Utah.gov)]], SUBSTITUTE(Table1[[#This Row],[County (WPR)]], " County", ""))</f>
        <v>Salt Lake</v>
      </c>
    </row>
    <row r="2584" spans="1:10">
      <c r="A2584" t="s">
        <v>135</v>
      </c>
      <c r="B2584" t="s">
        <v>308</v>
      </c>
      <c r="C2584">
        <v>2025</v>
      </c>
      <c r="D2584">
        <v>2</v>
      </c>
      <c r="E2584">
        <v>84129</v>
      </c>
      <c r="F2584" t="s">
        <v>290</v>
      </c>
      <c r="G2584">
        <v>3</v>
      </c>
      <c r="H2584" t="e">
        <f>_xlfn.XLOOKUP(Table1[[#This Row],[ZIPCODE]],Table2[Zip Code],Table2[County])</f>
        <v>#N/A</v>
      </c>
      <c r="I2584" t="str">
        <f>_xlfn.XLOOKUP(Table1[[#This Row],[ZIPCODE]],Table3[zip],Table3[county])</f>
        <v>Salt Lake County</v>
      </c>
      <c r="J2584" t="str">
        <f>IFERROR(Table1[[#This Row],[County (Utah.gov)]], SUBSTITUTE(Table1[[#This Row],[County (WPR)]], " County", ""))</f>
        <v>Salt Lake</v>
      </c>
    </row>
    <row r="2585" spans="1:10">
      <c r="A2585" t="s">
        <v>135</v>
      </c>
      <c r="B2585" t="s">
        <v>308</v>
      </c>
      <c r="C2585">
        <v>2025</v>
      </c>
      <c r="D2585">
        <v>2</v>
      </c>
      <c r="E2585">
        <v>84129</v>
      </c>
      <c r="F2585" t="s">
        <v>291</v>
      </c>
      <c r="G2585">
        <v>2</v>
      </c>
      <c r="H2585" t="e">
        <f>_xlfn.XLOOKUP(Table1[[#This Row],[ZIPCODE]],Table2[Zip Code],Table2[County])</f>
        <v>#N/A</v>
      </c>
      <c r="I2585" t="str">
        <f>_xlfn.XLOOKUP(Table1[[#This Row],[ZIPCODE]],Table3[zip],Table3[county])</f>
        <v>Salt Lake County</v>
      </c>
      <c r="J2585" t="str">
        <f>IFERROR(Table1[[#This Row],[County (Utah.gov)]], SUBSTITUTE(Table1[[#This Row],[County (WPR)]], " County", ""))</f>
        <v>Salt Lake</v>
      </c>
    </row>
    <row r="2586" spans="1:10">
      <c r="A2586" t="s">
        <v>135</v>
      </c>
      <c r="B2586" t="s">
        <v>308</v>
      </c>
      <c r="C2586">
        <v>2025</v>
      </c>
      <c r="D2586">
        <v>2</v>
      </c>
      <c r="E2586">
        <v>84310</v>
      </c>
      <c r="F2586" t="s">
        <v>290</v>
      </c>
      <c r="G2586">
        <v>1</v>
      </c>
      <c r="H2586" t="str">
        <f>_xlfn.XLOOKUP(Table1[[#This Row],[ZIPCODE]],Table2[Zip Code],Table2[County])</f>
        <v>Weber</v>
      </c>
      <c r="I2586" t="str">
        <f>_xlfn.XLOOKUP(Table1[[#This Row],[ZIPCODE]],Table3[zip],Table3[county])</f>
        <v>Weber County</v>
      </c>
      <c r="J2586" t="str">
        <f>IFERROR(Table1[[#This Row],[County (Utah.gov)]], SUBSTITUTE(Table1[[#This Row],[County (WPR)]], " County", ""))</f>
        <v>Weber</v>
      </c>
    </row>
    <row r="2587" spans="1:10">
      <c r="A2587" t="s">
        <v>135</v>
      </c>
      <c r="B2587" t="s">
        <v>308</v>
      </c>
      <c r="C2587">
        <v>2025</v>
      </c>
      <c r="D2587">
        <v>2</v>
      </c>
      <c r="E2587">
        <v>84321</v>
      </c>
      <c r="F2587" t="s">
        <v>290</v>
      </c>
      <c r="G2587">
        <v>1</v>
      </c>
      <c r="H2587" t="str">
        <f>_xlfn.XLOOKUP(Table1[[#This Row],[ZIPCODE]],Table2[Zip Code],Table2[County])</f>
        <v>Cache</v>
      </c>
      <c r="I2587" t="str">
        <f>_xlfn.XLOOKUP(Table1[[#This Row],[ZIPCODE]],Table3[zip],Table3[county])</f>
        <v>Cache County</v>
      </c>
      <c r="J2587" t="str">
        <f>IFERROR(Table1[[#This Row],[County (Utah.gov)]], SUBSTITUTE(Table1[[#This Row],[County (WPR)]], " County", ""))</f>
        <v>Cache</v>
      </c>
    </row>
    <row r="2588" spans="1:10">
      <c r="A2588" t="s">
        <v>135</v>
      </c>
      <c r="B2588" t="s">
        <v>308</v>
      </c>
      <c r="C2588">
        <v>2025</v>
      </c>
      <c r="D2588">
        <v>2</v>
      </c>
      <c r="E2588">
        <v>84321</v>
      </c>
      <c r="F2588" t="s">
        <v>291</v>
      </c>
      <c r="G2588">
        <v>2</v>
      </c>
      <c r="H2588" t="str">
        <f>_xlfn.XLOOKUP(Table1[[#This Row],[ZIPCODE]],Table2[Zip Code],Table2[County])</f>
        <v>Cache</v>
      </c>
      <c r="I2588" t="str">
        <f>_xlfn.XLOOKUP(Table1[[#This Row],[ZIPCODE]],Table3[zip],Table3[county])</f>
        <v>Cache County</v>
      </c>
      <c r="J2588" t="str">
        <f>IFERROR(Table1[[#This Row],[County (Utah.gov)]], SUBSTITUTE(Table1[[#This Row],[County (WPR)]], " County", ""))</f>
        <v>Cache</v>
      </c>
    </row>
    <row r="2589" spans="1:10">
      <c r="A2589" t="s">
        <v>135</v>
      </c>
      <c r="B2589" t="s">
        <v>308</v>
      </c>
      <c r="C2589">
        <v>2025</v>
      </c>
      <c r="D2589">
        <v>2</v>
      </c>
      <c r="E2589">
        <v>84328</v>
      </c>
      <c r="F2589" t="s">
        <v>291</v>
      </c>
      <c r="G2589">
        <v>1</v>
      </c>
      <c r="H2589" t="str">
        <f>_xlfn.XLOOKUP(Table1[[#This Row],[ZIPCODE]],Table2[Zip Code],Table2[County])</f>
        <v>Cache</v>
      </c>
      <c r="I2589" t="str">
        <f>_xlfn.XLOOKUP(Table1[[#This Row],[ZIPCODE]],Table3[zip],Table3[county])</f>
        <v>Cache County</v>
      </c>
      <c r="J2589" t="str">
        <f>IFERROR(Table1[[#This Row],[County (Utah.gov)]], SUBSTITUTE(Table1[[#This Row],[County (WPR)]], " County", ""))</f>
        <v>Cache</v>
      </c>
    </row>
    <row r="2590" spans="1:10">
      <c r="A2590" t="s">
        <v>135</v>
      </c>
      <c r="B2590" t="s">
        <v>308</v>
      </c>
      <c r="C2590">
        <v>2025</v>
      </c>
      <c r="D2590">
        <v>2</v>
      </c>
      <c r="E2590">
        <v>84341</v>
      </c>
      <c r="F2590" t="s">
        <v>290</v>
      </c>
      <c r="G2590">
        <v>1</v>
      </c>
      <c r="H2590" t="str">
        <f>_xlfn.XLOOKUP(Table1[[#This Row],[ZIPCODE]],Table2[Zip Code],Table2[County])</f>
        <v>Cache</v>
      </c>
      <c r="I2590" t="str">
        <f>_xlfn.XLOOKUP(Table1[[#This Row],[ZIPCODE]],Table3[zip],Table3[county])</f>
        <v>Cache County</v>
      </c>
      <c r="J2590" t="str">
        <f>IFERROR(Table1[[#This Row],[County (Utah.gov)]], SUBSTITUTE(Table1[[#This Row],[County (WPR)]], " County", ""))</f>
        <v>Cache</v>
      </c>
    </row>
    <row r="2591" spans="1:10">
      <c r="A2591" t="s">
        <v>135</v>
      </c>
      <c r="B2591" t="s">
        <v>308</v>
      </c>
      <c r="C2591">
        <v>2025</v>
      </c>
      <c r="D2591">
        <v>2</v>
      </c>
      <c r="E2591">
        <v>84401</v>
      </c>
      <c r="F2591" t="s">
        <v>290</v>
      </c>
      <c r="G2591">
        <v>2</v>
      </c>
      <c r="H2591" t="str">
        <f>_xlfn.XLOOKUP(Table1[[#This Row],[ZIPCODE]],Table2[Zip Code],Table2[County])</f>
        <v>Weber</v>
      </c>
      <c r="I2591" t="str">
        <f>_xlfn.XLOOKUP(Table1[[#This Row],[ZIPCODE]],Table3[zip],Table3[county])</f>
        <v>Weber County</v>
      </c>
      <c r="J2591" t="str">
        <f>IFERROR(Table1[[#This Row],[County (Utah.gov)]], SUBSTITUTE(Table1[[#This Row],[County (WPR)]], " County", ""))</f>
        <v>Weber</v>
      </c>
    </row>
    <row r="2592" spans="1:10">
      <c r="A2592" t="s">
        <v>135</v>
      </c>
      <c r="B2592" t="s">
        <v>308</v>
      </c>
      <c r="C2592">
        <v>2025</v>
      </c>
      <c r="D2592">
        <v>2</v>
      </c>
      <c r="E2592">
        <v>84401</v>
      </c>
      <c r="F2592" t="s">
        <v>291</v>
      </c>
      <c r="G2592">
        <v>2</v>
      </c>
      <c r="H2592" t="str">
        <f>_xlfn.XLOOKUP(Table1[[#This Row],[ZIPCODE]],Table2[Zip Code],Table2[County])</f>
        <v>Weber</v>
      </c>
      <c r="I2592" t="str">
        <f>_xlfn.XLOOKUP(Table1[[#This Row],[ZIPCODE]],Table3[zip],Table3[county])</f>
        <v>Weber County</v>
      </c>
      <c r="J2592" t="str">
        <f>IFERROR(Table1[[#This Row],[County (Utah.gov)]], SUBSTITUTE(Table1[[#This Row],[County (WPR)]], " County", ""))</f>
        <v>Weber</v>
      </c>
    </row>
    <row r="2593" spans="1:10">
      <c r="A2593" t="s">
        <v>135</v>
      </c>
      <c r="B2593" t="s">
        <v>308</v>
      </c>
      <c r="C2593">
        <v>2025</v>
      </c>
      <c r="D2593">
        <v>2</v>
      </c>
      <c r="E2593">
        <v>84403</v>
      </c>
      <c r="F2593" t="s">
        <v>290</v>
      </c>
      <c r="G2593">
        <v>2</v>
      </c>
      <c r="H2593" t="str">
        <f>_xlfn.XLOOKUP(Table1[[#This Row],[ZIPCODE]],Table2[Zip Code],Table2[County])</f>
        <v>Weber</v>
      </c>
      <c r="I2593" t="str">
        <f>_xlfn.XLOOKUP(Table1[[#This Row],[ZIPCODE]],Table3[zip],Table3[county])</f>
        <v>Weber County</v>
      </c>
      <c r="J2593" t="str">
        <f>IFERROR(Table1[[#This Row],[County (Utah.gov)]], SUBSTITUTE(Table1[[#This Row],[County (WPR)]], " County", ""))</f>
        <v>Weber</v>
      </c>
    </row>
    <row r="2594" spans="1:10">
      <c r="A2594" t="s">
        <v>135</v>
      </c>
      <c r="B2594" t="s">
        <v>308</v>
      </c>
      <c r="C2594">
        <v>2025</v>
      </c>
      <c r="D2594">
        <v>2</v>
      </c>
      <c r="E2594">
        <v>84403</v>
      </c>
      <c r="F2594" t="s">
        <v>291</v>
      </c>
      <c r="G2594">
        <v>2</v>
      </c>
      <c r="H2594" t="str">
        <f>_xlfn.XLOOKUP(Table1[[#This Row],[ZIPCODE]],Table2[Zip Code],Table2[County])</f>
        <v>Weber</v>
      </c>
      <c r="I2594" t="str">
        <f>_xlfn.XLOOKUP(Table1[[#This Row],[ZIPCODE]],Table3[zip],Table3[county])</f>
        <v>Weber County</v>
      </c>
      <c r="J2594" t="str">
        <f>IFERROR(Table1[[#This Row],[County (Utah.gov)]], SUBSTITUTE(Table1[[#This Row],[County (WPR)]], " County", ""))</f>
        <v>Weber</v>
      </c>
    </row>
    <row r="2595" spans="1:10">
      <c r="A2595" t="s">
        <v>135</v>
      </c>
      <c r="B2595" t="s">
        <v>308</v>
      </c>
      <c r="C2595">
        <v>2025</v>
      </c>
      <c r="D2595">
        <v>2</v>
      </c>
      <c r="E2595">
        <v>84404</v>
      </c>
      <c r="F2595" t="s">
        <v>291</v>
      </c>
      <c r="G2595">
        <v>1</v>
      </c>
      <c r="H2595" t="str">
        <f>_xlfn.XLOOKUP(Table1[[#This Row],[ZIPCODE]],Table2[Zip Code],Table2[County])</f>
        <v>Weber</v>
      </c>
      <c r="I2595" t="str">
        <f>_xlfn.XLOOKUP(Table1[[#This Row],[ZIPCODE]],Table3[zip],Table3[county])</f>
        <v>Weber County</v>
      </c>
      <c r="J2595" t="str">
        <f>IFERROR(Table1[[#This Row],[County (Utah.gov)]], SUBSTITUTE(Table1[[#This Row],[County (WPR)]], " County", ""))</f>
        <v>Weber</v>
      </c>
    </row>
    <row r="2596" spans="1:10">
      <c r="A2596" t="s">
        <v>135</v>
      </c>
      <c r="B2596" t="s">
        <v>308</v>
      </c>
      <c r="C2596">
        <v>2025</v>
      </c>
      <c r="D2596">
        <v>2</v>
      </c>
      <c r="E2596">
        <v>84405</v>
      </c>
      <c r="F2596" t="s">
        <v>290</v>
      </c>
      <c r="G2596">
        <v>2</v>
      </c>
      <c r="H2596" t="str">
        <f>_xlfn.XLOOKUP(Table1[[#This Row],[ZIPCODE]],Table2[Zip Code],Table2[County])</f>
        <v>Weber</v>
      </c>
      <c r="I2596" t="str">
        <f>_xlfn.XLOOKUP(Table1[[#This Row],[ZIPCODE]],Table3[zip],Table3[county])</f>
        <v>Weber County</v>
      </c>
      <c r="J2596" t="str">
        <f>IFERROR(Table1[[#This Row],[County (Utah.gov)]], SUBSTITUTE(Table1[[#This Row],[County (WPR)]], " County", ""))</f>
        <v>Weber</v>
      </c>
    </row>
    <row r="2597" spans="1:10">
      <c r="A2597" t="s">
        <v>135</v>
      </c>
      <c r="B2597" t="s">
        <v>308</v>
      </c>
      <c r="C2597">
        <v>2025</v>
      </c>
      <c r="D2597">
        <v>2</v>
      </c>
      <c r="E2597">
        <v>84405</v>
      </c>
      <c r="F2597" t="s">
        <v>291</v>
      </c>
      <c r="G2597">
        <v>1</v>
      </c>
      <c r="H2597" t="str">
        <f>_xlfn.XLOOKUP(Table1[[#This Row],[ZIPCODE]],Table2[Zip Code],Table2[County])</f>
        <v>Weber</v>
      </c>
      <c r="I2597" t="str">
        <f>_xlfn.XLOOKUP(Table1[[#This Row],[ZIPCODE]],Table3[zip],Table3[county])</f>
        <v>Weber County</v>
      </c>
      <c r="J2597" t="str">
        <f>IFERROR(Table1[[#This Row],[County (Utah.gov)]], SUBSTITUTE(Table1[[#This Row],[County (WPR)]], " County", ""))</f>
        <v>Weber</v>
      </c>
    </row>
    <row r="2598" spans="1:10">
      <c r="A2598" t="s">
        <v>135</v>
      </c>
      <c r="B2598" t="s">
        <v>308</v>
      </c>
      <c r="C2598">
        <v>2025</v>
      </c>
      <c r="D2598">
        <v>2</v>
      </c>
      <c r="E2598">
        <v>84414</v>
      </c>
      <c r="F2598" t="s">
        <v>290</v>
      </c>
      <c r="G2598">
        <v>1</v>
      </c>
      <c r="H2598" t="str">
        <f>_xlfn.XLOOKUP(Table1[[#This Row],[ZIPCODE]],Table2[Zip Code],Table2[County])</f>
        <v>Weber</v>
      </c>
      <c r="I2598" t="str">
        <f>_xlfn.XLOOKUP(Table1[[#This Row],[ZIPCODE]],Table3[zip],Table3[county])</f>
        <v>Weber County</v>
      </c>
      <c r="J2598" t="str">
        <f>IFERROR(Table1[[#This Row],[County (Utah.gov)]], SUBSTITUTE(Table1[[#This Row],[County (WPR)]], " County", ""))</f>
        <v>Weber</v>
      </c>
    </row>
    <row r="2599" spans="1:10">
      <c r="A2599" t="s">
        <v>135</v>
      </c>
      <c r="B2599" t="s">
        <v>308</v>
      </c>
      <c r="C2599">
        <v>2025</v>
      </c>
      <c r="D2599">
        <v>2</v>
      </c>
      <c r="E2599">
        <v>84532</v>
      </c>
      <c r="F2599" t="s">
        <v>290</v>
      </c>
      <c r="G2599">
        <v>1</v>
      </c>
      <c r="H2599" t="str">
        <f>_xlfn.XLOOKUP(Table1[[#This Row],[ZIPCODE]],Table2[Zip Code],Table2[County])</f>
        <v>Grand</v>
      </c>
      <c r="I2599" t="str">
        <f>_xlfn.XLOOKUP(Table1[[#This Row],[ZIPCODE]],Table3[zip],Table3[county])</f>
        <v>Grand County</v>
      </c>
      <c r="J2599" t="str">
        <f>IFERROR(Table1[[#This Row],[County (Utah.gov)]], SUBSTITUTE(Table1[[#This Row],[County (WPR)]], " County", ""))</f>
        <v>Grand</v>
      </c>
    </row>
    <row r="2600" spans="1:10">
      <c r="A2600" t="s">
        <v>135</v>
      </c>
      <c r="B2600" t="s">
        <v>308</v>
      </c>
      <c r="C2600">
        <v>2025</v>
      </c>
      <c r="D2600">
        <v>2</v>
      </c>
      <c r="E2600">
        <v>84601</v>
      </c>
      <c r="F2600" t="s">
        <v>291</v>
      </c>
      <c r="G2600">
        <v>1</v>
      </c>
      <c r="H2600" t="str">
        <f>_xlfn.XLOOKUP(Table1[[#This Row],[ZIPCODE]],Table2[Zip Code],Table2[County])</f>
        <v>Utah</v>
      </c>
      <c r="I2600" t="str">
        <f>_xlfn.XLOOKUP(Table1[[#This Row],[ZIPCODE]],Table3[zip],Table3[county])</f>
        <v>Utah County</v>
      </c>
      <c r="J2600" t="str">
        <f>IFERROR(Table1[[#This Row],[County (Utah.gov)]], SUBSTITUTE(Table1[[#This Row],[County (WPR)]], " County", ""))</f>
        <v>Utah</v>
      </c>
    </row>
    <row r="2601" spans="1:10">
      <c r="A2601" t="s">
        <v>135</v>
      </c>
      <c r="B2601" t="s">
        <v>308</v>
      </c>
      <c r="C2601">
        <v>2025</v>
      </c>
      <c r="D2601">
        <v>2</v>
      </c>
      <c r="E2601">
        <v>84663</v>
      </c>
      <c r="F2601" t="s">
        <v>290</v>
      </c>
      <c r="G2601">
        <v>1</v>
      </c>
      <c r="H2601" t="str">
        <f>_xlfn.XLOOKUP(Table1[[#This Row],[ZIPCODE]],Table2[Zip Code],Table2[County])</f>
        <v>Utah</v>
      </c>
      <c r="I2601" t="str">
        <f>_xlfn.XLOOKUP(Table1[[#This Row],[ZIPCODE]],Table3[zip],Table3[county])</f>
        <v>Utah County</v>
      </c>
      <c r="J2601" t="str">
        <f>IFERROR(Table1[[#This Row],[County (Utah.gov)]], SUBSTITUTE(Table1[[#This Row],[County (WPR)]], " County", ""))</f>
        <v>Utah</v>
      </c>
    </row>
    <row r="2602" spans="1:10">
      <c r="A2602" t="s">
        <v>135</v>
      </c>
      <c r="B2602" t="s">
        <v>308</v>
      </c>
      <c r="C2602">
        <v>2025</v>
      </c>
      <c r="D2602">
        <v>2</v>
      </c>
      <c r="E2602">
        <v>84664</v>
      </c>
      <c r="F2602" t="s">
        <v>291</v>
      </c>
      <c r="G2602">
        <v>1</v>
      </c>
      <c r="H2602" t="str">
        <f>_xlfn.XLOOKUP(Table1[[#This Row],[ZIPCODE]],Table2[Zip Code],Table2[County])</f>
        <v>Utah</v>
      </c>
      <c r="I2602" t="str">
        <f>_xlfn.XLOOKUP(Table1[[#This Row],[ZIPCODE]],Table3[zip],Table3[county])</f>
        <v>Utah County</v>
      </c>
      <c r="J2602" t="str">
        <f>IFERROR(Table1[[#This Row],[County (Utah.gov)]], SUBSTITUTE(Table1[[#This Row],[County (WPR)]], " County", ""))</f>
        <v>Utah</v>
      </c>
    </row>
    <row r="2603" spans="1:10">
      <c r="A2603" t="s">
        <v>135</v>
      </c>
      <c r="B2603" t="s">
        <v>309</v>
      </c>
      <c r="C2603">
        <v>2025</v>
      </c>
      <c r="D2603">
        <v>2</v>
      </c>
      <c r="E2603">
        <v>84003</v>
      </c>
      <c r="F2603" t="s">
        <v>291</v>
      </c>
      <c r="G2603">
        <v>1</v>
      </c>
      <c r="H2603" t="str">
        <f>_xlfn.XLOOKUP(Table1[[#This Row],[ZIPCODE]],Table2[Zip Code],Table2[County])</f>
        <v>Utah</v>
      </c>
      <c r="I2603" t="str">
        <f>_xlfn.XLOOKUP(Table1[[#This Row],[ZIPCODE]],Table3[zip],Table3[county])</f>
        <v>Utah County</v>
      </c>
      <c r="J2603" t="str">
        <f>IFERROR(Table1[[#This Row],[County (Utah.gov)]], SUBSTITUTE(Table1[[#This Row],[County (WPR)]], " County", ""))</f>
        <v>Utah</v>
      </c>
    </row>
    <row r="2604" spans="1:10">
      <c r="A2604" t="s">
        <v>135</v>
      </c>
      <c r="B2604" t="s">
        <v>309</v>
      </c>
      <c r="C2604">
        <v>2025</v>
      </c>
      <c r="D2604">
        <v>2</v>
      </c>
      <c r="E2604">
        <v>84005</v>
      </c>
      <c r="F2604" t="s">
        <v>290</v>
      </c>
      <c r="G2604">
        <v>2</v>
      </c>
      <c r="H2604" t="e">
        <f>_xlfn.XLOOKUP(Table1[[#This Row],[ZIPCODE]],Table2[Zip Code],Table2[County])</f>
        <v>#N/A</v>
      </c>
      <c r="I2604" t="str">
        <f>_xlfn.XLOOKUP(Table1[[#This Row],[ZIPCODE]],Table3[zip],Table3[county])</f>
        <v>Utah County</v>
      </c>
      <c r="J2604" t="str">
        <f>IFERROR(Table1[[#This Row],[County (Utah.gov)]], SUBSTITUTE(Table1[[#This Row],[County (WPR)]], " County", ""))</f>
        <v>Utah</v>
      </c>
    </row>
    <row r="2605" spans="1:10">
      <c r="A2605" t="s">
        <v>135</v>
      </c>
      <c r="B2605" t="s">
        <v>309</v>
      </c>
      <c r="C2605">
        <v>2025</v>
      </c>
      <c r="D2605">
        <v>2</v>
      </c>
      <c r="E2605">
        <v>84009</v>
      </c>
      <c r="F2605" t="s">
        <v>290</v>
      </c>
      <c r="G2605">
        <v>1</v>
      </c>
      <c r="H2605" t="e">
        <f>_xlfn.XLOOKUP(Table1[[#This Row],[ZIPCODE]],Table2[Zip Code],Table2[County])</f>
        <v>#N/A</v>
      </c>
      <c r="I2605" t="str">
        <f>_xlfn.XLOOKUP(Table1[[#This Row],[ZIPCODE]],Table3[zip],Table3[county])</f>
        <v>Salt Lake County</v>
      </c>
      <c r="J2605" t="str">
        <f>IFERROR(Table1[[#This Row],[County (Utah.gov)]], SUBSTITUTE(Table1[[#This Row],[County (WPR)]], " County", ""))</f>
        <v>Salt Lake</v>
      </c>
    </row>
    <row r="2606" spans="1:10">
      <c r="A2606" t="s">
        <v>135</v>
      </c>
      <c r="B2606" t="s">
        <v>309</v>
      </c>
      <c r="C2606">
        <v>2025</v>
      </c>
      <c r="D2606">
        <v>2</v>
      </c>
      <c r="E2606">
        <v>84010</v>
      </c>
      <c r="F2606" t="s">
        <v>291</v>
      </c>
      <c r="G2606">
        <v>1</v>
      </c>
      <c r="H2606" t="str">
        <f>_xlfn.XLOOKUP(Table1[[#This Row],[ZIPCODE]],Table2[Zip Code],Table2[County])</f>
        <v>Davis</v>
      </c>
      <c r="I2606" t="str">
        <f>_xlfn.XLOOKUP(Table1[[#This Row],[ZIPCODE]],Table3[zip],Table3[county])</f>
        <v>Davis County</v>
      </c>
      <c r="J2606" t="str">
        <f>IFERROR(Table1[[#This Row],[County (Utah.gov)]], SUBSTITUTE(Table1[[#This Row],[County (WPR)]], " County", ""))</f>
        <v>Davis</v>
      </c>
    </row>
    <row r="2607" spans="1:10">
      <c r="A2607" t="s">
        <v>135</v>
      </c>
      <c r="B2607" t="s">
        <v>309</v>
      </c>
      <c r="C2607">
        <v>2025</v>
      </c>
      <c r="D2607">
        <v>2</v>
      </c>
      <c r="E2607">
        <v>84014</v>
      </c>
      <c r="F2607" t="s">
        <v>291</v>
      </c>
      <c r="G2607">
        <v>1</v>
      </c>
      <c r="H2607" t="str">
        <f>_xlfn.XLOOKUP(Table1[[#This Row],[ZIPCODE]],Table2[Zip Code],Table2[County])</f>
        <v>Davis</v>
      </c>
      <c r="I2607" t="str">
        <f>_xlfn.XLOOKUP(Table1[[#This Row],[ZIPCODE]],Table3[zip],Table3[county])</f>
        <v>Davis County</v>
      </c>
      <c r="J2607" t="str">
        <f>IFERROR(Table1[[#This Row],[County (Utah.gov)]], SUBSTITUTE(Table1[[#This Row],[County (WPR)]], " County", ""))</f>
        <v>Davis</v>
      </c>
    </row>
    <row r="2608" spans="1:10">
      <c r="A2608" t="s">
        <v>135</v>
      </c>
      <c r="B2608" t="s">
        <v>309</v>
      </c>
      <c r="C2608">
        <v>2025</v>
      </c>
      <c r="D2608">
        <v>2</v>
      </c>
      <c r="E2608">
        <v>84015</v>
      </c>
      <c r="F2608" t="s">
        <v>290</v>
      </c>
      <c r="G2608">
        <v>1</v>
      </c>
      <c r="H2608" t="str">
        <f>_xlfn.XLOOKUP(Table1[[#This Row],[ZIPCODE]],Table2[Zip Code],Table2[County])</f>
        <v>Davis</v>
      </c>
      <c r="I2608" t="str">
        <f>_xlfn.XLOOKUP(Table1[[#This Row],[ZIPCODE]],Table3[zip],Table3[county])</f>
        <v>Davis County</v>
      </c>
      <c r="J2608" t="str">
        <f>IFERROR(Table1[[#This Row],[County (Utah.gov)]], SUBSTITUTE(Table1[[#This Row],[County (WPR)]], " County", ""))</f>
        <v>Davis</v>
      </c>
    </row>
    <row r="2609" spans="1:10">
      <c r="A2609" t="s">
        <v>135</v>
      </c>
      <c r="B2609" t="s">
        <v>309</v>
      </c>
      <c r="C2609">
        <v>2025</v>
      </c>
      <c r="D2609">
        <v>2</v>
      </c>
      <c r="E2609">
        <v>84015</v>
      </c>
      <c r="F2609" t="s">
        <v>291</v>
      </c>
      <c r="G2609">
        <v>1</v>
      </c>
      <c r="H2609" t="str">
        <f>_xlfn.XLOOKUP(Table1[[#This Row],[ZIPCODE]],Table2[Zip Code],Table2[County])</f>
        <v>Davis</v>
      </c>
      <c r="I2609" t="str">
        <f>_xlfn.XLOOKUP(Table1[[#This Row],[ZIPCODE]],Table3[zip],Table3[county])</f>
        <v>Davis County</v>
      </c>
      <c r="J2609" t="str">
        <f>IFERROR(Table1[[#This Row],[County (Utah.gov)]], SUBSTITUTE(Table1[[#This Row],[County (WPR)]], " County", ""))</f>
        <v>Davis</v>
      </c>
    </row>
    <row r="2610" spans="1:10">
      <c r="A2610" t="s">
        <v>135</v>
      </c>
      <c r="B2610" t="s">
        <v>309</v>
      </c>
      <c r="C2610">
        <v>2025</v>
      </c>
      <c r="D2610">
        <v>2</v>
      </c>
      <c r="E2610">
        <v>84020</v>
      </c>
      <c r="F2610" t="s">
        <v>290</v>
      </c>
      <c r="G2610">
        <v>1</v>
      </c>
      <c r="H2610" t="str">
        <f>_xlfn.XLOOKUP(Table1[[#This Row],[ZIPCODE]],Table2[Zip Code],Table2[County])</f>
        <v>Salt Lake</v>
      </c>
      <c r="I2610" t="str">
        <f>_xlfn.XLOOKUP(Table1[[#This Row],[ZIPCODE]],Table3[zip],Table3[county])</f>
        <v>Salt Lake County</v>
      </c>
      <c r="J2610" t="str">
        <f>IFERROR(Table1[[#This Row],[County (Utah.gov)]], SUBSTITUTE(Table1[[#This Row],[County (WPR)]], " County", ""))</f>
        <v>Salt Lake</v>
      </c>
    </row>
    <row r="2611" spans="1:10">
      <c r="A2611" t="s">
        <v>135</v>
      </c>
      <c r="B2611" t="s">
        <v>309</v>
      </c>
      <c r="C2611">
        <v>2025</v>
      </c>
      <c r="D2611">
        <v>2</v>
      </c>
      <c r="E2611">
        <v>84025</v>
      </c>
      <c r="F2611" t="s">
        <v>291</v>
      </c>
      <c r="G2611">
        <v>1</v>
      </c>
      <c r="H2611" t="str">
        <f>_xlfn.XLOOKUP(Table1[[#This Row],[ZIPCODE]],Table2[Zip Code],Table2[County])</f>
        <v>Davis</v>
      </c>
      <c r="I2611" t="str">
        <f>_xlfn.XLOOKUP(Table1[[#This Row],[ZIPCODE]],Table3[zip],Table3[county])</f>
        <v>Davis County</v>
      </c>
      <c r="J2611" t="str">
        <f>IFERROR(Table1[[#This Row],[County (Utah.gov)]], SUBSTITUTE(Table1[[#This Row],[County (WPR)]], " County", ""))</f>
        <v>Davis</v>
      </c>
    </row>
    <row r="2612" spans="1:10">
      <c r="A2612" t="s">
        <v>135</v>
      </c>
      <c r="B2612" t="s">
        <v>309</v>
      </c>
      <c r="C2612">
        <v>2025</v>
      </c>
      <c r="D2612">
        <v>2</v>
      </c>
      <c r="E2612">
        <v>84037</v>
      </c>
      <c r="F2612" t="s">
        <v>290</v>
      </c>
      <c r="G2612">
        <v>1</v>
      </c>
      <c r="H2612" t="str">
        <f>_xlfn.XLOOKUP(Table1[[#This Row],[ZIPCODE]],Table2[Zip Code],Table2[County])</f>
        <v>Davis</v>
      </c>
      <c r="I2612" t="str">
        <f>_xlfn.XLOOKUP(Table1[[#This Row],[ZIPCODE]],Table3[zip],Table3[county])</f>
        <v>Davis County</v>
      </c>
      <c r="J2612" t="str">
        <f>IFERROR(Table1[[#This Row],[County (Utah.gov)]], SUBSTITUTE(Table1[[#This Row],[County (WPR)]], " County", ""))</f>
        <v>Davis</v>
      </c>
    </row>
    <row r="2613" spans="1:10">
      <c r="A2613" t="s">
        <v>135</v>
      </c>
      <c r="B2613" t="s">
        <v>309</v>
      </c>
      <c r="C2613">
        <v>2025</v>
      </c>
      <c r="D2613">
        <v>2</v>
      </c>
      <c r="E2613">
        <v>84037</v>
      </c>
      <c r="F2613" t="s">
        <v>291</v>
      </c>
      <c r="G2613">
        <v>2</v>
      </c>
      <c r="H2613" t="str">
        <f>_xlfn.XLOOKUP(Table1[[#This Row],[ZIPCODE]],Table2[Zip Code],Table2[County])</f>
        <v>Davis</v>
      </c>
      <c r="I2613" t="str">
        <f>_xlfn.XLOOKUP(Table1[[#This Row],[ZIPCODE]],Table3[zip],Table3[county])</f>
        <v>Davis County</v>
      </c>
      <c r="J2613" t="str">
        <f>IFERROR(Table1[[#This Row],[County (Utah.gov)]], SUBSTITUTE(Table1[[#This Row],[County (WPR)]], " County", ""))</f>
        <v>Davis</v>
      </c>
    </row>
    <row r="2614" spans="1:10">
      <c r="A2614" t="s">
        <v>135</v>
      </c>
      <c r="B2614" t="s">
        <v>309</v>
      </c>
      <c r="C2614">
        <v>2025</v>
      </c>
      <c r="D2614">
        <v>2</v>
      </c>
      <c r="E2614">
        <v>84041</v>
      </c>
      <c r="F2614" t="s">
        <v>290</v>
      </c>
      <c r="G2614">
        <v>1</v>
      </c>
      <c r="H2614" t="str">
        <f>_xlfn.XLOOKUP(Table1[[#This Row],[ZIPCODE]],Table2[Zip Code],Table2[County])</f>
        <v>Davis</v>
      </c>
      <c r="I2614" t="str">
        <f>_xlfn.XLOOKUP(Table1[[#This Row],[ZIPCODE]],Table3[zip],Table3[county])</f>
        <v>Davis County</v>
      </c>
      <c r="J2614" t="str">
        <f>IFERROR(Table1[[#This Row],[County (Utah.gov)]], SUBSTITUTE(Table1[[#This Row],[County (WPR)]], " County", ""))</f>
        <v>Davis</v>
      </c>
    </row>
    <row r="2615" spans="1:10">
      <c r="A2615" t="s">
        <v>135</v>
      </c>
      <c r="B2615" t="s">
        <v>309</v>
      </c>
      <c r="C2615">
        <v>2025</v>
      </c>
      <c r="D2615">
        <v>2</v>
      </c>
      <c r="E2615">
        <v>84041</v>
      </c>
      <c r="F2615" t="s">
        <v>291</v>
      </c>
      <c r="G2615">
        <v>1</v>
      </c>
      <c r="H2615" t="str">
        <f>_xlfn.XLOOKUP(Table1[[#This Row],[ZIPCODE]],Table2[Zip Code],Table2[County])</f>
        <v>Davis</v>
      </c>
      <c r="I2615" t="str">
        <f>_xlfn.XLOOKUP(Table1[[#This Row],[ZIPCODE]],Table3[zip],Table3[county])</f>
        <v>Davis County</v>
      </c>
      <c r="J2615" t="str">
        <f>IFERROR(Table1[[#This Row],[County (Utah.gov)]], SUBSTITUTE(Table1[[#This Row],[County (WPR)]], " County", ""))</f>
        <v>Davis</v>
      </c>
    </row>
    <row r="2616" spans="1:10">
      <c r="A2616" t="s">
        <v>135</v>
      </c>
      <c r="B2616" t="s">
        <v>309</v>
      </c>
      <c r="C2616">
        <v>2025</v>
      </c>
      <c r="D2616">
        <v>2</v>
      </c>
      <c r="E2616">
        <v>84042</v>
      </c>
      <c r="F2616" t="s">
        <v>290</v>
      </c>
      <c r="G2616">
        <v>1</v>
      </c>
      <c r="H2616" t="str">
        <f>_xlfn.XLOOKUP(Table1[[#This Row],[ZIPCODE]],Table2[Zip Code],Table2[County])</f>
        <v>Utah</v>
      </c>
      <c r="I2616" t="str">
        <f>_xlfn.XLOOKUP(Table1[[#This Row],[ZIPCODE]],Table3[zip],Table3[county])</f>
        <v>Utah County</v>
      </c>
      <c r="J2616" t="str">
        <f>IFERROR(Table1[[#This Row],[County (Utah.gov)]], SUBSTITUTE(Table1[[#This Row],[County (WPR)]], " County", ""))</f>
        <v>Utah</v>
      </c>
    </row>
    <row r="2617" spans="1:10">
      <c r="A2617" t="s">
        <v>135</v>
      </c>
      <c r="B2617" t="s">
        <v>309</v>
      </c>
      <c r="C2617">
        <v>2025</v>
      </c>
      <c r="D2617">
        <v>2</v>
      </c>
      <c r="E2617">
        <v>84043</v>
      </c>
      <c r="F2617" t="s">
        <v>291</v>
      </c>
      <c r="G2617">
        <v>1</v>
      </c>
      <c r="H2617" t="str">
        <f>_xlfn.XLOOKUP(Table1[[#This Row],[ZIPCODE]],Table2[Zip Code],Table2[County])</f>
        <v>Utah</v>
      </c>
      <c r="I2617" t="str">
        <f>_xlfn.XLOOKUP(Table1[[#This Row],[ZIPCODE]],Table3[zip],Table3[county])</f>
        <v>Utah County</v>
      </c>
      <c r="J2617" t="str">
        <f>IFERROR(Table1[[#This Row],[County (Utah.gov)]], SUBSTITUTE(Table1[[#This Row],[County (WPR)]], " County", ""))</f>
        <v>Utah</v>
      </c>
    </row>
    <row r="2618" spans="1:10">
      <c r="A2618" t="s">
        <v>135</v>
      </c>
      <c r="B2618" t="s">
        <v>309</v>
      </c>
      <c r="C2618">
        <v>2025</v>
      </c>
      <c r="D2618">
        <v>2</v>
      </c>
      <c r="E2618">
        <v>84044</v>
      </c>
      <c r="F2618" t="s">
        <v>290</v>
      </c>
      <c r="G2618">
        <v>1</v>
      </c>
      <c r="H2618" t="str">
        <f>_xlfn.XLOOKUP(Table1[[#This Row],[ZIPCODE]],Table2[Zip Code],Table2[County])</f>
        <v>Salt Lake</v>
      </c>
      <c r="I2618" t="str">
        <f>_xlfn.XLOOKUP(Table1[[#This Row],[ZIPCODE]],Table3[zip],Table3[county])</f>
        <v>Salt Lake County</v>
      </c>
      <c r="J2618" t="str">
        <f>IFERROR(Table1[[#This Row],[County (Utah.gov)]], SUBSTITUTE(Table1[[#This Row],[County (WPR)]], " County", ""))</f>
        <v>Salt Lake</v>
      </c>
    </row>
    <row r="2619" spans="1:10">
      <c r="A2619" t="s">
        <v>135</v>
      </c>
      <c r="B2619" t="s">
        <v>309</v>
      </c>
      <c r="C2619">
        <v>2025</v>
      </c>
      <c r="D2619">
        <v>2</v>
      </c>
      <c r="E2619">
        <v>84044</v>
      </c>
      <c r="F2619" t="s">
        <v>291</v>
      </c>
      <c r="G2619">
        <v>1</v>
      </c>
      <c r="H2619" t="str">
        <f>_xlfn.XLOOKUP(Table1[[#This Row],[ZIPCODE]],Table2[Zip Code],Table2[County])</f>
        <v>Salt Lake</v>
      </c>
      <c r="I2619" t="str">
        <f>_xlfn.XLOOKUP(Table1[[#This Row],[ZIPCODE]],Table3[zip],Table3[county])</f>
        <v>Salt Lake County</v>
      </c>
      <c r="J2619" t="str">
        <f>IFERROR(Table1[[#This Row],[County (Utah.gov)]], SUBSTITUTE(Table1[[#This Row],[County (WPR)]], " County", ""))</f>
        <v>Salt Lake</v>
      </c>
    </row>
    <row r="2620" spans="1:10">
      <c r="A2620" t="s">
        <v>135</v>
      </c>
      <c r="B2620" t="s">
        <v>309</v>
      </c>
      <c r="C2620">
        <v>2025</v>
      </c>
      <c r="D2620">
        <v>2</v>
      </c>
      <c r="E2620">
        <v>84045</v>
      </c>
      <c r="F2620" t="s">
        <v>291</v>
      </c>
      <c r="G2620">
        <v>1</v>
      </c>
      <c r="H2620" t="e">
        <f>_xlfn.XLOOKUP(Table1[[#This Row],[ZIPCODE]],Table2[Zip Code],Table2[County])</f>
        <v>#N/A</v>
      </c>
      <c r="I2620" t="str">
        <f>_xlfn.XLOOKUP(Table1[[#This Row],[ZIPCODE]],Table3[zip],Table3[county])</f>
        <v>Utah County</v>
      </c>
      <c r="J2620" t="str">
        <f>IFERROR(Table1[[#This Row],[County (Utah.gov)]], SUBSTITUTE(Table1[[#This Row],[County (WPR)]], " County", ""))</f>
        <v>Utah</v>
      </c>
    </row>
    <row r="2621" spans="1:10">
      <c r="A2621" t="s">
        <v>135</v>
      </c>
      <c r="B2621" t="s">
        <v>309</v>
      </c>
      <c r="C2621">
        <v>2025</v>
      </c>
      <c r="D2621">
        <v>2</v>
      </c>
      <c r="E2621">
        <v>84047</v>
      </c>
      <c r="F2621" t="s">
        <v>291</v>
      </c>
      <c r="G2621">
        <v>1</v>
      </c>
      <c r="H2621" t="str">
        <f>_xlfn.XLOOKUP(Table1[[#This Row],[ZIPCODE]],Table2[Zip Code],Table2[County])</f>
        <v>Salt Lake</v>
      </c>
      <c r="I2621" t="str">
        <f>_xlfn.XLOOKUP(Table1[[#This Row],[ZIPCODE]],Table3[zip],Table3[county])</f>
        <v>Salt Lake County</v>
      </c>
      <c r="J2621" t="str">
        <f>IFERROR(Table1[[#This Row],[County (Utah.gov)]], SUBSTITUTE(Table1[[#This Row],[County (WPR)]], " County", ""))</f>
        <v>Salt Lake</v>
      </c>
    </row>
    <row r="2622" spans="1:10">
      <c r="A2622" t="s">
        <v>135</v>
      </c>
      <c r="B2622" t="s">
        <v>309</v>
      </c>
      <c r="C2622">
        <v>2025</v>
      </c>
      <c r="D2622">
        <v>2</v>
      </c>
      <c r="E2622">
        <v>84049</v>
      </c>
      <c r="F2622" t="s">
        <v>290</v>
      </c>
      <c r="G2622">
        <v>1</v>
      </c>
      <c r="H2622" t="str">
        <f>_xlfn.XLOOKUP(Table1[[#This Row],[ZIPCODE]],Table2[Zip Code],Table2[County])</f>
        <v>Wasatch</v>
      </c>
      <c r="I2622" t="str">
        <f>_xlfn.XLOOKUP(Table1[[#This Row],[ZIPCODE]],Table3[zip],Table3[county])</f>
        <v>Wasatch County</v>
      </c>
      <c r="J2622" t="str">
        <f>IFERROR(Table1[[#This Row],[County (Utah.gov)]], SUBSTITUTE(Table1[[#This Row],[County (WPR)]], " County", ""))</f>
        <v>Wasatch</v>
      </c>
    </row>
    <row r="2623" spans="1:10">
      <c r="A2623" t="s">
        <v>135</v>
      </c>
      <c r="B2623" t="s">
        <v>309</v>
      </c>
      <c r="C2623">
        <v>2025</v>
      </c>
      <c r="D2623">
        <v>2</v>
      </c>
      <c r="E2623">
        <v>84054</v>
      </c>
      <c r="F2623" t="s">
        <v>291</v>
      </c>
      <c r="G2623">
        <v>2</v>
      </c>
      <c r="H2623" t="str">
        <f>_xlfn.XLOOKUP(Table1[[#This Row],[ZIPCODE]],Table2[Zip Code],Table2[County])</f>
        <v>Davis</v>
      </c>
      <c r="I2623" t="str">
        <f>_xlfn.XLOOKUP(Table1[[#This Row],[ZIPCODE]],Table3[zip],Table3[county])</f>
        <v>Davis County</v>
      </c>
      <c r="J2623" t="str">
        <f>IFERROR(Table1[[#This Row],[County (Utah.gov)]], SUBSTITUTE(Table1[[#This Row],[County (WPR)]], " County", ""))</f>
        <v>Davis</v>
      </c>
    </row>
    <row r="2624" spans="1:10">
      <c r="A2624" t="s">
        <v>135</v>
      </c>
      <c r="B2624" t="s">
        <v>309</v>
      </c>
      <c r="C2624">
        <v>2025</v>
      </c>
      <c r="D2624">
        <v>2</v>
      </c>
      <c r="E2624">
        <v>84058</v>
      </c>
      <c r="F2624" t="s">
        <v>291</v>
      </c>
      <c r="G2624">
        <v>2</v>
      </c>
      <c r="H2624" t="str">
        <f>_xlfn.XLOOKUP(Table1[[#This Row],[ZIPCODE]],Table2[Zip Code],Table2[County])</f>
        <v>Utah</v>
      </c>
      <c r="I2624" t="str">
        <f>_xlfn.XLOOKUP(Table1[[#This Row],[ZIPCODE]],Table3[zip],Table3[county])</f>
        <v>Utah County</v>
      </c>
      <c r="J2624" t="str">
        <f>IFERROR(Table1[[#This Row],[County (Utah.gov)]], SUBSTITUTE(Table1[[#This Row],[County (WPR)]], " County", ""))</f>
        <v>Utah</v>
      </c>
    </row>
    <row r="2625" spans="1:10">
      <c r="A2625" t="s">
        <v>135</v>
      </c>
      <c r="B2625" t="s">
        <v>309</v>
      </c>
      <c r="C2625">
        <v>2025</v>
      </c>
      <c r="D2625">
        <v>2</v>
      </c>
      <c r="E2625">
        <v>84065</v>
      </c>
      <c r="F2625" t="s">
        <v>290</v>
      </c>
      <c r="G2625">
        <v>4</v>
      </c>
      <c r="H2625" t="str">
        <f>_xlfn.XLOOKUP(Table1[[#This Row],[ZIPCODE]],Table2[Zip Code],Table2[County])</f>
        <v>Salt Lake</v>
      </c>
      <c r="I2625" t="str">
        <f>_xlfn.XLOOKUP(Table1[[#This Row],[ZIPCODE]],Table3[zip],Table3[county])</f>
        <v>Salt Lake County</v>
      </c>
      <c r="J2625" t="str">
        <f>IFERROR(Table1[[#This Row],[County (Utah.gov)]], SUBSTITUTE(Table1[[#This Row],[County (WPR)]], " County", ""))</f>
        <v>Salt Lake</v>
      </c>
    </row>
    <row r="2626" spans="1:10">
      <c r="A2626" t="s">
        <v>135</v>
      </c>
      <c r="B2626" t="s">
        <v>309</v>
      </c>
      <c r="C2626">
        <v>2025</v>
      </c>
      <c r="D2626">
        <v>2</v>
      </c>
      <c r="E2626">
        <v>84065</v>
      </c>
      <c r="F2626" t="s">
        <v>291</v>
      </c>
      <c r="G2626">
        <v>1</v>
      </c>
      <c r="H2626" t="str">
        <f>_xlfn.XLOOKUP(Table1[[#This Row],[ZIPCODE]],Table2[Zip Code],Table2[County])</f>
        <v>Salt Lake</v>
      </c>
      <c r="I2626" t="str">
        <f>_xlfn.XLOOKUP(Table1[[#This Row],[ZIPCODE]],Table3[zip],Table3[county])</f>
        <v>Salt Lake County</v>
      </c>
      <c r="J2626" t="str">
        <f>IFERROR(Table1[[#This Row],[County (Utah.gov)]], SUBSTITUTE(Table1[[#This Row],[County (WPR)]], " County", ""))</f>
        <v>Salt Lake</v>
      </c>
    </row>
    <row r="2627" spans="1:10">
      <c r="A2627" t="s">
        <v>135</v>
      </c>
      <c r="B2627" t="s">
        <v>309</v>
      </c>
      <c r="C2627">
        <v>2025</v>
      </c>
      <c r="D2627">
        <v>2</v>
      </c>
      <c r="E2627">
        <v>84074</v>
      </c>
      <c r="F2627" t="s">
        <v>290</v>
      </c>
      <c r="G2627">
        <v>2</v>
      </c>
      <c r="H2627" t="str">
        <f>_xlfn.XLOOKUP(Table1[[#This Row],[ZIPCODE]],Table2[Zip Code],Table2[County])</f>
        <v>Tooele</v>
      </c>
      <c r="I2627" t="str">
        <f>_xlfn.XLOOKUP(Table1[[#This Row],[ZIPCODE]],Table3[zip],Table3[county])</f>
        <v>Tooele County</v>
      </c>
      <c r="J2627" t="str">
        <f>IFERROR(Table1[[#This Row],[County (Utah.gov)]], SUBSTITUTE(Table1[[#This Row],[County (WPR)]], " County", ""))</f>
        <v>Tooele</v>
      </c>
    </row>
    <row r="2628" spans="1:10">
      <c r="A2628" t="s">
        <v>135</v>
      </c>
      <c r="B2628" t="s">
        <v>309</v>
      </c>
      <c r="C2628">
        <v>2025</v>
      </c>
      <c r="D2628">
        <v>2</v>
      </c>
      <c r="E2628">
        <v>84074</v>
      </c>
      <c r="F2628" t="s">
        <v>291</v>
      </c>
      <c r="G2628">
        <v>2</v>
      </c>
      <c r="H2628" t="str">
        <f>_xlfn.XLOOKUP(Table1[[#This Row],[ZIPCODE]],Table2[Zip Code],Table2[County])</f>
        <v>Tooele</v>
      </c>
      <c r="I2628" t="str">
        <f>_xlfn.XLOOKUP(Table1[[#This Row],[ZIPCODE]],Table3[zip],Table3[county])</f>
        <v>Tooele County</v>
      </c>
      <c r="J2628" t="str">
        <f>IFERROR(Table1[[#This Row],[County (Utah.gov)]], SUBSTITUTE(Table1[[#This Row],[County (WPR)]], " County", ""))</f>
        <v>Tooele</v>
      </c>
    </row>
    <row r="2629" spans="1:10">
      <c r="A2629" t="s">
        <v>135</v>
      </c>
      <c r="B2629" t="s">
        <v>309</v>
      </c>
      <c r="C2629">
        <v>2025</v>
      </c>
      <c r="D2629">
        <v>2</v>
      </c>
      <c r="E2629">
        <v>84075</v>
      </c>
      <c r="F2629" t="s">
        <v>290</v>
      </c>
      <c r="G2629">
        <v>2</v>
      </c>
      <c r="H2629" t="str">
        <f>_xlfn.XLOOKUP(Table1[[#This Row],[ZIPCODE]],Table2[Zip Code],Table2[County])</f>
        <v>Davis</v>
      </c>
      <c r="I2629" t="str">
        <f>_xlfn.XLOOKUP(Table1[[#This Row],[ZIPCODE]],Table3[zip],Table3[county])</f>
        <v>Davis County</v>
      </c>
      <c r="J2629" t="str">
        <f>IFERROR(Table1[[#This Row],[County (Utah.gov)]], SUBSTITUTE(Table1[[#This Row],[County (WPR)]], " County", ""))</f>
        <v>Davis</v>
      </c>
    </row>
    <row r="2630" spans="1:10">
      <c r="A2630" t="s">
        <v>135</v>
      </c>
      <c r="B2630" t="s">
        <v>309</v>
      </c>
      <c r="C2630">
        <v>2025</v>
      </c>
      <c r="D2630">
        <v>2</v>
      </c>
      <c r="E2630">
        <v>84081</v>
      </c>
      <c r="F2630" t="s">
        <v>290</v>
      </c>
      <c r="G2630">
        <v>2</v>
      </c>
      <c r="H2630" t="e">
        <f>_xlfn.XLOOKUP(Table1[[#This Row],[ZIPCODE]],Table2[Zip Code],Table2[County])</f>
        <v>#N/A</v>
      </c>
      <c r="I2630" t="str">
        <f>_xlfn.XLOOKUP(Table1[[#This Row],[ZIPCODE]],Table3[zip],Table3[county])</f>
        <v>Salt Lake County</v>
      </c>
      <c r="J2630" t="str">
        <f>IFERROR(Table1[[#This Row],[County (Utah.gov)]], SUBSTITUTE(Table1[[#This Row],[County (WPR)]], " County", ""))</f>
        <v>Salt Lake</v>
      </c>
    </row>
    <row r="2631" spans="1:10">
      <c r="A2631" t="s">
        <v>135</v>
      </c>
      <c r="B2631" t="s">
        <v>309</v>
      </c>
      <c r="C2631">
        <v>2025</v>
      </c>
      <c r="D2631">
        <v>2</v>
      </c>
      <c r="E2631">
        <v>84081</v>
      </c>
      <c r="F2631" t="s">
        <v>291</v>
      </c>
      <c r="G2631">
        <v>4</v>
      </c>
      <c r="H2631" t="e">
        <f>_xlfn.XLOOKUP(Table1[[#This Row],[ZIPCODE]],Table2[Zip Code],Table2[County])</f>
        <v>#N/A</v>
      </c>
      <c r="I2631" t="str">
        <f>_xlfn.XLOOKUP(Table1[[#This Row],[ZIPCODE]],Table3[zip],Table3[county])</f>
        <v>Salt Lake County</v>
      </c>
      <c r="J2631" t="str">
        <f>IFERROR(Table1[[#This Row],[County (Utah.gov)]], SUBSTITUTE(Table1[[#This Row],[County (WPR)]], " County", ""))</f>
        <v>Salt Lake</v>
      </c>
    </row>
    <row r="2632" spans="1:10">
      <c r="A2632" t="s">
        <v>135</v>
      </c>
      <c r="B2632" t="s">
        <v>309</v>
      </c>
      <c r="C2632">
        <v>2025</v>
      </c>
      <c r="D2632">
        <v>2</v>
      </c>
      <c r="E2632">
        <v>84084</v>
      </c>
      <c r="F2632" t="s">
        <v>290</v>
      </c>
      <c r="G2632">
        <v>2</v>
      </c>
      <c r="H2632" t="str">
        <f>_xlfn.XLOOKUP(Table1[[#This Row],[ZIPCODE]],Table2[Zip Code],Table2[County])</f>
        <v>Salt Lake</v>
      </c>
      <c r="I2632" t="str">
        <f>_xlfn.XLOOKUP(Table1[[#This Row],[ZIPCODE]],Table3[zip],Table3[county])</f>
        <v>Salt Lake County</v>
      </c>
      <c r="J2632" t="str">
        <f>IFERROR(Table1[[#This Row],[County (Utah.gov)]], SUBSTITUTE(Table1[[#This Row],[County (WPR)]], " County", ""))</f>
        <v>Salt Lake</v>
      </c>
    </row>
    <row r="2633" spans="1:10">
      <c r="A2633" t="s">
        <v>135</v>
      </c>
      <c r="B2633" t="s">
        <v>309</v>
      </c>
      <c r="C2633">
        <v>2025</v>
      </c>
      <c r="D2633">
        <v>2</v>
      </c>
      <c r="E2633">
        <v>84084</v>
      </c>
      <c r="F2633" t="s">
        <v>291</v>
      </c>
      <c r="G2633">
        <v>1</v>
      </c>
      <c r="H2633" t="str">
        <f>_xlfn.XLOOKUP(Table1[[#This Row],[ZIPCODE]],Table2[Zip Code],Table2[County])</f>
        <v>Salt Lake</v>
      </c>
      <c r="I2633" t="str">
        <f>_xlfn.XLOOKUP(Table1[[#This Row],[ZIPCODE]],Table3[zip],Table3[county])</f>
        <v>Salt Lake County</v>
      </c>
      <c r="J2633" t="str">
        <f>IFERROR(Table1[[#This Row],[County (Utah.gov)]], SUBSTITUTE(Table1[[#This Row],[County (WPR)]], " County", ""))</f>
        <v>Salt Lake</v>
      </c>
    </row>
    <row r="2634" spans="1:10">
      <c r="A2634" t="s">
        <v>135</v>
      </c>
      <c r="B2634" t="s">
        <v>309</v>
      </c>
      <c r="C2634">
        <v>2025</v>
      </c>
      <c r="D2634">
        <v>2</v>
      </c>
      <c r="E2634">
        <v>84087</v>
      </c>
      <c r="F2634" t="s">
        <v>290</v>
      </c>
      <c r="G2634">
        <v>1</v>
      </c>
      <c r="H2634" t="str">
        <f>_xlfn.XLOOKUP(Table1[[#This Row],[ZIPCODE]],Table2[Zip Code],Table2[County])</f>
        <v>Davis</v>
      </c>
      <c r="I2634" t="str">
        <f>_xlfn.XLOOKUP(Table1[[#This Row],[ZIPCODE]],Table3[zip],Table3[county])</f>
        <v>Davis County</v>
      </c>
      <c r="J2634" t="str">
        <f>IFERROR(Table1[[#This Row],[County (Utah.gov)]], SUBSTITUTE(Table1[[#This Row],[County (WPR)]], " County", ""))</f>
        <v>Davis</v>
      </c>
    </row>
    <row r="2635" spans="1:10">
      <c r="A2635" t="s">
        <v>135</v>
      </c>
      <c r="B2635" t="s">
        <v>309</v>
      </c>
      <c r="C2635">
        <v>2025</v>
      </c>
      <c r="D2635">
        <v>2</v>
      </c>
      <c r="E2635">
        <v>84087</v>
      </c>
      <c r="F2635" t="s">
        <v>291</v>
      </c>
      <c r="G2635">
        <v>1</v>
      </c>
      <c r="H2635" t="str">
        <f>_xlfn.XLOOKUP(Table1[[#This Row],[ZIPCODE]],Table2[Zip Code],Table2[County])</f>
        <v>Davis</v>
      </c>
      <c r="I2635" t="str">
        <f>_xlfn.XLOOKUP(Table1[[#This Row],[ZIPCODE]],Table3[zip],Table3[county])</f>
        <v>Davis County</v>
      </c>
      <c r="J2635" t="str">
        <f>IFERROR(Table1[[#This Row],[County (Utah.gov)]], SUBSTITUTE(Table1[[#This Row],[County (WPR)]], " County", ""))</f>
        <v>Davis</v>
      </c>
    </row>
    <row r="2636" spans="1:10">
      <c r="A2636" t="s">
        <v>135</v>
      </c>
      <c r="B2636" t="s">
        <v>309</v>
      </c>
      <c r="C2636">
        <v>2025</v>
      </c>
      <c r="D2636">
        <v>2</v>
      </c>
      <c r="E2636">
        <v>84093</v>
      </c>
      <c r="F2636" t="s">
        <v>291</v>
      </c>
      <c r="G2636">
        <v>1</v>
      </c>
      <c r="H2636" t="str">
        <f>_xlfn.XLOOKUP(Table1[[#This Row],[ZIPCODE]],Table2[Zip Code],Table2[County])</f>
        <v>Salt Lake</v>
      </c>
      <c r="I2636" t="str">
        <f>_xlfn.XLOOKUP(Table1[[#This Row],[ZIPCODE]],Table3[zip],Table3[county])</f>
        <v>Salt Lake County</v>
      </c>
      <c r="J2636" t="str">
        <f>IFERROR(Table1[[#This Row],[County (Utah.gov)]], SUBSTITUTE(Table1[[#This Row],[County (WPR)]], " County", ""))</f>
        <v>Salt Lake</v>
      </c>
    </row>
    <row r="2637" spans="1:10">
      <c r="A2637" t="s">
        <v>135</v>
      </c>
      <c r="B2637" t="s">
        <v>309</v>
      </c>
      <c r="C2637">
        <v>2025</v>
      </c>
      <c r="D2637">
        <v>2</v>
      </c>
      <c r="E2637">
        <v>84095</v>
      </c>
      <c r="F2637" t="s">
        <v>290</v>
      </c>
      <c r="G2637">
        <v>1</v>
      </c>
      <c r="H2637" t="str">
        <f>_xlfn.XLOOKUP(Table1[[#This Row],[ZIPCODE]],Table2[Zip Code],Table2[County])</f>
        <v>Salt Lake</v>
      </c>
      <c r="I2637" t="str">
        <f>_xlfn.XLOOKUP(Table1[[#This Row],[ZIPCODE]],Table3[zip],Table3[county])</f>
        <v>Salt Lake County</v>
      </c>
      <c r="J2637" t="str">
        <f>IFERROR(Table1[[#This Row],[County (Utah.gov)]], SUBSTITUTE(Table1[[#This Row],[County (WPR)]], " County", ""))</f>
        <v>Salt Lake</v>
      </c>
    </row>
    <row r="2638" spans="1:10">
      <c r="A2638" t="s">
        <v>135</v>
      </c>
      <c r="B2638" t="s">
        <v>309</v>
      </c>
      <c r="C2638">
        <v>2025</v>
      </c>
      <c r="D2638">
        <v>2</v>
      </c>
      <c r="E2638">
        <v>84095</v>
      </c>
      <c r="F2638" t="s">
        <v>291</v>
      </c>
      <c r="G2638">
        <v>1</v>
      </c>
      <c r="H2638" t="str">
        <f>_xlfn.XLOOKUP(Table1[[#This Row],[ZIPCODE]],Table2[Zip Code],Table2[County])</f>
        <v>Salt Lake</v>
      </c>
      <c r="I2638" t="str">
        <f>_xlfn.XLOOKUP(Table1[[#This Row],[ZIPCODE]],Table3[zip],Table3[county])</f>
        <v>Salt Lake County</v>
      </c>
      <c r="J2638" t="str">
        <f>IFERROR(Table1[[#This Row],[County (Utah.gov)]], SUBSTITUTE(Table1[[#This Row],[County (WPR)]], " County", ""))</f>
        <v>Salt Lake</v>
      </c>
    </row>
    <row r="2639" spans="1:10">
      <c r="A2639" t="s">
        <v>135</v>
      </c>
      <c r="B2639" t="s">
        <v>309</v>
      </c>
      <c r="C2639">
        <v>2025</v>
      </c>
      <c r="D2639">
        <v>2</v>
      </c>
      <c r="E2639">
        <v>84096</v>
      </c>
      <c r="F2639" t="s">
        <v>290</v>
      </c>
      <c r="G2639">
        <v>3</v>
      </c>
      <c r="H2639" t="e">
        <f>_xlfn.XLOOKUP(Table1[[#This Row],[ZIPCODE]],Table2[Zip Code],Table2[County])</f>
        <v>#N/A</v>
      </c>
      <c r="I2639" t="str">
        <f>_xlfn.XLOOKUP(Table1[[#This Row],[ZIPCODE]],Table3[zip],Table3[county])</f>
        <v>Salt Lake County</v>
      </c>
      <c r="J2639" t="str">
        <f>IFERROR(Table1[[#This Row],[County (Utah.gov)]], SUBSTITUTE(Table1[[#This Row],[County (WPR)]], " County", ""))</f>
        <v>Salt Lake</v>
      </c>
    </row>
    <row r="2640" spans="1:10">
      <c r="A2640" t="s">
        <v>135</v>
      </c>
      <c r="B2640" t="s">
        <v>309</v>
      </c>
      <c r="C2640">
        <v>2025</v>
      </c>
      <c r="D2640">
        <v>2</v>
      </c>
      <c r="E2640">
        <v>84096</v>
      </c>
      <c r="F2640" t="s">
        <v>291</v>
      </c>
      <c r="G2640">
        <v>2</v>
      </c>
      <c r="H2640" t="e">
        <f>_xlfn.XLOOKUP(Table1[[#This Row],[ZIPCODE]],Table2[Zip Code],Table2[County])</f>
        <v>#N/A</v>
      </c>
      <c r="I2640" t="str">
        <f>_xlfn.XLOOKUP(Table1[[#This Row],[ZIPCODE]],Table3[zip],Table3[county])</f>
        <v>Salt Lake County</v>
      </c>
      <c r="J2640" t="str">
        <f>IFERROR(Table1[[#This Row],[County (Utah.gov)]], SUBSTITUTE(Table1[[#This Row],[County (WPR)]], " County", ""))</f>
        <v>Salt Lake</v>
      </c>
    </row>
    <row r="2641" spans="1:10">
      <c r="A2641" t="s">
        <v>135</v>
      </c>
      <c r="B2641" t="s">
        <v>309</v>
      </c>
      <c r="C2641">
        <v>2025</v>
      </c>
      <c r="D2641">
        <v>2</v>
      </c>
      <c r="E2641">
        <v>84098</v>
      </c>
      <c r="F2641" t="s">
        <v>290</v>
      </c>
      <c r="G2641">
        <v>1</v>
      </c>
      <c r="H2641" t="str">
        <f>_xlfn.XLOOKUP(Table1[[#This Row],[ZIPCODE]],Table2[Zip Code],Table2[County])</f>
        <v>Summit</v>
      </c>
      <c r="I2641" t="str">
        <f>_xlfn.XLOOKUP(Table1[[#This Row],[ZIPCODE]],Table3[zip],Table3[county])</f>
        <v>Summit County</v>
      </c>
      <c r="J2641" t="str">
        <f>IFERROR(Table1[[#This Row],[County (Utah.gov)]], SUBSTITUTE(Table1[[#This Row],[County (WPR)]], " County", ""))</f>
        <v>Summit</v>
      </c>
    </row>
    <row r="2642" spans="1:10">
      <c r="A2642" t="s">
        <v>135</v>
      </c>
      <c r="B2642" t="s">
        <v>309</v>
      </c>
      <c r="C2642">
        <v>2025</v>
      </c>
      <c r="D2642">
        <v>2</v>
      </c>
      <c r="E2642">
        <v>84098</v>
      </c>
      <c r="F2642" t="s">
        <v>291</v>
      </c>
      <c r="G2642">
        <v>1</v>
      </c>
      <c r="H2642" t="str">
        <f>_xlfn.XLOOKUP(Table1[[#This Row],[ZIPCODE]],Table2[Zip Code],Table2[County])</f>
        <v>Summit</v>
      </c>
      <c r="I2642" t="str">
        <f>_xlfn.XLOOKUP(Table1[[#This Row],[ZIPCODE]],Table3[zip],Table3[county])</f>
        <v>Summit County</v>
      </c>
      <c r="J2642" t="str">
        <f>IFERROR(Table1[[#This Row],[County (Utah.gov)]], SUBSTITUTE(Table1[[#This Row],[County (WPR)]], " County", ""))</f>
        <v>Summit</v>
      </c>
    </row>
    <row r="2643" spans="1:10">
      <c r="A2643" t="s">
        <v>135</v>
      </c>
      <c r="B2643" t="s">
        <v>309</v>
      </c>
      <c r="C2643">
        <v>2025</v>
      </c>
      <c r="D2643">
        <v>2</v>
      </c>
      <c r="E2643">
        <v>84102</v>
      </c>
      <c r="F2643" t="s">
        <v>290</v>
      </c>
      <c r="G2643">
        <v>1</v>
      </c>
      <c r="H2643" t="str">
        <f>_xlfn.XLOOKUP(Table1[[#This Row],[ZIPCODE]],Table2[Zip Code],Table2[County])</f>
        <v>Salt Lake</v>
      </c>
      <c r="I2643" t="str">
        <f>_xlfn.XLOOKUP(Table1[[#This Row],[ZIPCODE]],Table3[zip],Table3[county])</f>
        <v>Salt Lake County</v>
      </c>
      <c r="J2643" t="str">
        <f>IFERROR(Table1[[#This Row],[County (Utah.gov)]], SUBSTITUTE(Table1[[#This Row],[County (WPR)]], " County", ""))</f>
        <v>Salt Lake</v>
      </c>
    </row>
    <row r="2644" spans="1:10">
      <c r="A2644" t="s">
        <v>135</v>
      </c>
      <c r="B2644" t="s">
        <v>309</v>
      </c>
      <c r="C2644">
        <v>2025</v>
      </c>
      <c r="D2644">
        <v>2</v>
      </c>
      <c r="E2644">
        <v>84104</v>
      </c>
      <c r="F2644" t="s">
        <v>290</v>
      </c>
      <c r="G2644">
        <v>2</v>
      </c>
      <c r="H2644" t="str">
        <f>_xlfn.XLOOKUP(Table1[[#This Row],[ZIPCODE]],Table2[Zip Code],Table2[County])</f>
        <v>Salt Lake</v>
      </c>
      <c r="I2644" t="str">
        <f>_xlfn.XLOOKUP(Table1[[#This Row],[ZIPCODE]],Table3[zip],Table3[county])</f>
        <v>Salt Lake County</v>
      </c>
      <c r="J2644" t="str">
        <f>IFERROR(Table1[[#This Row],[County (Utah.gov)]], SUBSTITUTE(Table1[[#This Row],[County (WPR)]], " County", ""))</f>
        <v>Salt Lake</v>
      </c>
    </row>
    <row r="2645" spans="1:10">
      <c r="A2645" t="s">
        <v>135</v>
      </c>
      <c r="B2645" t="s">
        <v>309</v>
      </c>
      <c r="C2645">
        <v>2025</v>
      </c>
      <c r="D2645">
        <v>2</v>
      </c>
      <c r="E2645">
        <v>84104</v>
      </c>
      <c r="F2645" t="s">
        <v>291</v>
      </c>
      <c r="G2645">
        <v>1</v>
      </c>
      <c r="H2645" t="str">
        <f>_xlfn.XLOOKUP(Table1[[#This Row],[ZIPCODE]],Table2[Zip Code],Table2[County])</f>
        <v>Salt Lake</v>
      </c>
      <c r="I2645" t="str">
        <f>_xlfn.XLOOKUP(Table1[[#This Row],[ZIPCODE]],Table3[zip],Table3[county])</f>
        <v>Salt Lake County</v>
      </c>
      <c r="J2645" t="str">
        <f>IFERROR(Table1[[#This Row],[County (Utah.gov)]], SUBSTITUTE(Table1[[#This Row],[County (WPR)]], " County", ""))</f>
        <v>Salt Lake</v>
      </c>
    </row>
    <row r="2646" spans="1:10">
      <c r="A2646" t="s">
        <v>135</v>
      </c>
      <c r="B2646" t="s">
        <v>309</v>
      </c>
      <c r="C2646">
        <v>2025</v>
      </c>
      <c r="D2646">
        <v>2</v>
      </c>
      <c r="E2646">
        <v>84105</v>
      </c>
      <c r="F2646" t="s">
        <v>290</v>
      </c>
      <c r="G2646">
        <v>1</v>
      </c>
      <c r="H2646" t="str">
        <f>_xlfn.XLOOKUP(Table1[[#This Row],[ZIPCODE]],Table2[Zip Code],Table2[County])</f>
        <v>Salt Lake</v>
      </c>
      <c r="I2646" t="str">
        <f>_xlfn.XLOOKUP(Table1[[#This Row],[ZIPCODE]],Table3[zip],Table3[county])</f>
        <v>Salt Lake County</v>
      </c>
      <c r="J2646" t="str">
        <f>IFERROR(Table1[[#This Row],[County (Utah.gov)]], SUBSTITUTE(Table1[[#This Row],[County (WPR)]], " County", ""))</f>
        <v>Salt Lake</v>
      </c>
    </row>
    <row r="2647" spans="1:10">
      <c r="A2647" t="s">
        <v>135</v>
      </c>
      <c r="B2647" t="s">
        <v>309</v>
      </c>
      <c r="C2647">
        <v>2025</v>
      </c>
      <c r="D2647">
        <v>2</v>
      </c>
      <c r="E2647">
        <v>84105</v>
      </c>
      <c r="F2647" t="s">
        <v>291</v>
      </c>
      <c r="G2647">
        <v>1</v>
      </c>
      <c r="H2647" t="str">
        <f>_xlfn.XLOOKUP(Table1[[#This Row],[ZIPCODE]],Table2[Zip Code],Table2[County])</f>
        <v>Salt Lake</v>
      </c>
      <c r="I2647" t="str">
        <f>_xlfn.XLOOKUP(Table1[[#This Row],[ZIPCODE]],Table3[zip],Table3[county])</f>
        <v>Salt Lake County</v>
      </c>
      <c r="J2647" t="str">
        <f>IFERROR(Table1[[#This Row],[County (Utah.gov)]], SUBSTITUTE(Table1[[#This Row],[County (WPR)]], " County", ""))</f>
        <v>Salt Lake</v>
      </c>
    </row>
    <row r="2648" spans="1:10">
      <c r="A2648" t="s">
        <v>135</v>
      </c>
      <c r="B2648" t="s">
        <v>309</v>
      </c>
      <c r="C2648">
        <v>2025</v>
      </c>
      <c r="D2648">
        <v>2</v>
      </c>
      <c r="E2648">
        <v>84106</v>
      </c>
      <c r="F2648" t="s">
        <v>290</v>
      </c>
      <c r="G2648">
        <v>1</v>
      </c>
      <c r="H2648" t="str">
        <f>_xlfn.XLOOKUP(Table1[[#This Row],[ZIPCODE]],Table2[Zip Code],Table2[County])</f>
        <v>Salt Lake</v>
      </c>
      <c r="I2648" t="str">
        <f>_xlfn.XLOOKUP(Table1[[#This Row],[ZIPCODE]],Table3[zip],Table3[county])</f>
        <v>Salt Lake County</v>
      </c>
      <c r="J2648" t="str">
        <f>IFERROR(Table1[[#This Row],[County (Utah.gov)]], SUBSTITUTE(Table1[[#This Row],[County (WPR)]], " County", ""))</f>
        <v>Salt Lake</v>
      </c>
    </row>
    <row r="2649" spans="1:10">
      <c r="A2649" t="s">
        <v>135</v>
      </c>
      <c r="B2649" t="s">
        <v>309</v>
      </c>
      <c r="C2649">
        <v>2025</v>
      </c>
      <c r="D2649">
        <v>2</v>
      </c>
      <c r="E2649">
        <v>84107</v>
      </c>
      <c r="F2649" t="s">
        <v>290</v>
      </c>
      <c r="G2649">
        <v>1</v>
      </c>
      <c r="H2649" t="str">
        <f>_xlfn.XLOOKUP(Table1[[#This Row],[ZIPCODE]],Table2[Zip Code],Table2[County])</f>
        <v>Salt Lake</v>
      </c>
      <c r="I2649" t="str">
        <f>_xlfn.XLOOKUP(Table1[[#This Row],[ZIPCODE]],Table3[zip],Table3[county])</f>
        <v>Salt Lake County</v>
      </c>
      <c r="J2649" t="str">
        <f>IFERROR(Table1[[#This Row],[County (Utah.gov)]], SUBSTITUTE(Table1[[#This Row],[County (WPR)]], " County", ""))</f>
        <v>Salt Lake</v>
      </c>
    </row>
    <row r="2650" spans="1:10">
      <c r="A2650" t="s">
        <v>135</v>
      </c>
      <c r="B2650" t="s">
        <v>309</v>
      </c>
      <c r="C2650">
        <v>2025</v>
      </c>
      <c r="D2650">
        <v>2</v>
      </c>
      <c r="E2650">
        <v>84108</v>
      </c>
      <c r="F2650" t="s">
        <v>290</v>
      </c>
      <c r="G2650">
        <v>2</v>
      </c>
      <c r="H2650" t="str">
        <f>_xlfn.XLOOKUP(Table1[[#This Row],[ZIPCODE]],Table2[Zip Code],Table2[County])</f>
        <v>Salt Lake</v>
      </c>
      <c r="I2650" t="str">
        <f>_xlfn.XLOOKUP(Table1[[#This Row],[ZIPCODE]],Table3[zip],Table3[county])</f>
        <v>Salt Lake County</v>
      </c>
      <c r="J2650" t="str">
        <f>IFERROR(Table1[[#This Row],[County (Utah.gov)]], SUBSTITUTE(Table1[[#This Row],[County (WPR)]], " County", ""))</f>
        <v>Salt Lake</v>
      </c>
    </row>
    <row r="2651" spans="1:10">
      <c r="A2651" t="s">
        <v>135</v>
      </c>
      <c r="B2651" t="s">
        <v>309</v>
      </c>
      <c r="C2651">
        <v>2025</v>
      </c>
      <c r="D2651">
        <v>2</v>
      </c>
      <c r="E2651">
        <v>84116</v>
      </c>
      <c r="F2651" t="s">
        <v>290</v>
      </c>
      <c r="G2651">
        <v>1</v>
      </c>
      <c r="H2651" t="str">
        <f>_xlfn.XLOOKUP(Table1[[#This Row],[ZIPCODE]],Table2[Zip Code],Table2[County])</f>
        <v>Salt Lake</v>
      </c>
      <c r="I2651" t="str">
        <f>_xlfn.XLOOKUP(Table1[[#This Row],[ZIPCODE]],Table3[zip],Table3[county])</f>
        <v>Salt Lake County</v>
      </c>
      <c r="J2651" t="str">
        <f>IFERROR(Table1[[#This Row],[County (Utah.gov)]], SUBSTITUTE(Table1[[#This Row],[County (WPR)]], " County", ""))</f>
        <v>Salt Lake</v>
      </c>
    </row>
    <row r="2652" spans="1:10">
      <c r="A2652" t="s">
        <v>135</v>
      </c>
      <c r="B2652" t="s">
        <v>309</v>
      </c>
      <c r="C2652">
        <v>2025</v>
      </c>
      <c r="D2652">
        <v>2</v>
      </c>
      <c r="E2652">
        <v>84117</v>
      </c>
      <c r="F2652" t="s">
        <v>291</v>
      </c>
      <c r="G2652">
        <v>1</v>
      </c>
      <c r="H2652" t="str">
        <f>_xlfn.XLOOKUP(Table1[[#This Row],[ZIPCODE]],Table2[Zip Code],Table2[County])</f>
        <v>Salt Lake</v>
      </c>
      <c r="I2652" t="str">
        <f>_xlfn.XLOOKUP(Table1[[#This Row],[ZIPCODE]],Table3[zip],Table3[county])</f>
        <v>Salt Lake County</v>
      </c>
      <c r="J2652" t="str">
        <f>IFERROR(Table1[[#This Row],[County (Utah.gov)]], SUBSTITUTE(Table1[[#This Row],[County (WPR)]], " County", ""))</f>
        <v>Salt Lake</v>
      </c>
    </row>
    <row r="2653" spans="1:10">
      <c r="A2653" t="s">
        <v>135</v>
      </c>
      <c r="B2653" t="s">
        <v>309</v>
      </c>
      <c r="C2653">
        <v>2025</v>
      </c>
      <c r="D2653">
        <v>2</v>
      </c>
      <c r="E2653">
        <v>84118</v>
      </c>
      <c r="F2653" t="s">
        <v>290</v>
      </c>
      <c r="G2653">
        <v>2</v>
      </c>
      <c r="H2653" t="str">
        <f>_xlfn.XLOOKUP(Table1[[#This Row],[ZIPCODE]],Table2[Zip Code],Table2[County])</f>
        <v>Salt Lake</v>
      </c>
      <c r="I2653" t="str">
        <f>_xlfn.XLOOKUP(Table1[[#This Row],[ZIPCODE]],Table3[zip],Table3[county])</f>
        <v>Salt Lake County</v>
      </c>
      <c r="J2653" t="str">
        <f>IFERROR(Table1[[#This Row],[County (Utah.gov)]], SUBSTITUTE(Table1[[#This Row],[County (WPR)]], " County", ""))</f>
        <v>Salt Lake</v>
      </c>
    </row>
    <row r="2654" spans="1:10">
      <c r="A2654" t="s">
        <v>135</v>
      </c>
      <c r="B2654" t="s">
        <v>309</v>
      </c>
      <c r="C2654">
        <v>2025</v>
      </c>
      <c r="D2654">
        <v>2</v>
      </c>
      <c r="E2654">
        <v>84118</v>
      </c>
      <c r="F2654" t="s">
        <v>291</v>
      </c>
      <c r="G2654">
        <v>2</v>
      </c>
      <c r="H2654" t="str">
        <f>_xlfn.XLOOKUP(Table1[[#This Row],[ZIPCODE]],Table2[Zip Code],Table2[County])</f>
        <v>Salt Lake</v>
      </c>
      <c r="I2654" t="str">
        <f>_xlfn.XLOOKUP(Table1[[#This Row],[ZIPCODE]],Table3[zip],Table3[county])</f>
        <v>Salt Lake County</v>
      </c>
      <c r="J2654" t="str">
        <f>IFERROR(Table1[[#This Row],[County (Utah.gov)]], SUBSTITUTE(Table1[[#This Row],[County (WPR)]], " County", ""))</f>
        <v>Salt Lake</v>
      </c>
    </row>
    <row r="2655" spans="1:10">
      <c r="A2655" t="s">
        <v>135</v>
      </c>
      <c r="B2655" t="s">
        <v>309</v>
      </c>
      <c r="C2655">
        <v>2025</v>
      </c>
      <c r="D2655">
        <v>2</v>
      </c>
      <c r="E2655">
        <v>84120</v>
      </c>
      <c r="F2655" t="s">
        <v>291</v>
      </c>
      <c r="G2655">
        <v>1</v>
      </c>
      <c r="H2655" t="str">
        <f>_xlfn.XLOOKUP(Table1[[#This Row],[ZIPCODE]],Table2[Zip Code],Table2[County])</f>
        <v>Salt Lake</v>
      </c>
      <c r="I2655" t="str">
        <f>_xlfn.XLOOKUP(Table1[[#This Row],[ZIPCODE]],Table3[zip],Table3[county])</f>
        <v>Salt Lake County</v>
      </c>
      <c r="J2655" t="str">
        <f>IFERROR(Table1[[#This Row],[County (Utah.gov)]], SUBSTITUTE(Table1[[#This Row],[County (WPR)]], " County", ""))</f>
        <v>Salt Lake</v>
      </c>
    </row>
    <row r="2656" spans="1:10">
      <c r="A2656" t="s">
        <v>135</v>
      </c>
      <c r="B2656" t="s">
        <v>309</v>
      </c>
      <c r="C2656">
        <v>2025</v>
      </c>
      <c r="D2656">
        <v>2</v>
      </c>
      <c r="E2656">
        <v>84121</v>
      </c>
      <c r="F2656" t="s">
        <v>290</v>
      </c>
      <c r="G2656">
        <v>1</v>
      </c>
      <c r="H2656" t="str">
        <f>_xlfn.XLOOKUP(Table1[[#This Row],[ZIPCODE]],Table2[Zip Code],Table2[County])</f>
        <v>Salt Lake</v>
      </c>
      <c r="I2656" t="str">
        <f>_xlfn.XLOOKUP(Table1[[#This Row],[ZIPCODE]],Table3[zip],Table3[county])</f>
        <v>Salt Lake County</v>
      </c>
      <c r="J2656" t="str">
        <f>IFERROR(Table1[[#This Row],[County (Utah.gov)]], SUBSTITUTE(Table1[[#This Row],[County (WPR)]], " County", ""))</f>
        <v>Salt Lake</v>
      </c>
    </row>
    <row r="2657" spans="1:10">
      <c r="A2657" t="s">
        <v>135</v>
      </c>
      <c r="B2657" t="s">
        <v>309</v>
      </c>
      <c r="C2657">
        <v>2025</v>
      </c>
      <c r="D2657">
        <v>2</v>
      </c>
      <c r="E2657">
        <v>84121</v>
      </c>
      <c r="F2657" t="s">
        <v>291</v>
      </c>
      <c r="G2657">
        <v>1</v>
      </c>
      <c r="H2657" t="str">
        <f>_xlfn.XLOOKUP(Table1[[#This Row],[ZIPCODE]],Table2[Zip Code],Table2[County])</f>
        <v>Salt Lake</v>
      </c>
      <c r="I2657" t="str">
        <f>_xlfn.XLOOKUP(Table1[[#This Row],[ZIPCODE]],Table3[zip],Table3[county])</f>
        <v>Salt Lake County</v>
      </c>
      <c r="J2657" t="str">
        <f>IFERROR(Table1[[#This Row],[County (Utah.gov)]], SUBSTITUTE(Table1[[#This Row],[County (WPR)]], " County", ""))</f>
        <v>Salt Lake</v>
      </c>
    </row>
    <row r="2658" spans="1:10">
      <c r="A2658" t="s">
        <v>135</v>
      </c>
      <c r="B2658" t="s">
        <v>309</v>
      </c>
      <c r="C2658">
        <v>2025</v>
      </c>
      <c r="D2658">
        <v>2</v>
      </c>
      <c r="E2658">
        <v>84123</v>
      </c>
      <c r="F2658" t="s">
        <v>291</v>
      </c>
      <c r="G2658">
        <v>1</v>
      </c>
      <c r="H2658" t="str">
        <f>_xlfn.XLOOKUP(Table1[[#This Row],[ZIPCODE]],Table2[Zip Code],Table2[County])</f>
        <v>Salt Lake</v>
      </c>
      <c r="I2658" t="str">
        <f>_xlfn.XLOOKUP(Table1[[#This Row],[ZIPCODE]],Table3[zip],Table3[county])</f>
        <v>Salt Lake County</v>
      </c>
      <c r="J2658" t="str">
        <f>IFERROR(Table1[[#This Row],[County (Utah.gov)]], SUBSTITUTE(Table1[[#This Row],[County (WPR)]], " County", ""))</f>
        <v>Salt Lake</v>
      </c>
    </row>
    <row r="2659" spans="1:10">
      <c r="A2659" t="s">
        <v>135</v>
      </c>
      <c r="B2659" t="s">
        <v>309</v>
      </c>
      <c r="C2659">
        <v>2025</v>
      </c>
      <c r="D2659">
        <v>2</v>
      </c>
      <c r="E2659">
        <v>84124</v>
      </c>
      <c r="F2659" t="s">
        <v>290</v>
      </c>
      <c r="G2659">
        <v>1</v>
      </c>
      <c r="H2659" t="str">
        <f>_xlfn.XLOOKUP(Table1[[#This Row],[ZIPCODE]],Table2[Zip Code],Table2[County])</f>
        <v>Salt Lake</v>
      </c>
      <c r="I2659" t="str">
        <f>_xlfn.XLOOKUP(Table1[[#This Row],[ZIPCODE]],Table3[zip],Table3[county])</f>
        <v>Salt Lake County</v>
      </c>
      <c r="J2659" t="str">
        <f>IFERROR(Table1[[#This Row],[County (Utah.gov)]], SUBSTITUTE(Table1[[#This Row],[County (WPR)]], " County", ""))</f>
        <v>Salt Lake</v>
      </c>
    </row>
    <row r="2660" spans="1:10">
      <c r="A2660" t="s">
        <v>135</v>
      </c>
      <c r="B2660" t="s">
        <v>309</v>
      </c>
      <c r="C2660">
        <v>2025</v>
      </c>
      <c r="D2660">
        <v>2</v>
      </c>
      <c r="E2660">
        <v>84124</v>
      </c>
      <c r="F2660" t="s">
        <v>291</v>
      </c>
      <c r="G2660">
        <v>1</v>
      </c>
      <c r="H2660" t="str">
        <f>_xlfn.XLOOKUP(Table1[[#This Row],[ZIPCODE]],Table2[Zip Code],Table2[County])</f>
        <v>Salt Lake</v>
      </c>
      <c r="I2660" t="str">
        <f>_xlfn.XLOOKUP(Table1[[#This Row],[ZIPCODE]],Table3[zip],Table3[county])</f>
        <v>Salt Lake County</v>
      </c>
      <c r="J2660" t="str">
        <f>IFERROR(Table1[[#This Row],[County (Utah.gov)]], SUBSTITUTE(Table1[[#This Row],[County (WPR)]], " County", ""))</f>
        <v>Salt Lake</v>
      </c>
    </row>
    <row r="2661" spans="1:10">
      <c r="A2661" t="s">
        <v>135</v>
      </c>
      <c r="B2661" t="s">
        <v>309</v>
      </c>
      <c r="C2661">
        <v>2025</v>
      </c>
      <c r="D2661">
        <v>2</v>
      </c>
      <c r="E2661">
        <v>84126</v>
      </c>
      <c r="F2661" t="s">
        <v>290</v>
      </c>
      <c r="G2661">
        <v>1</v>
      </c>
      <c r="H2661" t="str">
        <f>_xlfn.XLOOKUP(Table1[[#This Row],[ZIPCODE]],Table2[Zip Code],Table2[County])</f>
        <v>Salt Lake</v>
      </c>
      <c r="I2661" t="e">
        <f>_xlfn.XLOOKUP(Table1[[#This Row],[ZIPCODE]],Table3[zip],Table3[county])</f>
        <v>#N/A</v>
      </c>
      <c r="J2661" t="str">
        <f>IFERROR(Table1[[#This Row],[County (Utah.gov)]], SUBSTITUTE(Table1[[#This Row],[County (WPR)]], " County", ""))</f>
        <v>Salt Lake</v>
      </c>
    </row>
    <row r="2662" spans="1:10">
      <c r="A2662" t="s">
        <v>135</v>
      </c>
      <c r="B2662" t="s">
        <v>309</v>
      </c>
      <c r="C2662">
        <v>2025</v>
      </c>
      <c r="D2662">
        <v>2</v>
      </c>
      <c r="E2662">
        <v>84127</v>
      </c>
      <c r="F2662" t="s">
        <v>291</v>
      </c>
      <c r="G2662">
        <v>1</v>
      </c>
      <c r="H2662" t="str">
        <f>_xlfn.XLOOKUP(Table1[[#This Row],[ZIPCODE]],Table2[Zip Code],Table2[County])</f>
        <v>Salt Lake</v>
      </c>
      <c r="I2662" t="e">
        <f>_xlfn.XLOOKUP(Table1[[#This Row],[ZIPCODE]],Table3[zip],Table3[county])</f>
        <v>#N/A</v>
      </c>
      <c r="J2662" t="str">
        <f>IFERROR(Table1[[#This Row],[County (Utah.gov)]], SUBSTITUTE(Table1[[#This Row],[County (WPR)]], " County", ""))</f>
        <v>Salt Lake</v>
      </c>
    </row>
    <row r="2663" spans="1:10">
      <c r="A2663" t="s">
        <v>135</v>
      </c>
      <c r="B2663" t="s">
        <v>309</v>
      </c>
      <c r="C2663">
        <v>2025</v>
      </c>
      <c r="D2663">
        <v>2</v>
      </c>
      <c r="E2663">
        <v>84128</v>
      </c>
      <c r="F2663" t="s">
        <v>290</v>
      </c>
      <c r="G2663">
        <v>1</v>
      </c>
      <c r="H2663" t="str">
        <f>_xlfn.XLOOKUP(Table1[[#This Row],[ZIPCODE]],Table2[Zip Code],Table2[County])</f>
        <v>Salt Lake</v>
      </c>
      <c r="I2663" t="str">
        <f>_xlfn.XLOOKUP(Table1[[#This Row],[ZIPCODE]],Table3[zip],Table3[county])</f>
        <v>Salt Lake County</v>
      </c>
      <c r="J2663" t="str">
        <f>IFERROR(Table1[[#This Row],[County (Utah.gov)]], SUBSTITUTE(Table1[[#This Row],[County (WPR)]], " County", ""))</f>
        <v>Salt Lake</v>
      </c>
    </row>
    <row r="2664" spans="1:10">
      <c r="A2664" t="s">
        <v>135</v>
      </c>
      <c r="B2664" t="s">
        <v>309</v>
      </c>
      <c r="C2664">
        <v>2025</v>
      </c>
      <c r="D2664">
        <v>2</v>
      </c>
      <c r="E2664">
        <v>84129</v>
      </c>
      <c r="F2664" t="s">
        <v>290</v>
      </c>
      <c r="G2664">
        <v>4</v>
      </c>
      <c r="H2664" t="e">
        <f>_xlfn.XLOOKUP(Table1[[#This Row],[ZIPCODE]],Table2[Zip Code],Table2[County])</f>
        <v>#N/A</v>
      </c>
      <c r="I2664" t="str">
        <f>_xlfn.XLOOKUP(Table1[[#This Row],[ZIPCODE]],Table3[zip],Table3[county])</f>
        <v>Salt Lake County</v>
      </c>
      <c r="J2664" t="str">
        <f>IFERROR(Table1[[#This Row],[County (Utah.gov)]], SUBSTITUTE(Table1[[#This Row],[County (WPR)]], " County", ""))</f>
        <v>Salt Lake</v>
      </c>
    </row>
    <row r="2665" spans="1:10">
      <c r="A2665" t="s">
        <v>135</v>
      </c>
      <c r="B2665" t="s">
        <v>309</v>
      </c>
      <c r="C2665">
        <v>2025</v>
      </c>
      <c r="D2665">
        <v>2</v>
      </c>
      <c r="E2665">
        <v>84129</v>
      </c>
      <c r="F2665" t="s">
        <v>291</v>
      </c>
      <c r="G2665">
        <v>3</v>
      </c>
      <c r="H2665" t="e">
        <f>_xlfn.XLOOKUP(Table1[[#This Row],[ZIPCODE]],Table2[Zip Code],Table2[County])</f>
        <v>#N/A</v>
      </c>
      <c r="I2665" t="str">
        <f>_xlfn.XLOOKUP(Table1[[#This Row],[ZIPCODE]],Table3[zip],Table3[county])</f>
        <v>Salt Lake County</v>
      </c>
      <c r="J2665" t="str">
        <f>IFERROR(Table1[[#This Row],[County (Utah.gov)]], SUBSTITUTE(Table1[[#This Row],[County (WPR)]], " County", ""))</f>
        <v>Salt Lake</v>
      </c>
    </row>
    <row r="2666" spans="1:10">
      <c r="A2666" t="s">
        <v>135</v>
      </c>
      <c r="B2666" t="s">
        <v>309</v>
      </c>
      <c r="C2666">
        <v>2025</v>
      </c>
      <c r="D2666">
        <v>2</v>
      </c>
      <c r="E2666">
        <v>84319</v>
      </c>
      <c r="F2666" t="s">
        <v>291</v>
      </c>
      <c r="G2666">
        <v>1</v>
      </c>
      <c r="H2666" t="str">
        <f>_xlfn.XLOOKUP(Table1[[#This Row],[ZIPCODE]],Table2[Zip Code],Table2[County])</f>
        <v>Cache</v>
      </c>
      <c r="I2666" t="str">
        <f>_xlfn.XLOOKUP(Table1[[#This Row],[ZIPCODE]],Table3[zip],Table3[county])</f>
        <v>Cache County</v>
      </c>
      <c r="J2666" t="str">
        <f>IFERROR(Table1[[#This Row],[County (Utah.gov)]], SUBSTITUTE(Table1[[#This Row],[County (WPR)]], " County", ""))</f>
        <v>Cache</v>
      </c>
    </row>
    <row r="2667" spans="1:10">
      <c r="A2667" t="s">
        <v>135</v>
      </c>
      <c r="B2667" t="s">
        <v>309</v>
      </c>
      <c r="C2667">
        <v>2025</v>
      </c>
      <c r="D2667">
        <v>2</v>
      </c>
      <c r="E2667">
        <v>84321</v>
      </c>
      <c r="F2667" t="s">
        <v>290</v>
      </c>
      <c r="G2667">
        <v>2</v>
      </c>
      <c r="H2667" t="str">
        <f>_xlfn.XLOOKUP(Table1[[#This Row],[ZIPCODE]],Table2[Zip Code],Table2[County])</f>
        <v>Cache</v>
      </c>
      <c r="I2667" t="str">
        <f>_xlfn.XLOOKUP(Table1[[#This Row],[ZIPCODE]],Table3[zip],Table3[county])</f>
        <v>Cache County</v>
      </c>
      <c r="J2667" t="str">
        <f>IFERROR(Table1[[#This Row],[County (Utah.gov)]], SUBSTITUTE(Table1[[#This Row],[County (WPR)]], " County", ""))</f>
        <v>Cache</v>
      </c>
    </row>
    <row r="2668" spans="1:10">
      <c r="A2668" t="s">
        <v>135</v>
      </c>
      <c r="B2668" t="s">
        <v>309</v>
      </c>
      <c r="C2668">
        <v>2025</v>
      </c>
      <c r="D2668">
        <v>2</v>
      </c>
      <c r="E2668">
        <v>84401</v>
      </c>
      <c r="F2668" t="s">
        <v>291</v>
      </c>
      <c r="G2668">
        <v>1</v>
      </c>
      <c r="H2668" t="str">
        <f>_xlfn.XLOOKUP(Table1[[#This Row],[ZIPCODE]],Table2[Zip Code],Table2[County])</f>
        <v>Weber</v>
      </c>
      <c r="I2668" t="str">
        <f>_xlfn.XLOOKUP(Table1[[#This Row],[ZIPCODE]],Table3[zip],Table3[county])</f>
        <v>Weber County</v>
      </c>
      <c r="J2668" t="str">
        <f>IFERROR(Table1[[#This Row],[County (Utah.gov)]], SUBSTITUTE(Table1[[#This Row],[County (WPR)]], " County", ""))</f>
        <v>Weber</v>
      </c>
    </row>
    <row r="2669" spans="1:10">
      <c r="A2669" t="s">
        <v>135</v>
      </c>
      <c r="B2669" t="s">
        <v>309</v>
      </c>
      <c r="C2669">
        <v>2025</v>
      </c>
      <c r="D2669">
        <v>2</v>
      </c>
      <c r="E2669">
        <v>84405</v>
      </c>
      <c r="F2669" t="s">
        <v>291</v>
      </c>
      <c r="G2669">
        <v>1</v>
      </c>
      <c r="H2669" t="str">
        <f>_xlfn.XLOOKUP(Table1[[#This Row],[ZIPCODE]],Table2[Zip Code],Table2[County])</f>
        <v>Weber</v>
      </c>
      <c r="I2669" t="str">
        <f>_xlfn.XLOOKUP(Table1[[#This Row],[ZIPCODE]],Table3[zip],Table3[county])</f>
        <v>Weber County</v>
      </c>
      <c r="J2669" t="str">
        <f>IFERROR(Table1[[#This Row],[County (Utah.gov)]], SUBSTITUTE(Table1[[#This Row],[County (WPR)]], " County", ""))</f>
        <v>Weber</v>
      </c>
    </row>
    <row r="2670" spans="1:10">
      <c r="A2670" t="s">
        <v>135</v>
      </c>
      <c r="B2670" t="s">
        <v>309</v>
      </c>
      <c r="C2670">
        <v>2025</v>
      </c>
      <c r="D2670">
        <v>2</v>
      </c>
      <c r="E2670">
        <v>84604</v>
      </c>
      <c r="F2670" t="s">
        <v>290</v>
      </c>
      <c r="G2670">
        <v>1</v>
      </c>
      <c r="H2670" t="str">
        <f>_xlfn.XLOOKUP(Table1[[#This Row],[ZIPCODE]],Table2[Zip Code],Table2[County])</f>
        <v>Utah</v>
      </c>
      <c r="I2670" t="str">
        <f>_xlfn.XLOOKUP(Table1[[#This Row],[ZIPCODE]],Table3[zip],Table3[county])</f>
        <v>Utah County</v>
      </c>
      <c r="J2670" t="str">
        <f>IFERROR(Table1[[#This Row],[County (Utah.gov)]], SUBSTITUTE(Table1[[#This Row],[County (WPR)]], " County", ""))</f>
        <v>Utah</v>
      </c>
    </row>
    <row r="2671" spans="1:10">
      <c r="A2671" t="s">
        <v>135</v>
      </c>
      <c r="B2671" t="s">
        <v>309</v>
      </c>
      <c r="C2671">
        <v>2025</v>
      </c>
      <c r="D2671">
        <v>2</v>
      </c>
      <c r="E2671">
        <v>84642</v>
      </c>
      <c r="F2671" t="s">
        <v>290</v>
      </c>
      <c r="G2671">
        <v>1</v>
      </c>
      <c r="H2671" t="str">
        <f>_xlfn.XLOOKUP(Table1[[#This Row],[ZIPCODE]],Table2[Zip Code],Table2[County])</f>
        <v>Sanpete</v>
      </c>
      <c r="I2671" t="str">
        <f>_xlfn.XLOOKUP(Table1[[#This Row],[ZIPCODE]],Table3[zip],Table3[county])</f>
        <v>Sanpete County</v>
      </c>
      <c r="J2671" t="str">
        <f>IFERROR(Table1[[#This Row],[County (Utah.gov)]], SUBSTITUTE(Table1[[#This Row],[County (WPR)]], " County", ""))</f>
        <v>Sanpete</v>
      </c>
    </row>
    <row r="2672" spans="1:10">
      <c r="A2672" t="s">
        <v>135</v>
      </c>
      <c r="B2672" t="s">
        <v>309</v>
      </c>
      <c r="C2672">
        <v>2025</v>
      </c>
      <c r="D2672">
        <v>2</v>
      </c>
      <c r="E2672">
        <v>84663</v>
      </c>
      <c r="F2672" t="s">
        <v>290</v>
      </c>
      <c r="G2672">
        <v>1</v>
      </c>
      <c r="H2672" t="str">
        <f>_xlfn.XLOOKUP(Table1[[#This Row],[ZIPCODE]],Table2[Zip Code],Table2[County])</f>
        <v>Utah</v>
      </c>
      <c r="I2672" t="str">
        <f>_xlfn.XLOOKUP(Table1[[#This Row],[ZIPCODE]],Table3[zip],Table3[county])</f>
        <v>Utah County</v>
      </c>
      <c r="J2672" t="str">
        <f>IFERROR(Table1[[#This Row],[County (Utah.gov)]], SUBSTITUTE(Table1[[#This Row],[County (WPR)]], " County", ""))</f>
        <v>Utah</v>
      </c>
    </row>
    <row r="2673" spans="1:10">
      <c r="A2673" t="s">
        <v>135</v>
      </c>
      <c r="B2673" t="s">
        <v>310</v>
      </c>
      <c r="C2673">
        <v>2025</v>
      </c>
      <c r="D2673">
        <v>2</v>
      </c>
      <c r="E2673">
        <v>84624</v>
      </c>
      <c r="F2673" t="s">
        <v>291</v>
      </c>
      <c r="G2673">
        <v>1</v>
      </c>
      <c r="H2673" t="str">
        <f>_xlfn.XLOOKUP(Table1[[#This Row],[ZIPCODE]],Table2[Zip Code],Table2[County])</f>
        <v>Millard</v>
      </c>
      <c r="I2673" t="str">
        <f>_xlfn.XLOOKUP(Table1[[#This Row],[ZIPCODE]],Table3[zip],Table3[county])</f>
        <v>Millard County</v>
      </c>
      <c r="J2673" t="str">
        <f>IFERROR(Table1[[#This Row],[County (Utah.gov)]], SUBSTITUTE(Table1[[#This Row],[County (WPR)]], " County", ""))</f>
        <v>Millard</v>
      </c>
    </row>
    <row r="2674" spans="1:10">
      <c r="A2674" t="s">
        <v>135</v>
      </c>
      <c r="B2674" t="s">
        <v>310</v>
      </c>
      <c r="C2674">
        <v>2025</v>
      </c>
      <c r="D2674">
        <v>2</v>
      </c>
      <c r="E2674">
        <v>84649</v>
      </c>
      <c r="F2674" t="s">
        <v>291</v>
      </c>
      <c r="G2674">
        <v>1</v>
      </c>
      <c r="H2674" t="str">
        <f>_xlfn.XLOOKUP(Table1[[#This Row],[ZIPCODE]],Table2[Zip Code],Table2[County])</f>
        <v>Millard</v>
      </c>
      <c r="I2674" t="str">
        <f>_xlfn.XLOOKUP(Table1[[#This Row],[ZIPCODE]],Table3[zip],Table3[county])</f>
        <v>Millard County</v>
      </c>
      <c r="J2674" t="str">
        <f>IFERROR(Table1[[#This Row],[County (Utah.gov)]], SUBSTITUTE(Table1[[#This Row],[County (WPR)]], " County", ""))</f>
        <v>Millard</v>
      </c>
    </row>
    <row r="2675" spans="1:10">
      <c r="A2675" t="s">
        <v>135</v>
      </c>
      <c r="B2675" t="s">
        <v>311</v>
      </c>
      <c r="C2675">
        <v>2025</v>
      </c>
      <c r="D2675">
        <v>2</v>
      </c>
      <c r="E2675">
        <v>84005</v>
      </c>
      <c r="F2675" t="s">
        <v>290</v>
      </c>
      <c r="G2675">
        <v>1</v>
      </c>
      <c r="H2675" t="e">
        <f>_xlfn.XLOOKUP(Table1[[#This Row],[ZIPCODE]],Table2[Zip Code],Table2[County])</f>
        <v>#N/A</v>
      </c>
      <c r="I2675" t="str">
        <f>_xlfn.XLOOKUP(Table1[[#This Row],[ZIPCODE]],Table3[zip],Table3[county])</f>
        <v>Utah County</v>
      </c>
      <c r="J2675" t="str">
        <f>IFERROR(Table1[[#This Row],[County (Utah.gov)]], SUBSTITUTE(Table1[[#This Row],[County (WPR)]], " County", ""))</f>
        <v>Utah</v>
      </c>
    </row>
    <row r="2676" spans="1:10">
      <c r="A2676" t="s">
        <v>135</v>
      </c>
      <c r="B2676" t="s">
        <v>311</v>
      </c>
      <c r="C2676">
        <v>2025</v>
      </c>
      <c r="D2676">
        <v>2</v>
      </c>
      <c r="E2676">
        <v>84005</v>
      </c>
      <c r="F2676" t="s">
        <v>291</v>
      </c>
      <c r="G2676">
        <v>1</v>
      </c>
      <c r="H2676" t="e">
        <f>_xlfn.XLOOKUP(Table1[[#This Row],[ZIPCODE]],Table2[Zip Code],Table2[County])</f>
        <v>#N/A</v>
      </c>
      <c r="I2676" t="str">
        <f>_xlfn.XLOOKUP(Table1[[#This Row],[ZIPCODE]],Table3[zip],Table3[county])</f>
        <v>Utah County</v>
      </c>
      <c r="J2676" t="str">
        <f>IFERROR(Table1[[#This Row],[County (Utah.gov)]], SUBSTITUTE(Table1[[#This Row],[County (WPR)]], " County", ""))</f>
        <v>Utah</v>
      </c>
    </row>
    <row r="2677" spans="1:10">
      <c r="A2677" t="s">
        <v>135</v>
      </c>
      <c r="B2677" t="s">
        <v>311</v>
      </c>
      <c r="C2677">
        <v>2025</v>
      </c>
      <c r="D2677">
        <v>2</v>
      </c>
      <c r="E2677">
        <v>84009</v>
      </c>
      <c r="F2677" t="s">
        <v>290</v>
      </c>
      <c r="G2677">
        <v>1</v>
      </c>
      <c r="H2677" t="e">
        <f>_xlfn.XLOOKUP(Table1[[#This Row],[ZIPCODE]],Table2[Zip Code],Table2[County])</f>
        <v>#N/A</v>
      </c>
      <c r="I2677" t="str">
        <f>_xlfn.XLOOKUP(Table1[[#This Row],[ZIPCODE]],Table3[zip],Table3[county])</f>
        <v>Salt Lake County</v>
      </c>
      <c r="J2677" t="str">
        <f>IFERROR(Table1[[#This Row],[County (Utah.gov)]], SUBSTITUTE(Table1[[#This Row],[County (WPR)]], " County", ""))</f>
        <v>Salt Lake</v>
      </c>
    </row>
    <row r="2678" spans="1:10">
      <c r="A2678" t="s">
        <v>135</v>
      </c>
      <c r="B2678" t="s">
        <v>311</v>
      </c>
      <c r="C2678">
        <v>2025</v>
      </c>
      <c r="D2678">
        <v>2</v>
      </c>
      <c r="E2678">
        <v>84015</v>
      </c>
      <c r="F2678" t="s">
        <v>290</v>
      </c>
      <c r="G2678">
        <v>1</v>
      </c>
      <c r="H2678" t="str">
        <f>_xlfn.XLOOKUP(Table1[[#This Row],[ZIPCODE]],Table2[Zip Code],Table2[County])</f>
        <v>Davis</v>
      </c>
      <c r="I2678" t="str">
        <f>_xlfn.XLOOKUP(Table1[[#This Row],[ZIPCODE]],Table3[zip],Table3[county])</f>
        <v>Davis County</v>
      </c>
      <c r="J2678" t="str">
        <f>IFERROR(Table1[[#This Row],[County (Utah.gov)]], SUBSTITUTE(Table1[[#This Row],[County (WPR)]], " County", ""))</f>
        <v>Davis</v>
      </c>
    </row>
    <row r="2679" spans="1:10">
      <c r="A2679" t="s">
        <v>135</v>
      </c>
      <c r="B2679" t="s">
        <v>311</v>
      </c>
      <c r="C2679">
        <v>2025</v>
      </c>
      <c r="D2679">
        <v>2</v>
      </c>
      <c r="E2679">
        <v>84021</v>
      </c>
      <c r="F2679" t="s">
        <v>290</v>
      </c>
      <c r="G2679">
        <v>1</v>
      </c>
      <c r="H2679" t="str">
        <f>_xlfn.XLOOKUP(Table1[[#This Row],[ZIPCODE]],Table2[Zip Code],Table2[County])</f>
        <v>Duchesne</v>
      </c>
      <c r="I2679" t="str">
        <f>_xlfn.XLOOKUP(Table1[[#This Row],[ZIPCODE]],Table3[zip],Table3[county])</f>
        <v>Duchesne County</v>
      </c>
      <c r="J2679" t="str">
        <f>IFERROR(Table1[[#This Row],[County (Utah.gov)]], SUBSTITUTE(Table1[[#This Row],[County (WPR)]], " County", ""))</f>
        <v>Duchesne</v>
      </c>
    </row>
    <row r="2680" spans="1:10">
      <c r="A2680" t="s">
        <v>135</v>
      </c>
      <c r="B2680" t="s">
        <v>311</v>
      </c>
      <c r="C2680">
        <v>2025</v>
      </c>
      <c r="D2680">
        <v>2</v>
      </c>
      <c r="E2680">
        <v>84029</v>
      </c>
      <c r="F2680" t="s">
        <v>290</v>
      </c>
      <c r="G2680">
        <v>10</v>
      </c>
      <c r="H2680" t="str">
        <f>_xlfn.XLOOKUP(Table1[[#This Row],[ZIPCODE]],Table2[Zip Code],Table2[County])</f>
        <v>Tooele</v>
      </c>
      <c r="I2680" t="str">
        <f>_xlfn.XLOOKUP(Table1[[#This Row],[ZIPCODE]],Table3[zip],Table3[county])</f>
        <v>Tooele County</v>
      </c>
      <c r="J2680" t="str">
        <f>IFERROR(Table1[[#This Row],[County (Utah.gov)]], SUBSTITUTE(Table1[[#This Row],[County (WPR)]], " County", ""))</f>
        <v>Tooele</v>
      </c>
    </row>
    <row r="2681" spans="1:10">
      <c r="A2681" t="s">
        <v>135</v>
      </c>
      <c r="B2681" t="s">
        <v>311</v>
      </c>
      <c r="C2681">
        <v>2025</v>
      </c>
      <c r="D2681">
        <v>2</v>
      </c>
      <c r="E2681">
        <v>84029</v>
      </c>
      <c r="F2681" t="s">
        <v>291</v>
      </c>
      <c r="G2681">
        <v>12</v>
      </c>
      <c r="H2681" t="str">
        <f>_xlfn.XLOOKUP(Table1[[#This Row],[ZIPCODE]],Table2[Zip Code],Table2[County])</f>
        <v>Tooele</v>
      </c>
      <c r="I2681" t="str">
        <f>_xlfn.XLOOKUP(Table1[[#This Row],[ZIPCODE]],Table3[zip],Table3[county])</f>
        <v>Tooele County</v>
      </c>
      <c r="J2681" t="str">
        <f>IFERROR(Table1[[#This Row],[County (Utah.gov)]], SUBSTITUTE(Table1[[#This Row],[County (WPR)]], " County", ""))</f>
        <v>Tooele</v>
      </c>
    </row>
    <row r="2682" spans="1:10">
      <c r="A2682" t="s">
        <v>135</v>
      </c>
      <c r="B2682" t="s">
        <v>311</v>
      </c>
      <c r="C2682">
        <v>2025</v>
      </c>
      <c r="D2682">
        <v>2</v>
      </c>
      <c r="E2682">
        <v>84044</v>
      </c>
      <c r="F2682" t="s">
        <v>290</v>
      </c>
      <c r="G2682">
        <v>4</v>
      </c>
      <c r="H2682" t="str">
        <f>_xlfn.XLOOKUP(Table1[[#This Row],[ZIPCODE]],Table2[Zip Code],Table2[County])</f>
        <v>Salt Lake</v>
      </c>
      <c r="I2682" t="str">
        <f>_xlfn.XLOOKUP(Table1[[#This Row],[ZIPCODE]],Table3[zip],Table3[county])</f>
        <v>Salt Lake County</v>
      </c>
      <c r="J2682" t="str">
        <f>IFERROR(Table1[[#This Row],[County (Utah.gov)]], SUBSTITUTE(Table1[[#This Row],[County (WPR)]], " County", ""))</f>
        <v>Salt Lake</v>
      </c>
    </row>
    <row r="2683" spans="1:10">
      <c r="A2683" t="s">
        <v>135</v>
      </c>
      <c r="B2683" t="s">
        <v>311</v>
      </c>
      <c r="C2683">
        <v>2025</v>
      </c>
      <c r="D2683">
        <v>2</v>
      </c>
      <c r="E2683">
        <v>84044</v>
      </c>
      <c r="F2683" t="s">
        <v>291</v>
      </c>
      <c r="G2683">
        <v>1</v>
      </c>
      <c r="H2683" t="str">
        <f>_xlfn.XLOOKUP(Table1[[#This Row],[ZIPCODE]],Table2[Zip Code],Table2[County])</f>
        <v>Salt Lake</v>
      </c>
      <c r="I2683" t="str">
        <f>_xlfn.XLOOKUP(Table1[[#This Row],[ZIPCODE]],Table3[zip],Table3[county])</f>
        <v>Salt Lake County</v>
      </c>
      <c r="J2683" t="str">
        <f>IFERROR(Table1[[#This Row],[County (Utah.gov)]], SUBSTITUTE(Table1[[#This Row],[County (WPR)]], " County", ""))</f>
        <v>Salt Lake</v>
      </c>
    </row>
    <row r="2684" spans="1:10">
      <c r="A2684" t="s">
        <v>135</v>
      </c>
      <c r="B2684" t="s">
        <v>311</v>
      </c>
      <c r="C2684">
        <v>2025</v>
      </c>
      <c r="D2684">
        <v>2</v>
      </c>
      <c r="E2684">
        <v>84045</v>
      </c>
      <c r="F2684" t="s">
        <v>291</v>
      </c>
      <c r="G2684">
        <v>1</v>
      </c>
      <c r="H2684" t="e">
        <f>_xlfn.XLOOKUP(Table1[[#This Row],[ZIPCODE]],Table2[Zip Code],Table2[County])</f>
        <v>#N/A</v>
      </c>
      <c r="I2684" t="str">
        <f>_xlfn.XLOOKUP(Table1[[#This Row],[ZIPCODE]],Table3[zip],Table3[county])</f>
        <v>Utah County</v>
      </c>
      <c r="J2684" t="str">
        <f>IFERROR(Table1[[#This Row],[County (Utah.gov)]], SUBSTITUTE(Table1[[#This Row],[County (WPR)]], " County", ""))</f>
        <v>Utah</v>
      </c>
    </row>
    <row r="2685" spans="1:10">
      <c r="A2685" t="s">
        <v>135</v>
      </c>
      <c r="B2685" t="s">
        <v>311</v>
      </c>
      <c r="C2685">
        <v>2025</v>
      </c>
      <c r="D2685">
        <v>2</v>
      </c>
      <c r="E2685">
        <v>84065</v>
      </c>
      <c r="F2685" t="s">
        <v>291</v>
      </c>
      <c r="G2685">
        <v>1</v>
      </c>
      <c r="H2685" t="str">
        <f>_xlfn.XLOOKUP(Table1[[#This Row],[ZIPCODE]],Table2[Zip Code],Table2[County])</f>
        <v>Salt Lake</v>
      </c>
      <c r="I2685" t="str">
        <f>_xlfn.XLOOKUP(Table1[[#This Row],[ZIPCODE]],Table3[zip],Table3[county])</f>
        <v>Salt Lake County</v>
      </c>
      <c r="J2685" t="str">
        <f>IFERROR(Table1[[#This Row],[County (Utah.gov)]], SUBSTITUTE(Table1[[#This Row],[County (WPR)]], " County", ""))</f>
        <v>Salt Lake</v>
      </c>
    </row>
    <row r="2686" spans="1:10">
      <c r="A2686" t="s">
        <v>135</v>
      </c>
      <c r="B2686" t="s">
        <v>311</v>
      </c>
      <c r="C2686">
        <v>2025</v>
      </c>
      <c r="D2686">
        <v>2</v>
      </c>
      <c r="E2686">
        <v>84070</v>
      </c>
      <c r="F2686" t="s">
        <v>291</v>
      </c>
      <c r="G2686">
        <v>2</v>
      </c>
      <c r="H2686" t="str">
        <f>_xlfn.XLOOKUP(Table1[[#This Row],[ZIPCODE]],Table2[Zip Code],Table2[County])</f>
        <v>Salt Lake</v>
      </c>
      <c r="I2686" t="str">
        <f>_xlfn.XLOOKUP(Table1[[#This Row],[ZIPCODE]],Table3[zip],Table3[county])</f>
        <v>Salt Lake County</v>
      </c>
      <c r="J2686" t="str">
        <f>IFERROR(Table1[[#This Row],[County (Utah.gov)]], SUBSTITUTE(Table1[[#This Row],[County (WPR)]], " County", ""))</f>
        <v>Salt Lake</v>
      </c>
    </row>
    <row r="2687" spans="1:10">
      <c r="A2687" t="s">
        <v>135</v>
      </c>
      <c r="B2687" t="s">
        <v>311</v>
      </c>
      <c r="C2687">
        <v>2025</v>
      </c>
      <c r="D2687">
        <v>2</v>
      </c>
      <c r="E2687">
        <v>84071</v>
      </c>
      <c r="F2687" t="s">
        <v>290</v>
      </c>
      <c r="G2687">
        <v>2</v>
      </c>
      <c r="H2687" t="str">
        <f>_xlfn.XLOOKUP(Table1[[#This Row],[ZIPCODE]],Table2[Zip Code],Table2[County])</f>
        <v>Tooele</v>
      </c>
      <c r="I2687" t="str">
        <f>_xlfn.XLOOKUP(Table1[[#This Row],[ZIPCODE]],Table3[zip],Table3[county])</f>
        <v>Tooele County</v>
      </c>
      <c r="J2687" t="str">
        <f>IFERROR(Table1[[#This Row],[County (Utah.gov)]], SUBSTITUTE(Table1[[#This Row],[County (WPR)]], " County", ""))</f>
        <v>Tooele</v>
      </c>
    </row>
    <row r="2688" spans="1:10">
      <c r="A2688" t="s">
        <v>135</v>
      </c>
      <c r="B2688" t="s">
        <v>311</v>
      </c>
      <c r="C2688">
        <v>2025</v>
      </c>
      <c r="D2688">
        <v>2</v>
      </c>
      <c r="E2688">
        <v>84071</v>
      </c>
      <c r="F2688" t="s">
        <v>291</v>
      </c>
      <c r="G2688">
        <v>5</v>
      </c>
      <c r="H2688" t="str">
        <f>_xlfn.XLOOKUP(Table1[[#This Row],[ZIPCODE]],Table2[Zip Code],Table2[County])</f>
        <v>Tooele</v>
      </c>
      <c r="I2688" t="str">
        <f>_xlfn.XLOOKUP(Table1[[#This Row],[ZIPCODE]],Table3[zip],Table3[county])</f>
        <v>Tooele County</v>
      </c>
      <c r="J2688" t="str">
        <f>IFERROR(Table1[[#This Row],[County (Utah.gov)]], SUBSTITUTE(Table1[[#This Row],[County (WPR)]], " County", ""))</f>
        <v>Tooele</v>
      </c>
    </row>
    <row r="2689" spans="1:10">
      <c r="A2689" t="s">
        <v>135</v>
      </c>
      <c r="B2689" t="s">
        <v>311</v>
      </c>
      <c r="C2689">
        <v>2025</v>
      </c>
      <c r="D2689">
        <v>2</v>
      </c>
      <c r="E2689">
        <v>84074</v>
      </c>
      <c r="F2689" t="s">
        <v>290</v>
      </c>
      <c r="G2689">
        <v>37</v>
      </c>
      <c r="H2689" t="str">
        <f>_xlfn.XLOOKUP(Table1[[#This Row],[ZIPCODE]],Table2[Zip Code],Table2[County])</f>
        <v>Tooele</v>
      </c>
      <c r="I2689" t="str">
        <f>_xlfn.XLOOKUP(Table1[[#This Row],[ZIPCODE]],Table3[zip],Table3[county])</f>
        <v>Tooele County</v>
      </c>
      <c r="J2689" t="str">
        <f>IFERROR(Table1[[#This Row],[County (Utah.gov)]], SUBSTITUTE(Table1[[#This Row],[County (WPR)]], " County", ""))</f>
        <v>Tooele</v>
      </c>
    </row>
    <row r="2690" spans="1:10">
      <c r="A2690" t="s">
        <v>135</v>
      </c>
      <c r="B2690" t="s">
        <v>311</v>
      </c>
      <c r="C2690">
        <v>2025</v>
      </c>
      <c r="D2690">
        <v>2</v>
      </c>
      <c r="E2690">
        <v>84074</v>
      </c>
      <c r="F2690" t="s">
        <v>291</v>
      </c>
      <c r="G2690">
        <v>33</v>
      </c>
      <c r="H2690" t="str">
        <f>_xlfn.XLOOKUP(Table1[[#This Row],[ZIPCODE]],Table2[Zip Code],Table2[County])</f>
        <v>Tooele</v>
      </c>
      <c r="I2690" t="str">
        <f>_xlfn.XLOOKUP(Table1[[#This Row],[ZIPCODE]],Table3[zip],Table3[county])</f>
        <v>Tooele County</v>
      </c>
      <c r="J2690" t="str">
        <f>IFERROR(Table1[[#This Row],[County (Utah.gov)]], SUBSTITUTE(Table1[[#This Row],[County (WPR)]], " County", ""))</f>
        <v>Tooele</v>
      </c>
    </row>
    <row r="2691" spans="1:10">
      <c r="A2691" t="s">
        <v>135</v>
      </c>
      <c r="B2691" t="s">
        <v>311</v>
      </c>
      <c r="C2691">
        <v>2025</v>
      </c>
      <c r="D2691">
        <v>2</v>
      </c>
      <c r="E2691">
        <v>84078</v>
      </c>
      <c r="F2691" t="s">
        <v>291</v>
      </c>
      <c r="G2691">
        <v>1</v>
      </c>
      <c r="H2691" t="str">
        <f>_xlfn.XLOOKUP(Table1[[#This Row],[ZIPCODE]],Table2[Zip Code],Table2[County])</f>
        <v>Uintah</v>
      </c>
      <c r="I2691" t="str">
        <f>_xlfn.XLOOKUP(Table1[[#This Row],[ZIPCODE]],Table3[zip],Table3[county])</f>
        <v>Uintah County</v>
      </c>
      <c r="J2691" t="str">
        <f>IFERROR(Table1[[#This Row],[County (Utah.gov)]], SUBSTITUTE(Table1[[#This Row],[County (WPR)]], " County", ""))</f>
        <v>Uintah</v>
      </c>
    </row>
    <row r="2692" spans="1:10">
      <c r="A2692" t="s">
        <v>135</v>
      </c>
      <c r="B2692" t="s">
        <v>311</v>
      </c>
      <c r="C2692">
        <v>2025</v>
      </c>
      <c r="D2692">
        <v>2</v>
      </c>
      <c r="E2692">
        <v>84084</v>
      </c>
      <c r="F2692" t="s">
        <v>290</v>
      </c>
      <c r="G2692">
        <v>1</v>
      </c>
      <c r="H2692" t="str">
        <f>_xlfn.XLOOKUP(Table1[[#This Row],[ZIPCODE]],Table2[Zip Code],Table2[County])</f>
        <v>Salt Lake</v>
      </c>
      <c r="I2692" t="str">
        <f>_xlfn.XLOOKUP(Table1[[#This Row],[ZIPCODE]],Table3[zip],Table3[county])</f>
        <v>Salt Lake County</v>
      </c>
      <c r="J2692" t="str">
        <f>IFERROR(Table1[[#This Row],[County (Utah.gov)]], SUBSTITUTE(Table1[[#This Row],[County (WPR)]], " County", ""))</f>
        <v>Salt Lake</v>
      </c>
    </row>
    <row r="2693" spans="1:10">
      <c r="A2693" t="s">
        <v>135</v>
      </c>
      <c r="B2693" t="s">
        <v>311</v>
      </c>
      <c r="C2693">
        <v>2025</v>
      </c>
      <c r="D2693">
        <v>2</v>
      </c>
      <c r="E2693">
        <v>84087</v>
      </c>
      <c r="F2693" t="s">
        <v>291</v>
      </c>
      <c r="G2693">
        <v>1</v>
      </c>
      <c r="H2693" t="str">
        <f>_xlfn.XLOOKUP(Table1[[#This Row],[ZIPCODE]],Table2[Zip Code],Table2[County])</f>
        <v>Davis</v>
      </c>
      <c r="I2693" t="str">
        <f>_xlfn.XLOOKUP(Table1[[#This Row],[ZIPCODE]],Table3[zip],Table3[county])</f>
        <v>Davis County</v>
      </c>
      <c r="J2693" t="str">
        <f>IFERROR(Table1[[#This Row],[County (Utah.gov)]], SUBSTITUTE(Table1[[#This Row],[County (WPR)]], " County", ""))</f>
        <v>Davis</v>
      </c>
    </row>
    <row r="2694" spans="1:10">
      <c r="A2694" t="s">
        <v>135</v>
      </c>
      <c r="B2694" t="s">
        <v>311</v>
      </c>
      <c r="C2694">
        <v>2025</v>
      </c>
      <c r="D2694">
        <v>2</v>
      </c>
      <c r="E2694">
        <v>84094</v>
      </c>
      <c r="F2694" t="s">
        <v>290</v>
      </c>
      <c r="G2694">
        <v>1</v>
      </c>
      <c r="H2694" t="str">
        <f>_xlfn.XLOOKUP(Table1[[#This Row],[ZIPCODE]],Table2[Zip Code],Table2[County])</f>
        <v>Salt Lake</v>
      </c>
      <c r="I2694" t="str">
        <f>_xlfn.XLOOKUP(Table1[[#This Row],[ZIPCODE]],Table3[zip],Table3[county])</f>
        <v>Salt Lake County</v>
      </c>
      <c r="J2694" t="str">
        <f>IFERROR(Table1[[#This Row],[County (Utah.gov)]], SUBSTITUTE(Table1[[#This Row],[County (WPR)]], " County", ""))</f>
        <v>Salt Lake</v>
      </c>
    </row>
    <row r="2695" spans="1:10">
      <c r="A2695" t="s">
        <v>135</v>
      </c>
      <c r="B2695" t="s">
        <v>311</v>
      </c>
      <c r="C2695">
        <v>2025</v>
      </c>
      <c r="D2695">
        <v>2</v>
      </c>
      <c r="E2695">
        <v>84096</v>
      </c>
      <c r="F2695" t="s">
        <v>290</v>
      </c>
      <c r="G2695">
        <v>1</v>
      </c>
      <c r="H2695" t="e">
        <f>_xlfn.XLOOKUP(Table1[[#This Row],[ZIPCODE]],Table2[Zip Code],Table2[County])</f>
        <v>#N/A</v>
      </c>
      <c r="I2695" t="str">
        <f>_xlfn.XLOOKUP(Table1[[#This Row],[ZIPCODE]],Table3[zip],Table3[county])</f>
        <v>Salt Lake County</v>
      </c>
      <c r="J2695" t="str">
        <f>IFERROR(Table1[[#This Row],[County (Utah.gov)]], SUBSTITUTE(Table1[[#This Row],[County (WPR)]], " County", ""))</f>
        <v>Salt Lake</v>
      </c>
    </row>
    <row r="2696" spans="1:10">
      <c r="A2696" t="s">
        <v>135</v>
      </c>
      <c r="B2696" t="s">
        <v>311</v>
      </c>
      <c r="C2696">
        <v>2025</v>
      </c>
      <c r="D2696">
        <v>2</v>
      </c>
      <c r="E2696">
        <v>84096</v>
      </c>
      <c r="F2696" t="s">
        <v>291</v>
      </c>
      <c r="G2696">
        <v>1</v>
      </c>
      <c r="H2696" t="e">
        <f>_xlfn.XLOOKUP(Table1[[#This Row],[ZIPCODE]],Table2[Zip Code],Table2[County])</f>
        <v>#N/A</v>
      </c>
      <c r="I2696" t="str">
        <f>_xlfn.XLOOKUP(Table1[[#This Row],[ZIPCODE]],Table3[zip],Table3[county])</f>
        <v>Salt Lake County</v>
      </c>
      <c r="J2696" t="str">
        <f>IFERROR(Table1[[#This Row],[County (Utah.gov)]], SUBSTITUTE(Table1[[#This Row],[County (WPR)]], " County", ""))</f>
        <v>Salt Lake</v>
      </c>
    </row>
    <row r="2697" spans="1:10">
      <c r="A2697" t="s">
        <v>135</v>
      </c>
      <c r="B2697" t="s">
        <v>311</v>
      </c>
      <c r="C2697">
        <v>2025</v>
      </c>
      <c r="D2697">
        <v>2</v>
      </c>
      <c r="E2697">
        <v>84102</v>
      </c>
      <c r="F2697" t="s">
        <v>290</v>
      </c>
      <c r="G2697">
        <v>1</v>
      </c>
      <c r="H2697" t="str">
        <f>_xlfn.XLOOKUP(Table1[[#This Row],[ZIPCODE]],Table2[Zip Code],Table2[County])</f>
        <v>Salt Lake</v>
      </c>
      <c r="I2697" t="str">
        <f>_xlfn.XLOOKUP(Table1[[#This Row],[ZIPCODE]],Table3[zip],Table3[county])</f>
        <v>Salt Lake County</v>
      </c>
      <c r="J2697" t="str">
        <f>IFERROR(Table1[[#This Row],[County (Utah.gov)]], SUBSTITUTE(Table1[[#This Row],[County (WPR)]], " County", ""))</f>
        <v>Salt Lake</v>
      </c>
    </row>
    <row r="2698" spans="1:10">
      <c r="A2698" t="s">
        <v>135</v>
      </c>
      <c r="B2698" t="s">
        <v>311</v>
      </c>
      <c r="C2698">
        <v>2025</v>
      </c>
      <c r="D2698">
        <v>2</v>
      </c>
      <c r="E2698">
        <v>84104</v>
      </c>
      <c r="F2698" t="s">
        <v>290</v>
      </c>
      <c r="G2698">
        <v>1</v>
      </c>
      <c r="H2698" t="str">
        <f>_xlfn.XLOOKUP(Table1[[#This Row],[ZIPCODE]],Table2[Zip Code],Table2[County])</f>
        <v>Salt Lake</v>
      </c>
      <c r="I2698" t="str">
        <f>_xlfn.XLOOKUP(Table1[[#This Row],[ZIPCODE]],Table3[zip],Table3[county])</f>
        <v>Salt Lake County</v>
      </c>
      <c r="J2698" t="str">
        <f>IFERROR(Table1[[#This Row],[County (Utah.gov)]], SUBSTITUTE(Table1[[#This Row],[County (WPR)]], " County", ""))</f>
        <v>Salt Lake</v>
      </c>
    </row>
    <row r="2699" spans="1:10">
      <c r="A2699" t="s">
        <v>135</v>
      </c>
      <c r="B2699" t="s">
        <v>311</v>
      </c>
      <c r="C2699">
        <v>2025</v>
      </c>
      <c r="D2699">
        <v>2</v>
      </c>
      <c r="E2699">
        <v>84104</v>
      </c>
      <c r="F2699" t="s">
        <v>291</v>
      </c>
      <c r="G2699">
        <v>1</v>
      </c>
      <c r="H2699" t="str">
        <f>_xlfn.XLOOKUP(Table1[[#This Row],[ZIPCODE]],Table2[Zip Code],Table2[County])</f>
        <v>Salt Lake</v>
      </c>
      <c r="I2699" t="str">
        <f>_xlfn.XLOOKUP(Table1[[#This Row],[ZIPCODE]],Table3[zip],Table3[county])</f>
        <v>Salt Lake County</v>
      </c>
      <c r="J2699" t="str">
        <f>IFERROR(Table1[[#This Row],[County (Utah.gov)]], SUBSTITUTE(Table1[[#This Row],[County (WPR)]], " County", ""))</f>
        <v>Salt Lake</v>
      </c>
    </row>
    <row r="2700" spans="1:10">
      <c r="A2700" t="s">
        <v>135</v>
      </c>
      <c r="B2700" t="s">
        <v>311</v>
      </c>
      <c r="C2700">
        <v>2025</v>
      </c>
      <c r="D2700">
        <v>2</v>
      </c>
      <c r="E2700">
        <v>84105</v>
      </c>
      <c r="F2700" t="s">
        <v>290</v>
      </c>
      <c r="G2700">
        <v>1</v>
      </c>
      <c r="H2700" t="str">
        <f>_xlfn.XLOOKUP(Table1[[#This Row],[ZIPCODE]],Table2[Zip Code],Table2[County])</f>
        <v>Salt Lake</v>
      </c>
      <c r="I2700" t="str">
        <f>_xlfn.XLOOKUP(Table1[[#This Row],[ZIPCODE]],Table3[zip],Table3[county])</f>
        <v>Salt Lake County</v>
      </c>
      <c r="J2700" t="str">
        <f>IFERROR(Table1[[#This Row],[County (Utah.gov)]], SUBSTITUTE(Table1[[#This Row],[County (WPR)]], " County", ""))</f>
        <v>Salt Lake</v>
      </c>
    </row>
    <row r="2701" spans="1:10">
      <c r="A2701" t="s">
        <v>135</v>
      </c>
      <c r="B2701" t="s">
        <v>311</v>
      </c>
      <c r="C2701">
        <v>2025</v>
      </c>
      <c r="D2701">
        <v>2</v>
      </c>
      <c r="E2701">
        <v>84106</v>
      </c>
      <c r="F2701" t="s">
        <v>290</v>
      </c>
      <c r="G2701">
        <v>1</v>
      </c>
      <c r="H2701" t="str">
        <f>_xlfn.XLOOKUP(Table1[[#This Row],[ZIPCODE]],Table2[Zip Code],Table2[County])</f>
        <v>Salt Lake</v>
      </c>
      <c r="I2701" t="str">
        <f>_xlfn.XLOOKUP(Table1[[#This Row],[ZIPCODE]],Table3[zip],Table3[county])</f>
        <v>Salt Lake County</v>
      </c>
      <c r="J2701" t="str">
        <f>IFERROR(Table1[[#This Row],[County (Utah.gov)]], SUBSTITUTE(Table1[[#This Row],[County (WPR)]], " County", ""))</f>
        <v>Salt Lake</v>
      </c>
    </row>
    <row r="2702" spans="1:10">
      <c r="A2702" t="s">
        <v>135</v>
      </c>
      <c r="B2702" t="s">
        <v>311</v>
      </c>
      <c r="C2702">
        <v>2025</v>
      </c>
      <c r="D2702">
        <v>2</v>
      </c>
      <c r="E2702">
        <v>84115</v>
      </c>
      <c r="F2702" t="s">
        <v>290</v>
      </c>
      <c r="G2702">
        <v>1</v>
      </c>
      <c r="H2702" t="str">
        <f>_xlfn.XLOOKUP(Table1[[#This Row],[ZIPCODE]],Table2[Zip Code],Table2[County])</f>
        <v>Salt Lake</v>
      </c>
      <c r="I2702" t="str">
        <f>_xlfn.XLOOKUP(Table1[[#This Row],[ZIPCODE]],Table3[zip],Table3[county])</f>
        <v>Salt Lake County</v>
      </c>
      <c r="J2702" t="str">
        <f>IFERROR(Table1[[#This Row],[County (Utah.gov)]], SUBSTITUTE(Table1[[#This Row],[County (WPR)]], " County", ""))</f>
        <v>Salt Lake</v>
      </c>
    </row>
    <row r="2703" spans="1:10">
      <c r="A2703" t="s">
        <v>135</v>
      </c>
      <c r="B2703" t="s">
        <v>311</v>
      </c>
      <c r="C2703">
        <v>2025</v>
      </c>
      <c r="D2703">
        <v>2</v>
      </c>
      <c r="E2703">
        <v>84116</v>
      </c>
      <c r="F2703" t="s">
        <v>291</v>
      </c>
      <c r="G2703">
        <v>1</v>
      </c>
      <c r="H2703" t="str">
        <f>_xlfn.XLOOKUP(Table1[[#This Row],[ZIPCODE]],Table2[Zip Code],Table2[County])</f>
        <v>Salt Lake</v>
      </c>
      <c r="I2703" t="str">
        <f>_xlfn.XLOOKUP(Table1[[#This Row],[ZIPCODE]],Table3[zip],Table3[county])</f>
        <v>Salt Lake County</v>
      </c>
      <c r="J2703" t="str">
        <f>IFERROR(Table1[[#This Row],[County (Utah.gov)]], SUBSTITUTE(Table1[[#This Row],[County (WPR)]], " County", ""))</f>
        <v>Salt Lake</v>
      </c>
    </row>
    <row r="2704" spans="1:10">
      <c r="A2704" t="s">
        <v>135</v>
      </c>
      <c r="B2704" t="s">
        <v>311</v>
      </c>
      <c r="C2704">
        <v>2025</v>
      </c>
      <c r="D2704">
        <v>2</v>
      </c>
      <c r="E2704">
        <v>84117</v>
      </c>
      <c r="F2704" t="s">
        <v>291</v>
      </c>
      <c r="G2704">
        <v>1</v>
      </c>
      <c r="H2704" t="str">
        <f>_xlfn.XLOOKUP(Table1[[#This Row],[ZIPCODE]],Table2[Zip Code],Table2[County])</f>
        <v>Salt Lake</v>
      </c>
      <c r="I2704" t="str">
        <f>_xlfn.XLOOKUP(Table1[[#This Row],[ZIPCODE]],Table3[zip],Table3[county])</f>
        <v>Salt Lake County</v>
      </c>
      <c r="J2704" t="str">
        <f>IFERROR(Table1[[#This Row],[County (Utah.gov)]], SUBSTITUTE(Table1[[#This Row],[County (WPR)]], " County", ""))</f>
        <v>Salt Lake</v>
      </c>
    </row>
    <row r="2705" spans="1:10">
      <c r="A2705" t="s">
        <v>135</v>
      </c>
      <c r="B2705" t="s">
        <v>311</v>
      </c>
      <c r="C2705">
        <v>2025</v>
      </c>
      <c r="D2705">
        <v>2</v>
      </c>
      <c r="E2705">
        <v>84119</v>
      </c>
      <c r="F2705" t="s">
        <v>290</v>
      </c>
      <c r="G2705">
        <v>1</v>
      </c>
      <c r="H2705" t="str">
        <f>_xlfn.XLOOKUP(Table1[[#This Row],[ZIPCODE]],Table2[Zip Code],Table2[County])</f>
        <v>Salt Lake</v>
      </c>
      <c r="I2705" t="str">
        <f>_xlfn.XLOOKUP(Table1[[#This Row],[ZIPCODE]],Table3[zip],Table3[county])</f>
        <v>Salt Lake County</v>
      </c>
      <c r="J2705" t="str">
        <f>IFERROR(Table1[[#This Row],[County (Utah.gov)]], SUBSTITUTE(Table1[[#This Row],[County (WPR)]], " County", ""))</f>
        <v>Salt Lake</v>
      </c>
    </row>
    <row r="2706" spans="1:10">
      <c r="A2706" t="s">
        <v>135</v>
      </c>
      <c r="B2706" t="s">
        <v>311</v>
      </c>
      <c r="C2706">
        <v>2025</v>
      </c>
      <c r="D2706">
        <v>2</v>
      </c>
      <c r="E2706">
        <v>84120</v>
      </c>
      <c r="F2706" t="s">
        <v>290</v>
      </c>
      <c r="G2706">
        <v>1</v>
      </c>
      <c r="H2706" t="str">
        <f>_xlfn.XLOOKUP(Table1[[#This Row],[ZIPCODE]],Table2[Zip Code],Table2[County])</f>
        <v>Salt Lake</v>
      </c>
      <c r="I2706" t="str">
        <f>_xlfn.XLOOKUP(Table1[[#This Row],[ZIPCODE]],Table3[zip],Table3[county])</f>
        <v>Salt Lake County</v>
      </c>
      <c r="J2706" t="str">
        <f>IFERROR(Table1[[#This Row],[County (Utah.gov)]], SUBSTITUTE(Table1[[#This Row],[County (WPR)]], " County", ""))</f>
        <v>Salt Lake</v>
      </c>
    </row>
    <row r="2707" spans="1:10">
      <c r="A2707" t="s">
        <v>135</v>
      </c>
      <c r="B2707" t="s">
        <v>311</v>
      </c>
      <c r="C2707">
        <v>2025</v>
      </c>
      <c r="D2707">
        <v>2</v>
      </c>
      <c r="E2707">
        <v>84120</v>
      </c>
      <c r="F2707" t="s">
        <v>291</v>
      </c>
      <c r="G2707">
        <v>1</v>
      </c>
      <c r="H2707" t="str">
        <f>_xlfn.XLOOKUP(Table1[[#This Row],[ZIPCODE]],Table2[Zip Code],Table2[County])</f>
        <v>Salt Lake</v>
      </c>
      <c r="I2707" t="str">
        <f>_xlfn.XLOOKUP(Table1[[#This Row],[ZIPCODE]],Table3[zip],Table3[county])</f>
        <v>Salt Lake County</v>
      </c>
      <c r="J2707" t="str">
        <f>IFERROR(Table1[[#This Row],[County (Utah.gov)]], SUBSTITUTE(Table1[[#This Row],[County (WPR)]], " County", ""))</f>
        <v>Salt Lake</v>
      </c>
    </row>
    <row r="2708" spans="1:10">
      <c r="A2708" t="s">
        <v>135</v>
      </c>
      <c r="B2708" t="s">
        <v>311</v>
      </c>
      <c r="C2708">
        <v>2025</v>
      </c>
      <c r="D2708">
        <v>2</v>
      </c>
      <c r="E2708">
        <v>84124</v>
      </c>
      <c r="F2708" t="s">
        <v>291</v>
      </c>
      <c r="G2708">
        <v>1</v>
      </c>
      <c r="H2708" t="str">
        <f>_xlfn.XLOOKUP(Table1[[#This Row],[ZIPCODE]],Table2[Zip Code],Table2[County])</f>
        <v>Salt Lake</v>
      </c>
      <c r="I2708" t="str">
        <f>_xlfn.XLOOKUP(Table1[[#This Row],[ZIPCODE]],Table3[zip],Table3[county])</f>
        <v>Salt Lake County</v>
      </c>
      <c r="J2708" t="str">
        <f>IFERROR(Table1[[#This Row],[County (Utah.gov)]], SUBSTITUTE(Table1[[#This Row],[County (WPR)]], " County", ""))</f>
        <v>Salt Lake</v>
      </c>
    </row>
    <row r="2709" spans="1:10">
      <c r="A2709" t="s">
        <v>135</v>
      </c>
      <c r="B2709" t="s">
        <v>311</v>
      </c>
      <c r="C2709">
        <v>2025</v>
      </c>
      <c r="D2709">
        <v>2</v>
      </c>
      <c r="E2709">
        <v>84321</v>
      </c>
      <c r="F2709" t="s">
        <v>290</v>
      </c>
      <c r="G2709">
        <v>1</v>
      </c>
      <c r="H2709" t="str">
        <f>_xlfn.XLOOKUP(Table1[[#This Row],[ZIPCODE]],Table2[Zip Code],Table2[County])</f>
        <v>Cache</v>
      </c>
      <c r="I2709" t="str">
        <f>_xlfn.XLOOKUP(Table1[[#This Row],[ZIPCODE]],Table3[zip],Table3[county])</f>
        <v>Cache County</v>
      </c>
      <c r="J2709" t="str">
        <f>IFERROR(Table1[[#This Row],[County (Utah.gov)]], SUBSTITUTE(Table1[[#This Row],[County (WPR)]], " County", ""))</f>
        <v>Cache</v>
      </c>
    </row>
    <row r="2710" spans="1:10">
      <c r="A2710" t="s">
        <v>135</v>
      </c>
      <c r="B2710" t="s">
        <v>311</v>
      </c>
      <c r="C2710">
        <v>2025</v>
      </c>
      <c r="D2710">
        <v>2</v>
      </c>
      <c r="E2710">
        <v>84604</v>
      </c>
      <c r="F2710" t="s">
        <v>291</v>
      </c>
      <c r="G2710">
        <v>1</v>
      </c>
      <c r="H2710" t="str">
        <f>_xlfn.XLOOKUP(Table1[[#This Row],[ZIPCODE]],Table2[Zip Code],Table2[County])</f>
        <v>Utah</v>
      </c>
      <c r="I2710" t="str">
        <f>_xlfn.XLOOKUP(Table1[[#This Row],[ZIPCODE]],Table3[zip],Table3[county])</f>
        <v>Utah County</v>
      </c>
      <c r="J2710" t="str">
        <f>IFERROR(Table1[[#This Row],[County (Utah.gov)]], SUBSTITUTE(Table1[[#This Row],[County (WPR)]], " County", ""))</f>
        <v>Utah</v>
      </c>
    </row>
    <row r="2711" spans="1:10">
      <c r="A2711" t="s">
        <v>135</v>
      </c>
      <c r="B2711" t="s">
        <v>311</v>
      </c>
      <c r="C2711">
        <v>2025</v>
      </c>
      <c r="D2711">
        <v>2</v>
      </c>
      <c r="E2711">
        <v>84663</v>
      </c>
      <c r="F2711" t="s">
        <v>291</v>
      </c>
      <c r="G2711">
        <v>1</v>
      </c>
      <c r="H2711" t="str">
        <f>_xlfn.XLOOKUP(Table1[[#This Row],[ZIPCODE]],Table2[Zip Code],Table2[County])</f>
        <v>Utah</v>
      </c>
      <c r="I2711" t="str">
        <f>_xlfn.XLOOKUP(Table1[[#This Row],[ZIPCODE]],Table3[zip],Table3[county])</f>
        <v>Utah County</v>
      </c>
      <c r="J2711" t="str">
        <f>IFERROR(Table1[[#This Row],[County (Utah.gov)]], SUBSTITUTE(Table1[[#This Row],[County (WPR)]], " County", ""))</f>
        <v>Utah</v>
      </c>
    </row>
    <row r="2712" spans="1:10">
      <c r="A2712" t="s">
        <v>135</v>
      </c>
      <c r="B2712" t="s">
        <v>312</v>
      </c>
      <c r="C2712">
        <v>2025</v>
      </c>
      <c r="D2712">
        <v>2</v>
      </c>
      <c r="E2712">
        <v>84525</v>
      </c>
      <c r="F2712" t="s">
        <v>291</v>
      </c>
      <c r="G2712">
        <v>1</v>
      </c>
      <c r="H2712" t="str">
        <f>_xlfn.XLOOKUP(Table1[[#This Row],[ZIPCODE]],Table2[Zip Code],Table2[County])</f>
        <v>Emery</v>
      </c>
      <c r="I2712" t="str">
        <f>_xlfn.XLOOKUP(Table1[[#This Row],[ZIPCODE]],Table3[zip],Table3[county])</f>
        <v>Emery County</v>
      </c>
      <c r="J2712" t="str">
        <f>IFERROR(Table1[[#This Row],[County (Utah.gov)]], SUBSTITUTE(Table1[[#This Row],[County (WPR)]], " County", ""))</f>
        <v>Emery</v>
      </c>
    </row>
    <row r="2713" spans="1:10">
      <c r="A2713" t="s">
        <v>135</v>
      </c>
      <c r="B2713" t="s">
        <v>312</v>
      </c>
      <c r="C2713">
        <v>2025</v>
      </c>
      <c r="D2713">
        <v>2</v>
      </c>
      <c r="E2713">
        <v>84526</v>
      </c>
      <c r="F2713" t="s">
        <v>291</v>
      </c>
      <c r="G2713">
        <v>1</v>
      </c>
      <c r="H2713" t="str">
        <f>_xlfn.XLOOKUP(Table1[[#This Row],[ZIPCODE]],Table2[Zip Code],Table2[County])</f>
        <v>Carbon</v>
      </c>
      <c r="I2713" t="str">
        <f>_xlfn.XLOOKUP(Table1[[#This Row],[ZIPCODE]],Table3[zip],Table3[county])</f>
        <v>Carbon County</v>
      </c>
      <c r="J2713" t="str">
        <f>IFERROR(Table1[[#This Row],[County (Utah.gov)]], SUBSTITUTE(Table1[[#This Row],[County (WPR)]], " County", ""))</f>
        <v>Carbon</v>
      </c>
    </row>
    <row r="2714" spans="1:10">
      <c r="A2714" t="s">
        <v>135</v>
      </c>
      <c r="B2714" t="s">
        <v>312</v>
      </c>
      <c r="C2714">
        <v>2025</v>
      </c>
      <c r="D2714">
        <v>2</v>
      </c>
      <c r="E2714">
        <v>84532</v>
      </c>
      <c r="F2714" t="s">
        <v>290</v>
      </c>
      <c r="G2714">
        <v>16</v>
      </c>
      <c r="H2714" t="str">
        <f>_xlfn.XLOOKUP(Table1[[#This Row],[ZIPCODE]],Table2[Zip Code],Table2[County])</f>
        <v>Grand</v>
      </c>
      <c r="I2714" t="str">
        <f>_xlfn.XLOOKUP(Table1[[#This Row],[ZIPCODE]],Table3[zip],Table3[county])</f>
        <v>Grand County</v>
      </c>
      <c r="J2714" t="str">
        <f>IFERROR(Table1[[#This Row],[County (Utah.gov)]], SUBSTITUTE(Table1[[#This Row],[County (WPR)]], " County", ""))</f>
        <v>Grand</v>
      </c>
    </row>
    <row r="2715" spans="1:10">
      <c r="A2715" t="s">
        <v>135</v>
      </c>
      <c r="B2715" t="s">
        <v>312</v>
      </c>
      <c r="C2715">
        <v>2025</v>
      </c>
      <c r="D2715">
        <v>2</v>
      </c>
      <c r="E2715">
        <v>84532</v>
      </c>
      <c r="F2715" t="s">
        <v>291</v>
      </c>
      <c r="G2715">
        <v>29</v>
      </c>
      <c r="H2715" t="str">
        <f>_xlfn.XLOOKUP(Table1[[#This Row],[ZIPCODE]],Table2[Zip Code],Table2[County])</f>
        <v>Grand</v>
      </c>
      <c r="I2715" t="str">
        <f>_xlfn.XLOOKUP(Table1[[#This Row],[ZIPCODE]],Table3[zip],Table3[county])</f>
        <v>Grand County</v>
      </c>
      <c r="J2715" t="str">
        <f>IFERROR(Table1[[#This Row],[County (Utah.gov)]], SUBSTITUTE(Table1[[#This Row],[County (WPR)]], " County", ""))</f>
        <v>Grand</v>
      </c>
    </row>
    <row r="2716" spans="1:10">
      <c r="A2716" t="s">
        <v>135</v>
      </c>
      <c r="B2716" t="s">
        <v>312</v>
      </c>
      <c r="C2716">
        <v>2025</v>
      </c>
      <c r="D2716">
        <v>2</v>
      </c>
      <c r="E2716">
        <v>84535</v>
      </c>
      <c r="F2716" t="s">
        <v>291</v>
      </c>
      <c r="G2716">
        <v>1</v>
      </c>
      <c r="H2716" t="str">
        <f>_xlfn.XLOOKUP(Table1[[#This Row],[ZIPCODE]],Table2[Zip Code],Table2[County])</f>
        <v>San Juan</v>
      </c>
      <c r="I2716" t="str">
        <f>_xlfn.XLOOKUP(Table1[[#This Row],[ZIPCODE]],Table3[zip],Table3[county])</f>
        <v>San Juan County</v>
      </c>
      <c r="J2716" t="str">
        <f>IFERROR(Table1[[#This Row],[County (Utah.gov)]], SUBSTITUTE(Table1[[#This Row],[County (WPR)]], " County", ""))</f>
        <v>San Juan</v>
      </c>
    </row>
    <row r="2717" spans="1:10">
      <c r="A2717" t="s">
        <v>135</v>
      </c>
      <c r="B2717" t="s">
        <v>313</v>
      </c>
      <c r="C2717">
        <v>2025</v>
      </c>
      <c r="D2717">
        <v>2</v>
      </c>
      <c r="E2717">
        <v>84040</v>
      </c>
      <c r="F2717" t="s">
        <v>290</v>
      </c>
      <c r="G2717">
        <v>1</v>
      </c>
      <c r="H2717" t="str">
        <f>_xlfn.XLOOKUP(Table1[[#This Row],[ZIPCODE]],Table2[Zip Code],Table2[County])</f>
        <v>Davis</v>
      </c>
      <c r="I2717" t="str">
        <f>_xlfn.XLOOKUP(Table1[[#This Row],[ZIPCODE]],Table3[zip],Table3[county])</f>
        <v>Davis County</v>
      </c>
      <c r="J2717" t="str">
        <f>IFERROR(Table1[[#This Row],[County (Utah.gov)]], SUBSTITUTE(Table1[[#This Row],[County (WPR)]], " County", ""))</f>
        <v>Davis</v>
      </c>
    </row>
    <row r="2718" spans="1:10">
      <c r="A2718" t="s">
        <v>135</v>
      </c>
      <c r="B2718" t="s">
        <v>313</v>
      </c>
      <c r="C2718">
        <v>2025</v>
      </c>
      <c r="D2718">
        <v>2</v>
      </c>
      <c r="E2718">
        <v>84054</v>
      </c>
      <c r="F2718" t="s">
        <v>290</v>
      </c>
      <c r="G2718">
        <v>1</v>
      </c>
      <c r="H2718" t="str">
        <f>_xlfn.XLOOKUP(Table1[[#This Row],[ZIPCODE]],Table2[Zip Code],Table2[County])</f>
        <v>Davis</v>
      </c>
      <c r="I2718" t="str">
        <f>_xlfn.XLOOKUP(Table1[[#This Row],[ZIPCODE]],Table3[zip],Table3[county])</f>
        <v>Davis County</v>
      </c>
      <c r="J2718" t="str">
        <f>IFERROR(Table1[[#This Row],[County (Utah.gov)]], SUBSTITUTE(Table1[[#This Row],[County (WPR)]], " County", ""))</f>
        <v>Davis</v>
      </c>
    </row>
    <row r="2719" spans="1:10">
      <c r="A2719" t="s">
        <v>135</v>
      </c>
      <c r="B2719" t="s">
        <v>313</v>
      </c>
      <c r="C2719">
        <v>2025</v>
      </c>
      <c r="D2719">
        <v>2</v>
      </c>
      <c r="E2719">
        <v>84062</v>
      </c>
      <c r="F2719" t="s">
        <v>290</v>
      </c>
      <c r="G2719">
        <v>1</v>
      </c>
      <c r="H2719" t="str">
        <f>_xlfn.XLOOKUP(Table1[[#This Row],[ZIPCODE]],Table2[Zip Code],Table2[County])</f>
        <v>Utah</v>
      </c>
      <c r="I2719" t="str">
        <f>_xlfn.XLOOKUP(Table1[[#This Row],[ZIPCODE]],Table3[zip],Table3[county])</f>
        <v>Utah County</v>
      </c>
      <c r="J2719" t="str">
        <f>IFERROR(Table1[[#This Row],[County (Utah.gov)]], SUBSTITUTE(Table1[[#This Row],[County (WPR)]], " County", ""))</f>
        <v>Utah</v>
      </c>
    </row>
    <row r="2720" spans="1:10">
      <c r="A2720" t="s">
        <v>135</v>
      </c>
      <c r="B2720" t="s">
        <v>313</v>
      </c>
      <c r="C2720">
        <v>2025</v>
      </c>
      <c r="D2720">
        <v>2</v>
      </c>
      <c r="E2720">
        <v>84065</v>
      </c>
      <c r="F2720" t="s">
        <v>291</v>
      </c>
      <c r="G2720">
        <v>1</v>
      </c>
      <c r="H2720" t="str">
        <f>_xlfn.XLOOKUP(Table1[[#This Row],[ZIPCODE]],Table2[Zip Code],Table2[County])</f>
        <v>Salt Lake</v>
      </c>
      <c r="I2720" t="str">
        <f>_xlfn.XLOOKUP(Table1[[#This Row],[ZIPCODE]],Table3[zip],Table3[county])</f>
        <v>Salt Lake County</v>
      </c>
      <c r="J2720" t="str">
        <f>IFERROR(Table1[[#This Row],[County (Utah.gov)]], SUBSTITUTE(Table1[[#This Row],[County (WPR)]], " County", ""))</f>
        <v>Salt Lake</v>
      </c>
    </row>
    <row r="2721" spans="1:10">
      <c r="A2721" t="s">
        <v>135</v>
      </c>
      <c r="B2721" t="s">
        <v>313</v>
      </c>
      <c r="C2721">
        <v>2025</v>
      </c>
      <c r="D2721">
        <v>2</v>
      </c>
      <c r="E2721">
        <v>84080</v>
      </c>
      <c r="F2721" t="s">
        <v>290</v>
      </c>
      <c r="G2721">
        <v>1</v>
      </c>
      <c r="H2721" t="str">
        <f>_xlfn.XLOOKUP(Table1[[#This Row],[ZIPCODE]],Table2[Zip Code],Table2[County])</f>
        <v>Tooele</v>
      </c>
      <c r="I2721" t="str">
        <f>_xlfn.XLOOKUP(Table1[[#This Row],[ZIPCODE]],Table3[zip],Table3[county])</f>
        <v>Tooele County</v>
      </c>
      <c r="J2721" t="str">
        <f>IFERROR(Table1[[#This Row],[County (Utah.gov)]], SUBSTITUTE(Table1[[#This Row],[County (WPR)]], " County", ""))</f>
        <v>Tooele</v>
      </c>
    </row>
    <row r="2722" spans="1:10">
      <c r="A2722" t="s">
        <v>135</v>
      </c>
      <c r="B2722" t="s">
        <v>313</v>
      </c>
      <c r="C2722">
        <v>2025</v>
      </c>
      <c r="D2722">
        <v>2</v>
      </c>
      <c r="E2722">
        <v>84096</v>
      </c>
      <c r="F2722" t="s">
        <v>290</v>
      </c>
      <c r="G2722">
        <v>1</v>
      </c>
      <c r="H2722" t="e">
        <f>_xlfn.XLOOKUP(Table1[[#This Row],[ZIPCODE]],Table2[Zip Code],Table2[County])</f>
        <v>#N/A</v>
      </c>
      <c r="I2722" t="str">
        <f>_xlfn.XLOOKUP(Table1[[#This Row],[ZIPCODE]],Table3[zip],Table3[county])</f>
        <v>Salt Lake County</v>
      </c>
      <c r="J2722" t="str">
        <f>IFERROR(Table1[[#This Row],[County (Utah.gov)]], SUBSTITUTE(Table1[[#This Row],[County (WPR)]], " County", ""))</f>
        <v>Salt Lake</v>
      </c>
    </row>
    <row r="2723" spans="1:10">
      <c r="A2723" t="s">
        <v>135</v>
      </c>
      <c r="B2723" t="s">
        <v>313</v>
      </c>
      <c r="C2723">
        <v>2025</v>
      </c>
      <c r="D2723">
        <v>2</v>
      </c>
      <c r="E2723">
        <v>84341</v>
      </c>
      <c r="F2723" t="s">
        <v>290</v>
      </c>
      <c r="G2723">
        <v>2</v>
      </c>
      <c r="H2723" t="str">
        <f>_xlfn.XLOOKUP(Table1[[#This Row],[ZIPCODE]],Table2[Zip Code],Table2[County])</f>
        <v>Cache</v>
      </c>
      <c r="I2723" t="str">
        <f>_xlfn.XLOOKUP(Table1[[#This Row],[ZIPCODE]],Table3[zip],Table3[county])</f>
        <v>Cache County</v>
      </c>
      <c r="J2723" t="str">
        <f>IFERROR(Table1[[#This Row],[County (Utah.gov)]], SUBSTITUTE(Table1[[#This Row],[County (WPR)]], " County", ""))</f>
        <v>Cache</v>
      </c>
    </row>
    <row r="2724" spans="1:10">
      <c r="A2724" t="s">
        <v>135</v>
      </c>
      <c r="B2724" t="s">
        <v>313</v>
      </c>
      <c r="C2724">
        <v>2025</v>
      </c>
      <c r="D2724">
        <v>2</v>
      </c>
      <c r="E2724">
        <v>84510</v>
      </c>
      <c r="F2724" t="s">
        <v>290</v>
      </c>
      <c r="G2724">
        <v>11</v>
      </c>
      <c r="H2724" t="str">
        <f>_xlfn.XLOOKUP(Table1[[#This Row],[ZIPCODE]],Table2[Zip Code],Table2[County])</f>
        <v>San Juan</v>
      </c>
      <c r="I2724" t="e">
        <f>_xlfn.XLOOKUP(Table1[[#This Row],[ZIPCODE]],Table3[zip],Table3[county])</f>
        <v>#N/A</v>
      </c>
      <c r="J2724" t="str">
        <f>IFERROR(Table1[[#This Row],[County (Utah.gov)]], SUBSTITUTE(Table1[[#This Row],[County (WPR)]], " County", ""))</f>
        <v>San Juan</v>
      </c>
    </row>
    <row r="2725" spans="1:10">
      <c r="A2725" t="s">
        <v>135</v>
      </c>
      <c r="B2725" t="s">
        <v>313</v>
      </c>
      <c r="C2725">
        <v>2025</v>
      </c>
      <c r="D2725">
        <v>2</v>
      </c>
      <c r="E2725">
        <v>84510</v>
      </c>
      <c r="F2725" t="s">
        <v>291</v>
      </c>
      <c r="G2725">
        <v>2</v>
      </c>
      <c r="H2725" t="str">
        <f>_xlfn.XLOOKUP(Table1[[#This Row],[ZIPCODE]],Table2[Zip Code],Table2[County])</f>
        <v>San Juan</v>
      </c>
      <c r="I2725" t="e">
        <f>_xlfn.XLOOKUP(Table1[[#This Row],[ZIPCODE]],Table3[zip],Table3[county])</f>
        <v>#N/A</v>
      </c>
      <c r="J2725" t="str">
        <f>IFERROR(Table1[[#This Row],[County (Utah.gov)]], SUBSTITUTE(Table1[[#This Row],[County (WPR)]], " County", ""))</f>
        <v>San Juan</v>
      </c>
    </row>
    <row r="2726" spans="1:10">
      <c r="A2726" t="s">
        <v>135</v>
      </c>
      <c r="B2726" t="s">
        <v>313</v>
      </c>
      <c r="C2726">
        <v>2025</v>
      </c>
      <c r="D2726">
        <v>2</v>
      </c>
      <c r="E2726">
        <v>84511</v>
      </c>
      <c r="F2726" t="s">
        <v>290</v>
      </c>
      <c r="G2726">
        <v>49</v>
      </c>
      <c r="H2726" t="str">
        <f>_xlfn.XLOOKUP(Table1[[#This Row],[ZIPCODE]],Table2[Zip Code],Table2[County])</f>
        <v>San Juan</v>
      </c>
      <c r="I2726" t="str">
        <f>_xlfn.XLOOKUP(Table1[[#This Row],[ZIPCODE]],Table3[zip],Table3[county])</f>
        <v>San Juan County</v>
      </c>
      <c r="J2726" t="str">
        <f>IFERROR(Table1[[#This Row],[County (Utah.gov)]], SUBSTITUTE(Table1[[#This Row],[County (WPR)]], " County", ""))</f>
        <v>San Juan</v>
      </c>
    </row>
    <row r="2727" spans="1:10">
      <c r="A2727" t="s">
        <v>135</v>
      </c>
      <c r="B2727" t="s">
        <v>313</v>
      </c>
      <c r="C2727">
        <v>2025</v>
      </c>
      <c r="D2727">
        <v>2</v>
      </c>
      <c r="E2727">
        <v>84511</v>
      </c>
      <c r="F2727" t="s">
        <v>291</v>
      </c>
      <c r="G2727">
        <v>37</v>
      </c>
      <c r="H2727" t="str">
        <f>_xlfn.XLOOKUP(Table1[[#This Row],[ZIPCODE]],Table2[Zip Code],Table2[County])</f>
        <v>San Juan</v>
      </c>
      <c r="I2727" t="str">
        <f>_xlfn.XLOOKUP(Table1[[#This Row],[ZIPCODE]],Table3[zip],Table3[county])</f>
        <v>San Juan County</v>
      </c>
      <c r="J2727" t="str">
        <f>IFERROR(Table1[[#This Row],[County (Utah.gov)]], SUBSTITUTE(Table1[[#This Row],[County (WPR)]], " County", ""))</f>
        <v>San Juan</v>
      </c>
    </row>
    <row r="2728" spans="1:10">
      <c r="A2728" t="s">
        <v>135</v>
      </c>
      <c r="B2728" t="s">
        <v>313</v>
      </c>
      <c r="C2728">
        <v>2025</v>
      </c>
      <c r="D2728">
        <v>2</v>
      </c>
      <c r="E2728">
        <v>84512</v>
      </c>
      <c r="F2728" t="s">
        <v>290</v>
      </c>
      <c r="G2728">
        <v>4</v>
      </c>
      <c r="H2728" t="str">
        <f>_xlfn.XLOOKUP(Table1[[#This Row],[ZIPCODE]],Table2[Zip Code],Table2[County])</f>
        <v>San Juan</v>
      </c>
      <c r="I2728" t="str">
        <f>_xlfn.XLOOKUP(Table1[[#This Row],[ZIPCODE]],Table3[zip],Table3[county])</f>
        <v>San Juan County</v>
      </c>
      <c r="J2728" t="str">
        <f>IFERROR(Table1[[#This Row],[County (Utah.gov)]], SUBSTITUTE(Table1[[#This Row],[County (WPR)]], " County", ""))</f>
        <v>San Juan</v>
      </c>
    </row>
    <row r="2729" spans="1:10">
      <c r="A2729" t="s">
        <v>135</v>
      </c>
      <c r="B2729" t="s">
        <v>313</v>
      </c>
      <c r="C2729">
        <v>2025</v>
      </c>
      <c r="D2729">
        <v>2</v>
      </c>
      <c r="E2729">
        <v>84512</v>
      </c>
      <c r="F2729" t="s">
        <v>291</v>
      </c>
      <c r="G2729">
        <v>4</v>
      </c>
      <c r="H2729" t="str">
        <f>_xlfn.XLOOKUP(Table1[[#This Row],[ZIPCODE]],Table2[Zip Code],Table2[County])</f>
        <v>San Juan</v>
      </c>
      <c r="I2729" t="str">
        <f>_xlfn.XLOOKUP(Table1[[#This Row],[ZIPCODE]],Table3[zip],Table3[county])</f>
        <v>San Juan County</v>
      </c>
      <c r="J2729" t="str">
        <f>IFERROR(Table1[[#This Row],[County (Utah.gov)]], SUBSTITUTE(Table1[[#This Row],[County (WPR)]], " County", ""))</f>
        <v>San Juan</v>
      </c>
    </row>
    <row r="2730" spans="1:10">
      <c r="A2730" t="s">
        <v>135</v>
      </c>
      <c r="B2730" t="s">
        <v>313</v>
      </c>
      <c r="C2730">
        <v>2025</v>
      </c>
      <c r="D2730">
        <v>2</v>
      </c>
      <c r="E2730">
        <v>84531</v>
      </c>
      <c r="F2730" t="s">
        <v>290</v>
      </c>
      <c r="G2730">
        <v>4</v>
      </c>
      <c r="H2730" t="str">
        <f>_xlfn.XLOOKUP(Table1[[#This Row],[ZIPCODE]],Table2[Zip Code],Table2[County])</f>
        <v>San Juan</v>
      </c>
      <c r="I2730" t="str">
        <f>_xlfn.XLOOKUP(Table1[[#This Row],[ZIPCODE]],Table3[zip],Table3[county])</f>
        <v>San Juan County</v>
      </c>
      <c r="J2730" t="str">
        <f>IFERROR(Table1[[#This Row],[County (Utah.gov)]], SUBSTITUTE(Table1[[#This Row],[County (WPR)]], " County", ""))</f>
        <v>San Juan</v>
      </c>
    </row>
    <row r="2731" spans="1:10">
      <c r="A2731" t="s">
        <v>135</v>
      </c>
      <c r="B2731" t="s">
        <v>313</v>
      </c>
      <c r="C2731">
        <v>2025</v>
      </c>
      <c r="D2731">
        <v>2</v>
      </c>
      <c r="E2731">
        <v>84531</v>
      </c>
      <c r="F2731" t="s">
        <v>291</v>
      </c>
      <c r="G2731">
        <v>6</v>
      </c>
      <c r="H2731" t="str">
        <f>_xlfn.XLOOKUP(Table1[[#This Row],[ZIPCODE]],Table2[Zip Code],Table2[County])</f>
        <v>San Juan</v>
      </c>
      <c r="I2731" t="str">
        <f>_xlfn.XLOOKUP(Table1[[#This Row],[ZIPCODE]],Table3[zip],Table3[county])</f>
        <v>San Juan County</v>
      </c>
      <c r="J2731" t="str">
        <f>IFERROR(Table1[[#This Row],[County (Utah.gov)]], SUBSTITUTE(Table1[[#This Row],[County (WPR)]], " County", ""))</f>
        <v>San Juan</v>
      </c>
    </row>
    <row r="2732" spans="1:10">
      <c r="A2732" t="s">
        <v>135</v>
      </c>
      <c r="B2732" t="s">
        <v>313</v>
      </c>
      <c r="C2732">
        <v>2025</v>
      </c>
      <c r="D2732">
        <v>2</v>
      </c>
      <c r="E2732">
        <v>84532</v>
      </c>
      <c r="F2732" t="s">
        <v>290</v>
      </c>
      <c r="G2732">
        <v>1</v>
      </c>
      <c r="H2732" t="str">
        <f>_xlfn.XLOOKUP(Table1[[#This Row],[ZIPCODE]],Table2[Zip Code],Table2[County])</f>
        <v>Grand</v>
      </c>
      <c r="I2732" t="str">
        <f>_xlfn.XLOOKUP(Table1[[#This Row],[ZIPCODE]],Table3[zip],Table3[county])</f>
        <v>Grand County</v>
      </c>
      <c r="J2732" t="str">
        <f>IFERROR(Table1[[#This Row],[County (Utah.gov)]], SUBSTITUTE(Table1[[#This Row],[County (WPR)]], " County", ""))</f>
        <v>Grand</v>
      </c>
    </row>
    <row r="2733" spans="1:10">
      <c r="A2733" t="s">
        <v>135</v>
      </c>
      <c r="B2733" t="s">
        <v>313</v>
      </c>
      <c r="C2733">
        <v>2025</v>
      </c>
      <c r="D2733">
        <v>2</v>
      </c>
      <c r="E2733">
        <v>84532</v>
      </c>
      <c r="F2733" t="s">
        <v>291</v>
      </c>
      <c r="G2733">
        <v>1</v>
      </c>
      <c r="H2733" t="str">
        <f>_xlfn.XLOOKUP(Table1[[#This Row],[ZIPCODE]],Table2[Zip Code],Table2[County])</f>
        <v>Grand</v>
      </c>
      <c r="I2733" t="str">
        <f>_xlfn.XLOOKUP(Table1[[#This Row],[ZIPCODE]],Table3[zip],Table3[county])</f>
        <v>Grand County</v>
      </c>
      <c r="J2733" t="str">
        <f>IFERROR(Table1[[#This Row],[County (Utah.gov)]], SUBSTITUTE(Table1[[#This Row],[County (WPR)]], " County", ""))</f>
        <v>Grand</v>
      </c>
    </row>
    <row r="2734" spans="1:10">
      <c r="A2734" t="s">
        <v>135</v>
      </c>
      <c r="B2734" t="s">
        <v>313</v>
      </c>
      <c r="C2734">
        <v>2025</v>
      </c>
      <c r="D2734">
        <v>2</v>
      </c>
      <c r="E2734">
        <v>84534</v>
      </c>
      <c r="F2734" t="s">
        <v>290</v>
      </c>
      <c r="G2734">
        <v>19</v>
      </c>
      <c r="H2734" t="str">
        <f>_xlfn.XLOOKUP(Table1[[#This Row],[ZIPCODE]],Table2[Zip Code],Table2[County])</f>
        <v>San Juan</v>
      </c>
      <c r="I2734" t="str">
        <f>_xlfn.XLOOKUP(Table1[[#This Row],[ZIPCODE]],Table3[zip],Table3[county])</f>
        <v>San Juan County</v>
      </c>
      <c r="J2734" t="str">
        <f>IFERROR(Table1[[#This Row],[County (Utah.gov)]], SUBSTITUTE(Table1[[#This Row],[County (WPR)]], " County", ""))</f>
        <v>San Juan</v>
      </c>
    </row>
    <row r="2735" spans="1:10">
      <c r="A2735" t="s">
        <v>135</v>
      </c>
      <c r="B2735" t="s">
        <v>313</v>
      </c>
      <c r="C2735">
        <v>2025</v>
      </c>
      <c r="D2735">
        <v>2</v>
      </c>
      <c r="E2735">
        <v>84534</v>
      </c>
      <c r="F2735" t="s">
        <v>291</v>
      </c>
      <c r="G2735">
        <v>11</v>
      </c>
      <c r="H2735" t="str">
        <f>_xlfn.XLOOKUP(Table1[[#This Row],[ZIPCODE]],Table2[Zip Code],Table2[County])</f>
        <v>San Juan</v>
      </c>
      <c r="I2735" t="str">
        <f>_xlfn.XLOOKUP(Table1[[#This Row],[ZIPCODE]],Table3[zip],Table3[county])</f>
        <v>San Juan County</v>
      </c>
      <c r="J2735" t="str">
        <f>IFERROR(Table1[[#This Row],[County (Utah.gov)]], SUBSTITUTE(Table1[[#This Row],[County (WPR)]], " County", ""))</f>
        <v>San Juan</v>
      </c>
    </row>
    <row r="2736" spans="1:10">
      <c r="A2736" t="s">
        <v>135</v>
      </c>
      <c r="B2736" t="s">
        <v>313</v>
      </c>
      <c r="C2736">
        <v>2025</v>
      </c>
      <c r="D2736">
        <v>2</v>
      </c>
      <c r="E2736">
        <v>84535</v>
      </c>
      <c r="F2736" t="s">
        <v>290</v>
      </c>
      <c r="G2736">
        <v>3</v>
      </c>
      <c r="H2736" t="str">
        <f>_xlfn.XLOOKUP(Table1[[#This Row],[ZIPCODE]],Table2[Zip Code],Table2[County])</f>
        <v>San Juan</v>
      </c>
      <c r="I2736" t="str">
        <f>_xlfn.XLOOKUP(Table1[[#This Row],[ZIPCODE]],Table3[zip],Table3[county])</f>
        <v>San Juan County</v>
      </c>
      <c r="J2736" t="str">
        <f>IFERROR(Table1[[#This Row],[County (Utah.gov)]], SUBSTITUTE(Table1[[#This Row],[County (WPR)]], " County", ""))</f>
        <v>San Juan</v>
      </c>
    </row>
    <row r="2737" spans="1:10">
      <c r="A2737" t="s">
        <v>135</v>
      </c>
      <c r="B2737" t="s">
        <v>313</v>
      </c>
      <c r="C2737">
        <v>2025</v>
      </c>
      <c r="D2737">
        <v>2</v>
      </c>
      <c r="E2737">
        <v>84535</v>
      </c>
      <c r="F2737" t="s">
        <v>291</v>
      </c>
      <c r="G2737">
        <v>10</v>
      </c>
      <c r="H2737" t="str">
        <f>_xlfn.XLOOKUP(Table1[[#This Row],[ZIPCODE]],Table2[Zip Code],Table2[County])</f>
        <v>San Juan</v>
      </c>
      <c r="I2737" t="str">
        <f>_xlfn.XLOOKUP(Table1[[#This Row],[ZIPCODE]],Table3[zip],Table3[county])</f>
        <v>San Juan County</v>
      </c>
      <c r="J2737" t="str">
        <f>IFERROR(Table1[[#This Row],[County (Utah.gov)]], SUBSTITUTE(Table1[[#This Row],[County (WPR)]], " County", ""))</f>
        <v>San Juan</v>
      </c>
    </row>
    <row r="2738" spans="1:10">
      <c r="A2738" t="s">
        <v>135</v>
      </c>
      <c r="B2738" t="s">
        <v>313</v>
      </c>
      <c r="C2738">
        <v>2025</v>
      </c>
      <c r="D2738">
        <v>2</v>
      </c>
      <c r="E2738">
        <v>84536</v>
      </c>
      <c r="F2738" t="s">
        <v>290</v>
      </c>
      <c r="G2738">
        <v>16</v>
      </c>
      <c r="H2738" t="str">
        <f>_xlfn.XLOOKUP(Table1[[#This Row],[ZIPCODE]],Table2[Zip Code],Table2[County])</f>
        <v>San Juan</v>
      </c>
      <c r="I2738" t="str">
        <f>_xlfn.XLOOKUP(Table1[[#This Row],[ZIPCODE]],Table3[zip],Table3[county])</f>
        <v>San Juan County</v>
      </c>
      <c r="J2738" t="str">
        <f>IFERROR(Table1[[#This Row],[County (Utah.gov)]], SUBSTITUTE(Table1[[#This Row],[County (WPR)]], " County", ""))</f>
        <v>San Juan</v>
      </c>
    </row>
    <row r="2739" spans="1:10">
      <c r="A2739" t="s">
        <v>135</v>
      </c>
      <c r="B2739" t="s">
        <v>313</v>
      </c>
      <c r="C2739">
        <v>2025</v>
      </c>
      <c r="D2739">
        <v>2</v>
      </c>
      <c r="E2739">
        <v>84536</v>
      </c>
      <c r="F2739" t="s">
        <v>291</v>
      </c>
      <c r="G2739">
        <v>7</v>
      </c>
      <c r="H2739" t="str">
        <f>_xlfn.XLOOKUP(Table1[[#This Row],[ZIPCODE]],Table2[Zip Code],Table2[County])</f>
        <v>San Juan</v>
      </c>
      <c r="I2739" t="str">
        <f>_xlfn.XLOOKUP(Table1[[#This Row],[ZIPCODE]],Table3[zip],Table3[county])</f>
        <v>San Juan County</v>
      </c>
      <c r="J2739" t="str">
        <f>IFERROR(Table1[[#This Row],[County (Utah.gov)]], SUBSTITUTE(Table1[[#This Row],[County (WPR)]], " County", ""))</f>
        <v>San Juan</v>
      </c>
    </row>
    <row r="2740" spans="1:10">
      <c r="A2740" t="s">
        <v>135</v>
      </c>
      <c r="B2740" t="s">
        <v>313</v>
      </c>
      <c r="C2740">
        <v>2025</v>
      </c>
      <c r="D2740">
        <v>2</v>
      </c>
      <c r="E2740">
        <v>84606</v>
      </c>
      <c r="F2740" t="s">
        <v>291</v>
      </c>
      <c r="G2740">
        <v>1</v>
      </c>
      <c r="H2740" t="str">
        <f>_xlfn.XLOOKUP(Table1[[#This Row],[ZIPCODE]],Table2[Zip Code],Table2[County])</f>
        <v>Utah</v>
      </c>
      <c r="I2740" t="str">
        <f>_xlfn.XLOOKUP(Table1[[#This Row],[ZIPCODE]],Table3[zip],Table3[county])</f>
        <v>Utah County</v>
      </c>
      <c r="J2740" t="str">
        <f>IFERROR(Table1[[#This Row],[County (Utah.gov)]], SUBSTITUTE(Table1[[#This Row],[County (WPR)]], " County", ""))</f>
        <v>Utah</v>
      </c>
    </row>
    <row r="2741" spans="1:10">
      <c r="A2741" t="s">
        <v>135</v>
      </c>
      <c r="B2741" t="s">
        <v>314</v>
      </c>
      <c r="C2741">
        <v>2025</v>
      </c>
      <c r="D2741">
        <v>2</v>
      </c>
      <c r="E2741">
        <v>84001</v>
      </c>
      <c r="F2741" t="s">
        <v>291</v>
      </c>
      <c r="G2741">
        <v>2</v>
      </c>
      <c r="H2741" t="str">
        <f>_xlfn.XLOOKUP(Table1[[#This Row],[ZIPCODE]],Table2[Zip Code],Table2[County])</f>
        <v>Duchesne</v>
      </c>
      <c r="I2741" t="str">
        <f>_xlfn.XLOOKUP(Table1[[#This Row],[ZIPCODE]],Table3[zip],Table3[county])</f>
        <v>Duchesne County</v>
      </c>
      <c r="J2741" t="str">
        <f>IFERROR(Table1[[#This Row],[County (Utah.gov)]], SUBSTITUTE(Table1[[#This Row],[County (WPR)]], " County", ""))</f>
        <v>Duchesne</v>
      </c>
    </row>
    <row r="2742" spans="1:10">
      <c r="A2742" t="s">
        <v>135</v>
      </c>
      <c r="B2742" t="s">
        <v>314</v>
      </c>
      <c r="C2742">
        <v>2025</v>
      </c>
      <c r="D2742">
        <v>2</v>
      </c>
      <c r="E2742">
        <v>84007</v>
      </c>
      <c r="F2742" t="s">
        <v>290</v>
      </c>
      <c r="G2742">
        <v>1</v>
      </c>
      <c r="H2742" t="str">
        <f>_xlfn.XLOOKUP(Table1[[#This Row],[ZIPCODE]],Table2[Zip Code],Table2[County])</f>
        <v>Duchesne</v>
      </c>
      <c r="I2742" t="str">
        <f>_xlfn.XLOOKUP(Table1[[#This Row],[ZIPCODE]],Table3[zip],Table3[county])</f>
        <v>Duchesne County</v>
      </c>
      <c r="J2742" t="str">
        <f>IFERROR(Table1[[#This Row],[County (Utah.gov)]], SUBSTITUTE(Table1[[#This Row],[County (WPR)]], " County", ""))</f>
        <v>Duchesne</v>
      </c>
    </row>
    <row r="2743" spans="1:10">
      <c r="A2743" t="s">
        <v>135</v>
      </c>
      <c r="B2743" t="s">
        <v>314</v>
      </c>
      <c r="C2743">
        <v>2025</v>
      </c>
      <c r="D2743">
        <v>2</v>
      </c>
      <c r="E2743">
        <v>84021</v>
      </c>
      <c r="F2743" t="s">
        <v>290</v>
      </c>
      <c r="G2743">
        <v>1</v>
      </c>
      <c r="H2743" t="str">
        <f>_xlfn.XLOOKUP(Table1[[#This Row],[ZIPCODE]],Table2[Zip Code],Table2[County])</f>
        <v>Duchesne</v>
      </c>
      <c r="I2743" t="str">
        <f>_xlfn.XLOOKUP(Table1[[#This Row],[ZIPCODE]],Table3[zip],Table3[county])</f>
        <v>Duchesne County</v>
      </c>
      <c r="J2743" t="str">
        <f>IFERROR(Table1[[#This Row],[County (Utah.gov)]], SUBSTITUTE(Table1[[#This Row],[County (WPR)]], " County", ""))</f>
        <v>Duchesne</v>
      </c>
    </row>
    <row r="2744" spans="1:10">
      <c r="A2744" t="s">
        <v>135</v>
      </c>
      <c r="B2744" t="s">
        <v>314</v>
      </c>
      <c r="C2744">
        <v>2025</v>
      </c>
      <c r="D2744">
        <v>2</v>
      </c>
      <c r="E2744">
        <v>84021</v>
      </c>
      <c r="F2744" t="s">
        <v>291</v>
      </c>
      <c r="G2744">
        <v>2</v>
      </c>
      <c r="H2744" t="str">
        <f>_xlfn.XLOOKUP(Table1[[#This Row],[ZIPCODE]],Table2[Zip Code],Table2[County])</f>
        <v>Duchesne</v>
      </c>
      <c r="I2744" t="str">
        <f>_xlfn.XLOOKUP(Table1[[#This Row],[ZIPCODE]],Table3[zip],Table3[county])</f>
        <v>Duchesne County</v>
      </c>
      <c r="J2744" t="str">
        <f>IFERROR(Table1[[#This Row],[County (Utah.gov)]], SUBSTITUTE(Table1[[#This Row],[County (WPR)]], " County", ""))</f>
        <v>Duchesne</v>
      </c>
    </row>
    <row r="2745" spans="1:10">
      <c r="A2745" t="s">
        <v>135</v>
      </c>
      <c r="B2745" t="s">
        <v>314</v>
      </c>
      <c r="C2745">
        <v>2025</v>
      </c>
      <c r="D2745">
        <v>2</v>
      </c>
      <c r="E2745">
        <v>84026</v>
      </c>
      <c r="F2745" t="s">
        <v>290</v>
      </c>
      <c r="G2745">
        <v>2</v>
      </c>
      <c r="H2745" t="str">
        <f>_xlfn.XLOOKUP(Table1[[#This Row],[ZIPCODE]],Table2[Zip Code],Table2[County])</f>
        <v>Uintah</v>
      </c>
      <c r="I2745" t="str">
        <f>_xlfn.XLOOKUP(Table1[[#This Row],[ZIPCODE]],Table3[zip],Table3[county])</f>
        <v>Uintah County</v>
      </c>
      <c r="J2745" t="str">
        <f>IFERROR(Table1[[#This Row],[County (Utah.gov)]], SUBSTITUTE(Table1[[#This Row],[County (WPR)]], " County", ""))</f>
        <v>Uintah</v>
      </c>
    </row>
    <row r="2746" spans="1:10">
      <c r="A2746" t="s">
        <v>135</v>
      </c>
      <c r="B2746" t="s">
        <v>314</v>
      </c>
      <c r="C2746">
        <v>2025</v>
      </c>
      <c r="D2746">
        <v>2</v>
      </c>
      <c r="E2746">
        <v>84026</v>
      </c>
      <c r="F2746" t="s">
        <v>291</v>
      </c>
      <c r="G2746">
        <v>1</v>
      </c>
      <c r="H2746" t="str">
        <f>_xlfn.XLOOKUP(Table1[[#This Row],[ZIPCODE]],Table2[Zip Code],Table2[County])</f>
        <v>Uintah</v>
      </c>
      <c r="I2746" t="str">
        <f>_xlfn.XLOOKUP(Table1[[#This Row],[ZIPCODE]],Table3[zip],Table3[county])</f>
        <v>Uintah County</v>
      </c>
      <c r="J2746" t="str">
        <f>IFERROR(Table1[[#This Row],[County (Utah.gov)]], SUBSTITUTE(Table1[[#This Row],[County (WPR)]], " County", ""))</f>
        <v>Uintah</v>
      </c>
    </row>
    <row r="2747" spans="1:10">
      <c r="A2747" t="s">
        <v>135</v>
      </c>
      <c r="B2747" t="s">
        <v>314</v>
      </c>
      <c r="C2747">
        <v>2025</v>
      </c>
      <c r="D2747">
        <v>2</v>
      </c>
      <c r="E2747">
        <v>84031</v>
      </c>
      <c r="F2747" t="s">
        <v>290</v>
      </c>
      <c r="G2747">
        <v>1</v>
      </c>
      <c r="H2747" t="str">
        <f>_xlfn.XLOOKUP(Table1[[#This Row],[ZIPCODE]],Table2[Zip Code],Table2[County])</f>
        <v>Duchesne</v>
      </c>
      <c r="I2747" t="str">
        <f>_xlfn.XLOOKUP(Table1[[#This Row],[ZIPCODE]],Table3[zip],Table3[county])</f>
        <v>Duchesne County</v>
      </c>
      <c r="J2747" t="str">
        <f>IFERROR(Table1[[#This Row],[County (Utah.gov)]], SUBSTITUTE(Table1[[#This Row],[County (WPR)]], " County", ""))</f>
        <v>Duchesne</v>
      </c>
    </row>
    <row r="2748" spans="1:10">
      <c r="A2748" t="s">
        <v>135</v>
      </c>
      <c r="B2748" t="s">
        <v>314</v>
      </c>
      <c r="C2748">
        <v>2025</v>
      </c>
      <c r="D2748">
        <v>2</v>
      </c>
      <c r="E2748">
        <v>84039</v>
      </c>
      <c r="F2748" t="s">
        <v>290</v>
      </c>
      <c r="G2748">
        <v>4</v>
      </c>
      <c r="H2748" t="str">
        <f>_xlfn.XLOOKUP(Table1[[#This Row],[ZIPCODE]],Table2[Zip Code],Table2[County])</f>
        <v>Uintah</v>
      </c>
      <c r="I2748" t="str">
        <f>_xlfn.XLOOKUP(Table1[[#This Row],[ZIPCODE]],Table3[zip],Table3[county])</f>
        <v>Uintah County</v>
      </c>
      <c r="J2748" t="str">
        <f>IFERROR(Table1[[#This Row],[County (Utah.gov)]], SUBSTITUTE(Table1[[#This Row],[County (WPR)]], " County", ""))</f>
        <v>Uintah</v>
      </c>
    </row>
    <row r="2749" spans="1:10">
      <c r="A2749" t="s">
        <v>135</v>
      </c>
      <c r="B2749" t="s">
        <v>314</v>
      </c>
      <c r="C2749">
        <v>2025</v>
      </c>
      <c r="D2749">
        <v>2</v>
      </c>
      <c r="E2749">
        <v>84039</v>
      </c>
      <c r="F2749" t="s">
        <v>291</v>
      </c>
      <c r="G2749">
        <v>1</v>
      </c>
      <c r="H2749" t="str">
        <f>_xlfn.XLOOKUP(Table1[[#This Row],[ZIPCODE]],Table2[Zip Code],Table2[County])</f>
        <v>Uintah</v>
      </c>
      <c r="I2749" t="str">
        <f>_xlfn.XLOOKUP(Table1[[#This Row],[ZIPCODE]],Table3[zip],Table3[county])</f>
        <v>Uintah County</v>
      </c>
      <c r="J2749" t="str">
        <f>IFERROR(Table1[[#This Row],[County (Utah.gov)]], SUBSTITUTE(Table1[[#This Row],[County (WPR)]], " County", ""))</f>
        <v>Uintah</v>
      </c>
    </row>
    <row r="2750" spans="1:10">
      <c r="A2750" t="s">
        <v>135</v>
      </c>
      <c r="B2750" t="s">
        <v>314</v>
      </c>
      <c r="C2750">
        <v>2025</v>
      </c>
      <c r="D2750">
        <v>2</v>
      </c>
      <c r="E2750">
        <v>84052</v>
      </c>
      <c r="F2750" t="s">
        <v>290</v>
      </c>
      <c r="G2750">
        <v>3</v>
      </c>
      <c r="H2750" t="str">
        <f>_xlfn.XLOOKUP(Table1[[#This Row],[ZIPCODE]],Table2[Zip Code],Table2[County])</f>
        <v>Duchesne</v>
      </c>
      <c r="I2750" t="str">
        <f>_xlfn.XLOOKUP(Table1[[#This Row],[ZIPCODE]],Table3[zip],Table3[county])</f>
        <v>Duchesne County</v>
      </c>
      <c r="J2750" t="str">
        <f>IFERROR(Table1[[#This Row],[County (Utah.gov)]], SUBSTITUTE(Table1[[#This Row],[County (WPR)]], " County", ""))</f>
        <v>Duchesne</v>
      </c>
    </row>
    <row r="2751" spans="1:10">
      <c r="A2751" t="s">
        <v>135</v>
      </c>
      <c r="B2751" t="s">
        <v>314</v>
      </c>
      <c r="C2751">
        <v>2025</v>
      </c>
      <c r="D2751">
        <v>2</v>
      </c>
      <c r="E2751">
        <v>84052</v>
      </c>
      <c r="F2751" t="s">
        <v>291</v>
      </c>
      <c r="G2751">
        <v>1</v>
      </c>
      <c r="H2751" t="str">
        <f>_xlfn.XLOOKUP(Table1[[#This Row],[ZIPCODE]],Table2[Zip Code],Table2[County])</f>
        <v>Duchesne</v>
      </c>
      <c r="I2751" t="str">
        <f>_xlfn.XLOOKUP(Table1[[#This Row],[ZIPCODE]],Table3[zip],Table3[county])</f>
        <v>Duchesne County</v>
      </c>
      <c r="J2751" t="str">
        <f>IFERROR(Table1[[#This Row],[County (Utah.gov)]], SUBSTITUTE(Table1[[#This Row],[County (WPR)]], " County", ""))</f>
        <v>Duchesne</v>
      </c>
    </row>
    <row r="2752" spans="1:10">
      <c r="A2752" t="s">
        <v>135</v>
      </c>
      <c r="B2752" t="s">
        <v>314</v>
      </c>
      <c r="C2752">
        <v>2025</v>
      </c>
      <c r="D2752">
        <v>2</v>
      </c>
      <c r="E2752">
        <v>84066</v>
      </c>
      <c r="F2752" t="s">
        <v>290</v>
      </c>
      <c r="G2752">
        <v>8</v>
      </c>
      <c r="H2752" t="str">
        <f>_xlfn.XLOOKUP(Table1[[#This Row],[ZIPCODE]],Table2[Zip Code],Table2[County])</f>
        <v>Duchesne</v>
      </c>
      <c r="I2752" t="str">
        <f>_xlfn.XLOOKUP(Table1[[#This Row],[ZIPCODE]],Table3[zip],Table3[county])</f>
        <v>Duchesne County</v>
      </c>
      <c r="J2752" t="str">
        <f>IFERROR(Table1[[#This Row],[County (Utah.gov)]], SUBSTITUTE(Table1[[#This Row],[County (WPR)]], " County", ""))</f>
        <v>Duchesne</v>
      </c>
    </row>
    <row r="2753" spans="1:10">
      <c r="A2753" t="s">
        <v>135</v>
      </c>
      <c r="B2753" t="s">
        <v>314</v>
      </c>
      <c r="C2753">
        <v>2025</v>
      </c>
      <c r="D2753">
        <v>2</v>
      </c>
      <c r="E2753">
        <v>84066</v>
      </c>
      <c r="F2753" t="s">
        <v>291</v>
      </c>
      <c r="G2753">
        <v>10</v>
      </c>
      <c r="H2753" t="str">
        <f>_xlfn.XLOOKUP(Table1[[#This Row],[ZIPCODE]],Table2[Zip Code],Table2[County])</f>
        <v>Duchesne</v>
      </c>
      <c r="I2753" t="str">
        <f>_xlfn.XLOOKUP(Table1[[#This Row],[ZIPCODE]],Table3[zip],Table3[county])</f>
        <v>Duchesne County</v>
      </c>
      <c r="J2753" t="str">
        <f>IFERROR(Table1[[#This Row],[County (Utah.gov)]], SUBSTITUTE(Table1[[#This Row],[County (WPR)]], " County", ""))</f>
        <v>Duchesne</v>
      </c>
    </row>
    <row r="2754" spans="1:10">
      <c r="A2754" t="s">
        <v>135</v>
      </c>
      <c r="B2754" t="s">
        <v>314</v>
      </c>
      <c r="C2754">
        <v>2025</v>
      </c>
      <c r="D2754">
        <v>2</v>
      </c>
      <c r="E2754">
        <v>84076</v>
      </c>
      <c r="F2754" t="s">
        <v>290</v>
      </c>
      <c r="G2754">
        <v>1</v>
      </c>
      <c r="H2754" t="str">
        <f>_xlfn.XLOOKUP(Table1[[#This Row],[ZIPCODE]],Table2[Zip Code],Table2[County])</f>
        <v>Uintah</v>
      </c>
      <c r="I2754" t="str">
        <f>_xlfn.XLOOKUP(Table1[[#This Row],[ZIPCODE]],Table3[zip],Table3[county])</f>
        <v>Uintah County</v>
      </c>
      <c r="J2754" t="str">
        <f>IFERROR(Table1[[#This Row],[County (Utah.gov)]], SUBSTITUTE(Table1[[#This Row],[County (WPR)]], " County", ""))</f>
        <v>Uintah</v>
      </c>
    </row>
    <row r="2755" spans="1:10">
      <c r="A2755" t="s">
        <v>135</v>
      </c>
      <c r="B2755" t="s">
        <v>314</v>
      </c>
      <c r="C2755">
        <v>2025</v>
      </c>
      <c r="D2755">
        <v>2</v>
      </c>
      <c r="E2755">
        <v>84076</v>
      </c>
      <c r="F2755" t="s">
        <v>291</v>
      </c>
      <c r="G2755">
        <v>1</v>
      </c>
      <c r="H2755" t="str">
        <f>_xlfn.XLOOKUP(Table1[[#This Row],[ZIPCODE]],Table2[Zip Code],Table2[County])</f>
        <v>Uintah</v>
      </c>
      <c r="I2755" t="str">
        <f>_xlfn.XLOOKUP(Table1[[#This Row],[ZIPCODE]],Table3[zip],Table3[county])</f>
        <v>Uintah County</v>
      </c>
      <c r="J2755" t="str">
        <f>IFERROR(Table1[[#This Row],[County (Utah.gov)]], SUBSTITUTE(Table1[[#This Row],[County (WPR)]], " County", ""))</f>
        <v>Uintah</v>
      </c>
    </row>
    <row r="2756" spans="1:10">
      <c r="A2756" t="s">
        <v>135</v>
      </c>
      <c r="B2756" t="s">
        <v>314</v>
      </c>
      <c r="C2756">
        <v>2025</v>
      </c>
      <c r="D2756">
        <v>2</v>
      </c>
      <c r="E2756">
        <v>84078</v>
      </c>
      <c r="F2756" t="s">
        <v>290</v>
      </c>
      <c r="G2756">
        <v>20</v>
      </c>
      <c r="H2756" t="str">
        <f>_xlfn.XLOOKUP(Table1[[#This Row],[ZIPCODE]],Table2[Zip Code],Table2[County])</f>
        <v>Uintah</v>
      </c>
      <c r="I2756" t="str">
        <f>_xlfn.XLOOKUP(Table1[[#This Row],[ZIPCODE]],Table3[zip],Table3[county])</f>
        <v>Uintah County</v>
      </c>
      <c r="J2756" t="str">
        <f>IFERROR(Table1[[#This Row],[County (Utah.gov)]], SUBSTITUTE(Table1[[#This Row],[County (WPR)]], " County", ""))</f>
        <v>Uintah</v>
      </c>
    </row>
    <row r="2757" spans="1:10">
      <c r="A2757" t="s">
        <v>135</v>
      </c>
      <c r="B2757" t="s">
        <v>314</v>
      </c>
      <c r="C2757">
        <v>2025</v>
      </c>
      <c r="D2757">
        <v>2</v>
      </c>
      <c r="E2757">
        <v>84078</v>
      </c>
      <c r="F2757" t="s">
        <v>291</v>
      </c>
      <c r="G2757">
        <v>13</v>
      </c>
      <c r="H2757" t="str">
        <f>_xlfn.XLOOKUP(Table1[[#This Row],[ZIPCODE]],Table2[Zip Code],Table2[County])</f>
        <v>Uintah</v>
      </c>
      <c r="I2757" t="str">
        <f>_xlfn.XLOOKUP(Table1[[#This Row],[ZIPCODE]],Table3[zip],Table3[county])</f>
        <v>Uintah County</v>
      </c>
      <c r="J2757" t="str">
        <f>IFERROR(Table1[[#This Row],[County (Utah.gov)]], SUBSTITUTE(Table1[[#This Row],[County (WPR)]], " County", ""))</f>
        <v>Uintah</v>
      </c>
    </row>
    <row r="2758" spans="1:10">
      <c r="A2758" t="s">
        <v>135</v>
      </c>
      <c r="B2758" t="s">
        <v>314</v>
      </c>
      <c r="C2758">
        <v>2025</v>
      </c>
      <c r="D2758">
        <v>2</v>
      </c>
      <c r="E2758">
        <v>84085</v>
      </c>
      <c r="F2758" t="s">
        <v>291</v>
      </c>
      <c r="G2758">
        <v>1</v>
      </c>
      <c r="H2758" t="str">
        <f>_xlfn.XLOOKUP(Table1[[#This Row],[ZIPCODE]],Table2[Zip Code],Table2[County])</f>
        <v>Uintah</v>
      </c>
      <c r="I2758" t="str">
        <f>_xlfn.XLOOKUP(Table1[[#This Row],[ZIPCODE]],Table3[zip],Table3[county])</f>
        <v>Uintah County</v>
      </c>
      <c r="J2758" t="str">
        <f>IFERROR(Table1[[#This Row],[County (Utah.gov)]], SUBSTITUTE(Table1[[#This Row],[County (WPR)]], " County", ""))</f>
        <v>Uintah</v>
      </c>
    </row>
    <row r="2759" spans="1:10">
      <c r="A2759" t="s">
        <v>135</v>
      </c>
      <c r="B2759" t="s">
        <v>315</v>
      </c>
      <c r="C2759">
        <v>2025</v>
      </c>
      <c r="D2759">
        <v>2</v>
      </c>
      <c r="E2759">
        <v>84001</v>
      </c>
      <c r="F2759" t="s">
        <v>291</v>
      </c>
      <c r="G2759">
        <v>2</v>
      </c>
      <c r="H2759" t="str">
        <f>_xlfn.XLOOKUP(Table1[[#This Row],[ZIPCODE]],Table2[Zip Code],Table2[County])</f>
        <v>Duchesne</v>
      </c>
      <c r="I2759" t="str">
        <f>_xlfn.XLOOKUP(Table1[[#This Row],[ZIPCODE]],Table3[zip],Table3[county])</f>
        <v>Duchesne County</v>
      </c>
      <c r="J2759" t="str">
        <f>IFERROR(Table1[[#This Row],[County (Utah.gov)]], SUBSTITUTE(Table1[[#This Row],[County (WPR)]], " County", ""))</f>
        <v>Duchesne</v>
      </c>
    </row>
    <row r="2760" spans="1:10">
      <c r="A2760" t="s">
        <v>135</v>
      </c>
      <c r="B2760" t="s">
        <v>315</v>
      </c>
      <c r="C2760">
        <v>2025</v>
      </c>
      <c r="D2760">
        <v>2</v>
      </c>
      <c r="E2760">
        <v>84007</v>
      </c>
      <c r="F2760" t="s">
        <v>290</v>
      </c>
      <c r="G2760">
        <v>1</v>
      </c>
      <c r="H2760" t="str">
        <f>_xlfn.XLOOKUP(Table1[[#This Row],[ZIPCODE]],Table2[Zip Code],Table2[County])</f>
        <v>Duchesne</v>
      </c>
      <c r="I2760" t="str">
        <f>_xlfn.XLOOKUP(Table1[[#This Row],[ZIPCODE]],Table3[zip],Table3[county])</f>
        <v>Duchesne County</v>
      </c>
      <c r="J2760" t="str">
        <f>IFERROR(Table1[[#This Row],[County (Utah.gov)]], SUBSTITUTE(Table1[[#This Row],[County (WPR)]], " County", ""))</f>
        <v>Duchesne</v>
      </c>
    </row>
    <row r="2761" spans="1:10">
      <c r="A2761" t="s">
        <v>135</v>
      </c>
      <c r="B2761" t="s">
        <v>315</v>
      </c>
      <c r="C2761">
        <v>2025</v>
      </c>
      <c r="D2761">
        <v>2</v>
      </c>
      <c r="E2761">
        <v>84007</v>
      </c>
      <c r="F2761" t="s">
        <v>291</v>
      </c>
      <c r="G2761">
        <v>1</v>
      </c>
      <c r="H2761" t="str">
        <f>_xlfn.XLOOKUP(Table1[[#This Row],[ZIPCODE]],Table2[Zip Code],Table2[County])</f>
        <v>Duchesne</v>
      </c>
      <c r="I2761" t="str">
        <f>_xlfn.XLOOKUP(Table1[[#This Row],[ZIPCODE]],Table3[zip],Table3[county])</f>
        <v>Duchesne County</v>
      </c>
      <c r="J2761" t="str">
        <f>IFERROR(Table1[[#This Row],[County (Utah.gov)]], SUBSTITUTE(Table1[[#This Row],[County (WPR)]], " County", ""))</f>
        <v>Duchesne</v>
      </c>
    </row>
    <row r="2762" spans="1:10">
      <c r="A2762" t="s">
        <v>135</v>
      </c>
      <c r="B2762" t="s">
        <v>315</v>
      </c>
      <c r="C2762">
        <v>2025</v>
      </c>
      <c r="D2762">
        <v>2</v>
      </c>
      <c r="E2762">
        <v>84021</v>
      </c>
      <c r="F2762" t="s">
        <v>291</v>
      </c>
      <c r="G2762">
        <v>5</v>
      </c>
      <c r="H2762" t="str">
        <f>_xlfn.XLOOKUP(Table1[[#This Row],[ZIPCODE]],Table2[Zip Code],Table2[County])</f>
        <v>Duchesne</v>
      </c>
      <c r="I2762" t="str">
        <f>_xlfn.XLOOKUP(Table1[[#This Row],[ZIPCODE]],Table3[zip],Table3[county])</f>
        <v>Duchesne County</v>
      </c>
      <c r="J2762" t="str">
        <f>IFERROR(Table1[[#This Row],[County (Utah.gov)]], SUBSTITUTE(Table1[[#This Row],[County (WPR)]], " County", ""))</f>
        <v>Duchesne</v>
      </c>
    </row>
    <row r="2763" spans="1:10">
      <c r="A2763" t="s">
        <v>135</v>
      </c>
      <c r="B2763" t="s">
        <v>315</v>
      </c>
      <c r="C2763">
        <v>2025</v>
      </c>
      <c r="D2763">
        <v>2</v>
      </c>
      <c r="E2763">
        <v>84026</v>
      </c>
      <c r="F2763" t="s">
        <v>290</v>
      </c>
      <c r="G2763">
        <v>2</v>
      </c>
      <c r="H2763" t="str">
        <f>_xlfn.XLOOKUP(Table1[[#This Row],[ZIPCODE]],Table2[Zip Code],Table2[County])</f>
        <v>Uintah</v>
      </c>
      <c r="I2763" t="str">
        <f>_xlfn.XLOOKUP(Table1[[#This Row],[ZIPCODE]],Table3[zip],Table3[county])</f>
        <v>Uintah County</v>
      </c>
      <c r="J2763" t="str">
        <f>IFERROR(Table1[[#This Row],[County (Utah.gov)]], SUBSTITUTE(Table1[[#This Row],[County (WPR)]], " County", ""))</f>
        <v>Uintah</v>
      </c>
    </row>
    <row r="2764" spans="1:10">
      <c r="A2764" t="s">
        <v>135</v>
      </c>
      <c r="B2764" t="s">
        <v>315</v>
      </c>
      <c r="C2764">
        <v>2025</v>
      </c>
      <c r="D2764">
        <v>2</v>
      </c>
      <c r="E2764">
        <v>84026</v>
      </c>
      <c r="F2764" t="s">
        <v>291</v>
      </c>
      <c r="G2764">
        <v>1</v>
      </c>
      <c r="H2764" t="str">
        <f>_xlfn.XLOOKUP(Table1[[#This Row],[ZIPCODE]],Table2[Zip Code],Table2[County])</f>
        <v>Uintah</v>
      </c>
      <c r="I2764" t="str">
        <f>_xlfn.XLOOKUP(Table1[[#This Row],[ZIPCODE]],Table3[zip],Table3[county])</f>
        <v>Uintah County</v>
      </c>
      <c r="J2764" t="str">
        <f>IFERROR(Table1[[#This Row],[County (Utah.gov)]], SUBSTITUTE(Table1[[#This Row],[County (WPR)]], " County", ""))</f>
        <v>Uintah</v>
      </c>
    </row>
    <row r="2765" spans="1:10">
      <c r="A2765" t="s">
        <v>135</v>
      </c>
      <c r="B2765" t="s">
        <v>315</v>
      </c>
      <c r="C2765">
        <v>2025</v>
      </c>
      <c r="D2765">
        <v>2</v>
      </c>
      <c r="E2765">
        <v>84035</v>
      </c>
      <c r="F2765" t="s">
        <v>290</v>
      </c>
      <c r="G2765">
        <v>2</v>
      </c>
      <c r="H2765" t="str">
        <f>_xlfn.XLOOKUP(Table1[[#This Row],[ZIPCODE]],Table2[Zip Code],Table2[County])</f>
        <v>Uintah</v>
      </c>
      <c r="I2765" t="str">
        <f>_xlfn.XLOOKUP(Table1[[#This Row],[ZIPCODE]],Table3[zip],Table3[county])</f>
        <v>Uintah County</v>
      </c>
      <c r="J2765" t="str">
        <f>IFERROR(Table1[[#This Row],[County (Utah.gov)]], SUBSTITUTE(Table1[[#This Row],[County (WPR)]], " County", ""))</f>
        <v>Uintah</v>
      </c>
    </row>
    <row r="2766" spans="1:10">
      <c r="A2766" t="s">
        <v>135</v>
      </c>
      <c r="B2766" t="s">
        <v>315</v>
      </c>
      <c r="C2766">
        <v>2025</v>
      </c>
      <c r="D2766">
        <v>2</v>
      </c>
      <c r="E2766">
        <v>84039</v>
      </c>
      <c r="F2766" t="s">
        <v>290</v>
      </c>
      <c r="G2766">
        <v>4</v>
      </c>
      <c r="H2766" t="str">
        <f>_xlfn.XLOOKUP(Table1[[#This Row],[ZIPCODE]],Table2[Zip Code],Table2[County])</f>
        <v>Uintah</v>
      </c>
      <c r="I2766" t="str">
        <f>_xlfn.XLOOKUP(Table1[[#This Row],[ZIPCODE]],Table3[zip],Table3[county])</f>
        <v>Uintah County</v>
      </c>
      <c r="J2766" t="str">
        <f>IFERROR(Table1[[#This Row],[County (Utah.gov)]], SUBSTITUTE(Table1[[#This Row],[County (WPR)]], " County", ""))</f>
        <v>Uintah</v>
      </c>
    </row>
    <row r="2767" spans="1:10">
      <c r="A2767" t="s">
        <v>135</v>
      </c>
      <c r="B2767" t="s">
        <v>315</v>
      </c>
      <c r="C2767">
        <v>2025</v>
      </c>
      <c r="D2767">
        <v>2</v>
      </c>
      <c r="E2767">
        <v>84051</v>
      </c>
      <c r="F2767" t="s">
        <v>291</v>
      </c>
      <c r="G2767">
        <v>1</v>
      </c>
      <c r="H2767" t="str">
        <f>_xlfn.XLOOKUP(Table1[[#This Row],[ZIPCODE]],Table2[Zip Code],Table2[County])</f>
        <v>Duchesne</v>
      </c>
      <c r="I2767" t="str">
        <f>_xlfn.XLOOKUP(Table1[[#This Row],[ZIPCODE]],Table3[zip],Table3[county])</f>
        <v>Duchesne County</v>
      </c>
      <c r="J2767" t="str">
        <f>IFERROR(Table1[[#This Row],[County (Utah.gov)]], SUBSTITUTE(Table1[[#This Row],[County (WPR)]], " County", ""))</f>
        <v>Duchesne</v>
      </c>
    </row>
    <row r="2768" spans="1:10">
      <c r="A2768" t="s">
        <v>135</v>
      </c>
      <c r="B2768" t="s">
        <v>315</v>
      </c>
      <c r="C2768">
        <v>2025</v>
      </c>
      <c r="D2768">
        <v>2</v>
      </c>
      <c r="E2768">
        <v>84052</v>
      </c>
      <c r="F2768" t="s">
        <v>291</v>
      </c>
      <c r="G2768">
        <v>1</v>
      </c>
      <c r="H2768" t="str">
        <f>_xlfn.XLOOKUP(Table1[[#This Row],[ZIPCODE]],Table2[Zip Code],Table2[County])</f>
        <v>Duchesne</v>
      </c>
      <c r="I2768" t="str">
        <f>_xlfn.XLOOKUP(Table1[[#This Row],[ZIPCODE]],Table3[zip],Table3[county])</f>
        <v>Duchesne County</v>
      </c>
      <c r="J2768" t="str">
        <f>IFERROR(Table1[[#This Row],[County (Utah.gov)]], SUBSTITUTE(Table1[[#This Row],[County (WPR)]], " County", ""))</f>
        <v>Duchesne</v>
      </c>
    </row>
    <row r="2769" spans="1:10">
      <c r="A2769" t="s">
        <v>135</v>
      </c>
      <c r="B2769" t="s">
        <v>315</v>
      </c>
      <c r="C2769">
        <v>2025</v>
      </c>
      <c r="D2769">
        <v>2</v>
      </c>
      <c r="E2769">
        <v>84053</v>
      </c>
      <c r="F2769" t="s">
        <v>290</v>
      </c>
      <c r="G2769">
        <v>1</v>
      </c>
      <c r="H2769" t="str">
        <f>_xlfn.XLOOKUP(Table1[[#This Row],[ZIPCODE]],Table2[Zip Code],Table2[County])</f>
        <v>Duchesne</v>
      </c>
      <c r="I2769" t="str">
        <f>_xlfn.XLOOKUP(Table1[[#This Row],[ZIPCODE]],Table3[zip],Table3[county])</f>
        <v>Duchesne County</v>
      </c>
      <c r="J2769" t="str">
        <f>IFERROR(Table1[[#This Row],[County (Utah.gov)]], SUBSTITUTE(Table1[[#This Row],[County (WPR)]], " County", ""))</f>
        <v>Duchesne</v>
      </c>
    </row>
    <row r="2770" spans="1:10">
      <c r="A2770" t="s">
        <v>135</v>
      </c>
      <c r="B2770" t="s">
        <v>315</v>
      </c>
      <c r="C2770">
        <v>2025</v>
      </c>
      <c r="D2770">
        <v>2</v>
      </c>
      <c r="E2770">
        <v>84053</v>
      </c>
      <c r="F2770" t="s">
        <v>291</v>
      </c>
      <c r="G2770">
        <v>2</v>
      </c>
      <c r="H2770" t="str">
        <f>_xlfn.XLOOKUP(Table1[[#This Row],[ZIPCODE]],Table2[Zip Code],Table2[County])</f>
        <v>Duchesne</v>
      </c>
      <c r="I2770" t="str">
        <f>_xlfn.XLOOKUP(Table1[[#This Row],[ZIPCODE]],Table3[zip],Table3[county])</f>
        <v>Duchesne County</v>
      </c>
      <c r="J2770" t="str">
        <f>IFERROR(Table1[[#This Row],[County (Utah.gov)]], SUBSTITUTE(Table1[[#This Row],[County (WPR)]], " County", ""))</f>
        <v>Duchesne</v>
      </c>
    </row>
    <row r="2771" spans="1:10">
      <c r="A2771" t="s">
        <v>135</v>
      </c>
      <c r="B2771" t="s">
        <v>315</v>
      </c>
      <c r="C2771">
        <v>2025</v>
      </c>
      <c r="D2771">
        <v>2</v>
      </c>
      <c r="E2771">
        <v>84066</v>
      </c>
      <c r="F2771" t="s">
        <v>290</v>
      </c>
      <c r="G2771">
        <v>9</v>
      </c>
      <c r="H2771" t="str">
        <f>_xlfn.XLOOKUP(Table1[[#This Row],[ZIPCODE]],Table2[Zip Code],Table2[County])</f>
        <v>Duchesne</v>
      </c>
      <c r="I2771" t="str">
        <f>_xlfn.XLOOKUP(Table1[[#This Row],[ZIPCODE]],Table3[zip],Table3[county])</f>
        <v>Duchesne County</v>
      </c>
      <c r="J2771" t="str">
        <f>IFERROR(Table1[[#This Row],[County (Utah.gov)]], SUBSTITUTE(Table1[[#This Row],[County (WPR)]], " County", ""))</f>
        <v>Duchesne</v>
      </c>
    </row>
    <row r="2772" spans="1:10">
      <c r="A2772" t="s">
        <v>135</v>
      </c>
      <c r="B2772" t="s">
        <v>315</v>
      </c>
      <c r="C2772">
        <v>2025</v>
      </c>
      <c r="D2772">
        <v>2</v>
      </c>
      <c r="E2772">
        <v>84066</v>
      </c>
      <c r="F2772" t="s">
        <v>291</v>
      </c>
      <c r="G2772">
        <v>24</v>
      </c>
      <c r="H2772" t="str">
        <f>_xlfn.XLOOKUP(Table1[[#This Row],[ZIPCODE]],Table2[Zip Code],Table2[County])</f>
        <v>Duchesne</v>
      </c>
      <c r="I2772" t="str">
        <f>_xlfn.XLOOKUP(Table1[[#This Row],[ZIPCODE]],Table3[zip],Table3[county])</f>
        <v>Duchesne County</v>
      </c>
      <c r="J2772" t="str">
        <f>IFERROR(Table1[[#This Row],[County (Utah.gov)]], SUBSTITUTE(Table1[[#This Row],[County (WPR)]], " County", ""))</f>
        <v>Duchesne</v>
      </c>
    </row>
    <row r="2773" spans="1:10">
      <c r="A2773" t="s">
        <v>135</v>
      </c>
      <c r="B2773" t="s">
        <v>315</v>
      </c>
      <c r="C2773">
        <v>2025</v>
      </c>
      <c r="D2773">
        <v>2</v>
      </c>
      <c r="E2773">
        <v>84073</v>
      </c>
      <c r="F2773" t="s">
        <v>290</v>
      </c>
      <c r="G2773">
        <v>1</v>
      </c>
      <c r="H2773" t="str">
        <f>_xlfn.XLOOKUP(Table1[[#This Row],[ZIPCODE]],Table2[Zip Code],Table2[County])</f>
        <v>Duchesne</v>
      </c>
      <c r="I2773" t="str">
        <f>_xlfn.XLOOKUP(Table1[[#This Row],[ZIPCODE]],Table3[zip],Table3[county])</f>
        <v>Duchesne County</v>
      </c>
      <c r="J2773" t="str">
        <f>IFERROR(Table1[[#This Row],[County (Utah.gov)]], SUBSTITUTE(Table1[[#This Row],[County (WPR)]], " County", ""))</f>
        <v>Duchesne</v>
      </c>
    </row>
    <row r="2774" spans="1:10">
      <c r="A2774" t="s">
        <v>135</v>
      </c>
      <c r="B2774" t="s">
        <v>315</v>
      </c>
      <c r="C2774">
        <v>2025</v>
      </c>
      <c r="D2774">
        <v>2</v>
      </c>
      <c r="E2774">
        <v>84078</v>
      </c>
      <c r="F2774" t="s">
        <v>290</v>
      </c>
      <c r="G2774">
        <v>37</v>
      </c>
      <c r="H2774" t="str">
        <f>_xlfn.XLOOKUP(Table1[[#This Row],[ZIPCODE]],Table2[Zip Code],Table2[County])</f>
        <v>Uintah</v>
      </c>
      <c r="I2774" t="str">
        <f>_xlfn.XLOOKUP(Table1[[#This Row],[ZIPCODE]],Table3[zip],Table3[county])</f>
        <v>Uintah County</v>
      </c>
      <c r="J2774" t="str">
        <f>IFERROR(Table1[[#This Row],[County (Utah.gov)]], SUBSTITUTE(Table1[[#This Row],[County (WPR)]], " County", ""))</f>
        <v>Uintah</v>
      </c>
    </row>
    <row r="2775" spans="1:10">
      <c r="A2775" t="s">
        <v>135</v>
      </c>
      <c r="B2775" t="s">
        <v>315</v>
      </c>
      <c r="C2775">
        <v>2025</v>
      </c>
      <c r="D2775">
        <v>2</v>
      </c>
      <c r="E2775">
        <v>84078</v>
      </c>
      <c r="F2775" t="s">
        <v>291</v>
      </c>
      <c r="G2775">
        <v>64</v>
      </c>
      <c r="H2775" t="str">
        <f>_xlfn.XLOOKUP(Table1[[#This Row],[ZIPCODE]],Table2[Zip Code],Table2[County])</f>
        <v>Uintah</v>
      </c>
      <c r="I2775" t="str">
        <f>_xlfn.XLOOKUP(Table1[[#This Row],[ZIPCODE]],Table3[zip],Table3[county])</f>
        <v>Uintah County</v>
      </c>
      <c r="J2775" t="str">
        <f>IFERROR(Table1[[#This Row],[County (Utah.gov)]], SUBSTITUTE(Table1[[#This Row],[County (WPR)]], " County", ""))</f>
        <v>Uintah</v>
      </c>
    </row>
    <row r="2776" spans="1:10">
      <c r="A2776" t="s">
        <v>135</v>
      </c>
      <c r="B2776" t="s">
        <v>315</v>
      </c>
      <c r="C2776">
        <v>2025</v>
      </c>
      <c r="D2776">
        <v>2</v>
      </c>
      <c r="E2776">
        <v>84321</v>
      </c>
      <c r="F2776" t="s">
        <v>290</v>
      </c>
      <c r="G2776">
        <v>2</v>
      </c>
      <c r="H2776" t="str">
        <f>_xlfn.XLOOKUP(Table1[[#This Row],[ZIPCODE]],Table2[Zip Code],Table2[County])</f>
        <v>Cache</v>
      </c>
      <c r="I2776" t="str">
        <f>_xlfn.XLOOKUP(Table1[[#This Row],[ZIPCODE]],Table3[zip],Table3[county])</f>
        <v>Cache County</v>
      </c>
      <c r="J2776" t="str">
        <f>IFERROR(Table1[[#This Row],[County (Utah.gov)]], SUBSTITUTE(Table1[[#This Row],[County (WPR)]], " County", ""))</f>
        <v>Cache</v>
      </c>
    </row>
    <row r="2777" spans="1:10">
      <c r="A2777" t="s">
        <v>135</v>
      </c>
      <c r="B2777" t="s">
        <v>315</v>
      </c>
      <c r="C2777">
        <v>2025</v>
      </c>
      <c r="D2777">
        <v>2</v>
      </c>
      <c r="E2777">
        <v>84501</v>
      </c>
      <c r="F2777" t="s">
        <v>291</v>
      </c>
      <c r="G2777">
        <v>8</v>
      </c>
      <c r="H2777" t="str">
        <f>_xlfn.XLOOKUP(Table1[[#This Row],[ZIPCODE]],Table2[Zip Code],Table2[County])</f>
        <v>Carbon</v>
      </c>
      <c r="I2777" t="str">
        <f>_xlfn.XLOOKUP(Table1[[#This Row],[ZIPCODE]],Table3[zip],Table3[county])</f>
        <v>Carbon County</v>
      </c>
      <c r="J2777" t="str">
        <f>IFERROR(Table1[[#This Row],[County (Utah.gov)]], SUBSTITUTE(Table1[[#This Row],[County (WPR)]], " County", ""))</f>
        <v>Carbon</v>
      </c>
    </row>
    <row r="2778" spans="1:10">
      <c r="A2778" t="s">
        <v>135</v>
      </c>
      <c r="B2778" t="s">
        <v>315</v>
      </c>
      <c r="C2778">
        <v>2025</v>
      </c>
      <c r="D2778">
        <v>2</v>
      </c>
      <c r="E2778">
        <v>84526</v>
      </c>
      <c r="F2778" t="s">
        <v>291</v>
      </c>
      <c r="G2778">
        <v>1</v>
      </c>
      <c r="H2778" t="str">
        <f>_xlfn.XLOOKUP(Table1[[#This Row],[ZIPCODE]],Table2[Zip Code],Table2[County])</f>
        <v>Carbon</v>
      </c>
      <c r="I2778" t="str">
        <f>_xlfn.XLOOKUP(Table1[[#This Row],[ZIPCODE]],Table3[zip],Table3[county])</f>
        <v>Carbon County</v>
      </c>
      <c r="J2778" t="str">
        <f>IFERROR(Table1[[#This Row],[County (Utah.gov)]], SUBSTITUTE(Table1[[#This Row],[County (WPR)]], " County", ""))</f>
        <v>Carbon</v>
      </c>
    </row>
    <row r="2779" spans="1:10">
      <c r="A2779" t="s">
        <v>135</v>
      </c>
      <c r="B2779" t="s">
        <v>316</v>
      </c>
      <c r="C2779">
        <v>2025</v>
      </c>
      <c r="D2779">
        <v>2</v>
      </c>
      <c r="E2779">
        <v>84003</v>
      </c>
      <c r="F2779" t="s">
        <v>290</v>
      </c>
      <c r="G2779">
        <v>1</v>
      </c>
      <c r="H2779" t="str">
        <f>_xlfn.XLOOKUP(Table1[[#This Row],[ZIPCODE]],Table2[Zip Code],Table2[County])</f>
        <v>Utah</v>
      </c>
      <c r="I2779" t="str">
        <f>_xlfn.XLOOKUP(Table1[[#This Row],[ZIPCODE]],Table3[zip],Table3[county])</f>
        <v>Utah County</v>
      </c>
      <c r="J2779" t="str">
        <f>IFERROR(Table1[[#This Row],[County (Utah.gov)]], SUBSTITUTE(Table1[[#This Row],[County (WPR)]], " County", ""))</f>
        <v>Utah</v>
      </c>
    </row>
    <row r="2780" spans="1:10">
      <c r="A2780" t="s">
        <v>135</v>
      </c>
      <c r="B2780" t="s">
        <v>316</v>
      </c>
      <c r="C2780">
        <v>2025</v>
      </c>
      <c r="D2780">
        <v>2</v>
      </c>
      <c r="E2780">
        <v>84005</v>
      </c>
      <c r="F2780" t="s">
        <v>291</v>
      </c>
      <c r="G2780">
        <v>1</v>
      </c>
      <c r="H2780" t="e">
        <f>_xlfn.XLOOKUP(Table1[[#This Row],[ZIPCODE]],Table2[Zip Code],Table2[County])</f>
        <v>#N/A</v>
      </c>
      <c r="I2780" t="str">
        <f>_xlfn.XLOOKUP(Table1[[#This Row],[ZIPCODE]],Table3[zip],Table3[county])</f>
        <v>Utah County</v>
      </c>
      <c r="J2780" t="str">
        <f>IFERROR(Table1[[#This Row],[County (Utah.gov)]], SUBSTITUTE(Table1[[#This Row],[County (WPR)]], " County", ""))</f>
        <v>Utah</v>
      </c>
    </row>
    <row r="2781" spans="1:10">
      <c r="A2781" t="s">
        <v>135</v>
      </c>
      <c r="B2781" t="s">
        <v>316</v>
      </c>
      <c r="C2781">
        <v>2025</v>
      </c>
      <c r="D2781">
        <v>2</v>
      </c>
      <c r="E2781">
        <v>84020</v>
      </c>
      <c r="F2781" t="s">
        <v>290</v>
      </c>
      <c r="G2781">
        <v>1</v>
      </c>
      <c r="H2781" t="str">
        <f>_xlfn.XLOOKUP(Table1[[#This Row],[ZIPCODE]],Table2[Zip Code],Table2[County])</f>
        <v>Salt Lake</v>
      </c>
      <c r="I2781" t="str">
        <f>_xlfn.XLOOKUP(Table1[[#This Row],[ZIPCODE]],Table3[zip],Table3[county])</f>
        <v>Salt Lake County</v>
      </c>
      <c r="J2781" t="str">
        <f>IFERROR(Table1[[#This Row],[County (Utah.gov)]], SUBSTITUTE(Table1[[#This Row],[County (WPR)]], " County", ""))</f>
        <v>Salt Lake</v>
      </c>
    </row>
    <row r="2782" spans="1:10">
      <c r="A2782" t="s">
        <v>135</v>
      </c>
      <c r="B2782" t="s">
        <v>316</v>
      </c>
      <c r="C2782">
        <v>2025</v>
      </c>
      <c r="D2782">
        <v>2</v>
      </c>
      <c r="E2782">
        <v>84043</v>
      </c>
      <c r="F2782" t="s">
        <v>290</v>
      </c>
      <c r="G2782">
        <v>2</v>
      </c>
      <c r="H2782" t="str">
        <f>_xlfn.XLOOKUP(Table1[[#This Row],[ZIPCODE]],Table2[Zip Code],Table2[County])</f>
        <v>Utah</v>
      </c>
      <c r="I2782" t="str">
        <f>_xlfn.XLOOKUP(Table1[[#This Row],[ZIPCODE]],Table3[zip],Table3[county])</f>
        <v>Utah County</v>
      </c>
      <c r="J2782" t="str">
        <f>IFERROR(Table1[[#This Row],[County (Utah.gov)]], SUBSTITUTE(Table1[[#This Row],[County (WPR)]], " County", ""))</f>
        <v>Utah</v>
      </c>
    </row>
    <row r="2783" spans="1:10">
      <c r="A2783" t="s">
        <v>135</v>
      </c>
      <c r="B2783" t="s">
        <v>316</v>
      </c>
      <c r="C2783">
        <v>2025</v>
      </c>
      <c r="D2783">
        <v>2</v>
      </c>
      <c r="E2783">
        <v>84043</v>
      </c>
      <c r="F2783" t="s">
        <v>291</v>
      </c>
      <c r="G2783">
        <v>1</v>
      </c>
      <c r="H2783" t="str">
        <f>_xlfn.XLOOKUP(Table1[[#This Row],[ZIPCODE]],Table2[Zip Code],Table2[County])</f>
        <v>Utah</v>
      </c>
      <c r="I2783" t="str">
        <f>_xlfn.XLOOKUP(Table1[[#This Row],[ZIPCODE]],Table3[zip],Table3[county])</f>
        <v>Utah County</v>
      </c>
      <c r="J2783" t="str">
        <f>IFERROR(Table1[[#This Row],[County (Utah.gov)]], SUBSTITUTE(Table1[[#This Row],[County (WPR)]], " County", ""))</f>
        <v>Utah</v>
      </c>
    </row>
    <row r="2784" spans="1:10">
      <c r="A2784" t="s">
        <v>135</v>
      </c>
      <c r="B2784" t="s">
        <v>316</v>
      </c>
      <c r="C2784">
        <v>2025</v>
      </c>
      <c r="D2784">
        <v>2</v>
      </c>
      <c r="E2784">
        <v>84057</v>
      </c>
      <c r="F2784" t="s">
        <v>291</v>
      </c>
      <c r="G2784">
        <v>1</v>
      </c>
      <c r="H2784" t="str">
        <f>_xlfn.XLOOKUP(Table1[[#This Row],[ZIPCODE]],Table2[Zip Code],Table2[County])</f>
        <v>Utah</v>
      </c>
      <c r="I2784" t="str">
        <f>_xlfn.XLOOKUP(Table1[[#This Row],[ZIPCODE]],Table3[zip],Table3[county])</f>
        <v>Utah County</v>
      </c>
      <c r="J2784" t="str">
        <f>IFERROR(Table1[[#This Row],[County (Utah.gov)]], SUBSTITUTE(Table1[[#This Row],[County (WPR)]], " County", ""))</f>
        <v>Utah</v>
      </c>
    </row>
    <row r="2785" spans="1:10">
      <c r="A2785" t="s">
        <v>135</v>
      </c>
      <c r="B2785" t="s">
        <v>316</v>
      </c>
      <c r="C2785">
        <v>2025</v>
      </c>
      <c r="D2785">
        <v>2</v>
      </c>
      <c r="E2785">
        <v>84060</v>
      </c>
      <c r="F2785" t="s">
        <v>290</v>
      </c>
      <c r="G2785">
        <v>1</v>
      </c>
      <c r="H2785" t="str">
        <f>_xlfn.XLOOKUP(Table1[[#This Row],[ZIPCODE]],Table2[Zip Code],Table2[County])</f>
        <v>Summit</v>
      </c>
      <c r="I2785" t="str">
        <f>_xlfn.XLOOKUP(Table1[[#This Row],[ZIPCODE]],Table3[zip],Table3[county])</f>
        <v>Summit County</v>
      </c>
      <c r="J2785" t="str">
        <f>IFERROR(Table1[[#This Row],[County (Utah.gov)]], SUBSTITUTE(Table1[[#This Row],[County (WPR)]], " County", ""))</f>
        <v>Summit</v>
      </c>
    </row>
    <row r="2786" spans="1:10">
      <c r="A2786" t="s">
        <v>135</v>
      </c>
      <c r="B2786" t="s">
        <v>316</v>
      </c>
      <c r="C2786">
        <v>2025</v>
      </c>
      <c r="D2786">
        <v>2</v>
      </c>
      <c r="E2786">
        <v>84065</v>
      </c>
      <c r="F2786" t="s">
        <v>290</v>
      </c>
      <c r="G2786">
        <v>1</v>
      </c>
      <c r="H2786" t="str">
        <f>_xlfn.XLOOKUP(Table1[[#This Row],[ZIPCODE]],Table2[Zip Code],Table2[County])</f>
        <v>Salt Lake</v>
      </c>
      <c r="I2786" t="str">
        <f>_xlfn.XLOOKUP(Table1[[#This Row],[ZIPCODE]],Table3[zip],Table3[county])</f>
        <v>Salt Lake County</v>
      </c>
      <c r="J2786" t="str">
        <f>IFERROR(Table1[[#This Row],[County (Utah.gov)]], SUBSTITUTE(Table1[[#This Row],[County (WPR)]], " County", ""))</f>
        <v>Salt Lake</v>
      </c>
    </row>
    <row r="2787" spans="1:10">
      <c r="A2787" t="s">
        <v>135</v>
      </c>
      <c r="B2787" t="s">
        <v>316</v>
      </c>
      <c r="C2787">
        <v>2025</v>
      </c>
      <c r="D2787">
        <v>2</v>
      </c>
      <c r="E2787">
        <v>84097</v>
      </c>
      <c r="F2787" t="s">
        <v>291</v>
      </c>
      <c r="G2787">
        <v>1</v>
      </c>
      <c r="H2787" t="str">
        <f>_xlfn.XLOOKUP(Table1[[#This Row],[ZIPCODE]],Table2[Zip Code],Table2[County])</f>
        <v>Utah</v>
      </c>
      <c r="I2787" t="str">
        <f>_xlfn.XLOOKUP(Table1[[#This Row],[ZIPCODE]],Table3[zip],Table3[county])</f>
        <v>Utah County</v>
      </c>
      <c r="J2787" t="str">
        <f>IFERROR(Table1[[#This Row],[County (Utah.gov)]], SUBSTITUTE(Table1[[#This Row],[County (WPR)]], " County", ""))</f>
        <v>Utah</v>
      </c>
    </row>
    <row r="2788" spans="1:10">
      <c r="A2788" t="s">
        <v>135</v>
      </c>
      <c r="B2788" t="s">
        <v>316</v>
      </c>
      <c r="C2788">
        <v>2025</v>
      </c>
      <c r="D2788">
        <v>2</v>
      </c>
      <c r="E2788">
        <v>84321</v>
      </c>
      <c r="F2788" t="s">
        <v>290</v>
      </c>
      <c r="G2788">
        <v>1</v>
      </c>
      <c r="H2788" t="str">
        <f>_xlfn.XLOOKUP(Table1[[#This Row],[ZIPCODE]],Table2[Zip Code],Table2[County])</f>
        <v>Cache</v>
      </c>
      <c r="I2788" t="str">
        <f>_xlfn.XLOOKUP(Table1[[#This Row],[ZIPCODE]],Table3[zip],Table3[county])</f>
        <v>Cache County</v>
      </c>
      <c r="J2788" t="str">
        <f>IFERROR(Table1[[#This Row],[County (Utah.gov)]], SUBSTITUTE(Table1[[#This Row],[County (WPR)]], " County", ""))</f>
        <v>Cache</v>
      </c>
    </row>
    <row r="2789" spans="1:10">
      <c r="A2789" t="s">
        <v>135</v>
      </c>
      <c r="B2789" t="s">
        <v>316</v>
      </c>
      <c r="C2789">
        <v>2025</v>
      </c>
      <c r="D2789">
        <v>2</v>
      </c>
      <c r="E2789">
        <v>84341</v>
      </c>
      <c r="F2789" t="s">
        <v>290</v>
      </c>
      <c r="G2789">
        <v>2</v>
      </c>
      <c r="H2789" t="str">
        <f>_xlfn.XLOOKUP(Table1[[#This Row],[ZIPCODE]],Table2[Zip Code],Table2[County])</f>
        <v>Cache</v>
      </c>
      <c r="I2789" t="str">
        <f>_xlfn.XLOOKUP(Table1[[#This Row],[ZIPCODE]],Table3[zip],Table3[county])</f>
        <v>Cache County</v>
      </c>
      <c r="J2789" t="str">
        <f>IFERROR(Table1[[#This Row],[County (Utah.gov)]], SUBSTITUTE(Table1[[#This Row],[County (WPR)]], " County", ""))</f>
        <v>Cache</v>
      </c>
    </row>
    <row r="2790" spans="1:10">
      <c r="A2790" t="s">
        <v>135</v>
      </c>
      <c r="B2790" t="s">
        <v>316</v>
      </c>
      <c r="C2790">
        <v>2025</v>
      </c>
      <c r="D2790">
        <v>2</v>
      </c>
      <c r="E2790">
        <v>84601</v>
      </c>
      <c r="F2790" t="s">
        <v>291</v>
      </c>
      <c r="G2790">
        <v>1</v>
      </c>
      <c r="H2790" t="str">
        <f>_xlfn.XLOOKUP(Table1[[#This Row],[ZIPCODE]],Table2[Zip Code],Table2[County])</f>
        <v>Utah</v>
      </c>
      <c r="I2790" t="str">
        <f>_xlfn.XLOOKUP(Table1[[#This Row],[ZIPCODE]],Table3[zip],Table3[county])</f>
        <v>Utah County</v>
      </c>
      <c r="J2790" t="str">
        <f>IFERROR(Table1[[#This Row],[County (Utah.gov)]], SUBSTITUTE(Table1[[#This Row],[County (WPR)]], " County", ""))</f>
        <v>Utah</v>
      </c>
    </row>
    <row r="2791" spans="1:10">
      <c r="A2791" t="s">
        <v>135</v>
      </c>
      <c r="B2791" t="s">
        <v>316</v>
      </c>
      <c r="C2791">
        <v>2025</v>
      </c>
      <c r="D2791">
        <v>2</v>
      </c>
      <c r="E2791">
        <v>84604</v>
      </c>
      <c r="F2791" t="s">
        <v>290</v>
      </c>
      <c r="G2791">
        <v>1</v>
      </c>
      <c r="H2791" t="str">
        <f>_xlfn.XLOOKUP(Table1[[#This Row],[ZIPCODE]],Table2[Zip Code],Table2[County])</f>
        <v>Utah</v>
      </c>
      <c r="I2791" t="str">
        <f>_xlfn.XLOOKUP(Table1[[#This Row],[ZIPCODE]],Table3[zip],Table3[county])</f>
        <v>Utah County</v>
      </c>
      <c r="J2791" t="str">
        <f>IFERROR(Table1[[#This Row],[County (Utah.gov)]], SUBSTITUTE(Table1[[#This Row],[County (WPR)]], " County", ""))</f>
        <v>Utah</v>
      </c>
    </row>
    <row r="2792" spans="1:10">
      <c r="A2792" t="s">
        <v>135</v>
      </c>
      <c r="B2792" t="s">
        <v>316</v>
      </c>
      <c r="C2792">
        <v>2025</v>
      </c>
      <c r="D2792">
        <v>2</v>
      </c>
      <c r="E2792">
        <v>84604</v>
      </c>
      <c r="F2792" t="s">
        <v>291</v>
      </c>
      <c r="G2792">
        <v>1</v>
      </c>
      <c r="H2792" t="str">
        <f>_xlfn.XLOOKUP(Table1[[#This Row],[ZIPCODE]],Table2[Zip Code],Table2[County])</f>
        <v>Utah</v>
      </c>
      <c r="I2792" t="str">
        <f>_xlfn.XLOOKUP(Table1[[#This Row],[ZIPCODE]],Table3[zip],Table3[county])</f>
        <v>Utah County</v>
      </c>
      <c r="J2792" t="str">
        <f>IFERROR(Table1[[#This Row],[County (Utah.gov)]], SUBSTITUTE(Table1[[#This Row],[County (WPR)]], " County", ""))</f>
        <v>Utah</v>
      </c>
    </row>
    <row r="2793" spans="1:10">
      <c r="A2793" t="s">
        <v>135</v>
      </c>
      <c r="B2793" t="s">
        <v>316</v>
      </c>
      <c r="C2793">
        <v>2025</v>
      </c>
      <c r="D2793">
        <v>2</v>
      </c>
      <c r="E2793">
        <v>84651</v>
      </c>
      <c r="F2793" t="s">
        <v>291</v>
      </c>
      <c r="G2793">
        <v>2</v>
      </c>
      <c r="H2793" t="str">
        <f>_xlfn.XLOOKUP(Table1[[#This Row],[ZIPCODE]],Table2[Zip Code],Table2[County])</f>
        <v>Utah</v>
      </c>
      <c r="I2793" t="str">
        <f>_xlfn.XLOOKUP(Table1[[#This Row],[ZIPCODE]],Table3[zip],Table3[county])</f>
        <v>Utah County</v>
      </c>
      <c r="J2793" t="str">
        <f>IFERROR(Table1[[#This Row],[County (Utah.gov)]], SUBSTITUTE(Table1[[#This Row],[County (WPR)]], " County", ""))</f>
        <v>Utah</v>
      </c>
    </row>
    <row r="2794" spans="1:10">
      <c r="A2794" t="s">
        <v>135</v>
      </c>
      <c r="B2794" t="s">
        <v>316</v>
      </c>
      <c r="C2794">
        <v>2025</v>
      </c>
      <c r="D2794">
        <v>2</v>
      </c>
      <c r="E2794">
        <v>84660</v>
      </c>
      <c r="F2794" t="s">
        <v>291</v>
      </c>
      <c r="G2794">
        <v>1</v>
      </c>
      <c r="H2794" t="str">
        <f>_xlfn.XLOOKUP(Table1[[#This Row],[ZIPCODE]],Table2[Zip Code],Table2[County])</f>
        <v>Utah</v>
      </c>
      <c r="I2794" t="str">
        <f>_xlfn.XLOOKUP(Table1[[#This Row],[ZIPCODE]],Table3[zip],Table3[county])</f>
        <v>Utah County</v>
      </c>
      <c r="J2794" t="str">
        <f>IFERROR(Table1[[#This Row],[County (Utah.gov)]], SUBSTITUTE(Table1[[#This Row],[County (WPR)]], " County", ""))</f>
        <v>Utah</v>
      </c>
    </row>
    <row r="2795" spans="1:10">
      <c r="A2795" t="s">
        <v>135</v>
      </c>
      <c r="B2795" t="s">
        <v>316</v>
      </c>
      <c r="C2795">
        <v>2025</v>
      </c>
      <c r="D2795">
        <v>2</v>
      </c>
      <c r="E2795">
        <v>84663</v>
      </c>
      <c r="F2795" t="s">
        <v>290</v>
      </c>
      <c r="G2795">
        <v>1</v>
      </c>
      <c r="H2795" t="str">
        <f>_xlfn.XLOOKUP(Table1[[#This Row],[ZIPCODE]],Table2[Zip Code],Table2[County])</f>
        <v>Utah</v>
      </c>
      <c r="I2795" t="str">
        <f>_xlfn.XLOOKUP(Table1[[#This Row],[ZIPCODE]],Table3[zip],Table3[county])</f>
        <v>Utah County</v>
      </c>
      <c r="J2795" t="str">
        <f>IFERROR(Table1[[#This Row],[County (Utah.gov)]], SUBSTITUTE(Table1[[#This Row],[County (WPR)]], " County", ""))</f>
        <v>Utah</v>
      </c>
    </row>
    <row r="2796" spans="1:10">
      <c r="A2796" t="s">
        <v>135</v>
      </c>
      <c r="B2796" t="s">
        <v>316</v>
      </c>
      <c r="C2796">
        <v>2025</v>
      </c>
      <c r="D2796">
        <v>2</v>
      </c>
      <c r="E2796">
        <v>84663</v>
      </c>
      <c r="F2796" t="s">
        <v>291</v>
      </c>
      <c r="G2796">
        <v>1</v>
      </c>
      <c r="H2796" t="str">
        <f>_xlfn.XLOOKUP(Table1[[#This Row],[ZIPCODE]],Table2[Zip Code],Table2[County])</f>
        <v>Utah</v>
      </c>
      <c r="I2796" t="str">
        <f>_xlfn.XLOOKUP(Table1[[#This Row],[ZIPCODE]],Table3[zip],Table3[county])</f>
        <v>Utah County</v>
      </c>
      <c r="J2796" t="str">
        <f>IFERROR(Table1[[#This Row],[County (Utah.gov)]], SUBSTITUTE(Table1[[#This Row],[County (WPR)]], " County", ""))</f>
        <v>Utah</v>
      </c>
    </row>
    <row r="2797" spans="1:10">
      <c r="A2797" t="s">
        <v>135</v>
      </c>
      <c r="B2797" t="s">
        <v>316</v>
      </c>
      <c r="C2797">
        <v>2025</v>
      </c>
      <c r="D2797">
        <v>2</v>
      </c>
      <c r="E2797">
        <v>84664</v>
      </c>
      <c r="F2797" t="s">
        <v>290</v>
      </c>
      <c r="G2797">
        <v>1</v>
      </c>
      <c r="H2797" t="str">
        <f>_xlfn.XLOOKUP(Table1[[#This Row],[ZIPCODE]],Table2[Zip Code],Table2[County])</f>
        <v>Utah</v>
      </c>
      <c r="I2797" t="str">
        <f>_xlfn.XLOOKUP(Table1[[#This Row],[ZIPCODE]],Table3[zip],Table3[county])</f>
        <v>Utah County</v>
      </c>
      <c r="J2797" t="str">
        <f>IFERROR(Table1[[#This Row],[County (Utah.gov)]], SUBSTITUTE(Table1[[#This Row],[County (WPR)]], " County", ""))</f>
        <v>Utah</v>
      </c>
    </row>
    <row r="2798" spans="1:10">
      <c r="A2798" t="s">
        <v>135</v>
      </c>
      <c r="B2798" t="s">
        <v>317</v>
      </c>
      <c r="C2798">
        <v>2025</v>
      </c>
      <c r="D2798">
        <v>2</v>
      </c>
      <c r="E2798">
        <v>84002</v>
      </c>
      <c r="F2798" t="s">
        <v>291</v>
      </c>
      <c r="G2798">
        <v>1</v>
      </c>
      <c r="H2798" t="str">
        <f>_xlfn.XLOOKUP(Table1[[#This Row],[ZIPCODE]],Table2[Zip Code],Table2[County])</f>
        <v>Duchesne</v>
      </c>
      <c r="I2798" t="str">
        <f>_xlfn.XLOOKUP(Table1[[#This Row],[ZIPCODE]],Table3[zip],Table3[county])</f>
        <v>Duchesne County</v>
      </c>
      <c r="J2798" t="str">
        <f>IFERROR(Table1[[#This Row],[County (Utah.gov)]], SUBSTITUTE(Table1[[#This Row],[County (WPR)]], " County", ""))</f>
        <v>Duchesne</v>
      </c>
    </row>
    <row r="2799" spans="1:10">
      <c r="A2799" t="s">
        <v>135</v>
      </c>
      <c r="B2799" t="s">
        <v>317</v>
      </c>
      <c r="C2799">
        <v>2025</v>
      </c>
      <c r="D2799">
        <v>2</v>
      </c>
      <c r="E2799">
        <v>84003</v>
      </c>
      <c r="F2799" t="s">
        <v>290</v>
      </c>
      <c r="G2799">
        <v>4</v>
      </c>
      <c r="H2799" t="str">
        <f>_xlfn.XLOOKUP(Table1[[#This Row],[ZIPCODE]],Table2[Zip Code],Table2[County])</f>
        <v>Utah</v>
      </c>
      <c r="I2799" t="str">
        <f>_xlfn.XLOOKUP(Table1[[#This Row],[ZIPCODE]],Table3[zip],Table3[county])</f>
        <v>Utah County</v>
      </c>
      <c r="J2799" t="str">
        <f>IFERROR(Table1[[#This Row],[County (Utah.gov)]], SUBSTITUTE(Table1[[#This Row],[County (WPR)]], " County", ""))</f>
        <v>Utah</v>
      </c>
    </row>
    <row r="2800" spans="1:10">
      <c r="A2800" t="s">
        <v>135</v>
      </c>
      <c r="B2800" t="s">
        <v>317</v>
      </c>
      <c r="C2800">
        <v>2025</v>
      </c>
      <c r="D2800">
        <v>2</v>
      </c>
      <c r="E2800">
        <v>84003</v>
      </c>
      <c r="F2800" t="s">
        <v>291</v>
      </c>
      <c r="G2800">
        <v>1</v>
      </c>
      <c r="H2800" t="str">
        <f>_xlfn.XLOOKUP(Table1[[#This Row],[ZIPCODE]],Table2[Zip Code],Table2[County])</f>
        <v>Utah</v>
      </c>
      <c r="I2800" t="str">
        <f>_xlfn.XLOOKUP(Table1[[#This Row],[ZIPCODE]],Table3[zip],Table3[county])</f>
        <v>Utah County</v>
      </c>
      <c r="J2800" t="str">
        <f>IFERROR(Table1[[#This Row],[County (Utah.gov)]], SUBSTITUTE(Table1[[#This Row],[County (WPR)]], " County", ""))</f>
        <v>Utah</v>
      </c>
    </row>
    <row r="2801" spans="1:10">
      <c r="A2801" t="s">
        <v>135</v>
      </c>
      <c r="B2801" t="s">
        <v>317</v>
      </c>
      <c r="C2801">
        <v>2025</v>
      </c>
      <c r="D2801">
        <v>2</v>
      </c>
      <c r="E2801">
        <v>84004</v>
      </c>
      <c r="F2801" t="s">
        <v>290</v>
      </c>
      <c r="G2801">
        <v>1</v>
      </c>
      <c r="H2801" t="str">
        <f>_xlfn.XLOOKUP(Table1[[#This Row],[ZIPCODE]],Table2[Zip Code],Table2[County])</f>
        <v>Utah</v>
      </c>
      <c r="I2801" t="str">
        <f>_xlfn.XLOOKUP(Table1[[#This Row],[ZIPCODE]],Table3[zip],Table3[county])</f>
        <v>Utah County</v>
      </c>
      <c r="J2801" t="str">
        <f>IFERROR(Table1[[#This Row],[County (Utah.gov)]], SUBSTITUTE(Table1[[#This Row],[County (WPR)]], " County", ""))</f>
        <v>Utah</v>
      </c>
    </row>
    <row r="2802" spans="1:10">
      <c r="A2802" t="s">
        <v>135</v>
      </c>
      <c r="B2802" t="s">
        <v>317</v>
      </c>
      <c r="C2802">
        <v>2025</v>
      </c>
      <c r="D2802">
        <v>2</v>
      </c>
      <c r="E2802">
        <v>84005</v>
      </c>
      <c r="F2802" t="s">
        <v>290</v>
      </c>
      <c r="G2802">
        <v>6</v>
      </c>
      <c r="H2802" t="e">
        <f>_xlfn.XLOOKUP(Table1[[#This Row],[ZIPCODE]],Table2[Zip Code],Table2[County])</f>
        <v>#N/A</v>
      </c>
      <c r="I2802" t="str">
        <f>_xlfn.XLOOKUP(Table1[[#This Row],[ZIPCODE]],Table3[zip],Table3[county])</f>
        <v>Utah County</v>
      </c>
      <c r="J2802" t="str">
        <f>IFERROR(Table1[[#This Row],[County (Utah.gov)]], SUBSTITUTE(Table1[[#This Row],[County (WPR)]], " County", ""))</f>
        <v>Utah</v>
      </c>
    </row>
    <row r="2803" spans="1:10">
      <c r="A2803" t="s">
        <v>135</v>
      </c>
      <c r="B2803" t="s">
        <v>317</v>
      </c>
      <c r="C2803">
        <v>2025</v>
      </c>
      <c r="D2803">
        <v>2</v>
      </c>
      <c r="E2803">
        <v>84009</v>
      </c>
      <c r="F2803" t="s">
        <v>290</v>
      </c>
      <c r="G2803">
        <v>2</v>
      </c>
      <c r="H2803" t="e">
        <f>_xlfn.XLOOKUP(Table1[[#This Row],[ZIPCODE]],Table2[Zip Code],Table2[County])</f>
        <v>#N/A</v>
      </c>
      <c r="I2803" t="str">
        <f>_xlfn.XLOOKUP(Table1[[#This Row],[ZIPCODE]],Table3[zip],Table3[county])</f>
        <v>Salt Lake County</v>
      </c>
      <c r="J2803" t="str">
        <f>IFERROR(Table1[[#This Row],[County (Utah.gov)]], SUBSTITUTE(Table1[[#This Row],[County (WPR)]], " County", ""))</f>
        <v>Salt Lake</v>
      </c>
    </row>
    <row r="2804" spans="1:10">
      <c r="A2804" t="s">
        <v>135</v>
      </c>
      <c r="B2804" t="s">
        <v>317</v>
      </c>
      <c r="C2804">
        <v>2025</v>
      </c>
      <c r="D2804">
        <v>2</v>
      </c>
      <c r="E2804">
        <v>84009</v>
      </c>
      <c r="F2804" t="s">
        <v>291</v>
      </c>
      <c r="G2804">
        <v>1</v>
      </c>
      <c r="H2804" t="e">
        <f>_xlfn.XLOOKUP(Table1[[#This Row],[ZIPCODE]],Table2[Zip Code],Table2[County])</f>
        <v>#N/A</v>
      </c>
      <c r="I2804" t="str">
        <f>_xlfn.XLOOKUP(Table1[[#This Row],[ZIPCODE]],Table3[zip],Table3[county])</f>
        <v>Salt Lake County</v>
      </c>
      <c r="J2804" t="str">
        <f>IFERROR(Table1[[#This Row],[County (Utah.gov)]], SUBSTITUTE(Table1[[#This Row],[County (WPR)]], " County", ""))</f>
        <v>Salt Lake</v>
      </c>
    </row>
    <row r="2805" spans="1:10">
      <c r="A2805" t="s">
        <v>135</v>
      </c>
      <c r="B2805" t="s">
        <v>317</v>
      </c>
      <c r="C2805">
        <v>2025</v>
      </c>
      <c r="D2805">
        <v>2</v>
      </c>
      <c r="E2805">
        <v>84010</v>
      </c>
      <c r="F2805" t="s">
        <v>290</v>
      </c>
      <c r="G2805">
        <v>4</v>
      </c>
      <c r="H2805" t="str">
        <f>_xlfn.XLOOKUP(Table1[[#This Row],[ZIPCODE]],Table2[Zip Code],Table2[County])</f>
        <v>Davis</v>
      </c>
      <c r="I2805" t="str">
        <f>_xlfn.XLOOKUP(Table1[[#This Row],[ZIPCODE]],Table3[zip],Table3[county])</f>
        <v>Davis County</v>
      </c>
      <c r="J2805" t="str">
        <f>IFERROR(Table1[[#This Row],[County (Utah.gov)]], SUBSTITUTE(Table1[[#This Row],[County (WPR)]], " County", ""))</f>
        <v>Davis</v>
      </c>
    </row>
    <row r="2806" spans="1:10">
      <c r="A2806" t="s">
        <v>135</v>
      </c>
      <c r="B2806" t="s">
        <v>317</v>
      </c>
      <c r="C2806">
        <v>2025</v>
      </c>
      <c r="D2806">
        <v>2</v>
      </c>
      <c r="E2806">
        <v>84010</v>
      </c>
      <c r="F2806" t="s">
        <v>291</v>
      </c>
      <c r="G2806">
        <v>1</v>
      </c>
      <c r="H2806" t="str">
        <f>_xlfn.XLOOKUP(Table1[[#This Row],[ZIPCODE]],Table2[Zip Code],Table2[County])</f>
        <v>Davis</v>
      </c>
      <c r="I2806" t="str">
        <f>_xlfn.XLOOKUP(Table1[[#This Row],[ZIPCODE]],Table3[zip],Table3[county])</f>
        <v>Davis County</v>
      </c>
      <c r="J2806" t="str">
        <f>IFERROR(Table1[[#This Row],[County (Utah.gov)]], SUBSTITUTE(Table1[[#This Row],[County (WPR)]], " County", ""))</f>
        <v>Davis</v>
      </c>
    </row>
    <row r="2807" spans="1:10">
      <c r="A2807" t="s">
        <v>135</v>
      </c>
      <c r="B2807" t="s">
        <v>317</v>
      </c>
      <c r="C2807">
        <v>2025</v>
      </c>
      <c r="D2807">
        <v>2</v>
      </c>
      <c r="E2807">
        <v>84014</v>
      </c>
      <c r="F2807" t="s">
        <v>290</v>
      </c>
      <c r="G2807">
        <v>1</v>
      </c>
      <c r="H2807" t="str">
        <f>_xlfn.XLOOKUP(Table1[[#This Row],[ZIPCODE]],Table2[Zip Code],Table2[County])</f>
        <v>Davis</v>
      </c>
      <c r="I2807" t="str">
        <f>_xlfn.XLOOKUP(Table1[[#This Row],[ZIPCODE]],Table3[zip],Table3[county])</f>
        <v>Davis County</v>
      </c>
      <c r="J2807" t="str">
        <f>IFERROR(Table1[[#This Row],[County (Utah.gov)]], SUBSTITUTE(Table1[[#This Row],[County (WPR)]], " County", ""))</f>
        <v>Davis</v>
      </c>
    </row>
    <row r="2808" spans="1:10">
      <c r="A2808" t="s">
        <v>135</v>
      </c>
      <c r="B2808" t="s">
        <v>317</v>
      </c>
      <c r="C2808">
        <v>2025</v>
      </c>
      <c r="D2808">
        <v>2</v>
      </c>
      <c r="E2808">
        <v>84015</v>
      </c>
      <c r="F2808" t="s">
        <v>290</v>
      </c>
      <c r="G2808">
        <v>2</v>
      </c>
      <c r="H2808" t="str">
        <f>_xlfn.XLOOKUP(Table1[[#This Row],[ZIPCODE]],Table2[Zip Code],Table2[County])</f>
        <v>Davis</v>
      </c>
      <c r="I2808" t="str">
        <f>_xlfn.XLOOKUP(Table1[[#This Row],[ZIPCODE]],Table3[zip],Table3[county])</f>
        <v>Davis County</v>
      </c>
      <c r="J2808" t="str">
        <f>IFERROR(Table1[[#This Row],[County (Utah.gov)]], SUBSTITUTE(Table1[[#This Row],[County (WPR)]], " County", ""))</f>
        <v>Davis</v>
      </c>
    </row>
    <row r="2809" spans="1:10">
      <c r="A2809" t="s">
        <v>135</v>
      </c>
      <c r="B2809" t="s">
        <v>317</v>
      </c>
      <c r="C2809">
        <v>2025</v>
      </c>
      <c r="D2809">
        <v>2</v>
      </c>
      <c r="E2809">
        <v>84020</v>
      </c>
      <c r="F2809" t="s">
        <v>290</v>
      </c>
      <c r="G2809">
        <v>3</v>
      </c>
      <c r="H2809" t="str">
        <f>_xlfn.XLOOKUP(Table1[[#This Row],[ZIPCODE]],Table2[Zip Code],Table2[County])</f>
        <v>Salt Lake</v>
      </c>
      <c r="I2809" t="str">
        <f>_xlfn.XLOOKUP(Table1[[#This Row],[ZIPCODE]],Table3[zip],Table3[county])</f>
        <v>Salt Lake County</v>
      </c>
      <c r="J2809" t="str">
        <f>IFERROR(Table1[[#This Row],[County (Utah.gov)]], SUBSTITUTE(Table1[[#This Row],[County (WPR)]], " County", ""))</f>
        <v>Salt Lake</v>
      </c>
    </row>
    <row r="2810" spans="1:10">
      <c r="A2810" t="s">
        <v>135</v>
      </c>
      <c r="B2810" t="s">
        <v>317</v>
      </c>
      <c r="C2810">
        <v>2025</v>
      </c>
      <c r="D2810">
        <v>2</v>
      </c>
      <c r="E2810">
        <v>84021</v>
      </c>
      <c r="F2810" t="s">
        <v>290</v>
      </c>
      <c r="G2810">
        <v>6</v>
      </c>
      <c r="H2810" t="str">
        <f>_xlfn.XLOOKUP(Table1[[#This Row],[ZIPCODE]],Table2[Zip Code],Table2[County])</f>
        <v>Duchesne</v>
      </c>
      <c r="I2810" t="str">
        <f>_xlfn.XLOOKUP(Table1[[#This Row],[ZIPCODE]],Table3[zip],Table3[county])</f>
        <v>Duchesne County</v>
      </c>
      <c r="J2810" t="str">
        <f>IFERROR(Table1[[#This Row],[County (Utah.gov)]], SUBSTITUTE(Table1[[#This Row],[County (WPR)]], " County", ""))</f>
        <v>Duchesne</v>
      </c>
    </row>
    <row r="2811" spans="1:10">
      <c r="A2811" t="s">
        <v>135</v>
      </c>
      <c r="B2811" t="s">
        <v>317</v>
      </c>
      <c r="C2811">
        <v>2025</v>
      </c>
      <c r="D2811">
        <v>2</v>
      </c>
      <c r="E2811">
        <v>84023</v>
      </c>
      <c r="F2811" t="s">
        <v>290</v>
      </c>
      <c r="G2811">
        <v>1</v>
      </c>
      <c r="H2811" t="str">
        <f>_xlfn.XLOOKUP(Table1[[#This Row],[ZIPCODE]],Table2[Zip Code],Table2[County])</f>
        <v>Daggett</v>
      </c>
      <c r="I2811" t="str">
        <f>_xlfn.XLOOKUP(Table1[[#This Row],[ZIPCODE]],Table3[zip],Table3[county])</f>
        <v>Daggett County</v>
      </c>
      <c r="J2811" t="str">
        <f>IFERROR(Table1[[#This Row],[County (Utah.gov)]], SUBSTITUTE(Table1[[#This Row],[County (WPR)]], " County", ""))</f>
        <v>Daggett</v>
      </c>
    </row>
    <row r="2812" spans="1:10">
      <c r="A2812" t="s">
        <v>135</v>
      </c>
      <c r="B2812" t="s">
        <v>317</v>
      </c>
      <c r="C2812">
        <v>2025</v>
      </c>
      <c r="D2812">
        <v>2</v>
      </c>
      <c r="E2812">
        <v>84025</v>
      </c>
      <c r="F2812" t="s">
        <v>290</v>
      </c>
      <c r="G2812">
        <v>1</v>
      </c>
      <c r="H2812" t="str">
        <f>_xlfn.XLOOKUP(Table1[[#This Row],[ZIPCODE]],Table2[Zip Code],Table2[County])</f>
        <v>Davis</v>
      </c>
      <c r="I2812" t="str">
        <f>_xlfn.XLOOKUP(Table1[[#This Row],[ZIPCODE]],Table3[zip],Table3[county])</f>
        <v>Davis County</v>
      </c>
      <c r="J2812" t="str">
        <f>IFERROR(Table1[[#This Row],[County (Utah.gov)]], SUBSTITUTE(Table1[[#This Row],[County (WPR)]], " County", ""))</f>
        <v>Davis</v>
      </c>
    </row>
    <row r="2813" spans="1:10">
      <c r="A2813" t="s">
        <v>135</v>
      </c>
      <c r="B2813" t="s">
        <v>317</v>
      </c>
      <c r="C2813">
        <v>2025</v>
      </c>
      <c r="D2813">
        <v>2</v>
      </c>
      <c r="E2813">
        <v>84029</v>
      </c>
      <c r="F2813" t="s">
        <v>290</v>
      </c>
      <c r="G2813">
        <v>5</v>
      </c>
      <c r="H2813" t="str">
        <f>_xlfn.XLOOKUP(Table1[[#This Row],[ZIPCODE]],Table2[Zip Code],Table2[County])</f>
        <v>Tooele</v>
      </c>
      <c r="I2813" t="str">
        <f>_xlfn.XLOOKUP(Table1[[#This Row],[ZIPCODE]],Table3[zip],Table3[county])</f>
        <v>Tooele County</v>
      </c>
      <c r="J2813" t="str">
        <f>IFERROR(Table1[[#This Row],[County (Utah.gov)]], SUBSTITUTE(Table1[[#This Row],[County (WPR)]], " County", ""))</f>
        <v>Tooele</v>
      </c>
    </row>
    <row r="2814" spans="1:10">
      <c r="A2814" t="s">
        <v>135</v>
      </c>
      <c r="B2814" t="s">
        <v>317</v>
      </c>
      <c r="C2814">
        <v>2025</v>
      </c>
      <c r="D2814">
        <v>2</v>
      </c>
      <c r="E2814">
        <v>84029</v>
      </c>
      <c r="F2814" t="s">
        <v>291</v>
      </c>
      <c r="G2814">
        <v>1</v>
      </c>
      <c r="H2814" t="str">
        <f>_xlfn.XLOOKUP(Table1[[#This Row],[ZIPCODE]],Table2[Zip Code],Table2[County])</f>
        <v>Tooele</v>
      </c>
      <c r="I2814" t="str">
        <f>_xlfn.XLOOKUP(Table1[[#This Row],[ZIPCODE]],Table3[zip],Table3[county])</f>
        <v>Tooele County</v>
      </c>
      <c r="J2814" t="str">
        <f>IFERROR(Table1[[#This Row],[County (Utah.gov)]], SUBSTITUTE(Table1[[#This Row],[County (WPR)]], " County", ""))</f>
        <v>Tooele</v>
      </c>
    </row>
    <row r="2815" spans="1:10">
      <c r="A2815" t="s">
        <v>135</v>
      </c>
      <c r="B2815" t="s">
        <v>317</v>
      </c>
      <c r="C2815">
        <v>2025</v>
      </c>
      <c r="D2815">
        <v>2</v>
      </c>
      <c r="E2815">
        <v>84032</v>
      </c>
      <c r="F2815" t="s">
        <v>290</v>
      </c>
      <c r="G2815">
        <v>4</v>
      </c>
      <c r="H2815" t="str">
        <f>_xlfn.XLOOKUP(Table1[[#This Row],[ZIPCODE]],Table2[Zip Code],Table2[County])</f>
        <v>Wasatch</v>
      </c>
      <c r="I2815" t="str">
        <f>_xlfn.XLOOKUP(Table1[[#This Row],[ZIPCODE]],Table3[zip],Table3[county])</f>
        <v>Wasatch County</v>
      </c>
      <c r="J2815" t="str">
        <f>IFERROR(Table1[[#This Row],[County (Utah.gov)]], SUBSTITUTE(Table1[[#This Row],[County (WPR)]], " County", ""))</f>
        <v>Wasatch</v>
      </c>
    </row>
    <row r="2816" spans="1:10">
      <c r="A2816" t="s">
        <v>135</v>
      </c>
      <c r="B2816" t="s">
        <v>317</v>
      </c>
      <c r="C2816">
        <v>2025</v>
      </c>
      <c r="D2816">
        <v>2</v>
      </c>
      <c r="E2816">
        <v>84037</v>
      </c>
      <c r="F2816" t="s">
        <v>290</v>
      </c>
      <c r="G2816">
        <v>2</v>
      </c>
      <c r="H2816" t="str">
        <f>_xlfn.XLOOKUP(Table1[[#This Row],[ZIPCODE]],Table2[Zip Code],Table2[County])</f>
        <v>Davis</v>
      </c>
      <c r="I2816" t="str">
        <f>_xlfn.XLOOKUP(Table1[[#This Row],[ZIPCODE]],Table3[zip],Table3[county])</f>
        <v>Davis County</v>
      </c>
      <c r="J2816" t="str">
        <f>IFERROR(Table1[[#This Row],[County (Utah.gov)]], SUBSTITUTE(Table1[[#This Row],[County (WPR)]], " County", ""))</f>
        <v>Davis</v>
      </c>
    </row>
    <row r="2817" spans="1:10">
      <c r="A2817" t="s">
        <v>135</v>
      </c>
      <c r="B2817" t="s">
        <v>317</v>
      </c>
      <c r="C2817">
        <v>2025</v>
      </c>
      <c r="D2817">
        <v>2</v>
      </c>
      <c r="E2817">
        <v>84040</v>
      </c>
      <c r="F2817" t="s">
        <v>290</v>
      </c>
      <c r="G2817">
        <v>1</v>
      </c>
      <c r="H2817" t="str">
        <f>_xlfn.XLOOKUP(Table1[[#This Row],[ZIPCODE]],Table2[Zip Code],Table2[County])</f>
        <v>Davis</v>
      </c>
      <c r="I2817" t="str">
        <f>_xlfn.XLOOKUP(Table1[[#This Row],[ZIPCODE]],Table3[zip],Table3[county])</f>
        <v>Davis County</v>
      </c>
      <c r="J2817" t="str">
        <f>IFERROR(Table1[[#This Row],[County (Utah.gov)]], SUBSTITUTE(Table1[[#This Row],[County (WPR)]], " County", ""))</f>
        <v>Davis</v>
      </c>
    </row>
    <row r="2818" spans="1:10">
      <c r="A2818" t="s">
        <v>135</v>
      </c>
      <c r="B2818" t="s">
        <v>317</v>
      </c>
      <c r="C2818">
        <v>2025</v>
      </c>
      <c r="D2818">
        <v>2</v>
      </c>
      <c r="E2818">
        <v>84041</v>
      </c>
      <c r="F2818" t="s">
        <v>290</v>
      </c>
      <c r="G2818">
        <v>4</v>
      </c>
      <c r="H2818" t="str">
        <f>_xlfn.XLOOKUP(Table1[[#This Row],[ZIPCODE]],Table2[Zip Code],Table2[County])</f>
        <v>Davis</v>
      </c>
      <c r="I2818" t="str">
        <f>_xlfn.XLOOKUP(Table1[[#This Row],[ZIPCODE]],Table3[zip],Table3[county])</f>
        <v>Davis County</v>
      </c>
      <c r="J2818" t="str">
        <f>IFERROR(Table1[[#This Row],[County (Utah.gov)]], SUBSTITUTE(Table1[[#This Row],[County (WPR)]], " County", ""))</f>
        <v>Davis</v>
      </c>
    </row>
    <row r="2819" spans="1:10">
      <c r="A2819" t="s">
        <v>135</v>
      </c>
      <c r="B2819" t="s">
        <v>317</v>
      </c>
      <c r="C2819">
        <v>2025</v>
      </c>
      <c r="D2819">
        <v>2</v>
      </c>
      <c r="E2819">
        <v>84043</v>
      </c>
      <c r="F2819" t="s">
        <v>290</v>
      </c>
      <c r="G2819">
        <v>9</v>
      </c>
      <c r="H2819" t="str">
        <f>_xlfn.XLOOKUP(Table1[[#This Row],[ZIPCODE]],Table2[Zip Code],Table2[County])</f>
        <v>Utah</v>
      </c>
      <c r="I2819" t="str">
        <f>_xlfn.XLOOKUP(Table1[[#This Row],[ZIPCODE]],Table3[zip],Table3[county])</f>
        <v>Utah County</v>
      </c>
      <c r="J2819" t="str">
        <f>IFERROR(Table1[[#This Row],[County (Utah.gov)]], SUBSTITUTE(Table1[[#This Row],[County (WPR)]], " County", ""))</f>
        <v>Utah</v>
      </c>
    </row>
    <row r="2820" spans="1:10">
      <c r="A2820" t="s">
        <v>135</v>
      </c>
      <c r="B2820" t="s">
        <v>317</v>
      </c>
      <c r="C2820">
        <v>2025</v>
      </c>
      <c r="D2820">
        <v>2</v>
      </c>
      <c r="E2820">
        <v>84044</v>
      </c>
      <c r="F2820" t="s">
        <v>290</v>
      </c>
      <c r="G2820">
        <v>3</v>
      </c>
      <c r="H2820" t="str">
        <f>_xlfn.XLOOKUP(Table1[[#This Row],[ZIPCODE]],Table2[Zip Code],Table2[County])</f>
        <v>Salt Lake</v>
      </c>
      <c r="I2820" t="str">
        <f>_xlfn.XLOOKUP(Table1[[#This Row],[ZIPCODE]],Table3[zip],Table3[county])</f>
        <v>Salt Lake County</v>
      </c>
      <c r="J2820" t="str">
        <f>IFERROR(Table1[[#This Row],[County (Utah.gov)]], SUBSTITUTE(Table1[[#This Row],[County (WPR)]], " County", ""))</f>
        <v>Salt Lake</v>
      </c>
    </row>
    <row r="2821" spans="1:10">
      <c r="A2821" t="s">
        <v>135</v>
      </c>
      <c r="B2821" t="s">
        <v>317</v>
      </c>
      <c r="C2821">
        <v>2025</v>
      </c>
      <c r="D2821">
        <v>2</v>
      </c>
      <c r="E2821">
        <v>84045</v>
      </c>
      <c r="F2821" t="s">
        <v>290</v>
      </c>
      <c r="G2821">
        <v>4</v>
      </c>
      <c r="H2821" t="e">
        <f>_xlfn.XLOOKUP(Table1[[#This Row],[ZIPCODE]],Table2[Zip Code],Table2[County])</f>
        <v>#N/A</v>
      </c>
      <c r="I2821" t="str">
        <f>_xlfn.XLOOKUP(Table1[[#This Row],[ZIPCODE]],Table3[zip],Table3[county])</f>
        <v>Utah County</v>
      </c>
      <c r="J2821" t="str">
        <f>IFERROR(Table1[[#This Row],[County (Utah.gov)]], SUBSTITUTE(Table1[[#This Row],[County (WPR)]], " County", ""))</f>
        <v>Utah</v>
      </c>
    </row>
    <row r="2822" spans="1:10">
      <c r="A2822" t="s">
        <v>135</v>
      </c>
      <c r="B2822" t="s">
        <v>317</v>
      </c>
      <c r="C2822">
        <v>2025</v>
      </c>
      <c r="D2822">
        <v>2</v>
      </c>
      <c r="E2822">
        <v>84047</v>
      </c>
      <c r="F2822" t="s">
        <v>290</v>
      </c>
      <c r="G2822">
        <v>1</v>
      </c>
      <c r="H2822" t="str">
        <f>_xlfn.XLOOKUP(Table1[[#This Row],[ZIPCODE]],Table2[Zip Code],Table2[County])</f>
        <v>Salt Lake</v>
      </c>
      <c r="I2822" t="str">
        <f>_xlfn.XLOOKUP(Table1[[#This Row],[ZIPCODE]],Table3[zip],Table3[county])</f>
        <v>Salt Lake County</v>
      </c>
      <c r="J2822" t="str">
        <f>IFERROR(Table1[[#This Row],[County (Utah.gov)]], SUBSTITUTE(Table1[[#This Row],[County (WPR)]], " County", ""))</f>
        <v>Salt Lake</v>
      </c>
    </row>
    <row r="2823" spans="1:10">
      <c r="A2823" t="s">
        <v>135</v>
      </c>
      <c r="B2823" t="s">
        <v>317</v>
      </c>
      <c r="C2823">
        <v>2025</v>
      </c>
      <c r="D2823">
        <v>2</v>
      </c>
      <c r="E2823">
        <v>84049</v>
      </c>
      <c r="F2823" t="s">
        <v>290</v>
      </c>
      <c r="G2823">
        <v>2</v>
      </c>
      <c r="H2823" t="str">
        <f>_xlfn.XLOOKUP(Table1[[#This Row],[ZIPCODE]],Table2[Zip Code],Table2[County])</f>
        <v>Wasatch</v>
      </c>
      <c r="I2823" t="str">
        <f>_xlfn.XLOOKUP(Table1[[#This Row],[ZIPCODE]],Table3[zip],Table3[county])</f>
        <v>Wasatch County</v>
      </c>
      <c r="J2823" t="str">
        <f>IFERROR(Table1[[#This Row],[County (Utah.gov)]], SUBSTITUTE(Table1[[#This Row],[County (WPR)]], " County", ""))</f>
        <v>Wasatch</v>
      </c>
    </row>
    <row r="2824" spans="1:10">
      <c r="A2824" t="s">
        <v>135</v>
      </c>
      <c r="B2824" t="s">
        <v>317</v>
      </c>
      <c r="C2824">
        <v>2025</v>
      </c>
      <c r="D2824">
        <v>2</v>
      </c>
      <c r="E2824">
        <v>84050</v>
      </c>
      <c r="F2824" t="s">
        <v>290</v>
      </c>
      <c r="G2824">
        <v>1</v>
      </c>
      <c r="H2824" t="str">
        <f>_xlfn.XLOOKUP(Table1[[#This Row],[ZIPCODE]],Table2[Zip Code],Table2[County])</f>
        <v>Morgan</v>
      </c>
      <c r="I2824" t="str">
        <f>_xlfn.XLOOKUP(Table1[[#This Row],[ZIPCODE]],Table3[zip],Table3[county])</f>
        <v>Morgan County</v>
      </c>
      <c r="J2824" t="str">
        <f>IFERROR(Table1[[#This Row],[County (Utah.gov)]], SUBSTITUTE(Table1[[#This Row],[County (WPR)]], " County", ""))</f>
        <v>Morgan</v>
      </c>
    </row>
    <row r="2825" spans="1:10">
      <c r="A2825" t="s">
        <v>135</v>
      </c>
      <c r="B2825" t="s">
        <v>317</v>
      </c>
      <c r="C2825">
        <v>2025</v>
      </c>
      <c r="D2825">
        <v>2</v>
      </c>
      <c r="E2825">
        <v>84062</v>
      </c>
      <c r="F2825" t="s">
        <v>290</v>
      </c>
      <c r="G2825">
        <v>6</v>
      </c>
      <c r="H2825" t="str">
        <f>_xlfn.XLOOKUP(Table1[[#This Row],[ZIPCODE]],Table2[Zip Code],Table2[County])</f>
        <v>Utah</v>
      </c>
      <c r="I2825" t="str">
        <f>_xlfn.XLOOKUP(Table1[[#This Row],[ZIPCODE]],Table3[zip],Table3[county])</f>
        <v>Utah County</v>
      </c>
      <c r="J2825" t="str">
        <f>IFERROR(Table1[[#This Row],[County (Utah.gov)]], SUBSTITUTE(Table1[[#This Row],[County (WPR)]], " County", ""))</f>
        <v>Utah</v>
      </c>
    </row>
    <row r="2826" spans="1:10">
      <c r="A2826" t="s">
        <v>135</v>
      </c>
      <c r="B2826" t="s">
        <v>317</v>
      </c>
      <c r="C2826">
        <v>2025</v>
      </c>
      <c r="D2826">
        <v>2</v>
      </c>
      <c r="E2826">
        <v>84065</v>
      </c>
      <c r="F2826" t="s">
        <v>290</v>
      </c>
      <c r="G2826">
        <v>9</v>
      </c>
      <c r="H2826" t="str">
        <f>_xlfn.XLOOKUP(Table1[[#This Row],[ZIPCODE]],Table2[Zip Code],Table2[County])</f>
        <v>Salt Lake</v>
      </c>
      <c r="I2826" t="str">
        <f>_xlfn.XLOOKUP(Table1[[#This Row],[ZIPCODE]],Table3[zip],Table3[county])</f>
        <v>Salt Lake County</v>
      </c>
      <c r="J2826" t="str">
        <f>IFERROR(Table1[[#This Row],[County (Utah.gov)]], SUBSTITUTE(Table1[[#This Row],[County (WPR)]], " County", ""))</f>
        <v>Salt Lake</v>
      </c>
    </row>
    <row r="2827" spans="1:10">
      <c r="A2827" t="s">
        <v>135</v>
      </c>
      <c r="B2827" t="s">
        <v>317</v>
      </c>
      <c r="C2827">
        <v>2025</v>
      </c>
      <c r="D2827">
        <v>2</v>
      </c>
      <c r="E2827">
        <v>84065</v>
      </c>
      <c r="F2827" t="s">
        <v>291</v>
      </c>
      <c r="G2827">
        <v>1</v>
      </c>
      <c r="H2827" t="str">
        <f>_xlfn.XLOOKUP(Table1[[#This Row],[ZIPCODE]],Table2[Zip Code],Table2[County])</f>
        <v>Salt Lake</v>
      </c>
      <c r="I2827" t="str">
        <f>_xlfn.XLOOKUP(Table1[[#This Row],[ZIPCODE]],Table3[zip],Table3[county])</f>
        <v>Salt Lake County</v>
      </c>
      <c r="J2827" t="str">
        <f>IFERROR(Table1[[#This Row],[County (Utah.gov)]], SUBSTITUTE(Table1[[#This Row],[County (WPR)]], " County", ""))</f>
        <v>Salt Lake</v>
      </c>
    </row>
    <row r="2828" spans="1:10">
      <c r="A2828" t="s">
        <v>135</v>
      </c>
      <c r="B2828" t="s">
        <v>317</v>
      </c>
      <c r="C2828">
        <v>2025</v>
      </c>
      <c r="D2828">
        <v>2</v>
      </c>
      <c r="E2828">
        <v>84066</v>
      </c>
      <c r="F2828" t="s">
        <v>290</v>
      </c>
      <c r="G2828">
        <v>3</v>
      </c>
      <c r="H2828" t="str">
        <f>_xlfn.XLOOKUP(Table1[[#This Row],[ZIPCODE]],Table2[Zip Code],Table2[County])</f>
        <v>Duchesne</v>
      </c>
      <c r="I2828" t="str">
        <f>_xlfn.XLOOKUP(Table1[[#This Row],[ZIPCODE]],Table3[zip],Table3[county])</f>
        <v>Duchesne County</v>
      </c>
      <c r="J2828" t="str">
        <f>IFERROR(Table1[[#This Row],[County (Utah.gov)]], SUBSTITUTE(Table1[[#This Row],[County (WPR)]], " County", ""))</f>
        <v>Duchesne</v>
      </c>
    </row>
    <row r="2829" spans="1:10">
      <c r="A2829" t="s">
        <v>135</v>
      </c>
      <c r="B2829" t="s">
        <v>317</v>
      </c>
      <c r="C2829">
        <v>2025</v>
      </c>
      <c r="D2829">
        <v>2</v>
      </c>
      <c r="E2829">
        <v>84066</v>
      </c>
      <c r="F2829" t="s">
        <v>291</v>
      </c>
      <c r="G2829">
        <v>2</v>
      </c>
      <c r="H2829" t="str">
        <f>_xlfn.XLOOKUP(Table1[[#This Row],[ZIPCODE]],Table2[Zip Code],Table2[County])</f>
        <v>Duchesne</v>
      </c>
      <c r="I2829" t="str">
        <f>_xlfn.XLOOKUP(Table1[[#This Row],[ZIPCODE]],Table3[zip],Table3[county])</f>
        <v>Duchesne County</v>
      </c>
      <c r="J2829" t="str">
        <f>IFERROR(Table1[[#This Row],[County (Utah.gov)]], SUBSTITUTE(Table1[[#This Row],[County (WPR)]], " County", ""))</f>
        <v>Duchesne</v>
      </c>
    </row>
    <row r="2830" spans="1:10">
      <c r="A2830" t="s">
        <v>135</v>
      </c>
      <c r="B2830" t="s">
        <v>317</v>
      </c>
      <c r="C2830">
        <v>2025</v>
      </c>
      <c r="D2830">
        <v>2</v>
      </c>
      <c r="E2830">
        <v>84067</v>
      </c>
      <c r="F2830" t="s">
        <v>290</v>
      </c>
      <c r="G2830">
        <v>2</v>
      </c>
      <c r="H2830" t="str">
        <f>_xlfn.XLOOKUP(Table1[[#This Row],[ZIPCODE]],Table2[Zip Code],Table2[County])</f>
        <v>Weber</v>
      </c>
      <c r="I2830" t="str">
        <f>_xlfn.XLOOKUP(Table1[[#This Row],[ZIPCODE]],Table3[zip],Table3[county])</f>
        <v>Weber County</v>
      </c>
      <c r="J2830" t="str">
        <f>IFERROR(Table1[[#This Row],[County (Utah.gov)]], SUBSTITUTE(Table1[[#This Row],[County (WPR)]], " County", ""))</f>
        <v>Weber</v>
      </c>
    </row>
    <row r="2831" spans="1:10">
      <c r="A2831" t="s">
        <v>135</v>
      </c>
      <c r="B2831" t="s">
        <v>317</v>
      </c>
      <c r="C2831">
        <v>2025</v>
      </c>
      <c r="D2831">
        <v>2</v>
      </c>
      <c r="E2831">
        <v>84070</v>
      </c>
      <c r="F2831" t="s">
        <v>290</v>
      </c>
      <c r="G2831">
        <v>1</v>
      </c>
      <c r="H2831" t="str">
        <f>_xlfn.XLOOKUP(Table1[[#This Row],[ZIPCODE]],Table2[Zip Code],Table2[County])</f>
        <v>Salt Lake</v>
      </c>
      <c r="I2831" t="str">
        <f>_xlfn.XLOOKUP(Table1[[#This Row],[ZIPCODE]],Table3[zip],Table3[county])</f>
        <v>Salt Lake County</v>
      </c>
      <c r="J2831" t="str">
        <f>IFERROR(Table1[[#This Row],[County (Utah.gov)]], SUBSTITUTE(Table1[[#This Row],[County (WPR)]], " County", ""))</f>
        <v>Salt Lake</v>
      </c>
    </row>
    <row r="2832" spans="1:10">
      <c r="A2832" t="s">
        <v>135</v>
      </c>
      <c r="B2832" t="s">
        <v>317</v>
      </c>
      <c r="C2832">
        <v>2025</v>
      </c>
      <c r="D2832">
        <v>2</v>
      </c>
      <c r="E2832">
        <v>84074</v>
      </c>
      <c r="F2832" t="s">
        <v>290</v>
      </c>
      <c r="G2832">
        <v>7</v>
      </c>
      <c r="H2832" t="str">
        <f>_xlfn.XLOOKUP(Table1[[#This Row],[ZIPCODE]],Table2[Zip Code],Table2[County])</f>
        <v>Tooele</v>
      </c>
      <c r="I2832" t="str">
        <f>_xlfn.XLOOKUP(Table1[[#This Row],[ZIPCODE]],Table3[zip],Table3[county])</f>
        <v>Tooele County</v>
      </c>
      <c r="J2832" t="str">
        <f>IFERROR(Table1[[#This Row],[County (Utah.gov)]], SUBSTITUTE(Table1[[#This Row],[County (WPR)]], " County", ""))</f>
        <v>Tooele</v>
      </c>
    </row>
    <row r="2833" spans="1:10">
      <c r="A2833" t="s">
        <v>135</v>
      </c>
      <c r="B2833" t="s">
        <v>317</v>
      </c>
      <c r="C2833">
        <v>2025</v>
      </c>
      <c r="D2833">
        <v>2</v>
      </c>
      <c r="E2833">
        <v>84075</v>
      </c>
      <c r="F2833" t="s">
        <v>290</v>
      </c>
      <c r="G2833">
        <v>3</v>
      </c>
      <c r="H2833" t="str">
        <f>_xlfn.XLOOKUP(Table1[[#This Row],[ZIPCODE]],Table2[Zip Code],Table2[County])</f>
        <v>Davis</v>
      </c>
      <c r="I2833" t="str">
        <f>_xlfn.XLOOKUP(Table1[[#This Row],[ZIPCODE]],Table3[zip],Table3[county])</f>
        <v>Davis County</v>
      </c>
      <c r="J2833" t="str">
        <f>IFERROR(Table1[[#This Row],[County (Utah.gov)]], SUBSTITUTE(Table1[[#This Row],[County (WPR)]], " County", ""))</f>
        <v>Davis</v>
      </c>
    </row>
    <row r="2834" spans="1:10">
      <c r="A2834" t="s">
        <v>135</v>
      </c>
      <c r="B2834" t="s">
        <v>317</v>
      </c>
      <c r="C2834">
        <v>2025</v>
      </c>
      <c r="D2834">
        <v>2</v>
      </c>
      <c r="E2834">
        <v>84078</v>
      </c>
      <c r="F2834" t="s">
        <v>290</v>
      </c>
      <c r="G2834">
        <v>6</v>
      </c>
      <c r="H2834" t="str">
        <f>_xlfn.XLOOKUP(Table1[[#This Row],[ZIPCODE]],Table2[Zip Code],Table2[County])</f>
        <v>Uintah</v>
      </c>
      <c r="I2834" t="str">
        <f>_xlfn.XLOOKUP(Table1[[#This Row],[ZIPCODE]],Table3[zip],Table3[county])</f>
        <v>Uintah County</v>
      </c>
      <c r="J2834" t="str">
        <f>IFERROR(Table1[[#This Row],[County (Utah.gov)]], SUBSTITUTE(Table1[[#This Row],[County (WPR)]], " County", ""))</f>
        <v>Uintah</v>
      </c>
    </row>
    <row r="2835" spans="1:10">
      <c r="A2835" t="s">
        <v>135</v>
      </c>
      <c r="B2835" t="s">
        <v>317</v>
      </c>
      <c r="C2835">
        <v>2025</v>
      </c>
      <c r="D2835">
        <v>2</v>
      </c>
      <c r="E2835">
        <v>84081</v>
      </c>
      <c r="F2835" t="s">
        <v>290</v>
      </c>
      <c r="G2835">
        <v>16</v>
      </c>
      <c r="H2835" t="e">
        <f>_xlfn.XLOOKUP(Table1[[#This Row],[ZIPCODE]],Table2[Zip Code],Table2[County])</f>
        <v>#N/A</v>
      </c>
      <c r="I2835" t="str">
        <f>_xlfn.XLOOKUP(Table1[[#This Row],[ZIPCODE]],Table3[zip],Table3[county])</f>
        <v>Salt Lake County</v>
      </c>
      <c r="J2835" t="str">
        <f>IFERROR(Table1[[#This Row],[County (Utah.gov)]], SUBSTITUTE(Table1[[#This Row],[County (WPR)]], " County", ""))</f>
        <v>Salt Lake</v>
      </c>
    </row>
    <row r="2836" spans="1:10">
      <c r="A2836" t="s">
        <v>135</v>
      </c>
      <c r="B2836" t="s">
        <v>317</v>
      </c>
      <c r="C2836">
        <v>2025</v>
      </c>
      <c r="D2836">
        <v>2</v>
      </c>
      <c r="E2836">
        <v>84084</v>
      </c>
      <c r="F2836" t="s">
        <v>290</v>
      </c>
      <c r="G2836">
        <v>3</v>
      </c>
      <c r="H2836" t="str">
        <f>_xlfn.XLOOKUP(Table1[[#This Row],[ZIPCODE]],Table2[Zip Code],Table2[County])</f>
        <v>Salt Lake</v>
      </c>
      <c r="I2836" t="str">
        <f>_xlfn.XLOOKUP(Table1[[#This Row],[ZIPCODE]],Table3[zip],Table3[county])</f>
        <v>Salt Lake County</v>
      </c>
      <c r="J2836" t="str">
        <f>IFERROR(Table1[[#This Row],[County (Utah.gov)]], SUBSTITUTE(Table1[[#This Row],[County (WPR)]], " County", ""))</f>
        <v>Salt Lake</v>
      </c>
    </row>
    <row r="2837" spans="1:10">
      <c r="A2837" t="s">
        <v>135</v>
      </c>
      <c r="B2837" t="s">
        <v>317</v>
      </c>
      <c r="C2837">
        <v>2025</v>
      </c>
      <c r="D2837">
        <v>2</v>
      </c>
      <c r="E2837">
        <v>84088</v>
      </c>
      <c r="F2837" t="s">
        <v>290</v>
      </c>
      <c r="G2837">
        <v>4</v>
      </c>
      <c r="H2837" t="str">
        <f>_xlfn.XLOOKUP(Table1[[#This Row],[ZIPCODE]],Table2[Zip Code],Table2[County])</f>
        <v>Salt Lake</v>
      </c>
      <c r="I2837" t="str">
        <f>_xlfn.XLOOKUP(Table1[[#This Row],[ZIPCODE]],Table3[zip],Table3[county])</f>
        <v>Salt Lake County</v>
      </c>
      <c r="J2837" t="str">
        <f>IFERROR(Table1[[#This Row],[County (Utah.gov)]], SUBSTITUTE(Table1[[#This Row],[County (WPR)]], " County", ""))</f>
        <v>Salt Lake</v>
      </c>
    </row>
    <row r="2838" spans="1:10">
      <c r="A2838" t="s">
        <v>135</v>
      </c>
      <c r="B2838" t="s">
        <v>317</v>
      </c>
      <c r="C2838">
        <v>2025</v>
      </c>
      <c r="D2838">
        <v>2</v>
      </c>
      <c r="E2838">
        <v>84092</v>
      </c>
      <c r="F2838" t="s">
        <v>290</v>
      </c>
      <c r="G2838">
        <v>3</v>
      </c>
      <c r="H2838" t="str">
        <f>_xlfn.XLOOKUP(Table1[[#This Row],[ZIPCODE]],Table2[Zip Code],Table2[County])</f>
        <v>Salt Lake</v>
      </c>
      <c r="I2838" t="str">
        <f>_xlfn.XLOOKUP(Table1[[#This Row],[ZIPCODE]],Table3[zip],Table3[county])</f>
        <v>Salt Lake County</v>
      </c>
      <c r="J2838" t="str">
        <f>IFERROR(Table1[[#This Row],[County (Utah.gov)]], SUBSTITUTE(Table1[[#This Row],[County (WPR)]], " County", ""))</f>
        <v>Salt Lake</v>
      </c>
    </row>
    <row r="2839" spans="1:10">
      <c r="A2839" t="s">
        <v>135</v>
      </c>
      <c r="B2839" t="s">
        <v>317</v>
      </c>
      <c r="C2839">
        <v>2025</v>
      </c>
      <c r="D2839">
        <v>2</v>
      </c>
      <c r="E2839">
        <v>84093</v>
      </c>
      <c r="F2839" t="s">
        <v>290</v>
      </c>
      <c r="G2839">
        <v>2</v>
      </c>
      <c r="H2839" t="str">
        <f>_xlfn.XLOOKUP(Table1[[#This Row],[ZIPCODE]],Table2[Zip Code],Table2[County])</f>
        <v>Salt Lake</v>
      </c>
      <c r="I2839" t="str">
        <f>_xlfn.XLOOKUP(Table1[[#This Row],[ZIPCODE]],Table3[zip],Table3[county])</f>
        <v>Salt Lake County</v>
      </c>
      <c r="J2839" t="str">
        <f>IFERROR(Table1[[#This Row],[County (Utah.gov)]], SUBSTITUTE(Table1[[#This Row],[County (WPR)]], " County", ""))</f>
        <v>Salt Lake</v>
      </c>
    </row>
    <row r="2840" spans="1:10">
      <c r="A2840" t="s">
        <v>135</v>
      </c>
      <c r="B2840" t="s">
        <v>317</v>
      </c>
      <c r="C2840">
        <v>2025</v>
      </c>
      <c r="D2840">
        <v>2</v>
      </c>
      <c r="E2840">
        <v>84094</v>
      </c>
      <c r="F2840" t="s">
        <v>290</v>
      </c>
      <c r="G2840">
        <v>2</v>
      </c>
      <c r="H2840" t="str">
        <f>_xlfn.XLOOKUP(Table1[[#This Row],[ZIPCODE]],Table2[Zip Code],Table2[County])</f>
        <v>Salt Lake</v>
      </c>
      <c r="I2840" t="str">
        <f>_xlfn.XLOOKUP(Table1[[#This Row],[ZIPCODE]],Table3[zip],Table3[county])</f>
        <v>Salt Lake County</v>
      </c>
      <c r="J2840" t="str">
        <f>IFERROR(Table1[[#This Row],[County (Utah.gov)]], SUBSTITUTE(Table1[[#This Row],[County (WPR)]], " County", ""))</f>
        <v>Salt Lake</v>
      </c>
    </row>
    <row r="2841" spans="1:10">
      <c r="A2841" t="s">
        <v>135</v>
      </c>
      <c r="B2841" t="s">
        <v>317</v>
      </c>
      <c r="C2841">
        <v>2025</v>
      </c>
      <c r="D2841">
        <v>2</v>
      </c>
      <c r="E2841">
        <v>84095</v>
      </c>
      <c r="F2841" t="s">
        <v>290</v>
      </c>
      <c r="G2841">
        <v>4</v>
      </c>
      <c r="H2841" t="str">
        <f>_xlfn.XLOOKUP(Table1[[#This Row],[ZIPCODE]],Table2[Zip Code],Table2[County])</f>
        <v>Salt Lake</v>
      </c>
      <c r="I2841" t="str">
        <f>_xlfn.XLOOKUP(Table1[[#This Row],[ZIPCODE]],Table3[zip],Table3[county])</f>
        <v>Salt Lake County</v>
      </c>
      <c r="J2841" t="str">
        <f>IFERROR(Table1[[#This Row],[County (Utah.gov)]], SUBSTITUTE(Table1[[#This Row],[County (WPR)]], " County", ""))</f>
        <v>Salt Lake</v>
      </c>
    </row>
    <row r="2842" spans="1:10">
      <c r="A2842" t="s">
        <v>135</v>
      </c>
      <c r="B2842" t="s">
        <v>317</v>
      </c>
      <c r="C2842">
        <v>2025</v>
      </c>
      <c r="D2842">
        <v>2</v>
      </c>
      <c r="E2842">
        <v>84096</v>
      </c>
      <c r="F2842" t="s">
        <v>290</v>
      </c>
      <c r="G2842">
        <v>10</v>
      </c>
      <c r="H2842" t="e">
        <f>_xlfn.XLOOKUP(Table1[[#This Row],[ZIPCODE]],Table2[Zip Code],Table2[County])</f>
        <v>#N/A</v>
      </c>
      <c r="I2842" t="str">
        <f>_xlfn.XLOOKUP(Table1[[#This Row],[ZIPCODE]],Table3[zip],Table3[county])</f>
        <v>Salt Lake County</v>
      </c>
      <c r="J2842" t="str">
        <f>IFERROR(Table1[[#This Row],[County (Utah.gov)]], SUBSTITUTE(Table1[[#This Row],[County (WPR)]], " County", ""))</f>
        <v>Salt Lake</v>
      </c>
    </row>
    <row r="2843" spans="1:10">
      <c r="A2843" t="s">
        <v>135</v>
      </c>
      <c r="B2843" t="s">
        <v>317</v>
      </c>
      <c r="C2843">
        <v>2025</v>
      </c>
      <c r="D2843">
        <v>2</v>
      </c>
      <c r="E2843">
        <v>84098</v>
      </c>
      <c r="F2843" t="s">
        <v>290</v>
      </c>
      <c r="G2843">
        <v>1</v>
      </c>
      <c r="H2843" t="str">
        <f>_xlfn.XLOOKUP(Table1[[#This Row],[ZIPCODE]],Table2[Zip Code],Table2[County])</f>
        <v>Summit</v>
      </c>
      <c r="I2843" t="str">
        <f>_xlfn.XLOOKUP(Table1[[#This Row],[ZIPCODE]],Table3[zip],Table3[county])</f>
        <v>Summit County</v>
      </c>
      <c r="J2843" t="str">
        <f>IFERROR(Table1[[#This Row],[County (Utah.gov)]], SUBSTITUTE(Table1[[#This Row],[County (WPR)]], " County", ""))</f>
        <v>Summit</v>
      </c>
    </row>
    <row r="2844" spans="1:10">
      <c r="A2844" t="s">
        <v>135</v>
      </c>
      <c r="B2844" t="s">
        <v>317</v>
      </c>
      <c r="C2844">
        <v>2025</v>
      </c>
      <c r="D2844">
        <v>2</v>
      </c>
      <c r="E2844">
        <v>84106</v>
      </c>
      <c r="F2844" t="s">
        <v>290</v>
      </c>
      <c r="G2844">
        <v>2</v>
      </c>
      <c r="H2844" t="str">
        <f>_xlfn.XLOOKUP(Table1[[#This Row],[ZIPCODE]],Table2[Zip Code],Table2[County])</f>
        <v>Salt Lake</v>
      </c>
      <c r="I2844" t="str">
        <f>_xlfn.XLOOKUP(Table1[[#This Row],[ZIPCODE]],Table3[zip],Table3[county])</f>
        <v>Salt Lake County</v>
      </c>
      <c r="J2844" t="str">
        <f>IFERROR(Table1[[#This Row],[County (Utah.gov)]], SUBSTITUTE(Table1[[#This Row],[County (WPR)]], " County", ""))</f>
        <v>Salt Lake</v>
      </c>
    </row>
    <row r="2845" spans="1:10">
      <c r="A2845" t="s">
        <v>135</v>
      </c>
      <c r="B2845" t="s">
        <v>317</v>
      </c>
      <c r="C2845">
        <v>2025</v>
      </c>
      <c r="D2845">
        <v>2</v>
      </c>
      <c r="E2845">
        <v>84107</v>
      </c>
      <c r="F2845" t="s">
        <v>290</v>
      </c>
      <c r="G2845">
        <v>1</v>
      </c>
      <c r="H2845" t="str">
        <f>_xlfn.XLOOKUP(Table1[[#This Row],[ZIPCODE]],Table2[Zip Code],Table2[County])</f>
        <v>Salt Lake</v>
      </c>
      <c r="I2845" t="str">
        <f>_xlfn.XLOOKUP(Table1[[#This Row],[ZIPCODE]],Table3[zip],Table3[county])</f>
        <v>Salt Lake County</v>
      </c>
      <c r="J2845" t="str">
        <f>IFERROR(Table1[[#This Row],[County (Utah.gov)]], SUBSTITUTE(Table1[[#This Row],[County (WPR)]], " County", ""))</f>
        <v>Salt Lake</v>
      </c>
    </row>
    <row r="2846" spans="1:10">
      <c r="A2846" t="s">
        <v>135</v>
      </c>
      <c r="B2846" t="s">
        <v>317</v>
      </c>
      <c r="C2846">
        <v>2025</v>
      </c>
      <c r="D2846">
        <v>2</v>
      </c>
      <c r="E2846">
        <v>84109</v>
      </c>
      <c r="F2846" t="s">
        <v>290</v>
      </c>
      <c r="G2846">
        <v>1</v>
      </c>
      <c r="H2846" t="str">
        <f>_xlfn.XLOOKUP(Table1[[#This Row],[ZIPCODE]],Table2[Zip Code],Table2[County])</f>
        <v>Salt Lake</v>
      </c>
      <c r="I2846" t="str">
        <f>_xlfn.XLOOKUP(Table1[[#This Row],[ZIPCODE]],Table3[zip],Table3[county])</f>
        <v>Salt Lake County</v>
      </c>
      <c r="J2846" t="str">
        <f>IFERROR(Table1[[#This Row],[County (Utah.gov)]], SUBSTITUTE(Table1[[#This Row],[County (WPR)]], " County", ""))</f>
        <v>Salt Lake</v>
      </c>
    </row>
    <row r="2847" spans="1:10">
      <c r="A2847" t="s">
        <v>135</v>
      </c>
      <c r="B2847" t="s">
        <v>317</v>
      </c>
      <c r="C2847">
        <v>2025</v>
      </c>
      <c r="D2847">
        <v>2</v>
      </c>
      <c r="E2847">
        <v>84116</v>
      </c>
      <c r="F2847" t="s">
        <v>290</v>
      </c>
      <c r="G2847">
        <v>1</v>
      </c>
      <c r="H2847" t="str">
        <f>_xlfn.XLOOKUP(Table1[[#This Row],[ZIPCODE]],Table2[Zip Code],Table2[County])</f>
        <v>Salt Lake</v>
      </c>
      <c r="I2847" t="str">
        <f>_xlfn.XLOOKUP(Table1[[#This Row],[ZIPCODE]],Table3[zip],Table3[county])</f>
        <v>Salt Lake County</v>
      </c>
      <c r="J2847" t="str">
        <f>IFERROR(Table1[[#This Row],[County (Utah.gov)]], SUBSTITUTE(Table1[[#This Row],[County (WPR)]], " County", ""))</f>
        <v>Salt Lake</v>
      </c>
    </row>
    <row r="2848" spans="1:10">
      <c r="A2848" t="s">
        <v>135</v>
      </c>
      <c r="B2848" t="s">
        <v>317</v>
      </c>
      <c r="C2848">
        <v>2025</v>
      </c>
      <c r="D2848">
        <v>2</v>
      </c>
      <c r="E2848">
        <v>84118</v>
      </c>
      <c r="F2848" t="s">
        <v>290</v>
      </c>
      <c r="G2848">
        <v>2</v>
      </c>
      <c r="H2848" t="str">
        <f>_xlfn.XLOOKUP(Table1[[#This Row],[ZIPCODE]],Table2[Zip Code],Table2[County])</f>
        <v>Salt Lake</v>
      </c>
      <c r="I2848" t="str">
        <f>_xlfn.XLOOKUP(Table1[[#This Row],[ZIPCODE]],Table3[zip],Table3[county])</f>
        <v>Salt Lake County</v>
      </c>
      <c r="J2848" t="str">
        <f>IFERROR(Table1[[#This Row],[County (Utah.gov)]], SUBSTITUTE(Table1[[#This Row],[County (WPR)]], " County", ""))</f>
        <v>Salt Lake</v>
      </c>
    </row>
    <row r="2849" spans="1:10">
      <c r="A2849" t="s">
        <v>135</v>
      </c>
      <c r="B2849" t="s">
        <v>317</v>
      </c>
      <c r="C2849">
        <v>2025</v>
      </c>
      <c r="D2849">
        <v>2</v>
      </c>
      <c r="E2849">
        <v>84118</v>
      </c>
      <c r="F2849" t="s">
        <v>291</v>
      </c>
      <c r="G2849">
        <v>1</v>
      </c>
      <c r="H2849" t="str">
        <f>_xlfn.XLOOKUP(Table1[[#This Row],[ZIPCODE]],Table2[Zip Code],Table2[County])</f>
        <v>Salt Lake</v>
      </c>
      <c r="I2849" t="str">
        <f>_xlfn.XLOOKUP(Table1[[#This Row],[ZIPCODE]],Table3[zip],Table3[county])</f>
        <v>Salt Lake County</v>
      </c>
      <c r="J2849" t="str">
        <f>IFERROR(Table1[[#This Row],[County (Utah.gov)]], SUBSTITUTE(Table1[[#This Row],[County (WPR)]], " County", ""))</f>
        <v>Salt Lake</v>
      </c>
    </row>
    <row r="2850" spans="1:10">
      <c r="A2850" t="s">
        <v>135</v>
      </c>
      <c r="B2850" t="s">
        <v>317</v>
      </c>
      <c r="C2850">
        <v>2025</v>
      </c>
      <c r="D2850">
        <v>2</v>
      </c>
      <c r="E2850">
        <v>84119</v>
      </c>
      <c r="F2850" t="s">
        <v>290</v>
      </c>
      <c r="G2850">
        <v>2</v>
      </c>
      <c r="H2850" t="str">
        <f>_xlfn.XLOOKUP(Table1[[#This Row],[ZIPCODE]],Table2[Zip Code],Table2[County])</f>
        <v>Salt Lake</v>
      </c>
      <c r="I2850" t="str">
        <f>_xlfn.XLOOKUP(Table1[[#This Row],[ZIPCODE]],Table3[zip],Table3[county])</f>
        <v>Salt Lake County</v>
      </c>
      <c r="J2850" t="str">
        <f>IFERROR(Table1[[#This Row],[County (Utah.gov)]], SUBSTITUTE(Table1[[#This Row],[County (WPR)]], " County", ""))</f>
        <v>Salt Lake</v>
      </c>
    </row>
    <row r="2851" spans="1:10">
      <c r="A2851" t="s">
        <v>135</v>
      </c>
      <c r="B2851" t="s">
        <v>317</v>
      </c>
      <c r="C2851">
        <v>2025</v>
      </c>
      <c r="D2851">
        <v>2</v>
      </c>
      <c r="E2851">
        <v>84121</v>
      </c>
      <c r="F2851" t="s">
        <v>290</v>
      </c>
      <c r="G2851">
        <v>1</v>
      </c>
      <c r="H2851" t="str">
        <f>_xlfn.XLOOKUP(Table1[[#This Row],[ZIPCODE]],Table2[Zip Code],Table2[County])</f>
        <v>Salt Lake</v>
      </c>
      <c r="I2851" t="str">
        <f>_xlfn.XLOOKUP(Table1[[#This Row],[ZIPCODE]],Table3[zip],Table3[county])</f>
        <v>Salt Lake County</v>
      </c>
      <c r="J2851" t="str">
        <f>IFERROR(Table1[[#This Row],[County (Utah.gov)]], SUBSTITUTE(Table1[[#This Row],[County (WPR)]], " County", ""))</f>
        <v>Salt Lake</v>
      </c>
    </row>
    <row r="2852" spans="1:10">
      <c r="A2852" t="s">
        <v>135</v>
      </c>
      <c r="B2852" t="s">
        <v>317</v>
      </c>
      <c r="C2852">
        <v>2025</v>
      </c>
      <c r="D2852">
        <v>2</v>
      </c>
      <c r="E2852">
        <v>84128</v>
      </c>
      <c r="F2852" t="s">
        <v>290</v>
      </c>
      <c r="G2852">
        <v>3</v>
      </c>
      <c r="H2852" t="str">
        <f>_xlfn.XLOOKUP(Table1[[#This Row],[ZIPCODE]],Table2[Zip Code],Table2[County])</f>
        <v>Salt Lake</v>
      </c>
      <c r="I2852" t="str">
        <f>_xlfn.XLOOKUP(Table1[[#This Row],[ZIPCODE]],Table3[zip],Table3[county])</f>
        <v>Salt Lake County</v>
      </c>
      <c r="J2852" t="str">
        <f>IFERROR(Table1[[#This Row],[County (Utah.gov)]], SUBSTITUTE(Table1[[#This Row],[County (WPR)]], " County", ""))</f>
        <v>Salt Lake</v>
      </c>
    </row>
    <row r="2853" spans="1:10">
      <c r="A2853" t="s">
        <v>135</v>
      </c>
      <c r="B2853" t="s">
        <v>317</v>
      </c>
      <c r="C2853">
        <v>2025</v>
      </c>
      <c r="D2853">
        <v>2</v>
      </c>
      <c r="E2853">
        <v>84129</v>
      </c>
      <c r="F2853" t="s">
        <v>290</v>
      </c>
      <c r="G2853">
        <v>1</v>
      </c>
      <c r="H2853" t="e">
        <f>_xlfn.XLOOKUP(Table1[[#This Row],[ZIPCODE]],Table2[Zip Code],Table2[County])</f>
        <v>#N/A</v>
      </c>
      <c r="I2853" t="str">
        <f>_xlfn.XLOOKUP(Table1[[#This Row],[ZIPCODE]],Table3[zip],Table3[county])</f>
        <v>Salt Lake County</v>
      </c>
      <c r="J2853" t="str">
        <f>IFERROR(Table1[[#This Row],[County (Utah.gov)]], SUBSTITUTE(Table1[[#This Row],[County (WPR)]], " County", ""))</f>
        <v>Salt Lake</v>
      </c>
    </row>
    <row r="2854" spans="1:10">
      <c r="A2854" t="s">
        <v>135</v>
      </c>
      <c r="B2854" t="s">
        <v>317</v>
      </c>
      <c r="C2854">
        <v>2025</v>
      </c>
      <c r="D2854">
        <v>2</v>
      </c>
      <c r="E2854">
        <v>84129</v>
      </c>
      <c r="F2854" t="s">
        <v>291</v>
      </c>
      <c r="G2854">
        <v>1</v>
      </c>
      <c r="H2854" t="e">
        <f>_xlfn.XLOOKUP(Table1[[#This Row],[ZIPCODE]],Table2[Zip Code],Table2[County])</f>
        <v>#N/A</v>
      </c>
      <c r="I2854" t="str">
        <f>_xlfn.XLOOKUP(Table1[[#This Row],[ZIPCODE]],Table3[zip],Table3[county])</f>
        <v>Salt Lake County</v>
      </c>
      <c r="J2854" t="str">
        <f>IFERROR(Table1[[#This Row],[County (Utah.gov)]], SUBSTITUTE(Table1[[#This Row],[County (WPR)]], " County", ""))</f>
        <v>Salt Lake</v>
      </c>
    </row>
    <row r="2855" spans="1:10">
      <c r="A2855" t="s">
        <v>135</v>
      </c>
      <c r="B2855" t="s">
        <v>317</v>
      </c>
      <c r="C2855">
        <v>2025</v>
      </c>
      <c r="D2855">
        <v>2</v>
      </c>
      <c r="E2855">
        <v>84302</v>
      </c>
      <c r="F2855" t="s">
        <v>290</v>
      </c>
      <c r="G2855">
        <v>6</v>
      </c>
      <c r="H2855" t="str">
        <f>_xlfn.XLOOKUP(Table1[[#This Row],[ZIPCODE]],Table2[Zip Code],Table2[County])</f>
        <v>Box Elder</v>
      </c>
      <c r="I2855" t="str">
        <f>_xlfn.XLOOKUP(Table1[[#This Row],[ZIPCODE]],Table3[zip],Table3[county])</f>
        <v>Box Elder County</v>
      </c>
      <c r="J2855" t="str">
        <f>IFERROR(Table1[[#This Row],[County (Utah.gov)]], SUBSTITUTE(Table1[[#This Row],[County (WPR)]], " County", ""))</f>
        <v>Box Elder</v>
      </c>
    </row>
    <row r="2856" spans="1:10">
      <c r="A2856" t="s">
        <v>135</v>
      </c>
      <c r="B2856" t="s">
        <v>317</v>
      </c>
      <c r="C2856">
        <v>2025</v>
      </c>
      <c r="D2856">
        <v>2</v>
      </c>
      <c r="E2856">
        <v>84310</v>
      </c>
      <c r="F2856" t="s">
        <v>290</v>
      </c>
      <c r="G2856">
        <v>1</v>
      </c>
      <c r="H2856" t="str">
        <f>_xlfn.XLOOKUP(Table1[[#This Row],[ZIPCODE]],Table2[Zip Code],Table2[County])</f>
        <v>Weber</v>
      </c>
      <c r="I2856" t="str">
        <f>_xlfn.XLOOKUP(Table1[[#This Row],[ZIPCODE]],Table3[zip],Table3[county])</f>
        <v>Weber County</v>
      </c>
      <c r="J2856" t="str">
        <f>IFERROR(Table1[[#This Row],[County (Utah.gov)]], SUBSTITUTE(Table1[[#This Row],[County (WPR)]], " County", ""))</f>
        <v>Weber</v>
      </c>
    </row>
    <row r="2857" spans="1:10">
      <c r="A2857" t="s">
        <v>135</v>
      </c>
      <c r="B2857" t="s">
        <v>317</v>
      </c>
      <c r="C2857">
        <v>2025</v>
      </c>
      <c r="D2857">
        <v>2</v>
      </c>
      <c r="E2857">
        <v>84311</v>
      </c>
      <c r="F2857" t="s">
        <v>290</v>
      </c>
      <c r="G2857">
        <v>1</v>
      </c>
      <c r="H2857" t="str">
        <f>_xlfn.XLOOKUP(Table1[[#This Row],[ZIPCODE]],Table2[Zip Code],Table2[County])</f>
        <v>Box Elder</v>
      </c>
      <c r="I2857" t="str">
        <f>_xlfn.XLOOKUP(Table1[[#This Row],[ZIPCODE]],Table3[zip],Table3[county])</f>
        <v>Box Elder County</v>
      </c>
      <c r="J2857" t="str">
        <f>IFERROR(Table1[[#This Row],[County (Utah.gov)]], SUBSTITUTE(Table1[[#This Row],[County (WPR)]], " County", ""))</f>
        <v>Box Elder</v>
      </c>
    </row>
    <row r="2858" spans="1:10">
      <c r="A2858" t="s">
        <v>135</v>
      </c>
      <c r="B2858" t="s">
        <v>317</v>
      </c>
      <c r="C2858">
        <v>2025</v>
      </c>
      <c r="D2858">
        <v>2</v>
      </c>
      <c r="E2858">
        <v>84312</v>
      </c>
      <c r="F2858" t="s">
        <v>290</v>
      </c>
      <c r="G2858">
        <v>1</v>
      </c>
      <c r="H2858" t="str">
        <f>_xlfn.XLOOKUP(Table1[[#This Row],[ZIPCODE]],Table2[Zip Code],Table2[County])</f>
        <v>Box Elder</v>
      </c>
      <c r="I2858" t="str">
        <f>_xlfn.XLOOKUP(Table1[[#This Row],[ZIPCODE]],Table3[zip],Table3[county])</f>
        <v>Box Elder County</v>
      </c>
      <c r="J2858" t="str">
        <f>IFERROR(Table1[[#This Row],[County (Utah.gov)]], SUBSTITUTE(Table1[[#This Row],[County (WPR)]], " County", ""))</f>
        <v>Box Elder</v>
      </c>
    </row>
    <row r="2859" spans="1:10">
      <c r="A2859" t="s">
        <v>135</v>
      </c>
      <c r="B2859" t="s">
        <v>317</v>
      </c>
      <c r="C2859">
        <v>2025</v>
      </c>
      <c r="D2859">
        <v>2</v>
      </c>
      <c r="E2859">
        <v>84315</v>
      </c>
      <c r="F2859" t="s">
        <v>290</v>
      </c>
      <c r="G2859">
        <v>2</v>
      </c>
      <c r="H2859" t="str">
        <f>_xlfn.XLOOKUP(Table1[[#This Row],[ZIPCODE]],Table2[Zip Code],Table2[County])</f>
        <v>Weber</v>
      </c>
      <c r="I2859" t="str">
        <f>_xlfn.XLOOKUP(Table1[[#This Row],[ZIPCODE]],Table3[zip],Table3[county])</f>
        <v>Weber County</v>
      </c>
      <c r="J2859" t="str">
        <f>IFERROR(Table1[[#This Row],[County (Utah.gov)]], SUBSTITUTE(Table1[[#This Row],[County (WPR)]], " County", ""))</f>
        <v>Weber</v>
      </c>
    </row>
    <row r="2860" spans="1:10">
      <c r="A2860" t="s">
        <v>135</v>
      </c>
      <c r="B2860" t="s">
        <v>317</v>
      </c>
      <c r="C2860">
        <v>2025</v>
      </c>
      <c r="D2860">
        <v>2</v>
      </c>
      <c r="E2860">
        <v>84318</v>
      </c>
      <c r="F2860" t="s">
        <v>290</v>
      </c>
      <c r="G2860">
        <v>2</v>
      </c>
      <c r="H2860" t="str">
        <f>_xlfn.XLOOKUP(Table1[[#This Row],[ZIPCODE]],Table2[Zip Code],Table2[County])</f>
        <v>Cache</v>
      </c>
      <c r="I2860" t="str">
        <f>_xlfn.XLOOKUP(Table1[[#This Row],[ZIPCODE]],Table3[zip],Table3[county])</f>
        <v>Cache County</v>
      </c>
      <c r="J2860" t="str">
        <f>IFERROR(Table1[[#This Row],[County (Utah.gov)]], SUBSTITUTE(Table1[[#This Row],[County (WPR)]], " County", ""))</f>
        <v>Cache</v>
      </c>
    </row>
    <row r="2861" spans="1:10">
      <c r="A2861" t="s">
        <v>135</v>
      </c>
      <c r="B2861" t="s">
        <v>317</v>
      </c>
      <c r="C2861">
        <v>2025</v>
      </c>
      <c r="D2861">
        <v>2</v>
      </c>
      <c r="E2861">
        <v>84318</v>
      </c>
      <c r="F2861" t="s">
        <v>291</v>
      </c>
      <c r="G2861">
        <v>1</v>
      </c>
      <c r="H2861" t="str">
        <f>_xlfn.XLOOKUP(Table1[[#This Row],[ZIPCODE]],Table2[Zip Code],Table2[County])</f>
        <v>Cache</v>
      </c>
      <c r="I2861" t="str">
        <f>_xlfn.XLOOKUP(Table1[[#This Row],[ZIPCODE]],Table3[zip],Table3[county])</f>
        <v>Cache County</v>
      </c>
      <c r="J2861" t="str">
        <f>IFERROR(Table1[[#This Row],[County (Utah.gov)]], SUBSTITUTE(Table1[[#This Row],[County (WPR)]], " County", ""))</f>
        <v>Cache</v>
      </c>
    </row>
    <row r="2862" spans="1:10">
      <c r="A2862" t="s">
        <v>135</v>
      </c>
      <c r="B2862" t="s">
        <v>317</v>
      </c>
      <c r="C2862">
        <v>2025</v>
      </c>
      <c r="D2862">
        <v>2</v>
      </c>
      <c r="E2862">
        <v>84321</v>
      </c>
      <c r="F2862" t="s">
        <v>290</v>
      </c>
      <c r="G2862">
        <v>5</v>
      </c>
      <c r="H2862" t="str">
        <f>_xlfn.XLOOKUP(Table1[[#This Row],[ZIPCODE]],Table2[Zip Code],Table2[County])</f>
        <v>Cache</v>
      </c>
      <c r="I2862" t="str">
        <f>_xlfn.XLOOKUP(Table1[[#This Row],[ZIPCODE]],Table3[zip],Table3[county])</f>
        <v>Cache County</v>
      </c>
      <c r="J2862" t="str">
        <f>IFERROR(Table1[[#This Row],[County (Utah.gov)]], SUBSTITUTE(Table1[[#This Row],[County (WPR)]], " County", ""))</f>
        <v>Cache</v>
      </c>
    </row>
    <row r="2863" spans="1:10">
      <c r="A2863" t="s">
        <v>135</v>
      </c>
      <c r="B2863" t="s">
        <v>317</v>
      </c>
      <c r="C2863">
        <v>2025</v>
      </c>
      <c r="D2863">
        <v>2</v>
      </c>
      <c r="E2863">
        <v>84321</v>
      </c>
      <c r="F2863" t="s">
        <v>291</v>
      </c>
      <c r="G2863">
        <v>1</v>
      </c>
      <c r="H2863" t="str">
        <f>_xlfn.XLOOKUP(Table1[[#This Row],[ZIPCODE]],Table2[Zip Code],Table2[County])</f>
        <v>Cache</v>
      </c>
      <c r="I2863" t="str">
        <f>_xlfn.XLOOKUP(Table1[[#This Row],[ZIPCODE]],Table3[zip],Table3[county])</f>
        <v>Cache County</v>
      </c>
      <c r="J2863" t="str">
        <f>IFERROR(Table1[[#This Row],[County (Utah.gov)]], SUBSTITUTE(Table1[[#This Row],[County (WPR)]], " County", ""))</f>
        <v>Cache</v>
      </c>
    </row>
    <row r="2864" spans="1:10">
      <c r="A2864" t="s">
        <v>135</v>
      </c>
      <c r="B2864" t="s">
        <v>317</v>
      </c>
      <c r="C2864">
        <v>2025</v>
      </c>
      <c r="D2864">
        <v>2</v>
      </c>
      <c r="E2864">
        <v>84326</v>
      </c>
      <c r="F2864" t="s">
        <v>290</v>
      </c>
      <c r="G2864">
        <v>1</v>
      </c>
      <c r="H2864" t="str">
        <f>_xlfn.XLOOKUP(Table1[[#This Row],[ZIPCODE]],Table2[Zip Code],Table2[County])</f>
        <v>Cache</v>
      </c>
      <c r="I2864" t="str">
        <f>_xlfn.XLOOKUP(Table1[[#This Row],[ZIPCODE]],Table3[zip],Table3[county])</f>
        <v>Cache County</v>
      </c>
      <c r="J2864" t="str">
        <f>IFERROR(Table1[[#This Row],[County (Utah.gov)]], SUBSTITUTE(Table1[[#This Row],[County (WPR)]], " County", ""))</f>
        <v>Cache</v>
      </c>
    </row>
    <row r="2865" spans="1:10">
      <c r="A2865" t="s">
        <v>135</v>
      </c>
      <c r="B2865" t="s">
        <v>317</v>
      </c>
      <c r="C2865">
        <v>2025</v>
      </c>
      <c r="D2865">
        <v>2</v>
      </c>
      <c r="E2865">
        <v>84328</v>
      </c>
      <c r="F2865" t="s">
        <v>290</v>
      </c>
      <c r="G2865">
        <v>1</v>
      </c>
      <c r="H2865" t="str">
        <f>_xlfn.XLOOKUP(Table1[[#This Row],[ZIPCODE]],Table2[Zip Code],Table2[County])</f>
        <v>Cache</v>
      </c>
      <c r="I2865" t="str">
        <f>_xlfn.XLOOKUP(Table1[[#This Row],[ZIPCODE]],Table3[zip],Table3[county])</f>
        <v>Cache County</v>
      </c>
      <c r="J2865" t="str">
        <f>IFERROR(Table1[[#This Row],[County (Utah.gov)]], SUBSTITUTE(Table1[[#This Row],[County (WPR)]], " County", ""))</f>
        <v>Cache</v>
      </c>
    </row>
    <row r="2866" spans="1:10">
      <c r="A2866" t="s">
        <v>135</v>
      </c>
      <c r="B2866" t="s">
        <v>317</v>
      </c>
      <c r="C2866">
        <v>2025</v>
      </c>
      <c r="D2866">
        <v>2</v>
      </c>
      <c r="E2866">
        <v>84332</v>
      </c>
      <c r="F2866" t="s">
        <v>290</v>
      </c>
      <c r="G2866">
        <v>1</v>
      </c>
      <c r="H2866" t="str">
        <f>_xlfn.XLOOKUP(Table1[[#This Row],[ZIPCODE]],Table2[Zip Code],Table2[County])</f>
        <v>Cache</v>
      </c>
      <c r="I2866" t="str">
        <f>_xlfn.XLOOKUP(Table1[[#This Row],[ZIPCODE]],Table3[zip],Table3[county])</f>
        <v>Cache County</v>
      </c>
      <c r="J2866" t="str">
        <f>IFERROR(Table1[[#This Row],[County (Utah.gov)]], SUBSTITUTE(Table1[[#This Row],[County (WPR)]], " County", ""))</f>
        <v>Cache</v>
      </c>
    </row>
    <row r="2867" spans="1:10">
      <c r="A2867" t="s">
        <v>135</v>
      </c>
      <c r="B2867" t="s">
        <v>317</v>
      </c>
      <c r="C2867">
        <v>2025</v>
      </c>
      <c r="D2867">
        <v>2</v>
      </c>
      <c r="E2867">
        <v>84337</v>
      </c>
      <c r="F2867" t="s">
        <v>290</v>
      </c>
      <c r="G2867">
        <v>1</v>
      </c>
      <c r="H2867" t="str">
        <f>_xlfn.XLOOKUP(Table1[[#This Row],[ZIPCODE]],Table2[Zip Code],Table2[County])</f>
        <v>Box Elder</v>
      </c>
      <c r="I2867" t="str">
        <f>_xlfn.XLOOKUP(Table1[[#This Row],[ZIPCODE]],Table3[zip],Table3[county])</f>
        <v>Box Elder County</v>
      </c>
      <c r="J2867" t="str">
        <f>IFERROR(Table1[[#This Row],[County (Utah.gov)]], SUBSTITUTE(Table1[[#This Row],[County (WPR)]], " County", ""))</f>
        <v>Box Elder</v>
      </c>
    </row>
    <row r="2868" spans="1:10">
      <c r="A2868" t="s">
        <v>135</v>
      </c>
      <c r="B2868" t="s">
        <v>317</v>
      </c>
      <c r="C2868">
        <v>2025</v>
      </c>
      <c r="D2868">
        <v>2</v>
      </c>
      <c r="E2868">
        <v>84337</v>
      </c>
      <c r="F2868" t="s">
        <v>291</v>
      </c>
      <c r="G2868">
        <v>1</v>
      </c>
      <c r="H2868" t="str">
        <f>_xlfn.XLOOKUP(Table1[[#This Row],[ZIPCODE]],Table2[Zip Code],Table2[County])</f>
        <v>Box Elder</v>
      </c>
      <c r="I2868" t="str">
        <f>_xlfn.XLOOKUP(Table1[[#This Row],[ZIPCODE]],Table3[zip],Table3[county])</f>
        <v>Box Elder County</v>
      </c>
      <c r="J2868" t="str">
        <f>IFERROR(Table1[[#This Row],[County (Utah.gov)]], SUBSTITUTE(Table1[[#This Row],[County (WPR)]], " County", ""))</f>
        <v>Box Elder</v>
      </c>
    </row>
    <row r="2869" spans="1:10">
      <c r="A2869" t="s">
        <v>135</v>
      </c>
      <c r="B2869" t="s">
        <v>317</v>
      </c>
      <c r="C2869">
        <v>2025</v>
      </c>
      <c r="D2869">
        <v>2</v>
      </c>
      <c r="E2869">
        <v>84338</v>
      </c>
      <c r="F2869" t="s">
        <v>290</v>
      </c>
      <c r="G2869">
        <v>1</v>
      </c>
      <c r="H2869" t="str">
        <f>_xlfn.XLOOKUP(Table1[[#This Row],[ZIPCODE]],Table2[Zip Code],Table2[County])</f>
        <v>Cache</v>
      </c>
      <c r="I2869" t="str">
        <f>_xlfn.XLOOKUP(Table1[[#This Row],[ZIPCODE]],Table3[zip],Table3[county])</f>
        <v>Cache County</v>
      </c>
      <c r="J2869" t="str">
        <f>IFERROR(Table1[[#This Row],[County (Utah.gov)]], SUBSTITUTE(Table1[[#This Row],[County (WPR)]], " County", ""))</f>
        <v>Cache</v>
      </c>
    </row>
    <row r="2870" spans="1:10">
      <c r="A2870" t="s">
        <v>135</v>
      </c>
      <c r="B2870" t="s">
        <v>317</v>
      </c>
      <c r="C2870">
        <v>2025</v>
      </c>
      <c r="D2870">
        <v>2</v>
      </c>
      <c r="E2870">
        <v>84339</v>
      </c>
      <c r="F2870" t="s">
        <v>290</v>
      </c>
      <c r="G2870">
        <v>3</v>
      </c>
      <c r="H2870" t="str">
        <f>_xlfn.XLOOKUP(Table1[[#This Row],[ZIPCODE]],Table2[Zip Code],Table2[County])</f>
        <v>Cache</v>
      </c>
      <c r="I2870" t="str">
        <f>_xlfn.XLOOKUP(Table1[[#This Row],[ZIPCODE]],Table3[zip],Table3[county])</f>
        <v>Cache County</v>
      </c>
      <c r="J2870" t="str">
        <f>IFERROR(Table1[[#This Row],[County (Utah.gov)]], SUBSTITUTE(Table1[[#This Row],[County (WPR)]], " County", ""))</f>
        <v>Cache</v>
      </c>
    </row>
    <row r="2871" spans="1:10">
      <c r="A2871" t="s">
        <v>135</v>
      </c>
      <c r="B2871" t="s">
        <v>317</v>
      </c>
      <c r="C2871">
        <v>2025</v>
      </c>
      <c r="D2871">
        <v>2</v>
      </c>
      <c r="E2871">
        <v>84339</v>
      </c>
      <c r="F2871" t="s">
        <v>291</v>
      </c>
      <c r="G2871">
        <v>1</v>
      </c>
      <c r="H2871" t="str">
        <f>_xlfn.XLOOKUP(Table1[[#This Row],[ZIPCODE]],Table2[Zip Code],Table2[County])</f>
        <v>Cache</v>
      </c>
      <c r="I2871" t="str">
        <f>_xlfn.XLOOKUP(Table1[[#This Row],[ZIPCODE]],Table3[zip],Table3[county])</f>
        <v>Cache County</v>
      </c>
      <c r="J2871" t="str">
        <f>IFERROR(Table1[[#This Row],[County (Utah.gov)]], SUBSTITUTE(Table1[[#This Row],[County (WPR)]], " County", ""))</f>
        <v>Cache</v>
      </c>
    </row>
    <row r="2872" spans="1:10">
      <c r="A2872" t="s">
        <v>135</v>
      </c>
      <c r="B2872" t="s">
        <v>317</v>
      </c>
      <c r="C2872">
        <v>2025</v>
      </c>
      <c r="D2872">
        <v>2</v>
      </c>
      <c r="E2872">
        <v>84340</v>
      </c>
      <c r="F2872" t="s">
        <v>290</v>
      </c>
      <c r="G2872">
        <v>1</v>
      </c>
      <c r="H2872" t="str">
        <f>_xlfn.XLOOKUP(Table1[[#This Row],[ZIPCODE]],Table2[Zip Code],Table2[County])</f>
        <v>Box Elder</v>
      </c>
      <c r="I2872" t="str">
        <f>_xlfn.XLOOKUP(Table1[[#This Row],[ZIPCODE]],Table3[zip],Table3[county])</f>
        <v>Box Elder County</v>
      </c>
      <c r="J2872" t="str">
        <f>IFERROR(Table1[[#This Row],[County (Utah.gov)]], SUBSTITUTE(Table1[[#This Row],[County (WPR)]], " County", ""))</f>
        <v>Box Elder</v>
      </c>
    </row>
    <row r="2873" spans="1:10">
      <c r="A2873" t="s">
        <v>135</v>
      </c>
      <c r="B2873" t="s">
        <v>317</v>
      </c>
      <c r="C2873">
        <v>2025</v>
      </c>
      <c r="D2873">
        <v>2</v>
      </c>
      <c r="E2873">
        <v>84341</v>
      </c>
      <c r="F2873" t="s">
        <v>290</v>
      </c>
      <c r="G2873">
        <v>3</v>
      </c>
      <c r="H2873" t="str">
        <f>_xlfn.XLOOKUP(Table1[[#This Row],[ZIPCODE]],Table2[Zip Code],Table2[County])</f>
        <v>Cache</v>
      </c>
      <c r="I2873" t="str">
        <f>_xlfn.XLOOKUP(Table1[[#This Row],[ZIPCODE]],Table3[zip],Table3[county])</f>
        <v>Cache County</v>
      </c>
      <c r="J2873" t="str">
        <f>IFERROR(Table1[[#This Row],[County (Utah.gov)]], SUBSTITUTE(Table1[[#This Row],[County (WPR)]], " County", ""))</f>
        <v>Cache</v>
      </c>
    </row>
    <row r="2874" spans="1:10">
      <c r="A2874" t="s">
        <v>135</v>
      </c>
      <c r="B2874" t="s">
        <v>317</v>
      </c>
      <c r="C2874">
        <v>2025</v>
      </c>
      <c r="D2874">
        <v>2</v>
      </c>
      <c r="E2874">
        <v>84403</v>
      </c>
      <c r="F2874" t="s">
        <v>290</v>
      </c>
      <c r="G2874">
        <v>1</v>
      </c>
      <c r="H2874" t="str">
        <f>_xlfn.XLOOKUP(Table1[[#This Row],[ZIPCODE]],Table2[Zip Code],Table2[County])</f>
        <v>Weber</v>
      </c>
      <c r="I2874" t="str">
        <f>_xlfn.XLOOKUP(Table1[[#This Row],[ZIPCODE]],Table3[zip],Table3[county])</f>
        <v>Weber County</v>
      </c>
      <c r="J2874" t="str">
        <f>IFERROR(Table1[[#This Row],[County (Utah.gov)]], SUBSTITUTE(Table1[[#This Row],[County (WPR)]], " County", ""))</f>
        <v>Weber</v>
      </c>
    </row>
    <row r="2875" spans="1:10">
      <c r="A2875" t="s">
        <v>135</v>
      </c>
      <c r="B2875" t="s">
        <v>317</v>
      </c>
      <c r="C2875">
        <v>2025</v>
      </c>
      <c r="D2875">
        <v>2</v>
      </c>
      <c r="E2875">
        <v>84404</v>
      </c>
      <c r="F2875" t="s">
        <v>290</v>
      </c>
      <c r="G2875">
        <v>1</v>
      </c>
      <c r="H2875" t="str">
        <f>_xlfn.XLOOKUP(Table1[[#This Row],[ZIPCODE]],Table2[Zip Code],Table2[County])</f>
        <v>Weber</v>
      </c>
      <c r="I2875" t="str">
        <f>_xlfn.XLOOKUP(Table1[[#This Row],[ZIPCODE]],Table3[zip],Table3[county])</f>
        <v>Weber County</v>
      </c>
      <c r="J2875" t="str">
        <f>IFERROR(Table1[[#This Row],[County (Utah.gov)]], SUBSTITUTE(Table1[[#This Row],[County (WPR)]], " County", ""))</f>
        <v>Weber</v>
      </c>
    </row>
    <row r="2876" spans="1:10">
      <c r="A2876" t="s">
        <v>135</v>
      </c>
      <c r="B2876" t="s">
        <v>317</v>
      </c>
      <c r="C2876">
        <v>2025</v>
      </c>
      <c r="D2876">
        <v>2</v>
      </c>
      <c r="E2876">
        <v>84414</v>
      </c>
      <c r="F2876" t="s">
        <v>290</v>
      </c>
      <c r="G2876">
        <v>9</v>
      </c>
      <c r="H2876" t="str">
        <f>_xlfn.XLOOKUP(Table1[[#This Row],[ZIPCODE]],Table2[Zip Code],Table2[County])</f>
        <v>Weber</v>
      </c>
      <c r="I2876" t="str">
        <f>_xlfn.XLOOKUP(Table1[[#This Row],[ZIPCODE]],Table3[zip],Table3[county])</f>
        <v>Weber County</v>
      </c>
      <c r="J2876" t="str">
        <f>IFERROR(Table1[[#This Row],[County (Utah.gov)]], SUBSTITUTE(Table1[[#This Row],[County (WPR)]], " County", ""))</f>
        <v>Weber</v>
      </c>
    </row>
    <row r="2877" spans="1:10">
      <c r="A2877" t="s">
        <v>135</v>
      </c>
      <c r="B2877" t="s">
        <v>317</v>
      </c>
      <c r="C2877">
        <v>2025</v>
      </c>
      <c r="D2877">
        <v>2</v>
      </c>
      <c r="E2877">
        <v>84501</v>
      </c>
      <c r="F2877" t="s">
        <v>290</v>
      </c>
      <c r="G2877">
        <v>182</v>
      </c>
      <c r="H2877" t="str">
        <f>_xlfn.XLOOKUP(Table1[[#This Row],[ZIPCODE]],Table2[Zip Code],Table2[County])</f>
        <v>Carbon</v>
      </c>
      <c r="I2877" t="str">
        <f>_xlfn.XLOOKUP(Table1[[#This Row],[ZIPCODE]],Table3[zip],Table3[county])</f>
        <v>Carbon County</v>
      </c>
      <c r="J2877" t="str">
        <f>IFERROR(Table1[[#This Row],[County (Utah.gov)]], SUBSTITUTE(Table1[[#This Row],[County (WPR)]], " County", ""))</f>
        <v>Carbon</v>
      </c>
    </row>
    <row r="2878" spans="1:10">
      <c r="A2878" t="s">
        <v>135</v>
      </c>
      <c r="B2878" t="s">
        <v>317</v>
      </c>
      <c r="C2878">
        <v>2025</v>
      </c>
      <c r="D2878">
        <v>2</v>
      </c>
      <c r="E2878">
        <v>84501</v>
      </c>
      <c r="F2878" t="s">
        <v>291</v>
      </c>
      <c r="G2878">
        <v>82</v>
      </c>
      <c r="H2878" t="str">
        <f>_xlfn.XLOOKUP(Table1[[#This Row],[ZIPCODE]],Table2[Zip Code],Table2[County])</f>
        <v>Carbon</v>
      </c>
      <c r="I2878" t="str">
        <f>_xlfn.XLOOKUP(Table1[[#This Row],[ZIPCODE]],Table3[zip],Table3[county])</f>
        <v>Carbon County</v>
      </c>
      <c r="J2878" t="str">
        <f>IFERROR(Table1[[#This Row],[County (Utah.gov)]], SUBSTITUTE(Table1[[#This Row],[County (WPR)]], " County", ""))</f>
        <v>Carbon</v>
      </c>
    </row>
    <row r="2879" spans="1:10">
      <c r="A2879" t="s">
        <v>135</v>
      </c>
      <c r="B2879" t="s">
        <v>317</v>
      </c>
      <c r="C2879">
        <v>2025</v>
      </c>
      <c r="D2879">
        <v>2</v>
      </c>
      <c r="E2879">
        <v>84511</v>
      </c>
      <c r="F2879" t="s">
        <v>290</v>
      </c>
      <c r="G2879">
        <v>2</v>
      </c>
      <c r="H2879" t="str">
        <f>_xlfn.XLOOKUP(Table1[[#This Row],[ZIPCODE]],Table2[Zip Code],Table2[County])</f>
        <v>San Juan</v>
      </c>
      <c r="I2879" t="str">
        <f>_xlfn.XLOOKUP(Table1[[#This Row],[ZIPCODE]],Table3[zip],Table3[county])</f>
        <v>San Juan County</v>
      </c>
      <c r="J2879" t="str">
        <f>IFERROR(Table1[[#This Row],[County (Utah.gov)]], SUBSTITUTE(Table1[[#This Row],[County (WPR)]], " County", ""))</f>
        <v>San Juan</v>
      </c>
    </row>
    <row r="2880" spans="1:10">
      <c r="A2880" t="s">
        <v>135</v>
      </c>
      <c r="B2880" t="s">
        <v>317</v>
      </c>
      <c r="C2880">
        <v>2025</v>
      </c>
      <c r="D2880">
        <v>2</v>
      </c>
      <c r="E2880">
        <v>84513</v>
      </c>
      <c r="F2880" t="s">
        <v>290</v>
      </c>
      <c r="G2880">
        <v>10</v>
      </c>
      <c r="H2880" t="str">
        <f>_xlfn.XLOOKUP(Table1[[#This Row],[ZIPCODE]],Table2[Zip Code],Table2[County])</f>
        <v>Emery</v>
      </c>
      <c r="I2880" t="str">
        <f>_xlfn.XLOOKUP(Table1[[#This Row],[ZIPCODE]],Table3[zip],Table3[county])</f>
        <v>Emery County</v>
      </c>
      <c r="J2880" t="str">
        <f>IFERROR(Table1[[#This Row],[County (Utah.gov)]], SUBSTITUTE(Table1[[#This Row],[County (WPR)]], " County", ""))</f>
        <v>Emery</v>
      </c>
    </row>
    <row r="2881" spans="1:10">
      <c r="A2881" t="s">
        <v>135</v>
      </c>
      <c r="B2881" t="s">
        <v>317</v>
      </c>
      <c r="C2881">
        <v>2025</v>
      </c>
      <c r="D2881">
        <v>2</v>
      </c>
      <c r="E2881">
        <v>84513</v>
      </c>
      <c r="F2881" t="s">
        <v>291</v>
      </c>
      <c r="G2881">
        <v>3</v>
      </c>
      <c r="H2881" t="str">
        <f>_xlfn.XLOOKUP(Table1[[#This Row],[ZIPCODE]],Table2[Zip Code],Table2[County])</f>
        <v>Emery</v>
      </c>
      <c r="I2881" t="str">
        <f>_xlfn.XLOOKUP(Table1[[#This Row],[ZIPCODE]],Table3[zip],Table3[county])</f>
        <v>Emery County</v>
      </c>
      <c r="J2881" t="str">
        <f>IFERROR(Table1[[#This Row],[County (Utah.gov)]], SUBSTITUTE(Table1[[#This Row],[County (WPR)]], " County", ""))</f>
        <v>Emery</v>
      </c>
    </row>
    <row r="2882" spans="1:10">
      <c r="A2882" t="s">
        <v>135</v>
      </c>
      <c r="B2882" t="s">
        <v>317</v>
      </c>
      <c r="C2882">
        <v>2025</v>
      </c>
      <c r="D2882">
        <v>2</v>
      </c>
      <c r="E2882">
        <v>84516</v>
      </c>
      <c r="F2882" t="s">
        <v>290</v>
      </c>
      <c r="G2882">
        <v>2</v>
      </c>
      <c r="H2882" t="str">
        <f>_xlfn.XLOOKUP(Table1[[#This Row],[ZIPCODE]],Table2[Zip Code],Table2[County])</f>
        <v>Emery</v>
      </c>
      <c r="I2882" t="str">
        <f>_xlfn.XLOOKUP(Table1[[#This Row],[ZIPCODE]],Table3[zip],Table3[county])</f>
        <v>Emery County</v>
      </c>
      <c r="J2882" t="str">
        <f>IFERROR(Table1[[#This Row],[County (Utah.gov)]], SUBSTITUTE(Table1[[#This Row],[County (WPR)]], " County", ""))</f>
        <v>Emery</v>
      </c>
    </row>
    <row r="2883" spans="1:10">
      <c r="A2883" t="s">
        <v>135</v>
      </c>
      <c r="B2883" t="s">
        <v>317</v>
      </c>
      <c r="C2883">
        <v>2025</v>
      </c>
      <c r="D2883">
        <v>2</v>
      </c>
      <c r="E2883">
        <v>84516</v>
      </c>
      <c r="F2883" t="s">
        <v>291</v>
      </c>
      <c r="G2883">
        <v>2</v>
      </c>
      <c r="H2883" t="str">
        <f>_xlfn.XLOOKUP(Table1[[#This Row],[ZIPCODE]],Table2[Zip Code],Table2[County])</f>
        <v>Emery</v>
      </c>
      <c r="I2883" t="str">
        <f>_xlfn.XLOOKUP(Table1[[#This Row],[ZIPCODE]],Table3[zip],Table3[county])</f>
        <v>Emery County</v>
      </c>
      <c r="J2883" t="str">
        <f>IFERROR(Table1[[#This Row],[County (Utah.gov)]], SUBSTITUTE(Table1[[#This Row],[County (WPR)]], " County", ""))</f>
        <v>Emery</v>
      </c>
    </row>
    <row r="2884" spans="1:10">
      <c r="A2884" t="s">
        <v>135</v>
      </c>
      <c r="B2884" t="s">
        <v>317</v>
      </c>
      <c r="C2884">
        <v>2025</v>
      </c>
      <c r="D2884">
        <v>2</v>
      </c>
      <c r="E2884">
        <v>84518</v>
      </c>
      <c r="F2884" t="s">
        <v>290</v>
      </c>
      <c r="G2884">
        <v>13</v>
      </c>
      <c r="H2884" t="str">
        <f>_xlfn.XLOOKUP(Table1[[#This Row],[ZIPCODE]],Table2[Zip Code],Table2[County])</f>
        <v>Emery</v>
      </c>
      <c r="I2884" t="str">
        <f>_xlfn.XLOOKUP(Table1[[#This Row],[ZIPCODE]],Table3[zip],Table3[county])</f>
        <v>Emery County</v>
      </c>
      <c r="J2884" t="str">
        <f>IFERROR(Table1[[#This Row],[County (Utah.gov)]], SUBSTITUTE(Table1[[#This Row],[County (WPR)]], " County", ""))</f>
        <v>Emery</v>
      </c>
    </row>
    <row r="2885" spans="1:10">
      <c r="A2885" t="s">
        <v>135</v>
      </c>
      <c r="B2885" t="s">
        <v>317</v>
      </c>
      <c r="C2885">
        <v>2025</v>
      </c>
      <c r="D2885">
        <v>2</v>
      </c>
      <c r="E2885">
        <v>84518</v>
      </c>
      <c r="F2885" t="s">
        <v>291</v>
      </c>
      <c r="G2885">
        <v>7</v>
      </c>
      <c r="H2885" t="str">
        <f>_xlfn.XLOOKUP(Table1[[#This Row],[ZIPCODE]],Table2[Zip Code],Table2[County])</f>
        <v>Emery</v>
      </c>
      <c r="I2885" t="str">
        <f>_xlfn.XLOOKUP(Table1[[#This Row],[ZIPCODE]],Table3[zip],Table3[county])</f>
        <v>Emery County</v>
      </c>
      <c r="J2885" t="str">
        <f>IFERROR(Table1[[#This Row],[County (Utah.gov)]], SUBSTITUTE(Table1[[#This Row],[County (WPR)]], " County", ""))</f>
        <v>Emery</v>
      </c>
    </row>
    <row r="2886" spans="1:10">
      <c r="A2886" t="s">
        <v>135</v>
      </c>
      <c r="B2886" t="s">
        <v>317</v>
      </c>
      <c r="C2886">
        <v>2025</v>
      </c>
      <c r="D2886">
        <v>2</v>
      </c>
      <c r="E2886">
        <v>84520</v>
      </c>
      <c r="F2886" t="s">
        <v>290</v>
      </c>
      <c r="G2886">
        <v>8</v>
      </c>
      <c r="H2886" t="str">
        <f>_xlfn.XLOOKUP(Table1[[#This Row],[ZIPCODE]],Table2[Zip Code],Table2[County])</f>
        <v>Carbon</v>
      </c>
      <c r="I2886" t="str">
        <f>_xlfn.XLOOKUP(Table1[[#This Row],[ZIPCODE]],Table3[zip],Table3[county])</f>
        <v>Carbon County</v>
      </c>
      <c r="J2886" t="str">
        <f>IFERROR(Table1[[#This Row],[County (Utah.gov)]], SUBSTITUTE(Table1[[#This Row],[County (WPR)]], " County", ""))</f>
        <v>Carbon</v>
      </c>
    </row>
    <row r="2887" spans="1:10">
      <c r="A2887" t="s">
        <v>135</v>
      </c>
      <c r="B2887" t="s">
        <v>317</v>
      </c>
      <c r="C2887">
        <v>2025</v>
      </c>
      <c r="D2887">
        <v>2</v>
      </c>
      <c r="E2887">
        <v>84520</v>
      </c>
      <c r="F2887" t="s">
        <v>291</v>
      </c>
      <c r="G2887">
        <v>5</v>
      </c>
      <c r="H2887" t="str">
        <f>_xlfn.XLOOKUP(Table1[[#This Row],[ZIPCODE]],Table2[Zip Code],Table2[County])</f>
        <v>Carbon</v>
      </c>
      <c r="I2887" t="str">
        <f>_xlfn.XLOOKUP(Table1[[#This Row],[ZIPCODE]],Table3[zip],Table3[county])</f>
        <v>Carbon County</v>
      </c>
      <c r="J2887" t="str">
        <f>IFERROR(Table1[[#This Row],[County (Utah.gov)]], SUBSTITUTE(Table1[[#This Row],[County (WPR)]], " County", ""))</f>
        <v>Carbon</v>
      </c>
    </row>
    <row r="2888" spans="1:10">
      <c r="A2888" t="s">
        <v>135</v>
      </c>
      <c r="B2888" t="s">
        <v>317</v>
      </c>
      <c r="C2888">
        <v>2025</v>
      </c>
      <c r="D2888">
        <v>2</v>
      </c>
      <c r="E2888">
        <v>84521</v>
      </c>
      <c r="F2888" t="s">
        <v>290</v>
      </c>
      <c r="G2888">
        <v>9</v>
      </c>
      <c r="H2888" t="str">
        <f>_xlfn.XLOOKUP(Table1[[#This Row],[ZIPCODE]],Table2[Zip Code],Table2[County])</f>
        <v>Emery</v>
      </c>
      <c r="I2888" t="str">
        <f>_xlfn.XLOOKUP(Table1[[#This Row],[ZIPCODE]],Table3[zip],Table3[county])</f>
        <v>Emery County</v>
      </c>
      <c r="J2888" t="str">
        <f>IFERROR(Table1[[#This Row],[County (Utah.gov)]], SUBSTITUTE(Table1[[#This Row],[County (WPR)]], " County", ""))</f>
        <v>Emery</v>
      </c>
    </row>
    <row r="2889" spans="1:10">
      <c r="A2889" t="s">
        <v>135</v>
      </c>
      <c r="B2889" t="s">
        <v>317</v>
      </c>
      <c r="C2889">
        <v>2025</v>
      </c>
      <c r="D2889">
        <v>2</v>
      </c>
      <c r="E2889">
        <v>84521</v>
      </c>
      <c r="F2889" t="s">
        <v>291</v>
      </c>
      <c r="G2889">
        <v>4</v>
      </c>
      <c r="H2889" t="str">
        <f>_xlfn.XLOOKUP(Table1[[#This Row],[ZIPCODE]],Table2[Zip Code],Table2[County])</f>
        <v>Emery</v>
      </c>
      <c r="I2889" t="str">
        <f>_xlfn.XLOOKUP(Table1[[#This Row],[ZIPCODE]],Table3[zip],Table3[county])</f>
        <v>Emery County</v>
      </c>
      <c r="J2889" t="str">
        <f>IFERROR(Table1[[#This Row],[County (Utah.gov)]], SUBSTITUTE(Table1[[#This Row],[County (WPR)]], " County", ""))</f>
        <v>Emery</v>
      </c>
    </row>
    <row r="2890" spans="1:10">
      <c r="A2890" t="s">
        <v>135</v>
      </c>
      <c r="B2890" t="s">
        <v>317</v>
      </c>
      <c r="C2890">
        <v>2025</v>
      </c>
      <c r="D2890">
        <v>2</v>
      </c>
      <c r="E2890">
        <v>84522</v>
      </c>
      <c r="F2890" t="s">
        <v>290</v>
      </c>
      <c r="G2890">
        <v>1</v>
      </c>
      <c r="H2890" t="str">
        <f>_xlfn.XLOOKUP(Table1[[#This Row],[ZIPCODE]],Table2[Zip Code],Table2[County])</f>
        <v>Emery</v>
      </c>
      <c r="I2890" t="str">
        <f>_xlfn.XLOOKUP(Table1[[#This Row],[ZIPCODE]],Table3[zip],Table3[county])</f>
        <v>Emery County</v>
      </c>
      <c r="J2890" t="str">
        <f>IFERROR(Table1[[#This Row],[County (Utah.gov)]], SUBSTITUTE(Table1[[#This Row],[County (WPR)]], " County", ""))</f>
        <v>Emery</v>
      </c>
    </row>
    <row r="2891" spans="1:10">
      <c r="A2891" t="s">
        <v>135</v>
      </c>
      <c r="B2891" t="s">
        <v>317</v>
      </c>
      <c r="C2891">
        <v>2025</v>
      </c>
      <c r="D2891">
        <v>2</v>
      </c>
      <c r="E2891">
        <v>84523</v>
      </c>
      <c r="F2891" t="s">
        <v>290</v>
      </c>
      <c r="G2891">
        <v>15</v>
      </c>
      <c r="H2891" t="str">
        <f>_xlfn.XLOOKUP(Table1[[#This Row],[ZIPCODE]],Table2[Zip Code],Table2[County])</f>
        <v>Emery</v>
      </c>
      <c r="I2891" t="str">
        <f>_xlfn.XLOOKUP(Table1[[#This Row],[ZIPCODE]],Table3[zip],Table3[county])</f>
        <v>Emery County</v>
      </c>
      <c r="J2891" t="str">
        <f>IFERROR(Table1[[#This Row],[County (Utah.gov)]], SUBSTITUTE(Table1[[#This Row],[County (WPR)]], " County", ""))</f>
        <v>Emery</v>
      </c>
    </row>
    <row r="2892" spans="1:10">
      <c r="A2892" t="s">
        <v>135</v>
      </c>
      <c r="B2892" t="s">
        <v>317</v>
      </c>
      <c r="C2892">
        <v>2025</v>
      </c>
      <c r="D2892">
        <v>2</v>
      </c>
      <c r="E2892">
        <v>84523</v>
      </c>
      <c r="F2892" t="s">
        <v>291</v>
      </c>
      <c r="G2892">
        <v>5</v>
      </c>
      <c r="H2892" t="str">
        <f>_xlfn.XLOOKUP(Table1[[#This Row],[ZIPCODE]],Table2[Zip Code],Table2[County])</f>
        <v>Emery</v>
      </c>
      <c r="I2892" t="str">
        <f>_xlfn.XLOOKUP(Table1[[#This Row],[ZIPCODE]],Table3[zip],Table3[county])</f>
        <v>Emery County</v>
      </c>
      <c r="J2892" t="str">
        <f>IFERROR(Table1[[#This Row],[County (Utah.gov)]], SUBSTITUTE(Table1[[#This Row],[County (WPR)]], " County", ""))</f>
        <v>Emery</v>
      </c>
    </row>
    <row r="2893" spans="1:10">
      <c r="A2893" t="s">
        <v>135</v>
      </c>
      <c r="B2893" t="s">
        <v>317</v>
      </c>
      <c r="C2893">
        <v>2025</v>
      </c>
      <c r="D2893">
        <v>2</v>
      </c>
      <c r="E2893">
        <v>84525</v>
      </c>
      <c r="F2893" t="s">
        <v>290</v>
      </c>
      <c r="G2893">
        <v>2</v>
      </c>
      <c r="H2893" t="str">
        <f>_xlfn.XLOOKUP(Table1[[#This Row],[ZIPCODE]],Table2[Zip Code],Table2[County])</f>
        <v>Emery</v>
      </c>
      <c r="I2893" t="str">
        <f>_xlfn.XLOOKUP(Table1[[#This Row],[ZIPCODE]],Table3[zip],Table3[county])</f>
        <v>Emery County</v>
      </c>
      <c r="J2893" t="str">
        <f>IFERROR(Table1[[#This Row],[County (Utah.gov)]], SUBSTITUTE(Table1[[#This Row],[County (WPR)]], " County", ""))</f>
        <v>Emery</v>
      </c>
    </row>
    <row r="2894" spans="1:10">
      <c r="A2894" t="s">
        <v>135</v>
      </c>
      <c r="B2894" t="s">
        <v>317</v>
      </c>
      <c r="C2894">
        <v>2025</v>
      </c>
      <c r="D2894">
        <v>2</v>
      </c>
      <c r="E2894">
        <v>84526</v>
      </c>
      <c r="F2894" t="s">
        <v>290</v>
      </c>
      <c r="G2894">
        <v>43</v>
      </c>
      <c r="H2894" t="str">
        <f>_xlfn.XLOOKUP(Table1[[#This Row],[ZIPCODE]],Table2[Zip Code],Table2[County])</f>
        <v>Carbon</v>
      </c>
      <c r="I2894" t="str">
        <f>_xlfn.XLOOKUP(Table1[[#This Row],[ZIPCODE]],Table3[zip],Table3[county])</f>
        <v>Carbon County</v>
      </c>
      <c r="J2894" t="str">
        <f>IFERROR(Table1[[#This Row],[County (Utah.gov)]], SUBSTITUTE(Table1[[#This Row],[County (WPR)]], " County", ""))</f>
        <v>Carbon</v>
      </c>
    </row>
    <row r="2895" spans="1:10">
      <c r="A2895" t="s">
        <v>135</v>
      </c>
      <c r="B2895" t="s">
        <v>317</v>
      </c>
      <c r="C2895">
        <v>2025</v>
      </c>
      <c r="D2895">
        <v>2</v>
      </c>
      <c r="E2895">
        <v>84526</v>
      </c>
      <c r="F2895" t="s">
        <v>291</v>
      </c>
      <c r="G2895">
        <v>19</v>
      </c>
      <c r="H2895" t="str">
        <f>_xlfn.XLOOKUP(Table1[[#This Row],[ZIPCODE]],Table2[Zip Code],Table2[County])</f>
        <v>Carbon</v>
      </c>
      <c r="I2895" t="str">
        <f>_xlfn.XLOOKUP(Table1[[#This Row],[ZIPCODE]],Table3[zip],Table3[county])</f>
        <v>Carbon County</v>
      </c>
      <c r="J2895" t="str">
        <f>IFERROR(Table1[[#This Row],[County (Utah.gov)]], SUBSTITUTE(Table1[[#This Row],[County (WPR)]], " County", ""))</f>
        <v>Carbon</v>
      </c>
    </row>
    <row r="2896" spans="1:10">
      <c r="A2896" t="s">
        <v>135</v>
      </c>
      <c r="B2896" t="s">
        <v>317</v>
      </c>
      <c r="C2896">
        <v>2025</v>
      </c>
      <c r="D2896">
        <v>2</v>
      </c>
      <c r="E2896">
        <v>84528</v>
      </c>
      <c r="F2896" t="s">
        <v>290</v>
      </c>
      <c r="G2896">
        <v>29</v>
      </c>
      <c r="H2896" t="str">
        <f>_xlfn.XLOOKUP(Table1[[#This Row],[ZIPCODE]],Table2[Zip Code],Table2[County])</f>
        <v>Emery</v>
      </c>
      <c r="I2896" t="str">
        <f>_xlfn.XLOOKUP(Table1[[#This Row],[ZIPCODE]],Table3[zip],Table3[county])</f>
        <v>Emery County</v>
      </c>
      <c r="J2896" t="str">
        <f>IFERROR(Table1[[#This Row],[County (Utah.gov)]], SUBSTITUTE(Table1[[#This Row],[County (WPR)]], " County", ""))</f>
        <v>Emery</v>
      </c>
    </row>
    <row r="2897" spans="1:10">
      <c r="A2897" t="s">
        <v>135</v>
      </c>
      <c r="B2897" t="s">
        <v>317</v>
      </c>
      <c r="C2897">
        <v>2025</v>
      </c>
      <c r="D2897">
        <v>2</v>
      </c>
      <c r="E2897">
        <v>84528</v>
      </c>
      <c r="F2897" t="s">
        <v>291</v>
      </c>
      <c r="G2897">
        <v>7</v>
      </c>
      <c r="H2897" t="str">
        <f>_xlfn.XLOOKUP(Table1[[#This Row],[ZIPCODE]],Table2[Zip Code],Table2[County])</f>
        <v>Emery</v>
      </c>
      <c r="I2897" t="str">
        <f>_xlfn.XLOOKUP(Table1[[#This Row],[ZIPCODE]],Table3[zip],Table3[county])</f>
        <v>Emery County</v>
      </c>
      <c r="J2897" t="str">
        <f>IFERROR(Table1[[#This Row],[County (Utah.gov)]], SUBSTITUTE(Table1[[#This Row],[County (WPR)]], " County", ""))</f>
        <v>Emery</v>
      </c>
    </row>
    <row r="2898" spans="1:10">
      <c r="A2898" t="s">
        <v>135</v>
      </c>
      <c r="B2898" t="s">
        <v>317</v>
      </c>
      <c r="C2898">
        <v>2025</v>
      </c>
      <c r="D2898">
        <v>2</v>
      </c>
      <c r="E2898">
        <v>84529</v>
      </c>
      <c r="F2898" t="s">
        <v>291</v>
      </c>
      <c r="G2898">
        <v>1</v>
      </c>
      <c r="H2898" t="str">
        <f>_xlfn.XLOOKUP(Table1[[#This Row],[ZIPCODE]],Table2[Zip Code],Table2[County])</f>
        <v>Carbon</v>
      </c>
      <c r="I2898" t="str">
        <f>_xlfn.XLOOKUP(Table1[[#This Row],[ZIPCODE]],Table3[zip],Table3[county])</f>
        <v>Carbon County</v>
      </c>
      <c r="J2898" t="str">
        <f>IFERROR(Table1[[#This Row],[County (Utah.gov)]], SUBSTITUTE(Table1[[#This Row],[County (WPR)]], " County", ""))</f>
        <v>Carbon</v>
      </c>
    </row>
    <row r="2899" spans="1:10">
      <c r="A2899" t="s">
        <v>135</v>
      </c>
      <c r="B2899" t="s">
        <v>317</v>
      </c>
      <c r="C2899">
        <v>2025</v>
      </c>
      <c r="D2899">
        <v>2</v>
      </c>
      <c r="E2899">
        <v>84531</v>
      </c>
      <c r="F2899" t="s">
        <v>290</v>
      </c>
      <c r="G2899">
        <v>1</v>
      </c>
      <c r="H2899" t="str">
        <f>_xlfn.XLOOKUP(Table1[[#This Row],[ZIPCODE]],Table2[Zip Code],Table2[County])</f>
        <v>San Juan</v>
      </c>
      <c r="I2899" t="str">
        <f>_xlfn.XLOOKUP(Table1[[#This Row],[ZIPCODE]],Table3[zip],Table3[county])</f>
        <v>San Juan County</v>
      </c>
      <c r="J2899" t="str">
        <f>IFERROR(Table1[[#This Row],[County (Utah.gov)]], SUBSTITUTE(Table1[[#This Row],[County (WPR)]], " County", ""))</f>
        <v>San Juan</v>
      </c>
    </row>
    <row r="2900" spans="1:10">
      <c r="A2900" t="s">
        <v>135</v>
      </c>
      <c r="B2900" t="s">
        <v>317</v>
      </c>
      <c r="C2900">
        <v>2025</v>
      </c>
      <c r="D2900">
        <v>2</v>
      </c>
      <c r="E2900">
        <v>84532</v>
      </c>
      <c r="F2900" t="s">
        <v>290</v>
      </c>
      <c r="G2900">
        <v>3</v>
      </c>
      <c r="H2900" t="str">
        <f>_xlfn.XLOOKUP(Table1[[#This Row],[ZIPCODE]],Table2[Zip Code],Table2[County])</f>
        <v>Grand</v>
      </c>
      <c r="I2900" t="str">
        <f>_xlfn.XLOOKUP(Table1[[#This Row],[ZIPCODE]],Table3[zip],Table3[county])</f>
        <v>Grand County</v>
      </c>
      <c r="J2900" t="str">
        <f>IFERROR(Table1[[#This Row],[County (Utah.gov)]], SUBSTITUTE(Table1[[#This Row],[County (WPR)]], " County", ""))</f>
        <v>Grand</v>
      </c>
    </row>
    <row r="2901" spans="1:10">
      <c r="A2901" t="s">
        <v>135</v>
      </c>
      <c r="B2901" t="s">
        <v>317</v>
      </c>
      <c r="C2901">
        <v>2025</v>
      </c>
      <c r="D2901">
        <v>2</v>
      </c>
      <c r="E2901">
        <v>84532</v>
      </c>
      <c r="F2901" t="s">
        <v>291</v>
      </c>
      <c r="G2901">
        <v>1</v>
      </c>
      <c r="H2901" t="str">
        <f>_xlfn.XLOOKUP(Table1[[#This Row],[ZIPCODE]],Table2[Zip Code],Table2[County])</f>
        <v>Grand</v>
      </c>
      <c r="I2901" t="str">
        <f>_xlfn.XLOOKUP(Table1[[#This Row],[ZIPCODE]],Table3[zip],Table3[county])</f>
        <v>Grand County</v>
      </c>
      <c r="J2901" t="str">
        <f>IFERROR(Table1[[#This Row],[County (Utah.gov)]], SUBSTITUTE(Table1[[#This Row],[County (WPR)]], " County", ""))</f>
        <v>Grand</v>
      </c>
    </row>
    <row r="2902" spans="1:10">
      <c r="A2902" t="s">
        <v>135</v>
      </c>
      <c r="B2902" t="s">
        <v>317</v>
      </c>
      <c r="C2902">
        <v>2025</v>
      </c>
      <c r="D2902">
        <v>2</v>
      </c>
      <c r="E2902">
        <v>84535</v>
      </c>
      <c r="F2902" t="s">
        <v>290</v>
      </c>
      <c r="G2902">
        <v>2</v>
      </c>
      <c r="H2902" t="str">
        <f>_xlfn.XLOOKUP(Table1[[#This Row],[ZIPCODE]],Table2[Zip Code],Table2[County])</f>
        <v>San Juan</v>
      </c>
      <c r="I2902" t="str">
        <f>_xlfn.XLOOKUP(Table1[[#This Row],[ZIPCODE]],Table3[zip],Table3[county])</f>
        <v>San Juan County</v>
      </c>
      <c r="J2902" t="str">
        <f>IFERROR(Table1[[#This Row],[County (Utah.gov)]], SUBSTITUTE(Table1[[#This Row],[County (WPR)]], " County", ""))</f>
        <v>San Juan</v>
      </c>
    </row>
    <row r="2903" spans="1:10">
      <c r="A2903" t="s">
        <v>135</v>
      </c>
      <c r="B2903" t="s">
        <v>317</v>
      </c>
      <c r="C2903">
        <v>2025</v>
      </c>
      <c r="D2903">
        <v>2</v>
      </c>
      <c r="E2903">
        <v>84536</v>
      </c>
      <c r="F2903" t="s">
        <v>290</v>
      </c>
      <c r="G2903">
        <v>1</v>
      </c>
      <c r="H2903" t="str">
        <f>_xlfn.XLOOKUP(Table1[[#This Row],[ZIPCODE]],Table2[Zip Code],Table2[County])</f>
        <v>San Juan</v>
      </c>
      <c r="I2903" t="str">
        <f>_xlfn.XLOOKUP(Table1[[#This Row],[ZIPCODE]],Table3[zip],Table3[county])</f>
        <v>San Juan County</v>
      </c>
      <c r="J2903" t="str">
        <f>IFERROR(Table1[[#This Row],[County (Utah.gov)]], SUBSTITUTE(Table1[[#This Row],[County (WPR)]], " County", ""))</f>
        <v>San Juan</v>
      </c>
    </row>
    <row r="2904" spans="1:10">
      <c r="A2904" t="s">
        <v>135</v>
      </c>
      <c r="B2904" t="s">
        <v>317</v>
      </c>
      <c r="C2904">
        <v>2025</v>
      </c>
      <c r="D2904">
        <v>2</v>
      </c>
      <c r="E2904">
        <v>84537</v>
      </c>
      <c r="F2904" t="s">
        <v>290</v>
      </c>
      <c r="G2904">
        <v>4</v>
      </c>
      <c r="H2904" t="str">
        <f>_xlfn.XLOOKUP(Table1[[#This Row],[ZIPCODE]],Table2[Zip Code],Table2[County])</f>
        <v>Emery</v>
      </c>
      <c r="I2904" t="str">
        <f>_xlfn.XLOOKUP(Table1[[#This Row],[ZIPCODE]],Table3[zip],Table3[county])</f>
        <v>Emery County</v>
      </c>
      <c r="J2904" t="str">
        <f>IFERROR(Table1[[#This Row],[County (Utah.gov)]], SUBSTITUTE(Table1[[#This Row],[County (WPR)]], " County", ""))</f>
        <v>Emery</v>
      </c>
    </row>
    <row r="2905" spans="1:10">
      <c r="A2905" t="s">
        <v>135</v>
      </c>
      <c r="B2905" t="s">
        <v>317</v>
      </c>
      <c r="C2905">
        <v>2025</v>
      </c>
      <c r="D2905">
        <v>2</v>
      </c>
      <c r="E2905">
        <v>84537</v>
      </c>
      <c r="F2905" t="s">
        <v>291</v>
      </c>
      <c r="G2905">
        <v>1</v>
      </c>
      <c r="H2905" t="str">
        <f>_xlfn.XLOOKUP(Table1[[#This Row],[ZIPCODE]],Table2[Zip Code],Table2[County])</f>
        <v>Emery</v>
      </c>
      <c r="I2905" t="str">
        <f>_xlfn.XLOOKUP(Table1[[#This Row],[ZIPCODE]],Table3[zip],Table3[county])</f>
        <v>Emery County</v>
      </c>
      <c r="J2905" t="str">
        <f>IFERROR(Table1[[#This Row],[County (Utah.gov)]], SUBSTITUTE(Table1[[#This Row],[County (WPR)]], " County", ""))</f>
        <v>Emery</v>
      </c>
    </row>
    <row r="2906" spans="1:10">
      <c r="A2906" t="s">
        <v>135</v>
      </c>
      <c r="B2906" t="s">
        <v>317</v>
      </c>
      <c r="C2906">
        <v>2025</v>
      </c>
      <c r="D2906">
        <v>2</v>
      </c>
      <c r="E2906">
        <v>84539</v>
      </c>
      <c r="F2906" t="s">
        <v>290</v>
      </c>
      <c r="G2906">
        <v>4</v>
      </c>
      <c r="H2906" t="str">
        <f>_xlfn.XLOOKUP(Table1[[#This Row],[ZIPCODE]],Table2[Zip Code],Table2[County])</f>
        <v>Carbon</v>
      </c>
      <c r="I2906" t="str">
        <f>_xlfn.XLOOKUP(Table1[[#This Row],[ZIPCODE]],Table3[zip],Table3[county])</f>
        <v>Carbon County</v>
      </c>
      <c r="J2906" t="str">
        <f>IFERROR(Table1[[#This Row],[County (Utah.gov)]], SUBSTITUTE(Table1[[#This Row],[County (WPR)]], " County", ""))</f>
        <v>Carbon</v>
      </c>
    </row>
    <row r="2907" spans="1:10">
      <c r="A2907" t="s">
        <v>135</v>
      </c>
      <c r="B2907" t="s">
        <v>317</v>
      </c>
      <c r="C2907">
        <v>2025</v>
      </c>
      <c r="D2907">
        <v>2</v>
      </c>
      <c r="E2907">
        <v>84542</v>
      </c>
      <c r="F2907" t="s">
        <v>290</v>
      </c>
      <c r="G2907">
        <v>14</v>
      </c>
      <c r="H2907" t="str">
        <f>_xlfn.XLOOKUP(Table1[[#This Row],[ZIPCODE]],Table2[Zip Code],Table2[County])</f>
        <v>Carbon</v>
      </c>
      <c r="I2907" t="str">
        <f>_xlfn.XLOOKUP(Table1[[#This Row],[ZIPCODE]],Table3[zip],Table3[county])</f>
        <v>Carbon County</v>
      </c>
      <c r="J2907" t="str">
        <f>IFERROR(Table1[[#This Row],[County (Utah.gov)]], SUBSTITUTE(Table1[[#This Row],[County (WPR)]], " County", ""))</f>
        <v>Carbon</v>
      </c>
    </row>
    <row r="2908" spans="1:10">
      <c r="A2908" t="s">
        <v>135</v>
      </c>
      <c r="B2908" t="s">
        <v>317</v>
      </c>
      <c r="C2908">
        <v>2025</v>
      </c>
      <c r="D2908">
        <v>2</v>
      </c>
      <c r="E2908">
        <v>84542</v>
      </c>
      <c r="F2908" t="s">
        <v>291</v>
      </c>
      <c r="G2908">
        <v>12</v>
      </c>
      <c r="H2908" t="str">
        <f>_xlfn.XLOOKUP(Table1[[#This Row],[ZIPCODE]],Table2[Zip Code],Table2[County])</f>
        <v>Carbon</v>
      </c>
      <c r="I2908" t="str">
        <f>_xlfn.XLOOKUP(Table1[[#This Row],[ZIPCODE]],Table3[zip],Table3[county])</f>
        <v>Carbon County</v>
      </c>
      <c r="J2908" t="str">
        <f>IFERROR(Table1[[#This Row],[County (Utah.gov)]], SUBSTITUTE(Table1[[#This Row],[County (WPR)]], " County", ""))</f>
        <v>Carbon</v>
      </c>
    </row>
    <row r="2909" spans="1:10">
      <c r="A2909" t="s">
        <v>135</v>
      </c>
      <c r="B2909" t="s">
        <v>317</v>
      </c>
      <c r="C2909">
        <v>2025</v>
      </c>
      <c r="D2909">
        <v>2</v>
      </c>
      <c r="E2909">
        <v>84601</v>
      </c>
      <c r="F2909" t="s">
        <v>290</v>
      </c>
      <c r="G2909">
        <v>1</v>
      </c>
      <c r="H2909" t="str">
        <f>_xlfn.XLOOKUP(Table1[[#This Row],[ZIPCODE]],Table2[Zip Code],Table2[County])</f>
        <v>Utah</v>
      </c>
      <c r="I2909" t="str">
        <f>_xlfn.XLOOKUP(Table1[[#This Row],[ZIPCODE]],Table3[zip],Table3[county])</f>
        <v>Utah County</v>
      </c>
      <c r="J2909" t="str">
        <f>IFERROR(Table1[[#This Row],[County (Utah.gov)]], SUBSTITUTE(Table1[[#This Row],[County (WPR)]], " County", ""))</f>
        <v>Utah</v>
      </c>
    </row>
    <row r="2910" spans="1:10">
      <c r="A2910" t="s">
        <v>135</v>
      </c>
      <c r="B2910" t="s">
        <v>317</v>
      </c>
      <c r="C2910">
        <v>2025</v>
      </c>
      <c r="D2910">
        <v>2</v>
      </c>
      <c r="E2910">
        <v>84620</v>
      </c>
      <c r="F2910" t="s">
        <v>291</v>
      </c>
      <c r="G2910">
        <v>1</v>
      </c>
      <c r="H2910" t="str">
        <f>_xlfn.XLOOKUP(Table1[[#This Row],[ZIPCODE]],Table2[Zip Code],Table2[County])</f>
        <v>Sevier</v>
      </c>
      <c r="I2910" t="str">
        <f>_xlfn.XLOOKUP(Table1[[#This Row],[ZIPCODE]],Table3[zip],Table3[county])</f>
        <v>Sevier County</v>
      </c>
      <c r="J2910" t="str">
        <f>IFERROR(Table1[[#This Row],[County (Utah.gov)]], SUBSTITUTE(Table1[[#This Row],[County (WPR)]], " County", ""))</f>
        <v>Sevier</v>
      </c>
    </row>
    <row r="2911" spans="1:10">
      <c r="A2911" t="s">
        <v>135</v>
      </c>
      <c r="B2911" t="s">
        <v>317</v>
      </c>
      <c r="C2911">
        <v>2025</v>
      </c>
      <c r="D2911">
        <v>2</v>
      </c>
      <c r="E2911">
        <v>84623</v>
      </c>
      <c r="F2911" t="s">
        <v>290</v>
      </c>
      <c r="G2911">
        <v>1</v>
      </c>
      <c r="H2911" t="str">
        <f>_xlfn.XLOOKUP(Table1[[#This Row],[ZIPCODE]],Table2[Zip Code],Table2[County])</f>
        <v>Sanpete</v>
      </c>
      <c r="I2911" t="str">
        <f>_xlfn.XLOOKUP(Table1[[#This Row],[ZIPCODE]],Table3[zip],Table3[county])</f>
        <v>Sanpete County</v>
      </c>
      <c r="J2911" t="str">
        <f>IFERROR(Table1[[#This Row],[County (Utah.gov)]], SUBSTITUTE(Table1[[#This Row],[County (WPR)]], " County", ""))</f>
        <v>Sanpete</v>
      </c>
    </row>
    <row r="2912" spans="1:10">
      <c r="A2912" t="s">
        <v>135</v>
      </c>
      <c r="B2912" t="s">
        <v>317</v>
      </c>
      <c r="C2912">
        <v>2025</v>
      </c>
      <c r="D2912">
        <v>2</v>
      </c>
      <c r="E2912">
        <v>84631</v>
      </c>
      <c r="F2912" t="s">
        <v>290</v>
      </c>
      <c r="G2912">
        <v>1</v>
      </c>
      <c r="H2912" t="str">
        <f>_xlfn.XLOOKUP(Table1[[#This Row],[ZIPCODE]],Table2[Zip Code],Table2[County])</f>
        <v>Millard</v>
      </c>
      <c r="I2912" t="str">
        <f>_xlfn.XLOOKUP(Table1[[#This Row],[ZIPCODE]],Table3[zip],Table3[county])</f>
        <v>Millard County</v>
      </c>
      <c r="J2912" t="str">
        <f>IFERROR(Table1[[#This Row],[County (Utah.gov)]], SUBSTITUTE(Table1[[#This Row],[County (WPR)]], " County", ""))</f>
        <v>Millard</v>
      </c>
    </row>
    <row r="2913" spans="1:10">
      <c r="A2913" t="s">
        <v>135</v>
      </c>
      <c r="B2913" t="s">
        <v>317</v>
      </c>
      <c r="C2913">
        <v>2025</v>
      </c>
      <c r="D2913">
        <v>2</v>
      </c>
      <c r="E2913">
        <v>84646</v>
      </c>
      <c r="F2913" t="s">
        <v>290</v>
      </c>
      <c r="G2913">
        <v>1</v>
      </c>
      <c r="H2913" t="str">
        <f>_xlfn.XLOOKUP(Table1[[#This Row],[ZIPCODE]],Table2[Zip Code],Table2[County])</f>
        <v>Sanpete</v>
      </c>
      <c r="I2913" t="str">
        <f>_xlfn.XLOOKUP(Table1[[#This Row],[ZIPCODE]],Table3[zip],Table3[county])</f>
        <v>Sanpete County</v>
      </c>
      <c r="J2913" t="str">
        <f>IFERROR(Table1[[#This Row],[County (Utah.gov)]], SUBSTITUTE(Table1[[#This Row],[County (WPR)]], " County", ""))</f>
        <v>Sanpete</v>
      </c>
    </row>
    <row r="2914" spans="1:10">
      <c r="A2914" t="s">
        <v>135</v>
      </c>
      <c r="B2914" t="s">
        <v>317</v>
      </c>
      <c r="C2914">
        <v>2025</v>
      </c>
      <c r="D2914">
        <v>2</v>
      </c>
      <c r="E2914">
        <v>84647</v>
      </c>
      <c r="F2914" t="s">
        <v>290</v>
      </c>
      <c r="G2914">
        <v>1</v>
      </c>
      <c r="H2914" t="str">
        <f>_xlfn.XLOOKUP(Table1[[#This Row],[ZIPCODE]],Table2[Zip Code],Table2[County])</f>
        <v>Sanpete</v>
      </c>
      <c r="I2914" t="str">
        <f>_xlfn.XLOOKUP(Table1[[#This Row],[ZIPCODE]],Table3[zip],Table3[county])</f>
        <v>Sanpete County</v>
      </c>
      <c r="J2914" t="str">
        <f>IFERROR(Table1[[#This Row],[County (Utah.gov)]], SUBSTITUTE(Table1[[#This Row],[County (WPR)]], " County", ""))</f>
        <v>Sanpete</v>
      </c>
    </row>
    <row r="2915" spans="1:10">
      <c r="A2915" t="s">
        <v>135</v>
      </c>
      <c r="B2915" t="s">
        <v>317</v>
      </c>
      <c r="C2915">
        <v>2025</v>
      </c>
      <c r="D2915">
        <v>2</v>
      </c>
      <c r="E2915">
        <v>84648</v>
      </c>
      <c r="F2915" t="s">
        <v>290</v>
      </c>
      <c r="G2915">
        <v>2</v>
      </c>
      <c r="H2915" t="str">
        <f>_xlfn.XLOOKUP(Table1[[#This Row],[ZIPCODE]],Table2[Zip Code],Table2[County])</f>
        <v>Juab</v>
      </c>
      <c r="I2915" t="str">
        <f>_xlfn.XLOOKUP(Table1[[#This Row],[ZIPCODE]],Table3[zip],Table3[county])</f>
        <v>Juab County</v>
      </c>
      <c r="J2915" t="str">
        <f>IFERROR(Table1[[#This Row],[County (Utah.gov)]], SUBSTITUTE(Table1[[#This Row],[County (WPR)]], " County", ""))</f>
        <v>Juab</v>
      </c>
    </row>
    <row r="2916" spans="1:10">
      <c r="A2916" t="s">
        <v>135</v>
      </c>
      <c r="B2916" t="s">
        <v>317</v>
      </c>
      <c r="C2916">
        <v>2025</v>
      </c>
      <c r="D2916">
        <v>2</v>
      </c>
      <c r="E2916">
        <v>84651</v>
      </c>
      <c r="F2916" t="s">
        <v>290</v>
      </c>
      <c r="G2916">
        <v>3</v>
      </c>
      <c r="H2916" t="str">
        <f>_xlfn.XLOOKUP(Table1[[#This Row],[ZIPCODE]],Table2[Zip Code],Table2[County])</f>
        <v>Utah</v>
      </c>
      <c r="I2916" t="str">
        <f>_xlfn.XLOOKUP(Table1[[#This Row],[ZIPCODE]],Table3[zip],Table3[county])</f>
        <v>Utah County</v>
      </c>
      <c r="J2916" t="str">
        <f>IFERROR(Table1[[#This Row],[County (Utah.gov)]], SUBSTITUTE(Table1[[#This Row],[County (WPR)]], " County", ""))</f>
        <v>Utah</v>
      </c>
    </row>
    <row r="2917" spans="1:10">
      <c r="A2917" t="s">
        <v>135</v>
      </c>
      <c r="B2917" t="s">
        <v>317</v>
      </c>
      <c r="C2917">
        <v>2025</v>
      </c>
      <c r="D2917">
        <v>2</v>
      </c>
      <c r="E2917">
        <v>84653</v>
      </c>
      <c r="F2917" t="s">
        <v>290</v>
      </c>
      <c r="G2917">
        <v>3</v>
      </c>
      <c r="H2917" t="str">
        <f>_xlfn.XLOOKUP(Table1[[#This Row],[ZIPCODE]],Table2[Zip Code],Table2[County])</f>
        <v>Utah</v>
      </c>
      <c r="I2917" t="str">
        <f>_xlfn.XLOOKUP(Table1[[#This Row],[ZIPCODE]],Table3[zip],Table3[county])</f>
        <v>Utah County</v>
      </c>
      <c r="J2917" t="str">
        <f>IFERROR(Table1[[#This Row],[County (Utah.gov)]], SUBSTITUTE(Table1[[#This Row],[County (WPR)]], " County", ""))</f>
        <v>Utah</v>
      </c>
    </row>
    <row r="2918" spans="1:10">
      <c r="A2918" t="s">
        <v>135</v>
      </c>
      <c r="B2918" t="s">
        <v>317</v>
      </c>
      <c r="C2918">
        <v>2025</v>
      </c>
      <c r="D2918">
        <v>2</v>
      </c>
      <c r="E2918">
        <v>84653</v>
      </c>
      <c r="F2918" t="s">
        <v>291</v>
      </c>
      <c r="G2918">
        <v>1</v>
      </c>
      <c r="H2918" t="str">
        <f>_xlfn.XLOOKUP(Table1[[#This Row],[ZIPCODE]],Table2[Zip Code],Table2[County])</f>
        <v>Utah</v>
      </c>
      <c r="I2918" t="str">
        <f>_xlfn.XLOOKUP(Table1[[#This Row],[ZIPCODE]],Table3[zip],Table3[county])</f>
        <v>Utah County</v>
      </c>
      <c r="J2918" t="str">
        <f>IFERROR(Table1[[#This Row],[County (Utah.gov)]], SUBSTITUTE(Table1[[#This Row],[County (WPR)]], " County", ""))</f>
        <v>Utah</v>
      </c>
    </row>
    <row r="2919" spans="1:10">
      <c r="A2919" t="s">
        <v>135</v>
      </c>
      <c r="B2919" t="s">
        <v>317</v>
      </c>
      <c r="C2919">
        <v>2025</v>
      </c>
      <c r="D2919">
        <v>2</v>
      </c>
      <c r="E2919">
        <v>84655</v>
      </c>
      <c r="F2919" t="s">
        <v>290</v>
      </c>
      <c r="G2919">
        <v>2</v>
      </c>
      <c r="H2919" t="str">
        <f>_xlfn.XLOOKUP(Table1[[#This Row],[ZIPCODE]],Table2[Zip Code],Table2[County])</f>
        <v>Utah</v>
      </c>
      <c r="I2919" t="str">
        <f>_xlfn.XLOOKUP(Table1[[#This Row],[ZIPCODE]],Table3[zip],Table3[county])</f>
        <v>Utah County</v>
      </c>
      <c r="J2919" t="str">
        <f>IFERROR(Table1[[#This Row],[County (Utah.gov)]], SUBSTITUTE(Table1[[#This Row],[County (WPR)]], " County", ""))</f>
        <v>Utah</v>
      </c>
    </row>
    <row r="2920" spans="1:10">
      <c r="A2920" t="s">
        <v>135</v>
      </c>
      <c r="B2920" t="s">
        <v>317</v>
      </c>
      <c r="C2920">
        <v>2025</v>
      </c>
      <c r="D2920">
        <v>2</v>
      </c>
      <c r="E2920">
        <v>84660</v>
      </c>
      <c r="F2920" t="s">
        <v>290</v>
      </c>
      <c r="G2920">
        <v>9</v>
      </c>
      <c r="H2920" t="str">
        <f>_xlfn.XLOOKUP(Table1[[#This Row],[ZIPCODE]],Table2[Zip Code],Table2[County])</f>
        <v>Utah</v>
      </c>
      <c r="I2920" t="str">
        <f>_xlfn.XLOOKUP(Table1[[#This Row],[ZIPCODE]],Table3[zip],Table3[county])</f>
        <v>Utah County</v>
      </c>
      <c r="J2920" t="str">
        <f>IFERROR(Table1[[#This Row],[County (Utah.gov)]], SUBSTITUTE(Table1[[#This Row],[County (WPR)]], " County", ""))</f>
        <v>Utah</v>
      </c>
    </row>
    <row r="2921" spans="1:10">
      <c r="A2921" t="s">
        <v>135</v>
      </c>
      <c r="B2921" t="s">
        <v>317</v>
      </c>
      <c r="C2921">
        <v>2025</v>
      </c>
      <c r="D2921">
        <v>2</v>
      </c>
      <c r="E2921">
        <v>84662</v>
      </c>
      <c r="F2921" t="s">
        <v>290</v>
      </c>
      <c r="G2921">
        <v>1</v>
      </c>
      <c r="H2921" t="str">
        <f>_xlfn.XLOOKUP(Table1[[#This Row],[ZIPCODE]],Table2[Zip Code],Table2[County])</f>
        <v>Sanpete</v>
      </c>
      <c r="I2921" t="str">
        <f>_xlfn.XLOOKUP(Table1[[#This Row],[ZIPCODE]],Table3[zip],Table3[county])</f>
        <v>Sanpete County</v>
      </c>
      <c r="J2921" t="str">
        <f>IFERROR(Table1[[#This Row],[County (Utah.gov)]], SUBSTITUTE(Table1[[#This Row],[County (WPR)]], " County", ""))</f>
        <v>Sanpete</v>
      </c>
    </row>
    <row r="2922" spans="1:10">
      <c r="A2922" t="s">
        <v>135</v>
      </c>
      <c r="B2922" t="s">
        <v>317</v>
      </c>
      <c r="C2922">
        <v>2025</v>
      </c>
      <c r="D2922">
        <v>2</v>
      </c>
      <c r="E2922">
        <v>84663</v>
      </c>
      <c r="F2922" t="s">
        <v>290</v>
      </c>
      <c r="G2922">
        <v>7</v>
      </c>
      <c r="H2922" t="str">
        <f>_xlfn.XLOOKUP(Table1[[#This Row],[ZIPCODE]],Table2[Zip Code],Table2[County])</f>
        <v>Utah</v>
      </c>
      <c r="I2922" t="str">
        <f>_xlfn.XLOOKUP(Table1[[#This Row],[ZIPCODE]],Table3[zip],Table3[county])</f>
        <v>Utah County</v>
      </c>
      <c r="J2922" t="str">
        <f>IFERROR(Table1[[#This Row],[County (Utah.gov)]], SUBSTITUTE(Table1[[#This Row],[County (WPR)]], " County", ""))</f>
        <v>Utah</v>
      </c>
    </row>
    <row r="2923" spans="1:10">
      <c r="A2923" t="s">
        <v>135</v>
      </c>
      <c r="B2923" t="s">
        <v>317</v>
      </c>
      <c r="C2923">
        <v>2025</v>
      </c>
      <c r="D2923">
        <v>2</v>
      </c>
      <c r="E2923">
        <v>84664</v>
      </c>
      <c r="F2923" t="s">
        <v>290</v>
      </c>
      <c r="G2923">
        <v>6</v>
      </c>
      <c r="H2923" t="str">
        <f>_xlfn.XLOOKUP(Table1[[#This Row],[ZIPCODE]],Table2[Zip Code],Table2[County])</f>
        <v>Utah</v>
      </c>
      <c r="I2923" t="str">
        <f>_xlfn.XLOOKUP(Table1[[#This Row],[ZIPCODE]],Table3[zip],Table3[county])</f>
        <v>Utah County</v>
      </c>
      <c r="J2923" t="str">
        <f>IFERROR(Table1[[#This Row],[County (Utah.gov)]], SUBSTITUTE(Table1[[#This Row],[County (WPR)]], " County", ""))</f>
        <v>Utah</v>
      </c>
    </row>
    <row r="2924" spans="1:10">
      <c r="A2924" t="s">
        <v>135</v>
      </c>
      <c r="B2924" t="s">
        <v>317</v>
      </c>
      <c r="C2924">
        <v>2025</v>
      </c>
      <c r="D2924">
        <v>2</v>
      </c>
      <c r="E2924">
        <v>84720</v>
      </c>
      <c r="F2924" t="s">
        <v>290</v>
      </c>
      <c r="G2924">
        <v>2</v>
      </c>
      <c r="H2924" t="str">
        <f>_xlfn.XLOOKUP(Table1[[#This Row],[ZIPCODE]],Table2[Zip Code],Table2[County])</f>
        <v>Iron</v>
      </c>
      <c r="I2924" t="str">
        <f>_xlfn.XLOOKUP(Table1[[#This Row],[ZIPCODE]],Table3[zip],Table3[county])</f>
        <v>Iron County</v>
      </c>
      <c r="J2924" t="str">
        <f>IFERROR(Table1[[#This Row],[County (Utah.gov)]], SUBSTITUTE(Table1[[#This Row],[County (WPR)]], " County", ""))</f>
        <v>Iron</v>
      </c>
    </row>
    <row r="2925" spans="1:10">
      <c r="A2925" t="s">
        <v>135</v>
      </c>
      <c r="B2925" t="s">
        <v>317</v>
      </c>
      <c r="C2925">
        <v>2025</v>
      </c>
      <c r="D2925">
        <v>2</v>
      </c>
      <c r="E2925">
        <v>84721</v>
      </c>
      <c r="F2925" t="s">
        <v>290</v>
      </c>
      <c r="G2925">
        <v>2</v>
      </c>
      <c r="H2925" t="str">
        <f>_xlfn.XLOOKUP(Table1[[#This Row],[ZIPCODE]],Table2[Zip Code],Table2[County])</f>
        <v>Iron</v>
      </c>
      <c r="I2925" t="str">
        <f>_xlfn.XLOOKUP(Table1[[#This Row],[ZIPCODE]],Table3[zip],Table3[county])</f>
        <v>Iron County</v>
      </c>
      <c r="J2925" t="str">
        <f>IFERROR(Table1[[#This Row],[County (Utah.gov)]], SUBSTITUTE(Table1[[#This Row],[County (WPR)]], " County", ""))</f>
        <v>Iron</v>
      </c>
    </row>
    <row r="2926" spans="1:10">
      <c r="A2926" t="s">
        <v>135</v>
      </c>
      <c r="B2926" t="s">
        <v>317</v>
      </c>
      <c r="C2926">
        <v>2025</v>
      </c>
      <c r="D2926">
        <v>2</v>
      </c>
      <c r="E2926">
        <v>84721</v>
      </c>
      <c r="F2926" t="s">
        <v>291</v>
      </c>
      <c r="G2926">
        <v>1</v>
      </c>
      <c r="H2926" t="str">
        <f>_xlfn.XLOOKUP(Table1[[#This Row],[ZIPCODE]],Table2[Zip Code],Table2[County])</f>
        <v>Iron</v>
      </c>
      <c r="I2926" t="str">
        <f>_xlfn.XLOOKUP(Table1[[#This Row],[ZIPCODE]],Table3[zip],Table3[county])</f>
        <v>Iron County</v>
      </c>
      <c r="J2926" t="str">
        <f>IFERROR(Table1[[#This Row],[County (Utah.gov)]], SUBSTITUTE(Table1[[#This Row],[County (WPR)]], " County", ""))</f>
        <v>Iron</v>
      </c>
    </row>
    <row r="2927" spans="1:10">
      <c r="A2927" t="s">
        <v>135</v>
      </c>
      <c r="B2927" t="s">
        <v>317</v>
      </c>
      <c r="C2927">
        <v>2025</v>
      </c>
      <c r="D2927">
        <v>2</v>
      </c>
      <c r="E2927">
        <v>84724</v>
      </c>
      <c r="F2927" t="s">
        <v>291</v>
      </c>
      <c r="G2927">
        <v>1</v>
      </c>
      <c r="H2927" t="str">
        <f>_xlfn.XLOOKUP(Table1[[#This Row],[ZIPCODE]],Table2[Zip Code],Table2[County])</f>
        <v>Sevier</v>
      </c>
      <c r="I2927" t="str">
        <f>_xlfn.XLOOKUP(Table1[[#This Row],[ZIPCODE]],Table3[zip],Table3[county])</f>
        <v>Sevier County</v>
      </c>
      <c r="J2927" t="str">
        <f>IFERROR(Table1[[#This Row],[County (Utah.gov)]], SUBSTITUTE(Table1[[#This Row],[County (WPR)]], " County", ""))</f>
        <v>Sevier</v>
      </c>
    </row>
    <row r="2928" spans="1:10">
      <c r="A2928" t="s">
        <v>135</v>
      </c>
      <c r="B2928" t="s">
        <v>317</v>
      </c>
      <c r="C2928">
        <v>2025</v>
      </c>
      <c r="D2928">
        <v>2</v>
      </c>
      <c r="E2928">
        <v>84726</v>
      </c>
      <c r="F2928" t="s">
        <v>290</v>
      </c>
      <c r="G2928">
        <v>1</v>
      </c>
      <c r="H2928" t="str">
        <f>_xlfn.XLOOKUP(Table1[[#This Row],[ZIPCODE]],Table2[Zip Code],Table2[County])</f>
        <v>Garfield</v>
      </c>
      <c r="I2928" t="str">
        <f>_xlfn.XLOOKUP(Table1[[#This Row],[ZIPCODE]],Table3[zip],Table3[county])</f>
        <v>Garfield County</v>
      </c>
      <c r="J2928" t="str">
        <f>IFERROR(Table1[[#This Row],[County (Utah.gov)]], SUBSTITUTE(Table1[[#This Row],[County (WPR)]], " County", ""))</f>
        <v>Garfield</v>
      </c>
    </row>
    <row r="2929" spans="1:10">
      <c r="A2929" t="s">
        <v>135</v>
      </c>
      <c r="B2929" t="s">
        <v>317</v>
      </c>
      <c r="C2929">
        <v>2025</v>
      </c>
      <c r="D2929">
        <v>2</v>
      </c>
      <c r="E2929">
        <v>84741</v>
      </c>
      <c r="F2929" t="s">
        <v>290</v>
      </c>
      <c r="G2929">
        <v>1</v>
      </c>
      <c r="H2929" t="str">
        <f>_xlfn.XLOOKUP(Table1[[#This Row],[ZIPCODE]],Table2[Zip Code],Table2[County])</f>
        <v>Kane</v>
      </c>
      <c r="I2929" t="str">
        <f>_xlfn.XLOOKUP(Table1[[#This Row],[ZIPCODE]],Table3[zip],Table3[county])</f>
        <v>Kane County</v>
      </c>
      <c r="J2929" t="str">
        <f>IFERROR(Table1[[#This Row],[County (Utah.gov)]], SUBSTITUTE(Table1[[#This Row],[County (WPR)]], " County", ""))</f>
        <v>Kane</v>
      </c>
    </row>
    <row r="2930" spans="1:10">
      <c r="A2930" t="s">
        <v>135</v>
      </c>
      <c r="B2930" t="s">
        <v>317</v>
      </c>
      <c r="C2930">
        <v>2025</v>
      </c>
      <c r="D2930">
        <v>2</v>
      </c>
      <c r="E2930">
        <v>84754</v>
      </c>
      <c r="F2930" t="s">
        <v>291</v>
      </c>
      <c r="G2930">
        <v>1</v>
      </c>
      <c r="H2930" t="str">
        <f>_xlfn.XLOOKUP(Table1[[#This Row],[ZIPCODE]],Table2[Zip Code],Table2[County])</f>
        <v>Sevier</v>
      </c>
      <c r="I2930" t="str">
        <f>_xlfn.XLOOKUP(Table1[[#This Row],[ZIPCODE]],Table3[zip],Table3[county])</f>
        <v>Sevier County</v>
      </c>
      <c r="J2930" t="str">
        <f>IFERROR(Table1[[#This Row],[County (Utah.gov)]], SUBSTITUTE(Table1[[#This Row],[County (WPR)]], " County", ""))</f>
        <v>Sevier</v>
      </c>
    </row>
    <row r="2931" spans="1:10">
      <c r="A2931" t="s">
        <v>135</v>
      </c>
      <c r="B2931" t="s">
        <v>317</v>
      </c>
      <c r="C2931">
        <v>2025</v>
      </c>
      <c r="D2931">
        <v>2</v>
      </c>
      <c r="E2931">
        <v>84758</v>
      </c>
      <c r="F2931" t="s">
        <v>290</v>
      </c>
      <c r="G2931">
        <v>1</v>
      </c>
      <c r="H2931" t="str">
        <f>_xlfn.XLOOKUP(Table1[[#This Row],[ZIPCODE]],Table2[Zip Code],Table2[County])</f>
        <v>Kane</v>
      </c>
      <c r="I2931" t="str">
        <f>_xlfn.XLOOKUP(Table1[[#This Row],[ZIPCODE]],Table3[zip],Table3[county])</f>
        <v>Kane County</v>
      </c>
      <c r="J2931" t="str">
        <f>IFERROR(Table1[[#This Row],[County (Utah.gov)]], SUBSTITUTE(Table1[[#This Row],[County (WPR)]], " County", ""))</f>
        <v>Kane</v>
      </c>
    </row>
    <row r="2932" spans="1:10">
      <c r="A2932" t="s">
        <v>135</v>
      </c>
      <c r="B2932" t="s">
        <v>317</v>
      </c>
      <c r="C2932">
        <v>2025</v>
      </c>
      <c r="D2932">
        <v>2</v>
      </c>
      <c r="E2932">
        <v>84770</v>
      </c>
      <c r="F2932" t="s">
        <v>291</v>
      </c>
      <c r="G2932">
        <v>1</v>
      </c>
      <c r="H2932" t="str">
        <f>_xlfn.XLOOKUP(Table1[[#This Row],[ZIPCODE]],Table2[Zip Code],Table2[County])</f>
        <v>Washington</v>
      </c>
      <c r="I2932" t="str">
        <f>_xlfn.XLOOKUP(Table1[[#This Row],[ZIPCODE]],Table3[zip],Table3[county])</f>
        <v>Washington County</v>
      </c>
      <c r="J2932" t="str">
        <f>IFERROR(Table1[[#This Row],[County (Utah.gov)]], SUBSTITUTE(Table1[[#This Row],[County (WPR)]], " County", ""))</f>
        <v>Washington</v>
      </c>
    </row>
    <row r="2933" spans="1:10">
      <c r="A2933" t="s">
        <v>135</v>
      </c>
      <c r="B2933" t="s">
        <v>317</v>
      </c>
      <c r="C2933">
        <v>2025</v>
      </c>
      <c r="D2933">
        <v>2</v>
      </c>
      <c r="E2933">
        <v>84780</v>
      </c>
      <c r="F2933" t="s">
        <v>290</v>
      </c>
      <c r="G2933">
        <v>2</v>
      </c>
      <c r="H2933" t="str">
        <f>_xlfn.XLOOKUP(Table1[[#This Row],[ZIPCODE]],Table2[Zip Code],Table2[County])</f>
        <v>Washington</v>
      </c>
      <c r="I2933" t="str">
        <f>_xlfn.XLOOKUP(Table1[[#This Row],[ZIPCODE]],Table3[zip],Table3[county])</f>
        <v>Washington County</v>
      </c>
      <c r="J2933" t="str">
        <f>IFERROR(Table1[[#This Row],[County (Utah.gov)]], SUBSTITUTE(Table1[[#This Row],[County (WPR)]], " County", ""))</f>
        <v>Washington</v>
      </c>
    </row>
    <row r="2934" spans="1:10">
      <c r="A2934" t="s">
        <v>135</v>
      </c>
      <c r="B2934" t="s">
        <v>317</v>
      </c>
      <c r="C2934">
        <v>2025</v>
      </c>
      <c r="D2934">
        <v>2</v>
      </c>
      <c r="E2934">
        <v>84790</v>
      </c>
      <c r="F2934" t="s">
        <v>290</v>
      </c>
      <c r="G2934">
        <v>1</v>
      </c>
      <c r="H2934" t="str">
        <f>_xlfn.XLOOKUP(Table1[[#This Row],[ZIPCODE]],Table2[Zip Code],Table2[County])</f>
        <v>Washington</v>
      </c>
      <c r="I2934" t="str">
        <f>_xlfn.XLOOKUP(Table1[[#This Row],[ZIPCODE]],Table3[zip],Table3[county])</f>
        <v>Washington County</v>
      </c>
      <c r="J2934" t="str">
        <f>IFERROR(Table1[[#This Row],[County (Utah.gov)]], SUBSTITUTE(Table1[[#This Row],[County (WPR)]], " County", ""))</f>
        <v>Washington</v>
      </c>
    </row>
    <row r="2935" spans="1:10">
      <c r="A2935" t="s">
        <v>135</v>
      </c>
      <c r="B2935" t="s">
        <v>318</v>
      </c>
      <c r="C2935">
        <v>2025</v>
      </c>
      <c r="D2935">
        <v>2</v>
      </c>
      <c r="E2935">
        <v>84001</v>
      </c>
      <c r="F2935" t="s">
        <v>291</v>
      </c>
      <c r="G2935">
        <v>4</v>
      </c>
      <c r="H2935" t="str">
        <f>_xlfn.XLOOKUP(Table1[[#This Row],[ZIPCODE]],Table2[Zip Code],Table2[County])</f>
        <v>Duchesne</v>
      </c>
      <c r="I2935" t="str">
        <f>_xlfn.XLOOKUP(Table1[[#This Row],[ZIPCODE]],Table3[zip],Table3[county])</f>
        <v>Duchesne County</v>
      </c>
      <c r="J2935" t="str">
        <f>IFERROR(Table1[[#This Row],[County (Utah.gov)]], SUBSTITUTE(Table1[[#This Row],[County (WPR)]], " County", ""))</f>
        <v>Duchesne</v>
      </c>
    </row>
    <row r="2936" spans="1:10">
      <c r="A2936" t="s">
        <v>135</v>
      </c>
      <c r="B2936" t="s">
        <v>318</v>
      </c>
      <c r="C2936">
        <v>2025</v>
      </c>
      <c r="D2936">
        <v>2</v>
      </c>
      <c r="E2936">
        <v>84004</v>
      </c>
      <c r="F2936" t="s">
        <v>290</v>
      </c>
      <c r="G2936">
        <v>1</v>
      </c>
      <c r="H2936" t="str">
        <f>_xlfn.XLOOKUP(Table1[[#This Row],[ZIPCODE]],Table2[Zip Code],Table2[County])</f>
        <v>Utah</v>
      </c>
      <c r="I2936" t="str">
        <f>_xlfn.XLOOKUP(Table1[[#This Row],[ZIPCODE]],Table3[zip],Table3[county])</f>
        <v>Utah County</v>
      </c>
      <c r="J2936" t="str">
        <f>IFERROR(Table1[[#This Row],[County (Utah.gov)]], SUBSTITUTE(Table1[[#This Row],[County (WPR)]], " County", ""))</f>
        <v>Utah</v>
      </c>
    </row>
    <row r="2937" spans="1:10">
      <c r="A2937" t="s">
        <v>135</v>
      </c>
      <c r="B2937" t="s">
        <v>318</v>
      </c>
      <c r="C2937">
        <v>2025</v>
      </c>
      <c r="D2937">
        <v>2</v>
      </c>
      <c r="E2937">
        <v>84005</v>
      </c>
      <c r="F2937" t="s">
        <v>291</v>
      </c>
      <c r="G2937">
        <v>1</v>
      </c>
      <c r="H2937" t="e">
        <f>_xlfn.XLOOKUP(Table1[[#This Row],[ZIPCODE]],Table2[Zip Code],Table2[County])</f>
        <v>#N/A</v>
      </c>
      <c r="I2937" t="str">
        <f>_xlfn.XLOOKUP(Table1[[#This Row],[ZIPCODE]],Table3[zip],Table3[county])</f>
        <v>Utah County</v>
      </c>
      <c r="J2937" t="str">
        <f>IFERROR(Table1[[#This Row],[County (Utah.gov)]], SUBSTITUTE(Table1[[#This Row],[County (WPR)]], " County", ""))</f>
        <v>Utah</v>
      </c>
    </row>
    <row r="2938" spans="1:10">
      <c r="A2938" t="s">
        <v>135</v>
      </c>
      <c r="B2938" t="s">
        <v>318</v>
      </c>
      <c r="C2938">
        <v>2025</v>
      </c>
      <c r="D2938">
        <v>2</v>
      </c>
      <c r="E2938">
        <v>84007</v>
      </c>
      <c r="F2938" t="s">
        <v>291</v>
      </c>
      <c r="G2938">
        <v>7</v>
      </c>
      <c r="H2938" t="str">
        <f>_xlfn.XLOOKUP(Table1[[#This Row],[ZIPCODE]],Table2[Zip Code],Table2[County])</f>
        <v>Duchesne</v>
      </c>
      <c r="I2938" t="str">
        <f>_xlfn.XLOOKUP(Table1[[#This Row],[ZIPCODE]],Table3[zip],Table3[county])</f>
        <v>Duchesne County</v>
      </c>
      <c r="J2938" t="str">
        <f>IFERROR(Table1[[#This Row],[County (Utah.gov)]], SUBSTITUTE(Table1[[#This Row],[County (WPR)]], " County", ""))</f>
        <v>Duchesne</v>
      </c>
    </row>
    <row r="2939" spans="1:10">
      <c r="A2939" t="s">
        <v>135</v>
      </c>
      <c r="B2939" t="s">
        <v>318</v>
      </c>
      <c r="C2939">
        <v>2025</v>
      </c>
      <c r="D2939">
        <v>2</v>
      </c>
      <c r="E2939">
        <v>84008</v>
      </c>
      <c r="F2939" t="s">
        <v>291</v>
      </c>
      <c r="G2939">
        <v>1</v>
      </c>
      <c r="H2939" t="str">
        <f>_xlfn.XLOOKUP(Table1[[#This Row],[ZIPCODE]],Table2[Zip Code],Table2[County])</f>
        <v>Uintah</v>
      </c>
      <c r="I2939" t="str">
        <f>_xlfn.XLOOKUP(Table1[[#This Row],[ZIPCODE]],Table3[zip],Table3[county])</f>
        <v>Uintah County</v>
      </c>
      <c r="J2939" t="str">
        <f>IFERROR(Table1[[#This Row],[County (Utah.gov)]], SUBSTITUTE(Table1[[#This Row],[County (WPR)]], " County", ""))</f>
        <v>Uintah</v>
      </c>
    </row>
    <row r="2940" spans="1:10">
      <c r="A2940" t="s">
        <v>135</v>
      </c>
      <c r="B2940" t="s">
        <v>318</v>
      </c>
      <c r="C2940">
        <v>2025</v>
      </c>
      <c r="D2940">
        <v>2</v>
      </c>
      <c r="E2940">
        <v>84020</v>
      </c>
      <c r="F2940" t="s">
        <v>290</v>
      </c>
      <c r="G2940">
        <v>1</v>
      </c>
      <c r="H2940" t="str">
        <f>_xlfn.XLOOKUP(Table1[[#This Row],[ZIPCODE]],Table2[Zip Code],Table2[County])</f>
        <v>Salt Lake</v>
      </c>
      <c r="I2940" t="str">
        <f>_xlfn.XLOOKUP(Table1[[#This Row],[ZIPCODE]],Table3[zip],Table3[county])</f>
        <v>Salt Lake County</v>
      </c>
      <c r="J2940" t="str">
        <f>IFERROR(Table1[[#This Row],[County (Utah.gov)]], SUBSTITUTE(Table1[[#This Row],[County (WPR)]], " County", ""))</f>
        <v>Salt Lake</v>
      </c>
    </row>
    <row r="2941" spans="1:10">
      <c r="A2941" t="s">
        <v>135</v>
      </c>
      <c r="B2941" t="s">
        <v>318</v>
      </c>
      <c r="C2941">
        <v>2025</v>
      </c>
      <c r="D2941">
        <v>2</v>
      </c>
      <c r="E2941">
        <v>84020</v>
      </c>
      <c r="F2941" t="s">
        <v>291</v>
      </c>
      <c r="G2941">
        <v>1</v>
      </c>
      <c r="H2941" t="str">
        <f>_xlfn.XLOOKUP(Table1[[#This Row],[ZIPCODE]],Table2[Zip Code],Table2[County])</f>
        <v>Salt Lake</v>
      </c>
      <c r="I2941" t="str">
        <f>_xlfn.XLOOKUP(Table1[[#This Row],[ZIPCODE]],Table3[zip],Table3[county])</f>
        <v>Salt Lake County</v>
      </c>
      <c r="J2941" t="str">
        <f>IFERROR(Table1[[#This Row],[County (Utah.gov)]], SUBSTITUTE(Table1[[#This Row],[County (WPR)]], " County", ""))</f>
        <v>Salt Lake</v>
      </c>
    </row>
    <row r="2942" spans="1:10">
      <c r="A2942" t="s">
        <v>135</v>
      </c>
      <c r="B2942" t="s">
        <v>318</v>
      </c>
      <c r="C2942">
        <v>2025</v>
      </c>
      <c r="D2942">
        <v>2</v>
      </c>
      <c r="E2942">
        <v>84021</v>
      </c>
      <c r="F2942" t="s">
        <v>291</v>
      </c>
      <c r="G2942">
        <v>16</v>
      </c>
      <c r="H2942" t="str">
        <f>_xlfn.XLOOKUP(Table1[[#This Row],[ZIPCODE]],Table2[Zip Code],Table2[County])</f>
        <v>Duchesne</v>
      </c>
      <c r="I2942" t="str">
        <f>_xlfn.XLOOKUP(Table1[[#This Row],[ZIPCODE]],Table3[zip],Table3[county])</f>
        <v>Duchesne County</v>
      </c>
      <c r="J2942" t="str">
        <f>IFERROR(Table1[[#This Row],[County (Utah.gov)]], SUBSTITUTE(Table1[[#This Row],[County (WPR)]], " County", ""))</f>
        <v>Duchesne</v>
      </c>
    </row>
    <row r="2943" spans="1:10">
      <c r="A2943" t="s">
        <v>135</v>
      </c>
      <c r="B2943" t="s">
        <v>318</v>
      </c>
      <c r="C2943">
        <v>2025</v>
      </c>
      <c r="D2943">
        <v>2</v>
      </c>
      <c r="E2943">
        <v>84025</v>
      </c>
      <c r="F2943" t="s">
        <v>290</v>
      </c>
      <c r="G2943">
        <v>1</v>
      </c>
      <c r="H2943" t="str">
        <f>_xlfn.XLOOKUP(Table1[[#This Row],[ZIPCODE]],Table2[Zip Code],Table2[County])</f>
        <v>Davis</v>
      </c>
      <c r="I2943" t="str">
        <f>_xlfn.XLOOKUP(Table1[[#This Row],[ZIPCODE]],Table3[zip],Table3[county])</f>
        <v>Davis County</v>
      </c>
      <c r="J2943" t="str">
        <f>IFERROR(Table1[[#This Row],[County (Utah.gov)]], SUBSTITUTE(Table1[[#This Row],[County (WPR)]], " County", ""))</f>
        <v>Davis</v>
      </c>
    </row>
    <row r="2944" spans="1:10">
      <c r="A2944" t="s">
        <v>135</v>
      </c>
      <c r="B2944" t="s">
        <v>318</v>
      </c>
      <c r="C2944">
        <v>2025</v>
      </c>
      <c r="D2944">
        <v>2</v>
      </c>
      <c r="E2944">
        <v>84026</v>
      </c>
      <c r="F2944" t="s">
        <v>291</v>
      </c>
      <c r="G2944">
        <v>1</v>
      </c>
      <c r="H2944" t="str">
        <f>_xlfn.XLOOKUP(Table1[[#This Row],[ZIPCODE]],Table2[Zip Code],Table2[County])</f>
        <v>Uintah</v>
      </c>
      <c r="I2944" t="str">
        <f>_xlfn.XLOOKUP(Table1[[#This Row],[ZIPCODE]],Table3[zip],Table3[county])</f>
        <v>Uintah County</v>
      </c>
      <c r="J2944" t="str">
        <f>IFERROR(Table1[[#This Row],[County (Utah.gov)]], SUBSTITUTE(Table1[[#This Row],[County (WPR)]], " County", ""))</f>
        <v>Uintah</v>
      </c>
    </row>
    <row r="2945" spans="1:10">
      <c r="A2945" t="s">
        <v>135</v>
      </c>
      <c r="B2945" t="s">
        <v>318</v>
      </c>
      <c r="C2945">
        <v>2025</v>
      </c>
      <c r="D2945">
        <v>2</v>
      </c>
      <c r="E2945">
        <v>84027</v>
      </c>
      <c r="F2945" t="s">
        <v>291</v>
      </c>
      <c r="G2945">
        <v>2</v>
      </c>
      <c r="H2945" t="str">
        <f>_xlfn.XLOOKUP(Table1[[#This Row],[ZIPCODE]],Table2[Zip Code],Table2[County])</f>
        <v>Duchesne</v>
      </c>
      <c r="I2945" t="str">
        <f>_xlfn.XLOOKUP(Table1[[#This Row],[ZIPCODE]],Table3[zip],Table3[county])</f>
        <v>Duchesne County</v>
      </c>
      <c r="J2945" t="str">
        <f>IFERROR(Table1[[#This Row],[County (Utah.gov)]], SUBSTITUTE(Table1[[#This Row],[County (WPR)]], " County", ""))</f>
        <v>Duchesne</v>
      </c>
    </row>
    <row r="2946" spans="1:10">
      <c r="A2946" t="s">
        <v>135</v>
      </c>
      <c r="B2946" t="s">
        <v>318</v>
      </c>
      <c r="C2946">
        <v>2025</v>
      </c>
      <c r="D2946">
        <v>2</v>
      </c>
      <c r="E2946">
        <v>84029</v>
      </c>
      <c r="F2946" t="s">
        <v>291</v>
      </c>
      <c r="G2946">
        <v>3</v>
      </c>
      <c r="H2946" t="str">
        <f>_xlfn.XLOOKUP(Table1[[#This Row],[ZIPCODE]],Table2[Zip Code],Table2[County])</f>
        <v>Tooele</v>
      </c>
      <c r="I2946" t="str">
        <f>_xlfn.XLOOKUP(Table1[[#This Row],[ZIPCODE]],Table3[zip],Table3[county])</f>
        <v>Tooele County</v>
      </c>
      <c r="J2946" t="str">
        <f>IFERROR(Table1[[#This Row],[County (Utah.gov)]], SUBSTITUTE(Table1[[#This Row],[County (WPR)]], " County", ""))</f>
        <v>Tooele</v>
      </c>
    </row>
    <row r="2947" spans="1:10">
      <c r="A2947" t="s">
        <v>135</v>
      </c>
      <c r="B2947" t="s">
        <v>318</v>
      </c>
      <c r="C2947">
        <v>2025</v>
      </c>
      <c r="D2947">
        <v>2</v>
      </c>
      <c r="E2947">
        <v>84032</v>
      </c>
      <c r="F2947" t="s">
        <v>291</v>
      </c>
      <c r="G2947">
        <v>1</v>
      </c>
      <c r="H2947" t="str">
        <f>_xlfn.XLOOKUP(Table1[[#This Row],[ZIPCODE]],Table2[Zip Code],Table2[County])</f>
        <v>Wasatch</v>
      </c>
      <c r="I2947" t="str">
        <f>_xlfn.XLOOKUP(Table1[[#This Row],[ZIPCODE]],Table3[zip],Table3[county])</f>
        <v>Wasatch County</v>
      </c>
      <c r="J2947" t="str">
        <f>IFERROR(Table1[[#This Row],[County (Utah.gov)]], SUBSTITUTE(Table1[[#This Row],[County (WPR)]], " County", ""))</f>
        <v>Wasatch</v>
      </c>
    </row>
    <row r="2948" spans="1:10">
      <c r="A2948" t="s">
        <v>135</v>
      </c>
      <c r="B2948" t="s">
        <v>318</v>
      </c>
      <c r="C2948">
        <v>2025</v>
      </c>
      <c r="D2948">
        <v>2</v>
      </c>
      <c r="E2948">
        <v>84037</v>
      </c>
      <c r="F2948" t="s">
        <v>290</v>
      </c>
      <c r="G2948">
        <v>2</v>
      </c>
      <c r="H2948" t="str">
        <f>_xlfn.XLOOKUP(Table1[[#This Row],[ZIPCODE]],Table2[Zip Code],Table2[County])</f>
        <v>Davis</v>
      </c>
      <c r="I2948" t="str">
        <f>_xlfn.XLOOKUP(Table1[[#This Row],[ZIPCODE]],Table3[zip],Table3[county])</f>
        <v>Davis County</v>
      </c>
      <c r="J2948" t="str">
        <f>IFERROR(Table1[[#This Row],[County (Utah.gov)]], SUBSTITUTE(Table1[[#This Row],[County (WPR)]], " County", ""))</f>
        <v>Davis</v>
      </c>
    </row>
    <row r="2949" spans="1:10">
      <c r="A2949" t="s">
        <v>135</v>
      </c>
      <c r="B2949" t="s">
        <v>318</v>
      </c>
      <c r="C2949">
        <v>2025</v>
      </c>
      <c r="D2949">
        <v>2</v>
      </c>
      <c r="E2949">
        <v>84040</v>
      </c>
      <c r="F2949" t="s">
        <v>290</v>
      </c>
      <c r="G2949">
        <v>1</v>
      </c>
      <c r="H2949" t="str">
        <f>_xlfn.XLOOKUP(Table1[[#This Row],[ZIPCODE]],Table2[Zip Code],Table2[County])</f>
        <v>Davis</v>
      </c>
      <c r="I2949" t="str">
        <f>_xlfn.XLOOKUP(Table1[[#This Row],[ZIPCODE]],Table3[zip],Table3[county])</f>
        <v>Davis County</v>
      </c>
      <c r="J2949" t="str">
        <f>IFERROR(Table1[[#This Row],[County (Utah.gov)]], SUBSTITUTE(Table1[[#This Row],[County (WPR)]], " County", ""))</f>
        <v>Davis</v>
      </c>
    </row>
    <row r="2950" spans="1:10">
      <c r="A2950" t="s">
        <v>135</v>
      </c>
      <c r="B2950" t="s">
        <v>318</v>
      </c>
      <c r="C2950">
        <v>2025</v>
      </c>
      <c r="D2950">
        <v>2</v>
      </c>
      <c r="E2950">
        <v>84041</v>
      </c>
      <c r="F2950" t="s">
        <v>291</v>
      </c>
      <c r="G2950">
        <v>1</v>
      </c>
      <c r="H2950" t="str">
        <f>_xlfn.XLOOKUP(Table1[[#This Row],[ZIPCODE]],Table2[Zip Code],Table2[County])</f>
        <v>Davis</v>
      </c>
      <c r="I2950" t="str">
        <f>_xlfn.XLOOKUP(Table1[[#This Row],[ZIPCODE]],Table3[zip],Table3[county])</f>
        <v>Davis County</v>
      </c>
      <c r="J2950" t="str">
        <f>IFERROR(Table1[[#This Row],[County (Utah.gov)]], SUBSTITUTE(Table1[[#This Row],[County (WPR)]], " County", ""))</f>
        <v>Davis</v>
      </c>
    </row>
    <row r="2951" spans="1:10">
      <c r="A2951" t="s">
        <v>135</v>
      </c>
      <c r="B2951" t="s">
        <v>318</v>
      </c>
      <c r="C2951">
        <v>2025</v>
      </c>
      <c r="D2951">
        <v>2</v>
      </c>
      <c r="E2951">
        <v>84042</v>
      </c>
      <c r="F2951" t="s">
        <v>291</v>
      </c>
      <c r="G2951">
        <v>1</v>
      </c>
      <c r="H2951" t="str">
        <f>_xlfn.XLOOKUP(Table1[[#This Row],[ZIPCODE]],Table2[Zip Code],Table2[County])</f>
        <v>Utah</v>
      </c>
      <c r="I2951" t="str">
        <f>_xlfn.XLOOKUP(Table1[[#This Row],[ZIPCODE]],Table3[zip],Table3[county])</f>
        <v>Utah County</v>
      </c>
      <c r="J2951" t="str">
        <f>IFERROR(Table1[[#This Row],[County (Utah.gov)]], SUBSTITUTE(Table1[[#This Row],[County (WPR)]], " County", ""))</f>
        <v>Utah</v>
      </c>
    </row>
    <row r="2952" spans="1:10">
      <c r="A2952" t="s">
        <v>135</v>
      </c>
      <c r="B2952" t="s">
        <v>318</v>
      </c>
      <c r="C2952">
        <v>2025</v>
      </c>
      <c r="D2952">
        <v>2</v>
      </c>
      <c r="E2952">
        <v>84045</v>
      </c>
      <c r="F2952" t="s">
        <v>291</v>
      </c>
      <c r="G2952">
        <v>5</v>
      </c>
      <c r="H2952" t="e">
        <f>_xlfn.XLOOKUP(Table1[[#This Row],[ZIPCODE]],Table2[Zip Code],Table2[County])</f>
        <v>#N/A</v>
      </c>
      <c r="I2952" t="str">
        <f>_xlfn.XLOOKUP(Table1[[#This Row],[ZIPCODE]],Table3[zip],Table3[county])</f>
        <v>Utah County</v>
      </c>
      <c r="J2952" t="str">
        <f>IFERROR(Table1[[#This Row],[County (Utah.gov)]], SUBSTITUTE(Table1[[#This Row],[County (WPR)]], " County", ""))</f>
        <v>Utah</v>
      </c>
    </row>
    <row r="2953" spans="1:10">
      <c r="A2953" t="s">
        <v>135</v>
      </c>
      <c r="B2953" t="s">
        <v>318</v>
      </c>
      <c r="C2953">
        <v>2025</v>
      </c>
      <c r="D2953">
        <v>2</v>
      </c>
      <c r="E2953">
        <v>84046</v>
      </c>
      <c r="F2953" t="s">
        <v>291</v>
      </c>
      <c r="G2953">
        <v>1</v>
      </c>
      <c r="H2953" t="str">
        <f>_xlfn.XLOOKUP(Table1[[#This Row],[ZIPCODE]],Table2[Zip Code],Table2[County])</f>
        <v>Daggett</v>
      </c>
      <c r="I2953" t="str">
        <f>_xlfn.XLOOKUP(Table1[[#This Row],[ZIPCODE]],Table3[zip],Table3[county])</f>
        <v>Daggett County</v>
      </c>
      <c r="J2953" t="str">
        <f>IFERROR(Table1[[#This Row],[County (Utah.gov)]], SUBSTITUTE(Table1[[#This Row],[County (WPR)]], " County", ""))</f>
        <v>Daggett</v>
      </c>
    </row>
    <row r="2954" spans="1:10">
      <c r="A2954" t="s">
        <v>135</v>
      </c>
      <c r="B2954" t="s">
        <v>318</v>
      </c>
      <c r="C2954">
        <v>2025</v>
      </c>
      <c r="D2954">
        <v>2</v>
      </c>
      <c r="E2954">
        <v>84050</v>
      </c>
      <c r="F2954" t="s">
        <v>290</v>
      </c>
      <c r="G2954">
        <v>1</v>
      </c>
      <c r="H2954" t="str">
        <f>_xlfn.XLOOKUP(Table1[[#This Row],[ZIPCODE]],Table2[Zip Code],Table2[County])</f>
        <v>Morgan</v>
      </c>
      <c r="I2954" t="str">
        <f>_xlfn.XLOOKUP(Table1[[#This Row],[ZIPCODE]],Table3[zip],Table3[county])</f>
        <v>Morgan County</v>
      </c>
      <c r="J2954" t="str">
        <f>IFERROR(Table1[[#This Row],[County (Utah.gov)]], SUBSTITUTE(Table1[[#This Row],[County (WPR)]], " County", ""))</f>
        <v>Morgan</v>
      </c>
    </row>
    <row r="2955" spans="1:10">
      <c r="A2955" t="s">
        <v>135</v>
      </c>
      <c r="B2955" t="s">
        <v>318</v>
      </c>
      <c r="C2955">
        <v>2025</v>
      </c>
      <c r="D2955">
        <v>2</v>
      </c>
      <c r="E2955">
        <v>84051</v>
      </c>
      <c r="F2955" t="s">
        <v>291</v>
      </c>
      <c r="G2955">
        <v>1</v>
      </c>
      <c r="H2955" t="str">
        <f>_xlfn.XLOOKUP(Table1[[#This Row],[ZIPCODE]],Table2[Zip Code],Table2[County])</f>
        <v>Duchesne</v>
      </c>
      <c r="I2955" t="str">
        <f>_xlfn.XLOOKUP(Table1[[#This Row],[ZIPCODE]],Table3[zip],Table3[county])</f>
        <v>Duchesne County</v>
      </c>
      <c r="J2955" t="str">
        <f>IFERROR(Table1[[#This Row],[County (Utah.gov)]], SUBSTITUTE(Table1[[#This Row],[County (WPR)]], " County", ""))</f>
        <v>Duchesne</v>
      </c>
    </row>
    <row r="2956" spans="1:10">
      <c r="A2956" t="s">
        <v>135</v>
      </c>
      <c r="B2956" t="s">
        <v>318</v>
      </c>
      <c r="C2956">
        <v>2025</v>
      </c>
      <c r="D2956">
        <v>2</v>
      </c>
      <c r="E2956">
        <v>84052</v>
      </c>
      <c r="F2956" t="s">
        <v>291</v>
      </c>
      <c r="G2956">
        <v>1</v>
      </c>
      <c r="H2956" t="str">
        <f>_xlfn.XLOOKUP(Table1[[#This Row],[ZIPCODE]],Table2[Zip Code],Table2[County])</f>
        <v>Duchesne</v>
      </c>
      <c r="I2956" t="str">
        <f>_xlfn.XLOOKUP(Table1[[#This Row],[ZIPCODE]],Table3[zip],Table3[county])</f>
        <v>Duchesne County</v>
      </c>
      <c r="J2956" t="str">
        <f>IFERROR(Table1[[#This Row],[County (Utah.gov)]], SUBSTITUTE(Table1[[#This Row],[County (WPR)]], " County", ""))</f>
        <v>Duchesne</v>
      </c>
    </row>
    <row r="2957" spans="1:10">
      <c r="A2957" t="s">
        <v>135</v>
      </c>
      <c r="B2957" t="s">
        <v>318</v>
      </c>
      <c r="C2957">
        <v>2025</v>
      </c>
      <c r="D2957">
        <v>2</v>
      </c>
      <c r="E2957">
        <v>84054</v>
      </c>
      <c r="F2957" t="s">
        <v>291</v>
      </c>
      <c r="G2957">
        <v>1</v>
      </c>
      <c r="H2957" t="str">
        <f>_xlfn.XLOOKUP(Table1[[#This Row],[ZIPCODE]],Table2[Zip Code],Table2[County])</f>
        <v>Davis</v>
      </c>
      <c r="I2957" t="str">
        <f>_xlfn.XLOOKUP(Table1[[#This Row],[ZIPCODE]],Table3[zip],Table3[county])</f>
        <v>Davis County</v>
      </c>
      <c r="J2957" t="str">
        <f>IFERROR(Table1[[#This Row],[County (Utah.gov)]], SUBSTITUTE(Table1[[#This Row],[County (WPR)]], " County", ""))</f>
        <v>Davis</v>
      </c>
    </row>
    <row r="2958" spans="1:10">
      <c r="A2958" t="s">
        <v>135</v>
      </c>
      <c r="B2958" t="s">
        <v>318</v>
      </c>
      <c r="C2958">
        <v>2025</v>
      </c>
      <c r="D2958">
        <v>2</v>
      </c>
      <c r="E2958">
        <v>84064</v>
      </c>
      <c r="F2958" t="s">
        <v>291</v>
      </c>
      <c r="G2958">
        <v>1</v>
      </c>
      <c r="H2958" t="str">
        <f>_xlfn.XLOOKUP(Table1[[#This Row],[ZIPCODE]],Table2[Zip Code],Table2[County])</f>
        <v>Rich</v>
      </c>
      <c r="I2958" t="str">
        <f>_xlfn.XLOOKUP(Table1[[#This Row],[ZIPCODE]],Table3[zip],Table3[county])</f>
        <v>Rich County</v>
      </c>
      <c r="J2958" t="str">
        <f>IFERROR(Table1[[#This Row],[County (Utah.gov)]], SUBSTITUTE(Table1[[#This Row],[County (WPR)]], " County", ""))</f>
        <v>Rich</v>
      </c>
    </row>
    <row r="2959" spans="1:10">
      <c r="A2959" t="s">
        <v>135</v>
      </c>
      <c r="B2959" t="s">
        <v>318</v>
      </c>
      <c r="C2959">
        <v>2025</v>
      </c>
      <c r="D2959">
        <v>2</v>
      </c>
      <c r="E2959">
        <v>84065</v>
      </c>
      <c r="F2959" t="s">
        <v>290</v>
      </c>
      <c r="G2959">
        <v>3</v>
      </c>
      <c r="H2959" t="str">
        <f>_xlfn.XLOOKUP(Table1[[#This Row],[ZIPCODE]],Table2[Zip Code],Table2[County])</f>
        <v>Salt Lake</v>
      </c>
      <c r="I2959" t="str">
        <f>_xlfn.XLOOKUP(Table1[[#This Row],[ZIPCODE]],Table3[zip],Table3[county])</f>
        <v>Salt Lake County</v>
      </c>
      <c r="J2959" t="str">
        <f>IFERROR(Table1[[#This Row],[County (Utah.gov)]], SUBSTITUTE(Table1[[#This Row],[County (WPR)]], " County", ""))</f>
        <v>Salt Lake</v>
      </c>
    </row>
    <row r="2960" spans="1:10">
      <c r="A2960" t="s">
        <v>135</v>
      </c>
      <c r="B2960" t="s">
        <v>318</v>
      </c>
      <c r="C2960">
        <v>2025</v>
      </c>
      <c r="D2960">
        <v>2</v>
      </c>
      <c r="E2960">
        <v>84066</v>
      </c>
      <c r="F2960" t="s">
        <v>290</v>
      </c>
      <c r="G2960">
        <v>1</v>
      </c>
      <c r="H2960" t="str">
        <f>_xlfn.XLOOKUP(Table1[[#This Row],[ZIPCODE]],Table2[Zip Code],Table2[County])</f>
        <v>Duchesne</v>
      </c>
      <c r="I2960" t="str">
        <f>_xlfn.XLOOKUP(Table1[[#This Row],[ZIPCODE]],Table3[zip],Table3[county])</f>
        <v>Duchesne County</v>
      </c>
      <c r="J2960" t="str">
        <f>IFERROR(Table1[[#This Row],[County (Utah.gov)]], SUBSTITUTE(Table1[[#This Row],[County (WPR)]], " County", ""))</f>
        <v>Duchesne</v>
      </c>
    </row>
    <row r="2961" spans="1:10">
      <c r="A2961" t="s">
        <v>135</v>
      </c>
      <c r="B2961" t="s">
        <v>318</v>
      </c>
      <c r="C2961">
        <v>2025</v>
      </c>
      <c r="D2961">
        <v>2</v>
      </c>
      <c r="E2961">
        <v>84066</v>
      </c>
      <c r="F2961" t="s">
        <v>291</v>
      </c>
      <c r="G2961">
        <v>20</v>
      </c>
      <c r="H2961" t="str">
        <f>_xlfn.XLOOKUP(Table1[[#This Row],[ZIPCODE]],Table2[Zip Code],Table2[County])</f>
        <v>Duchesne</v>
      </c>
      <c r="I2961" t="str">
        <f>_xlfn.XLOOKUP(Table1[[#This Row],[ZIPCODE]],Table3[zip],Table3[county])</f>
        <v>Duchesne County</v>
      </c>
      <c r="J2961" t="str">
        <f>IFERROR(Table1[[#This Row],[County (Utah.gov)]], SUBSTITUTE(Table1[[#This Row],[County (WPR)]], " County", ""))</f>
        <v>Duchesne</v>
      </c>
    </row>
    <row r="2962" spans="1:10">
      <c r="A2962" t="s">
        <v>135</v>
      </c>
      <c r="B2962" t="s">
        <v>318</v>
      </c>
      <c r="C2962">
        <v>2025</v>
      </c>
      <c r="D2962">
        <v>2</v>
      </c>
      <c r="E2962">
        <v>84070</v>
      </c>
      <c r="F2962" t="s">
        <v>291</v>
      </c>
      <c r="G2962">
        <v>1</v>
      </c>
      <c r="H2962" t="str">
        <f>_xlfn.XLOOKUP(Table1[[#This Row],[ZIPCODE]],Table2[Zip Code],Table2[County])</f>
        <v>Salt Lake</v>
      </c>
      <c r="I2962" t="str">
        <f>_xlfn.XLOOKUP(Table1[[#This Row],[ZIPCODE]],Table3[zip],Table3[county])</f>
        <v>Salt Lake County</v>
      </c>
      <c r="J2962" t="str">
        <f>IFERROR(Table1[[#This Row],[County (Utah.gov)]], SUBSTITUTE(Table1[[#This Row],[County (WPR)]], " County", ""))</f>
        <v>Salt Lake</v>
      </c>
    </row>
    <row r="2963" spans="1:10">
      <c r="A2963" t="s">
        <v>135</v>
      </c>
      <c r="B2963" t="s">
        <v>318</v>
      </c>
      <c r="C2963">
        <v>2025</v>
      </c>
      <c r="D2963">
        <v>2</v>
      </c>
      <c r="E2963">
        <v>84074</v>
      </c>
      <c r="F2963" t="s">
        <v>290</v>
      </c>
      <c r="G2963">
        <v>3</v>
      </c>
      <c r="H2963" t="str">
        <f>_xlfn.XLOOKUP(Table1[[#This Row],[ZIPCODE]],Table2[Zip Code],Table2[County])</f>
        <v>Tooele</v>
      </c>
      <c r="I2963" t="str">
        <f>_xlfn.XLOOKUP(Table1[[#This Row],[ZIPCODE]],Table3[zip],Table3[county])</f>
        <v>Tooele County</v>
      </c>
      <c r="J2963" t="str">
        <f>IFERROR(Table1[[#This Row],[County (Utah.gov)]], SUBSTITUTE(Table1[[#This Row],[County (WPR)]], " County", ""))</f>
        <v>Tooele</v>
      </c>
    </row>
    <row r="2964" spans="1:10">
      <c r="A2964" t="s">
        <v>135</v>
      </c>
      <c r="B2964" t="s">
        <v>318</v>
      </c>
      <c r="C2964">
        <v>2025</v>
      </c>
      <c r="D2964">
        <v>2</v>
      </c>
      <c r="E2964">
        <v>84074</v>
      </c>
      <c r="F2964" t="s">
        <v>291</v>
      </c>
      <c r="G2964">
        <v>3</v>
      </c>
      <c r="H2964" t="str">
        <f>_xlfn.XLOOKUP(Table1[[#This Row],[ZIPCODE]],Table2[Zip Code],Table2[County])</f>
        <v>Tooele</v>
      </c>
      <c r="I2964" t="str">
        <f>_xlfn.XLOOKUP(Table1[[#This Row],[ZIPCODE]],Table3[zip],Table3[county])</f>
        <v>Tooele County</v>
      </c>
      <c r="J2964" t="str">
        <f>IFERROR(Table1[[#This Row],[County (Utah.gov)]], SUBSTITUTE(Table1[[#This Row],[County (WPR)]], " County", ""))</f>
        <v>Tooele</v>
      </c>
    </row>
    <row r="2965" spans="1:10">
      <c r="A2965" t="s">
        <v>135</v>
      </c>
      <c r="B2965" t="s">
        <v>318</v>
      </c>
      <c r="C2965">
        <v>2025</v>
      </c>
      <c r="D2965">
        <v>2</v>
      </c>
      <c r="E2965">
        <v>84075</v>
      </c>
      <c r="F2965" t="s">
        <v>290</v>
      </c>
      <c r="G2965">
        <v>1</v>
      </c>
      <c r="H2965" t="str">
        <f>_xlfn.XLOOKUP(Table1[[#This Row],[ZIPCODE]],Table2[Zip Code],Table2[County])</f>
        <v>Davis</v>
      </c>
      <c r="I2965" t="str">
        <f>_xlfn.XLOOKUP(Table1[[#This Row],[ZIPCODE]],Table3[zip],Table3[county])</f>
        <v>Davis County</v>
      </c>
      <c r="J2965" t="str">
        <f>IFERROR(Table1[[#This Row],[County (Utah.gov)]], SUBSTITUTE(Table1[[#This Row],[County (WPR)]], " County", ""))</f>
        <v>Davis</v>
      </c>
    </row>
    <row r="2966" spans="1:10">
      <c r="A2966" t="s">
        <v>135</v>
      </c>
      <c r="B2966" t="s">
        <v>318</v>
      </c>
      <c r="C2966">
        <v>2025</v>
      </c>
      <c r="D2966">
        <v>2</v>
      </c>
      <c r="E2966">
        <v>84078</v>
      </c>
      <c r="F2966" t="s">
        <v>290</v>
      </c>
      <c r="G2966">
        <v>2</v>
      </c>
      <c r="H2966" t="str">
        <f>_xlfn.XLOOKUP(Table1[[#This Row],[ZIPCODE]],Table2[Zip Code],Table2[County])</f>
        <v>Uintah</v>
      </c>
      <c r="I2966" t="str">
        <f>_xlfn.XLOOKUP(Table1[[#This Row],[ZIPCODE]],Table3[zip],Table3[county])</f>
        <v>Uintah County</v>
      </c>
      <c r="J2966" t="str">
        <f>IFERROR(Table1[[#This Row],[County (Utah.gov)]], SUBSTITUTE(Table1[[#This Row],[County (WPR)]], " County", ""))</f>
        <v>Uintah</v>
      </c>
    </row>
    <row r="2967" spans="1:10">
      <c r="A2967" t="s">
        <v>135</v>
      </c>
      <c r="B2967" t="s">
        <v>318</v>
      </c>
      <c r="C2967">
        <v>2025</v>
      </c>
      <c r="D2967">
        <v>2</v>
      </c>
      <c r="E2967">
        <v>84078</v>
      </c>
      <c r="F2967" t="s">
        <v>291</v>
      </c>
      <c r="G2967">
        <v>19</v>
      </c>
      <c r="H2967" t="str">
        <f>_xlfn.XLOOKUP(Table1[[#This Row],[ZIPCODE]],Table2[Zip Code],Table2[County])</f>
        <v>Uintah</v>
      </c>
      <c r="I2967" t="str">
        <f>_xlfn.XLOOKUP(Table1[[#This Row],[ZIPCODE]],Table3[zip],Table3[county])</f>
        <v>Uintah County</v>
      </c>
      <c r="J2967" t="str">
        <f>IFERROR(Table1[[#This Row],[County (Utah.gov)]], SUBSTITUTE(Table1[[#This Row],[County (WPR)]], " County", ""))</f>
        <v>Uintah</v>
      </c>
    </row>
    <row r="2968" spans="1:10">
      <c r="A2968" t="s">
        <v>135</v>
      </c>
      <c r="B2968" t="s">
        <v>318</v>
      </c>
      <c r="C2968">
        <v>2025</v>
      </c>
      <c r="D2968">
        <v>2</v>
      </c>
      <c r="E2968">
        <v>84081</v>
      </c>
      <c r="F2968" t="s">
        <v>290</v>
      </c>
      <c r="G2968">
        <v>1</v>
      </c>
      <c r="H2968" t="e">
        <f>_xlfn.XLOOKUP(Table1[[#This Row],[ZIPCODE]],Table2[Zip Code],Table2[County])</f>
        <v>#N/A</v>
      </c>
      <c r="I2968" t="str">
        <f>_xlfn.XLOOKUP(Table1[[#This Row],[ZIPCODE]],Table3[zip],Table3[county])</f>
        <v>Salt Lake County</v>
      </c>
      <c r="J2968" t="str">
        <f>IFERROR(Table1[[#This Row],[County (Utah.gov)]], SUBSTITUTE(Table1[[#This Row],[County (WPR)]], " County", ""))</f>
        <v>Salt Lake</v>
      </c>
    </row>
    <row r="2969" spans="1:10">
      <c r="A2969" t="s">
        <v>135</v>
      </c>
      <c r="B2969" t="s">
        <v>318</v>
      </c>
      <c r="C2969">
        <v>2025</v>
      </c>
      <c r="D2969">
        <v>2</v>
      </c>
      <c r="E2969">
        <v>84081</v>
      </c>
      <c r="F2969" t="s">
        <v>291</v>
      </c>
      <c r="G2969">
        <v>1</v>
      </c>
      <c r="H2969" t="e">
        <f>_xlfn.XLOOKUP(Table1[[#This Row],[ZIPCODE]],Table2[Zip Code],Table2[County])</f>
        <v>#N/A</v>
      </c>
      <c r="I2969" t="str">
        <f>_xlfn.XLOOKUP(Table1[[#This Row],[ZIPCODE]],Table3[zip],Table3[county])</f>
        <v>Salt Lake County</v>
      </c>
      <c r="J2969" t="str">
        <f>IFERROR(Table1[[#This Row],[County (Utah.gov)]], SUBSTITUTE(Table1[[#This Row],[County (WPR)]], " County", ""))</f>
        <v>Salt Lake</v>
      </c>
    </row>
    <row r="2970" spans="1:10">
      <c r="A2970" t="s">
        <v>135</v>
      </c>
      <c r="B2970" t="s">
        <v>318</v>
      </c>
      <c r="C2970">
        <v>2025</v>
      </c>
      <c r="D2970">
        <v>2</v>
      </c>
      <c r="E2970">
        <v>84090</v>
      </c>
      <c r="F2970" t="s">
        <v>291</v>
      </c>
      <c r="G2970">
        <v>1</v>
      </c>
      <c r="H2970" t="str">
        <f>_xlfn.XLOOKUP(Table1[[#This Row],[ZIPCODE]],Table2[Zip Code],Table2[County])</f>
        <v>Salt Lake</v>
      </c>
      <c r="I2970" t="e">
        <f>_xlfn.XLOOKUP(Table1[[#This Row],[ZIPCODE]],Table3[zip],Table3[county])</f>
        <v>#N/A</v>
      </c>
      <c r="J2970" t="str">
        <f>IFERROR(Table1[[#This Row],[County (Utah.gov)]], SUBSTITUTE(Table1[[#This Row],[County (WPR)]], " County", ""))</f>
        <v>Salt Lake</v>
      </c>
    </row>
    <row r="2971" spans="1:10">
      <c r="A2971" t="s">
        <v>135</v>
      </c>
      <c r="B2971" t="s">
        <v>318</v>
      </c>
      <c r="C2971">
        <v>2025</v>
      </c>
      <c r="D2971">
        <v>2</v>
      </c>
      <c r="E2971">
        <v>84094</v>
      </c>
      <c r="F2971" t="s">
        <v>291</v>
      </c>
      <c r="G2971">
        <v>1</v>
      </c>
      <c r="H2971" t="str">
        <f>_xlfn.XLOOKUP(Table1[[#This Row],[ZIPCODE]],Table2[Zip Code],Table2[County])</f>
        <v>Salt Lake</v>
      </c>
      <c r="I2971" t="str">
        <f>_xlfn.XLOOKUP(Table1[[#This Row],[ZIPCODE]],Table3[zip],Table3[county])</f>
        <v>Salt Lake County</v>
      </c>
      <c r="J2971" t="str">
        <f>IFERROR(Table1[[#This Row],[County (Utah.gov)]], SUBSTITUTE(Table1[[#This Row],[County (WPR)]], " County", ""))</f>
        <v>Salt Lake</v>
      </c>
    </row>
    <row r="2972" spans="1:10">
      <c r="A2972" t="s">
        <v>135</v>
      </c>
      <c r="B2972" t="s">
        <v>318</v>
      </c>
      <c r="C2972">
        <v>2025</v>
      </c>
      <c r="D2972">
        <v>2</v>
      </c>
      <c r="E2972">
        <v>84095</v>
      </c>
      <c r="F2972" t="s">
        <v>291</v>
      </c>
      <c r="G2972">
        <v>1</v>
      </c>
      <c r="H2972" t="str">
        <f>_xlfn.XLOOKUP(Table1[[#This Row],[ZIPCODE]],Table2[Zip Code],Table2[County])</f>
        <v>Salt Lake</v>
      </c>
      <c r="I2972" t="str">
        <f>_xlfn.XLOOKUP(Table1[[#This Row],[ZIPCODE]],Table3[zip],Table3[county])</f>
        <v>Salt Lake County</v>
      </c>
      <c r="J2972" t="str">
        <f>IFERROR(Table1[[#This Row],[County (Utah.gov)]], SUBSTITUTE(Table1[[#This Row],[County (WPR)]], " County", ""))</f>
        <v>Salt Lake</v>
      </c>
    </row>
    <row r="2973" spans="1:10">
      <c r="A2973" t="s">
        <v>135</v>
      </c>
      <c r="B2973" t="s">
        <v>318</v>
      </c>
      <c r="C2973">
        <v>2025</v>
      </c>
      <c r="D2973">
        <v>2</v>
      </c>
      <c r="E2973">
        <v>84096</v>
      </c>
      <c r="F2973" t="s">
        <v>290</v>
      </c>
      <c r="G2973">
        <v>1</v>
      </c>
      <c r="H2973" t="e">
        <f>_xlfn.XLOOKUP(Table1[[#This Row],[ZIPCODE]],Table2[Zip Code],Table2[County])</f>
        <v>#N/A</v>
      </c>
      <c r="I2973" t="str">
        <f>_xlfn.XLOOKUP(Table1[[#This Row],[ZIPCODE]],Table3[zip],Table3[county])</f>
        <v>Salt Lake County</v>
      </c>
      <c r="J2973" t="str">
        <f>IFERROR(Table1[[#This Row],[County (Utah.gov)]], SUBSTITUTE(Table1[[#This Row],[County (WPR)]], " County", ""))</f>
        <v>Salt Lake</v>
      </c>
    </row>
    <row r="2974" spans="1:10">
      <c r="A2974" t="s">
        <v>135</v>
      </c>
      <c r="B2974" t="s">
        <v>318</v>
      </c>
      <c r="C2974">
        <v>2025</v>
      </c>
      <c r="D2974">
        <v>2</v>
      </c>
      <c r="E2974">
        <v>84096</v>
      </c>
      <c r="F2974" t="s">
        <v>291</v>
      </c>
      <c r="G2974">
        <v>4</v>
      </c>
      <c r="H2974" t="e">
        <f>_xlfn.XLOOKUP(Table1[[#This Row],[ZIPCODE]],Table2[Zip Code],Table2[County])</f>
        <v>#N/A</v>
      </c>
      <c r="I2974" t="str">
        <f>_xlfn.XLOOKUP(Table1[[#This Row],[ZIPCODE]],Table3[zip],Table3[county])</f>
        <v>Salt Lake County</v>
      </c>
      <c r="J2974" t="str">
        <f>IFERROR(Table1[[#This Row],[County (Utah.gov)]], SUBSTITUTE(Table1[[#This Row],[County (WPR)]], " County", ""))</f>
        <v>Salt Lake</v>
      </c>
    </row>
    <row r="2975" spans="1:10">
      <c r="A2975" t="s">
        <v>135</v>
      </c>
      <c r="B2975" t="s">
        <v>318</v>
      </c>
      <c r="C2975">
        <v>2025</v>
      </c>
      <c r="D2975">
        <v>2</v>
      </c>
      <c r="E2975">
        <v>84106</v>
      </c>
      <c r="F2975" t="s">
        <v>290</v>
      </c>
      <c r="G2975">
        <v>1</v>
      </c>
      <c r="H2975" t="str">
        <f>_xlfn.XLOOKUP(Table1[[#This Row],[ZIPCODE]],Table2[Zip Code],Table2[County])</f>
        <v>Salt Lake</v>
      </c>
      <c r="I2975" t="str">
        <f>_xlfn.XLOOKUP(Table1[[#This Row],[ZIPCODE]],Table3[zip],Table3[county])</f>
        <v>Salt Lake County</v>
      </c>
      <c r="J2975" t="str">
        <f>IFERROR(Table1[[#This Row],[County (Utah.gov)]], SUBSTITUTE(Table1[[#This Row],[County (WPR)]], " County", ""))</f>
        <v>Salt Lake</v>
      </c>
    </row>
    <row r="2976" spans="1:10">
      <c r="A2976" t="s">
        <v>135</v>
      </c>
      <c r="B2976" t="s">
        <v>318</v>
      </c>
      <c r="C2976">
        <v>2025</v>
      </c>
      <c r="D2976">
        <v>2</v>
      </c>
      <c r="E2976">
        <v>84106</v>
      </c>
      <c r="F2976" t="s">
        <v>291</v>
      </c>
      <c r="G2976">
        <v>2</v>
      </c>
      <c r="H2976" t="str">
        <f>_xlfn.XLOOKUP(Table1[[#This Row],[ZIPCODE]],Table2[Zip Code],Table2[County])</f>
        <v>Salt Lake</v>
      </c>
      <c r="I2976" t="str">
        <f>_xlfn.XLOOKUP(Table1[[#This Row],[ZIPCODE]],Table3[zip],Table3[county])</f>
        <v>Salt Lake County</v>
      </c>
      <c r="J2976" t="str">
        <f>IFERROR(Table1[[#This Row],[County (Utah.gov)]], SUBSTITUTE(Table1[[#This Row],[County (WPR)]], " County", ""))</f>
        <v>Salt Lake</v>
      </c>
    </row>
    <row r="2977" spans="1:10">
      <c r="A2977" t="s">
        <v>135</v>
      </c>
      <c r="B2977" t="s">
        <v>318</v>
      </c>
      <c r="C2977">
        <v>2025</v>
      </c>
      <c r="D2977">
        <v>2</v>
      </c>
      <c r="E2977">
        <v>84109</v>
      </c>
      <c r="F2977" t="s">
        <v>290</v>
      </c>
      <c r="G2977">
        <v>1</v>
      </c>
      <c r="H2977" t="str">
        <f>_xlfn.XLOOKUP(Table1[[#This Row],[ZIPCODE]],Table2[Zip Code],Table2[County])</f>
        <v>Salt Lake</v>
      </c>
      <c r="I2977" t="str">
        <f>_xlfn.XLOOKUP(Table1[[#This Row],[ZIPCODE]],Table3[zip],Table3[county])</f>
        <v>Salt Lake County</v>
      </c>
      <c r="J2977" t="str">
        <f>IFERROR(Table1[[#This Row],[County (Utah.gov)]], SUBSTITUTE(Table1[[#This Row],[County (WPR)]], " County", ""))</f>
        <v>Salt Lake</v>
      </c>
    </row>
    <row r="2978" spans="1:10">
      <c r="A2978" t="s">
        <v>135</v>
      </c>
      <c r="B2978" t="s">
        <v>318</v>
      </c>
      <c r="C2978">
        <v>2025</v>
      </c>
      <c r="D2978">
        <v>2</v>
      </c>
      <c r="E2978">
        <v>84115</v>
      </c>
      <c r="F2978" t="s">
        <v>291</v>
      </c>
      <c r="G2978">
        <v>1</v>
      </c>
      <c r="H2978" t="str">
        <f>_xlfn.XLOOKUP(Table1[[#This Row],[ZIPCODE]],Table2[Zip Code],Table2[County])</f>
        <v>Salt Lake</v>
      </c>
      <c r="I2978" t="str">
        <f>_xlfn.XLOOKUP(Table1[[#This Row],[ZIPCODE]],Table3[zip],Table3[county])</f>
        <v>Salt Lake County</v>
      </c>
      <c r="J2978" t="str">
        <f>IFERROR(Table1[[#This Row],[County (Utah.gov)]], SUBSTITUTE(Table1[[#This Row],[County (WPR)]], " County", ""))</f>
        <v>Salt Lake</v>
      </c>
    </row>
    <row r="2979" spans="1:10">
      <c r="A2979" t="s">
        <v>135</v>
      </c>
      <c r="B2979" t="s">
        <v>318</v>
      </c>
      <c r="C2979">
        <v>2025</v>
      </c>
      <c r="D2979">
        <v>2</v>
      </c>
      <c r="E2979">
        <v>84116</v>
      </c>
      <c r="F2979" t="s">
        <v>290</v>
      </c>
      <c r="G2979">
        <v>1</v>
      </c>
      <c r="H2979" t="str">
        <f>_xlfn.XLOOKUP(Table1[[#This Row],[ZIPCODE]],Table2[Zip Code],Table2[County])</f>
        <v>Salt Lake</v>
      </c>
      <c r="I2979" t="str">
        <f>_xlfn.XLOOKUP(Table1[[#This Row],[ZIPCODE]],Table3[zip],Table3[county])</f>
        <v>Salt Lake County</v>
      </c>
      <c r="J2979" t="str">
        <f>IFERROR(Table1[[#This Row],[County (Utah.gov)]], SUBSTITUTE(Table1[[#This Row],[County (WPR)]], " County", ""))</f>
        <v>Salt Lake</v>
      </c>
    </row>
    <row r="2980" spans="1:10">
      <c r="A2980" t="s">
        <v>135</v>
      </c>
      <c r="B2980" t="s">
        <v>318</v>
      </c>
      <c r="C2980">
        <v>2025</v>
      </c>
      <c r="D2980">
        <v>2</v>
      </c>
      <c r="E2980">
        <v>84117</v>
      </c>
      <c r="F2980" t="s">
        <v>291</v>
      </c>
      <c r="G2980">
        <v>1</v>
      </c>
      <c r="H2980" t="str">
        <f>_xlfn.XLOOKUP(Table1[[#This Row],[ZIPCODE]],Table2[Zip Code],Table2[County])</f>
        <v>Salt Lake</v>
      </c>
      <c r="I2980" t="str">
        <f>_xlfn.XLOOKUP(Table1[[#This Row],[ZIPCODE]],Table3[zip],Table3[county])</f>
        <v>Salt Lake County</v>
      </c>
      <c r="J2980" t="str">
        <f>IFERROR(Table1[[#This Row],[County (Utah.gov)]], SUBSTITUTE(Table1[[#This Row],[County (WPR)]], " County", ""))</f>
        <v>Salt Lake</v>
      </c>
    </row>
    <row r="2981" spans="1:10">
      <c r="A2981" t="s">
        <v>135</v>
      </c>
      <c r="B2981" t="s">
        <v>318</v>
      </c>
      <c r="C2981">
        <v>2025</v>
      </c>
      <c r="D2981">
        <v>2</v>
      </c>
      <c r="E2981">
        <v>84120</v>
      </c>
      <c r="F2981" t="s">
        <v>291</v>
      </c>
      <c r="G2981">
        <v>3</v>
      </c>
      <c r="H2981" t="str">
        <f>_xlfn.XLOOKUP(Table1[[#This Row],[ZIPCODE]],Table2[Zip Code],Table2[County])</f>
        <v>Salt Lake</v>
      </c>
      <c r="I2981" t="str">
        <f>_xlfn.XLOOKUP(Table1[[#This Row],[ZIPCODE]],Table3[zip],Table3[county])</f>
        <v>Salt Lake County</v>
      </c>
      <c r="J2981" t="str">
        <f>IFERROR(Table1[[#This Row],[County (Utah.gov)]], SUBSTITUTE(Table1[[#This Row],[County (WPR)]], " County", ""))</f>
        <v>Salt Lake</v>
      </c>
    </row>
    <row r="2982" spans="1:10">
      <c r="A2982" t="s">
        <v>135</v>
      </c>
      <c r="B2982" t="s">
        <v>318</v>
      </c>
      <c r="C2982">
        <v>2025</v>
      </c>
      <c r="D2982">
        <v>2</v>
      </c>
      <c r="E2982">
        <v>84128</v>
      </c>
      <c r="F2982" t="s">
        <v>291</v>
      </c>
      <c r="G2982">
        <v>1</v>
      </c>
      <c r="H2982" t="str">
        <f>_xlfn.XLOOKUP(Table1[[#This Row],[ZIPCODE]],Table2[Zip Code],Table2[County])</f>
        <v>Salt Lake</v>
      </c>
      <c r="I2982" t="str">
        <f>_xlfn.XLOOKUP(Table1[[#This Row],[ZIPCODE]],Table3[zip],Table3[county])</f>
        <v>Salt Lake County</v>
      </c>
      <c r="J2982" t="str">
        <f>IFERROR(Table1[[#This Row],[County (Utah.gov)]], SUBSTITUTE(Table1[[#This Row],[County (WPR)]], " County", ""))</f>
        <v>Salt Lake</v>
      </c>
    </row>
    <row r="2983" spans="1:10">
      <c r="A2983" t="s">
        <v>135</v>
      </c>
      <c r="B2983" t="s">
        <v>318</v>
      </c>
      <c r="C2983">
        <v>2025</v>
      </c>
      <c r="D2983">
        <v>2</v>
      </c>
      <c r="E2983">
        <v>84302</v>
      </c>
      <c r="F2983" t="s">
        <v>291</v>
      </c>
      <c r="G2983">
        <v>1</v>
      </c>
      <c r="H2983" t="str">
        <f>_xlfn.XLOOKUP(Table1[[#This Row],[ZIPCODE]],Table2[Zip Code],Table2[County])</f>
        <v>Box Elder</v>
      </c>
      <c r="I2983" t="str">
        <f>_xlfn.XLOOKUP(Table1[[#This Row],[ZIPCODE]],Table3[zip],Table3[county])</f>
        <v>Box Elder County</v>
      </c>
      <c r="J2983" t="str">
        <f>IFERROR(Table1[[#This Row],[County (Utah.gov)]], SUBSTITUTE(Table1[[#This Row],[County (WPR)]], " County", ""))</f>
        <v>Box Elder</v>
      </c>
    </row>
    <row r="2984" spans="1:10">
      <c r="A2984" t="s">
        <v>135</v>
      </c>
      <c r="B2984" t="s">
        <v>318</v>
      </c>
      <c r="C2984">
        <v>2025</v>
      </c>
      <c r="D2984">
        <v>2</v>
      </c>
      <c r="E2984">
        <v>84307</v>
      </c>
      <c r="F2984" t="s">
        <v>291</v>
      </c>
      <c r="G2984">
        <v>1</v>
      </c>
      <c r="H2984" t="str">
        <f>_xlfn.XLOOKUP(Table1[[#This Row],[ZIPCODE]],Table2[Zip Code],Table2[County])</f>
        <v>Box Elder</v>
      </c>
      <c r="I2984" t="str">
        <f>_xlfn.XLOOKUP(Table1[[#This Row],[ZIPCODE]],Table3[zip],Table3[county])</f>
        <v>Box Elder County</v>
      </c>
      <c r="J2984" t="str">
        <f>IFERROR(Table1[[#This Row],[County (Utah.gov)]], SUBSTITUTE(Table1[[#This Row],[County (WPR)]], " County", ""))</f>
        <v>Box Elder</v>
      </c>
    </row>
    <row r="2985" spans="1:10">
      <c r="A2985" t="s">
        <v>135</v>
      </c>
      <c r="B2985" t="s">
        <v>318</v>
      </c>
      <c r="C2985">
        <v>2025</v>
      </c>
      <c r="D2985">
        <v>2</v>
      </c>
      <c r="E2985">
        <v>84315</v>
      </c>
      <c r="F2985" t="s">
        <v>290</v>
      </c>
      <c r="G2985">
        <v>1</v>
      </c>
      <c r="H2985" t="str">
        <f>_xlfn.XLOOKUP(Table1[[#This Row],[ZIPCODE]],Table2[Zip Code],Table2[County])</f>
        <v>Weber</v>
      </c>
      <c r="I2985" t="str">
        <f>_xlfn.XLOOKUP(Table1[[#This Row],[ZIPCODE]],Table3[zip],Table3[county])</f>
        <v>Weber County</v>
      </c>
      <c r="J2985" t="str">
        <f>IFERROR(Table1[[#This Row],[County (Utah.gov)]], SUBSTITUTE(Table1[[#This Row],[County (WPR)]], " County", ""))</f>
        <v>Weber</v>
      </c>
    </row>
    <row r="2986" spans="1:10">
      <c r="A2986" t="s">
        <v>135</v>
      </c>
      <c r="B2986" t="s">
        <v>318</v>
      </c>
      <c r="C2986">
        <v>2025</v>
      </c>
      <c r="D2986">
        <v>2</v>
      </c>
      <c r="E2986">
        <v>84319</v>
      </c>
      <c r="F2986" t="s">
        <v>290</v>
      </c>
      <c r="G2986">
        <v>1</v>
      </c>
      <c r="H2986" t="str">
        <f>_xlfn.XLOOKUP(Table1[[#This Row],[ZIPCODE]],Table2[Zip Code],Table2[County])</f>
        <v>Cache</v>
      </c>
      <c r="I2986" t="str">
        <f>_xlfn.XLOOKUP(Table1[[#This Row],[ZIPCODE]],Table3[zip],Table3[county])</f>
        <v>Cache County</v>
      </c>
      <c r="J2986" t="str">
        <f>IFERROR(Table1[[#This Row],[County (Utah.gov)]], SUBSTITUTE(Table1[[#This Row],[County (WPR)]], " County", ""))</f>
        <v>Cache</v>
      </c>
    </row>
    <row r="2987" spans="1:10">
      <c r="A2987" t="s">
        <v>135</v>
      </c>
      <c r="B2987" t="s">
        <v>318</v>
      </c>
      <c r="C2987">
        <v>2025</v>
      </c>
      <c r="D2987">
        <v>2</v>
      </c>
      <c r="E2987">
        <v>84320</v>
      </c>
      <c r="F2987" t="s">
        <v>290</v>
      </c>
      <c r="G2987">
        <v>1</v>
      </c>
      <c r="H2987" t="str">
        <f>_xlfn.XLOOKUP(Table1[[#This Row],[ZIPCODE]],Table2[Zip Code],Table2[County])</f>
        <v>Cache</v>
      </c>
      <c r="I2987" t="str">
        <f>_xlfn.XLOOKUP(Table1[[#This Row],[ZIPCODE]],Table3[zip],Table3[county])</f>
        <v>Cache County</v>
      </c>
      <c r="J2987" t="str">
        <f>IFERROR(Table1[[#This Row],[County (Utah.gov)]], SUBSTITUTE(Table1[[#This Row],[County (WPR)]], " County", ""))</f>
        <v>Cache</v>
      </c>
    </row>
    <row r="2988" spans="1:10">
      <c r="A2988" t="s">
        <v>135</v>
      </c>
      <c r="B2988" t="s">
        <v>318</v>
      </c>
      <c r="C2988">
        <v>2025</v>
      </c>
      <c r="D2988">
        <v>2</v>
      </c>
      <c r="E2988">
        <v>84321</v>
      </c>
      <c r="F2988" t="s">
        <v>290</v>
      </c>
      <c r="G2988">
        <v>4</v>
      </c>
      <c r="H2988" t="str">
        <f>_xlfn.XLOOKUP(Table1[[#This Row],[ZIPCODE]],Table2[Zip Code],Table2[County])</f>
        <v>Cache</v>
      </c>
      <c r="I2988" t="str">
        <f>_xlfn.XLOOKUP(Table1[[#This Row],[ZIPCODE]],Table3[zip],Table3[county])</f>
        <v>Cache County</v>
      </c>
      <c r="J2988" t="str">
        <f>IFERROR(Table1[[#This Row],[County (Utah.gov)]], SUBSTITUTE(Table1[[#This Row],[County (WPR)]], " County", ""))</f>
        <v>Cache</v>
      </c>
    </row>
    <row r="2989" spans="1:10">
      <c r="A2989" t="s">
        <v>135</v>
      </c>
      <c r="B2989" t="s">
        <v>318</v>
      </c>
      <c r="C2989">
        <v>2025</v>
      </c>
      <c r="D2989">
        <v>2</v>
      </c>
      <c r="E2989">
        <v>84321</v>
      </c>
      <c r="F2989" t="s">
        <v>291</v>
      </c>
      <c r="G2989">
        <v>2</v>
      </c>
      <c r="H2989" t="str">
        <f>_xlfn.XLOOKUP(Table1[[#This Row],[ZIPCODE]],Table2[Zip Code],Table2[County])</f>
        <v>Cache</v>
      </c>
      <c r="I2989" t="str">
        <f>_xlfn.XLOOKUP(Table1[[#This Row],[ZIPCODE]],Table3[zip],Table3[county])</f>
        <v>Cache County</v>
      </c>
      <c r="J2989" t="str">
        <f>IFERROR(Table1[[#This Row],[County (Utah.gov)]], SUBSTITUTE(Table1[[#This Row],[County (WPR)]], " County", ""))</f>
        <v>Cache</v>
      </c>
    </row>
    <row r="2990" spans="1:10">
      <c r="A2990" t="s">
        <v>135</v>
      </c>
      <c r="B2990" t="s">
        <v>318</v>
      </c>
      <c r="C2990">
        <v>2025</v>
      </c>
      <c r="D2990">
        <v>2</v>
      </c>
      <c r="E2990">
        <v>84328</v>
      </c>
      <c r="F2990" t="s">
        <v>290</v>
      </c>
      <c r="G2990">
        <v>1</v>
      </c>
      <c r="H2990" t="str">
        <f>_xlfn.XLOOKUP(Table1[[#This Row],[ZIPCODE]],Table2[Zip Code],Table2[County])</f>
        <v>Cache</v>
      </c>
      <c r="I2990" t="str">
        <f>_xlfn.XLOOKUP(Table1[[#This Row],[ZIPCODE]],Table3[zip],Table3[county])</f>
        <v>Cache County</v>
      </c>
      <c r="J2990" t="str">
        <f>IFERROR(Table1[[#This Row],[County (Utah.gov)]], SUBSTITUTE(Table1[[#This Row],[County (WPR)]], " County", ""))</f>
        <v>Cache</v>
      </c>
    </row>
    <row r="2991" spans="1:10">
      <c r="A2991" t="s">
        <v>135</v>
      </c>
      <c r="B2991" t="s">
        <v>318</v>
      </c>
      <c r="C2991">
        <v>2025</v>
      </c>
      <c r="D2991">
        <v>2</v>
      </c>
      <c r="E2991">
        <v>84332</v>
      </c>
      <c r="F2991" t="s">
        <v>291</v>
      </c>
      <c r="G2991">
        <v>1</v>
      </c>
      <c r="H2991" t="str">
        <f>_xlfn.XLOOKUP(Table1[[#This Row],[ZIPCODE]],Table2[Zip Code],Table2[County])</f>
        <v>Cache</v>
      </c>
      <c r="I2991" t="str">
        <f>_xlfn.XLOOKUP(Table1[[#This Row],[ZIPCODE]],Table3[zip],Table3[county])</f>
        <v>Cache County</v>
      </c>
      <c r="J2991" t="str">
        <f>IFERROR(Table1[[#This Row],[County (Utah.gov)]], SUBSTITUTE(Table1[[#This Row],[County (WPR)]], " County", ""))</f>
        <v>Cache</v>
      </c>
    </row>
    <row r="2992" spans="1:10">
      <c r="A2992" t="s">
        <v>135</v>
      </c>
      <c r="B2992" t="s">
        <v>318</v>
      </c>
      <c r="C2992">
        <v>2025</v>
      </c>
      <c r="D2992">
        <v>2</v>
      </c>
      <c r="E2992">
        <v>84338</v>
      </c>
      <c r="F2992" t="s">
        <v>290</v>
      </c>
      <c r="G2992">
        <v>1</v>
      </c>
      <c r="H2992" t="str">
        <f>_xlfn.XLOOKUP(Table1[[#This Row],[ZIPCODE]],Table2[Zip Code],Table2[County])</f>
        <v>Cache</v>
      </c>
      <c r="I2992" t="str">
        <f>_xlfn.XLOOKUP(Table1[[#This Row],[ZIPCODE]],Table3[zip],Table3[county])</f>
        <v>Cache County</v>
      </c>
      <c r="J2992" t="str">
        <f>IFERROR(Table1[[#This Row],[County (Utah.gov)]], SUBSTITUTE(Table1[[#This Row],[County (WPR)]], " County", ""))</f>
        <v>Cache</v>
      </c>
    </row>
    <row r="2993" spans="1:10">
      <c r="A2993" t="s">
        <v>135</v>
      </c>
      <c r="B2993" t="s">
        <v>318</v>
      </c>
      <c r="C2993">
        <v>2025</v>
      </c>
      <c r="D2993">
        <v>2</v>
      </c>
      <c r="E2993">
        <v>84339</v>
      </c>
      <c r="F2993" t="s">
        <v>290</v>
      </c>
      <c r="G2993">
        <v>2</v>
      </c>
      <c r="H2993" t="str">
        <f>_xlfn.XLOOKUP(Table1[[#This Row],[ZIPCODE]],Table2[Zip Code],Table2[County])</f>
        <v>Cache</v>
      </c>
      <c r="I2993" t="str">
        <f>_xlfn.XLOOKUP(Table1[[#This Row],[ZIPCODE]],Table3[zip],Table3[county])</f>
        <v>Cache County</v>
      </c>
      <c r="J2993" t="str">
        <f>IFERROR(Table1[[#This Row],[County (Utah.gov)]], SUBSTITUTE(Table1[[#This Row],[County (WPR)]], " County", ""))</f>
        <v>Cache</v>
      </c>
    </row>
    <row r="2994" spans="1:10">
      <c r="A2994" t="s">
        <v>135</v>
      </c>
      <c r="B2994" t="s">
        <v>318</v>
      </c>
      <c r="C2994">
        <v>2025</v>
      </c>
      <c r="D2994">
        <v>2</v>
      </c>
      <c r="E2994">
        <v>84341</v>
      </c>
      <c r="F2994" t="s">
        <v>291</v>
      </c>
      <c r="G2994">
        <v>1</v>
      </c>
      <c r="H2994" t="str">
        <f>_xlfn.XLOOKUP(Table1[[#This Row],[ZIPCODE]],Table2[Zip Code],Table2[County])</f>
        <v>Cache</v>
      </c>
      <c r="I2994" t="str">
        <f>_xlfn.XLOOKUP(Table1[[#This Row],[ZIPCODE]],Table3[zip],Table3[county])</f>
        <v>Cache County</v>
      </c>
      <c r="J2994" t="str">
        <f>IFERROR(Table1[[#This Row],[County (Utah.gov)]], SUBSTITUTE(Table1[[#This Row],[County (WPR)]], " County", ""))</f>
        <v>Cache</v>
      </c>
    </row>
    <row r="2995" spans="1:10">
      <c r="A2995" t="s">
        <v>135</v>
      </c>
      <c r="B2995" t="s">
        <v>318</v>
      </c>
      <c r="C2995">
        <v>2025</v>
      </c>
      <c r="D2995">
        <v>2</v>
      </c>
      <c r="E2995">
        <v>84404</v>
      </c>
      <c r="F2995" t="s">
        <v>290</v>
      </c>
      <c r="G2995">
        <v>1</v>
      </c>
      <c r="H2995" t="str">
        <f>_xlfn.XLOOKUP(Table1[[#This Row],[ZIPCODE]],Table2[Zip Code],Table2[County])</f>
        <v>Weber</v>
      </c>
      <c r="I2995" t="str">
        <f>_xlfn.XLOOKUP(Table1[[#This Row],[ZIPCODE]],Table3[zip],Table3[county])</f>
        <v>Weber County</v>
      </c>
      <c r="J2995" t="str">
        <f>IFERROR(Table1[[#This Row],[County (Utah.gov)]], SUBSTITUTE(Table1[[#This Row],[County (WPR)]], " County", ""))</f>
        <v>Weber</v>
      </c>
    </row>
    <row r="2996" spans="1:10">
      <c r="A2996" t="s">
        <v>135</v>
      </c>
      <c r="B2996" t="s">
        <v>318</v>
      </c>
      <c r="C2996">
        <v>2025</v>
      </c>
      <c r="D2996">
        <v>2</v>
      </c>
      <c r="E2996">
        <v>84404</v>
      </c>
      <c r="F2996" t="s">
        <v>291</v>
      </c>
      <c r="G2996">
        <v>1</v>
      </c>
      <c r="H2996" t="str">
        <f>_xlfn.XLOOKUP(Table1[[#This Row],[ZIPCODE]],Table2[Zip Code],Table2[County])</f>
        <v>Weber</v>
      </c>
      <c r="I2996" t="str">
        <f>_xlfn.XLOOKUP(Table1[[#This Row],[ZIPCODE]],Table3[zip],Table3[county])</f>
        <v>Weber County</v>
      </c>
      <c r="J2996" t="str">
        <f>IFERROR(Table1[[#This Row],[County (Utah.gov)]], SUBSTITUTE(Table1[[#This Row],[County (WPR)]], " County", ""))</f>
        <v>Weber</v>
      </c>
    </row>
    <row r="2997" spans="1:10">
      <c r="A2997" t="s">
        <v>135</v>
      </c>
      <c r="B2997" t="s">
        <v>318</v>
      </c>
      <c r="C2997">
        <v>2025</v>
      </c>
      <c r="D2997">
        <v>2</v>
      </c>
      <c r="E2997">
        <v>84501</v>
      </c>
      <c r="F2997" t="s">
        <v>290</v>
      </c>
      <c r="G2997">
        <v>11</v>
      </c>
      <c r="H2997" t="str">
        <f>_xlfn.XLOOKUP(Table1[[#This Row],[ZIPCODE]],Table2[Zip Code],Table2[County])</f>
        <v>Carbon</v>
      </c>
      <c r="I2997" t="str">
        <f>_xlfn.XLOOKUP(Table1[[#This Row],[ZIPCODE]],Table3[zip],Table3[county])</f>
        <v>Carbon County</v>
      </c>
      <c r="J2997" t="str">
        <f>IFERROR(Table1[[#This Row],[County (Utah.gov)]], SUBSTITUTE(Table1[[#This Row],[County (WPR)]], " County", ""))</f>
        <v>Carbon</v>
      </c>
    </row>
    <row r="2998" spans="1:10">
      <c r="A2998" t="s">
        <v>135</v>
      </c>
      <c r="B2998" t="s">
        <v>318</v>
      </c>
      <c r="C2998">
        <v>2025</v>
      </c>
      <c r="D2998">
        <v>2</v>
      </c>
      <c r="E2998">
        <v>84501</v>
      </c>
      <c r="F2998" t="s">
        <v>291</v>
      </c>
      <c r="G2998">
        <v>130</v>
      </c>
      <c r="H2998" t="str">
        <f>_xlfn.XLOOKUP(Table1[[#This Row],[ZIPCODE]],Table2[Zip Code],Table2[County])</f>
        <v>Carbon</v>
      </c>
      <c r="I2998" t="str">
        <f>_xlfn.XLOOKUP(Table1[[#This Row],[ZIPCODE]],Table3[zip],Table3[county])</f>
        <v>Carbon County</v>
      </c>
      <c r="J2998" t="str">
        <f>IFERROR(Table1[[#This Row],[County (Utah.gov)]], SUBSTITUTE(Table1[[#This Row],[County (WPR)]], " County", ""))</f>
        <v>Carbon</v>
      </c>
    </row>
    <row r="2999" spans="1:10">
      <c r="A2999" t="s">
        <v>135</v>
      </c>
      <c r="B2999" t="s">
        <v>318</v>
      </c>
      <c r="C2999">
        <v>2025</v>
      </c>
      <c r="D2999">
        <v>2</v>
      </c>
      <c r="E2999">
        <v>84508</v>
      </c>
      <c r="F2999" t="s">
        <v>291</v>
      </c>
      <c r="G2999">
        <v>1</v>
      </c>
      <c r="H2999" t="e">
        <f>_xlfn.XLOOKUP(Table1[[#This Row],[ZIPCODE]],Table2[Zip Code],Table2[County])</f>
        <v>#N/A</v>
      </c>
      <c r="I2999" t="e">
        <f>_xlfn.XLOOKUP(Table1[[#This Row],[ZIPCODE]],Table3[zip],Table3[county])</f>
        <v>#N/A</v>
      </c>
      <c r="J2999" t="e">
        <f>IFERROR(Table1[[#This Row],[County (Utah.gov)]], SUBSTITUTE(Table1[[#This Row],[County (WPR)]], " County", ""))</f>
        <v>#N/A</v>
      </c>
    </row>
    <row r="3000" spans="1:10">
      <c r="A3000" t="s">
        <v>135</v>
      </c>
      <c r="B3000" t="s">
        <v>318</v>
      </c>
      <c r="C3000">
        <v>2025</v>
      </c>
      <c r="D3000">
        <v>2</v>
      </c>
      <c r="E3000">
        <v>84510</v>
      </c>
      <c r="F3000" t="s">
        <v>290</v>
      </c>
      <c r="G3000">
        <v>1</v>
      </c>
      <c r="H3000" t="str">
        <f>_xlfn.XLOOKUP(Table1[[#This Row],[ZIPCODE]],Table2[Zip Code],Table2[County])</f>
        <v>San Juan</v>
      </c>
      <c r="I3000" t="e">
        <f>_xlfn.XLOOKUP(Table1[[#This Row],[ZIPCODE]],Table3[zip],Table3[county])</f>
        <v>#N/A</v>
      </c>
      <c r="J3000" t="str">
        <f>IFERROR(Table1[[#This Row],[County (Utah.gov)]], SUBSTITUTE(Table1[[#This Row],[County (WPR)]], " County", ""))</f>
        <v>San Juan</v>
      </c>
    </row>
    <row r="3001" spans="1:10">
      <c r="A3001" t="s">
        <v>135</v>
      </c>
      <c r="B3001" t="s">
        <v>318</v>
      </c>
      <c r="C3001">
        <v>2025</v>
      </c>
      <c r="D3001">
        <v>2</v>
      </c>
      <c r="E3001">
        <v>84510</v>
      </c>
      <c r="F3001" t="s">
        <v>291</v>
      </c>
      <c r="G3001">
        <v>1</v>
      </c>
      <c r="H3001" t="str">
        <f>_xlfn.XLOOKUP(Table1[[#This Row],[ZIPCODE]],Table2[Zip Code],Table2[County])</f>
        <v>San Juan</v>
      </c>
      <c r="I3001" t="e">
        <f>_xlfn.XLOOKUP(Table1[[#This Row],[ZIPCODE]],Table3[zip],Table3[county])</f>
        <v>#N/A</v>
      </c>
      <c r="J3001" t="str">
        <f>IFERROR(Table1[[#This Row],[County (Utah.gov)]], SUBSTITUTE(Table1[[#This Row],[County (WPR)]], " County", ""))</f>
        <v>San Juan</v>
      </c>
    </row>
    <row r="3002" spans="1:10">
      <c r="A3002" t="s">
        <v>135</v>
      </c>
      <c r="B3002" t="s">
        <v>318</v>
      </c>
      <c r="C3002">
        <v>2025</v>
      </c>
      <c r="D3002">
        <v>2</v>
      </c>
      <c r="E3002">
        <v>84511</v>
      </c>
      <c r="F3002" t="s">
        <v>290</v>
      </c>
      <c r="G3002">
        <v>3</v>
      </c>
      <c r="H3002" t="str">
        <f>_xlfn.XLOOKUP(Table1[[#This Row],[ZIPCODE]],Table2[Zip Code],Table2[County])</f>
        <v>San Juan</v>
      </c>
      <c r="I3002" t="str">
        <f>_xlfn.XLOOKUP(Table1[[#This Row],[ZIPCODE]],Table3[zip],Table3[county])</f>
        <v>San Juan County</v>
      </c>
      <c r="J3002" t="str">
        <f>IFERROR(Table1[[#This Row],[County (Utah.gov)]], SUBSTITUTE(Table1[[#This Row],[County (WPR)]], " County", ""))</f>
        <v>San Juan</v>
      </c>
    </row>
    <row r="3003" spans="1:10">
      <c r="A3003" t="s">
        <v>135</v>
      </c>
      <c r="B3003" t="s">
        <v>318</v>
      </c>
      <c r="C3003">
        <v>2025</v>
      </c>
      <c r="D3003">
        <v>2</v>
      </c>
      <c r="E3003">
        <v>84511</v>
      </c>
      <c r="F3003" t="s">
        <v>291</v>
      </c>
      <c r="G3003">
        <v>5</v>
      </c>
      <c r="H3003" t="str">
        <f>_xlfn.XLOOKUP(Table1[[#This Row],[ZIPCODE]],Table2[Zip Code],Table2[County])</f>
        <v>San Juan</v>
      </c>
      <c r="I3003" t="str">
        <f>_xlfn.XLOOKUP(Table1[[#This Row],[ZIPCODE]],Table3[zip],Table3[county])</f>
        <v>San Juan County</v>
      </c>
      <c r="J3003" t="str">
        <f>IFERROR(Table1[[#This Row],[County (Utah.gov)]], SUBSTITUTE(Table1[[#This Row],[County (WPR)]], " County", ""))</f>
        <v>San Juan</v>
      </c>
    </row>
    <row r="3004" spans="1:10">
      <c r="A3004" t="s">
        <v>135</v>
      </c>
      <c r="B3004" t="s">
        <v>318</v>
      </c>
      <c r="C3004">
        <v>2025</v>
      </c>
      <c r="D3004">
        <v>2</v>
      </c>
      <c r="E3004">
        <v>84512</v>
      </c>
      <c r="F3004" t="s">
        <v>290</v>
      </c>
      <c r="G3004">
        <v>1</v>
      </c>
      <c r="H3004" t="str">
        <f>_xlfn.XLOOKUP(Table1[[#This Row],[ZIPCODE]],Table2[Zip Code],Table2[County])</f>
        <v>San Juan</v>
      </c>
      <c r="I3004" t="str">
        <f>_xlfn.XLOOKUP(Table1[[#This Row],[ZIPCODE]],Table3[zip],Table3[county])</f>
        <v>San Juan County</v>
      </c>
      <c r="J3004" t="str">
        <f>IFERROR(Table1[[#This Row],[County (Utah.gov)]], SUBSTITUTE(Table1[[#This Row],[County (WPR)]], " County", ""))</f>
        <v>San Juan</v>
      </c>
    </row>
    <row r="3005" spans="1:10">
      <c r="A3005" t="s">
        <v>135</v>
      </c>
      <c r="B3005" t="s">
        <v>318</v>
      </c>
      <c r="C3005">
        <v>2025</v>
      </c>
      <c r="D3005">
        <v>2</v>
      </c>
      <c r="E3005">
        <v>84512</v>
      </c>
      <c r="F3005" t="s">
        <v>291</v>
      </c>
      <c r="G3005">
        <v>1</v>
      </c>
      <c r="H3005" t="str">
        <f>_xlfn.XLOOKUP(Table1[[#This Row],[ZIPCODE]],Table2[Zip Code],Table2[County])</f>
        <v>San Juan</v>
      </c>
      <c r="I3005" t="str">
        <f>_xlfn.XLOOKUP(Table1[[#This Row],[ZIPCODE]],Table3[zip],Table3[county])</f>
        <v>San Juan County</v>
      </c>
      <c r="J3005" t="str">
        <f>IFERROR(Table1[[#This Row],[County (Utah.gov)]], SUBSTITUTE(Table1[[#This Row],[County (WPR)]], " County", ""))</f>
        <v>San Juan</v>
      </c>
    </row>
    <row r="3006" spans="1:10">
      <c r="A3006" t="s">
        <v>135</v>
      </c>
      <c r="B3006" t="s">
        <v>318</v>
      </c>
      <c r="C3006">
        <v>2025</v>
      </c>
      <c r="D3006">
        <v>2</v>
      </c>
      <c r="E3006">
        <v>84513</v>
      </c>
      <c r="F3006" t="s">
        <v>290</v>
      </c>
      <c r="G3006">
        <v>4</v>
      </c>
      <c r="H3006" t="str">
        <f>_xlfn.XLOOKUP(Table1[[#This Row],[ZIPCODE]],Table2[Zip Code],Table2[County])</f>
        <v>Emery</v>
      </c>
      <c r="I3006" t="str">
        <f>_xlfn.XLOOKUP(Table1[[#This Row],[ZIPCODE]],Table3[zip],Table3[county])</f>
        <v>Emery County</v>
      </c>
      <c r="J3006" t="str">
        <f>IFERROR(Table1[[#This Row],[County (Utah.gov)]], SUBSTITUTE(Table1[[#This Row],[County (WPR)]], " County", ""))</f>
        <v>Emery</v>
      </c>
    </row>
    <row r="3007" spans="1:10">
      <c r="A3007" t="s">
        <v>135</v>
      </c>
      <c r="B3007" t="s">
        <v>318</v>
      </c>
      <c r="C3007">
        <v>2025</v>
      </c>
      <c r="D3007">
        <v>2</v>
      </c>
      <c r="E3007">
        <v>84513</v>
      </c>
      <c r="F3007" t="s">
        <v>291</v>
      </c>
      <c r="G3007">
        <v>17</v>
      </c>
      <c r="H3007" t="str">
        <f>_xlfn.XLOOKUP(Table1[[#This Row],[ZIPCODE]],Table2[Zip Code],Table2[County])</f>
        <v>Emery</v>
      </c>
      <c r="I3007" t="str">
        <f>_xlfn.XLOOKUP(Table1[[#This Row],[ZIPCODE]],Table3[zip],Table3[county])</f>
        <v>Emery County</v>
      </c>
      <c r="J3007" t="str">
        <f>IFERROR(Table1[[#This Row],[County (Utah.gov)]], SUBSTITUTE(Table1[[#This Row],[County (WPR)]], " County", ""))</f>
        <v>Emery</v>
      </c>
    </row>
    <row r="3008" spans="1:10">
      <c r="A3008" t="s">
        <v>135</v>
      </c>
      <c r="B3008" t="s">
        <v>318</v>
      </c>
      <c r="C3008">
        <v>2025</v>
      </c>
      <c r="D3008">
        <v>2</v>
      </c>
      <c r="E3008">
        <v>84516</v>
      </c>
      <c r="F3008" t="s">
        <v>290</v>
      </c>
      <c r="G3008">
        <v>1</v>
      </c>
      <c r="H3008" t="str">
        <f>_xlfn.XLOOKUP(Table1[[#This Row],[ZIPCODE]],Table2[Zip Code],Table2[County])</f>
        <v>Emery</v>
      </c>
      <c r="I3008" t="str">
        <f>_xlfn.XLOOKUP(Table1[[#This Row],[ZIPCODE]],Table3[zip],Table3[county])</f>
        <v>Emery County</v>
      </c>
      <c r="J3008" t="str">
        <f>IFERROR(Table1[[#This Row],[County (Utah.gov)]], SUBSTITUTE(Table1[[#This Row],[County (WPR)]], " County", ""))</f>
        <v>Emery</v>
      </c>
    </row>
    <row r="3009" spans="1:10">
      <c r="A3009" t="s">
        <v>135</v>
      </c>
      <c r="B3009" t="s">
        <v>318</v>
      </c>
      <c r="C3009">
        <v>2025</v>
      </c>
      <c r="D3009">
        <v>2</v>
      </c>
      <c r="E3009">
        <v>84518</v>
      </c>
      <c r="F3009" t="s">
        <v>290</v>
      </c>
      <c r="G3009">
        <v>2</v>
      </c>
      <c r="H3009" t="str">
        <f>_xlfn.XLOOKUP(Table1[[#This Row],[ZIPCODE]],Table2[Zip Code],Table2[County])</f>
        <v>Emery</v>
      </c>
      <c r="I3009" t="str">
        <f>_xlfn.XLOOKUP(Table1[[#This Row],[ZIPCODE]],Table3[zip],Table3[county])</f>
        <v>Emery County</v>
      </c>
      <c r="J3009" t="str">
        <f>IFERROR(Table1[[#This Row],[County (Utah.gov)]], SUBSTITUTE(Table1[[#This Row],[County (WPR)]], " County", ""))</f>
        <v>Emery</v>
      </c>
    </row>
    <row r="3010" spans="1:10">
      <c r="A3010" t="s">
        <v>135</v>
      </c>
      <c r="B3010" t="s">
        <v>318</v>
      </c>
      <c r="C3010">
        <v>2025</v>
      </c>
      <c r="D3010">
        <v>2</v>
      </c>
      <c r="E3010">
        <v>84518</v>
      </c>
      <c r="F3010" t="s">
        <v>291</v>
      </c>
      <c r="G3010">
        <v>5</v>
      </c>
      <c r="H3010" t="str">
        <f>_xlfn.XLOOKUP(Table1[[#This Row],[ZIPCODE]],Table2[Zip Code],Table2[County])</f>
        <v>Emery</v>
      </c>
      <c r="I3010" t="str">
        <f>_xlfn.XLOOKUP(Table1[[#This Row],[ZIPCODE]],Table3[zip],Table3[county])</f>
        <v>Emery County</v>
      </c>
      <c r="J3010" t="str">
        <f>IFERROR(Table1[[#This Row],[County (Utah.gov)]], SUBSTITUTE(Table1[[#This Row],[County (WPR)]], " County", ""))</f>
        <v>Emery</v>
      </c>
    </row>
    <row r="3011" spans="1:10">
      <c r="A3011" t="s">
        <v>135</v>
      </c>
      <c r="B3011" t="s">
        <v>318</v>
      </c>
      <c r="C3011">
        <v>2025</v>
      </c>
      <c r="D3011">
        <v>2</v>
      </c>
      <c r="E3011">
        <v>84520</v>
      </c>
      <c r="F3011" t="s">
        <v>291</v>
      </c>
      <c r="G3011">
        <v>15</v>
      </c>
      <c r="H3011" t="str">
        <f>_xlfn.XLOOKUP(Table1[[#This Row],[ZIPCODE]],Table2[Zip Code],Table2[County])</f>
        <v>Carbon</v>
      </c>
      <c r="I3011" t="str">
        <f>_xlfn.XLOOKUP(Table1[[#This Row],[ZIPCODE]],Table3[zip],Table3[county])</f>
        <v>Carbon County</v>
      </c>
      <c r="J3011" t="str">
        <f>IFERROR(Table1[[#This Row],[County (Utah.gov)]], SUBSTITUTE(Table1[[#This Row],[County (WPR)]], " County", ""))</f>
        <v>Carbon</v>
      </c>
    </row>
    <row r="3012" spans="1:10">
      <c r="A3012" t="s">
        <v>135</v>
      </c>
      <c r="B3012" t="s">
        <v>318</v>
      </c>
      <c r="C3012">
        <v>2025</v>
      </c>
      <c r="D3012">
        <v>2</v>
      </c>
      <c r="E3012">
        <v>84521</v>
      </c>
      <c r="F3012" t="s">
        <v>291</v>
      </c>
      <c r="G3012">
        <v>5</v>
      </c>
      <c r="H3012" t="str">
        <f>_xlfn.XLOOKUP(Table1[[#This Row],[ZIPCODE]],Table2[Zip Code],Table2[County])</f>
        <v>Emery</v>
      </c>
      <c r="I3012" t="str">
        <f>_xlfn.XLOOKUP(Table1[[#This Row],[ZIPCODE]],Table3[zip],Table3[county])</f>
        <v>Emery County</v>
      </c>
      <c r="J3012" t="str">
        <f>IFERROR(Table1[[#This Row],[County (Utah.gov)]], SUBSTITUTE(Table1[[#This Row],[County (WPR)]], " County", ""))</f>
        <v>Emery</v>
      </c>
    </row>
    <row r="3013" spans="1:10">
      <c r="A3013" t="s">
        <v>135</v>
      </c>
      <c r="B3013" t="s">
        <v>318</v>
      </c>
      <c r="C3013">
        <v>2025</v>
      </c>
      <c r="D3013">
        <v>2</v>
      </c>
      <c r="E3013">
        <v>84522</v>
      </c>
      <c r="F3013" t="s">
        <v>291</v>
      </c>
      <c r="G3013">
        <v>4</v>
      </c>
      <c r="H3013" t="str">
        <f>_xlfn.XLOOKUP(Table1[[#This Row],[ZIPCODE]],Table2[Zip Code],Table2[County])</f>
        <v>Emery</v>
      </c>
      <c r="I3013" t="str">
        <f>_xlfn.XLOOKUP(Table1[[#This Row],[ZIPCODE]],Table3[zip],Table3[county])</f>
        <v>Emery County</v>
      </c>
      <c r="J3013" t="str">
        <f>IFERROR(Table1[[#This Row],[County (Utah.gov)]], SUBSTITUTE(Table1[[#This Row],[County (WPR)]], " County", ""))</f>
        <v>Emery</v>
      </c>
    </row>
    <row r="3014" spans="1:10">
      <c r="A3014" t="s">
        <v>135</v>
      </c>
      <c r="B3014" t="s">
        <v>318</v>
      </c>
      <c r="C3014">
        <v>2025</v>
      </c>
      <c r="D3014">
        <v>2</v>
      </c>
      <c r="E3014">
        <v>84523</v>
      </c>
      <c r="F3014" t="s">
        <v>290</v>
      </c>
      <c r="G3014">
        <v>3</v>
      </c>
      <c r="H3014" t="str">
        <f>_xlfn.XLOOKUP(Table1[[#This Row],[ZIPCODE]],Table2[Zip Code],Table2[County])</f>
        <v>Emery</v>
      </c>
      <c r="I3014" t="str">
        <f>_xlfn.XLOOKUP(Table1[[#This Row],[ZIPCODE]],Table3[zip],Table3[county])</f>
        <v>Emery County</v>
      </c>
      <c r="J3014" t="str">
        <f>IFERROR(Table1[[#This Row],[County (Utah.gov)]], SUBSTITUTE(Table1[[#This Row],[County (WPR)]], " County", ""))</f>
        <v>Emery</v>
      </c>
    </row>
    <row r="3015" spans="1:10">
      <c r="A3015" t="s">
        <v>135</v>
      </c>
      <c r="B3015" t="s">
        <v>318</v>
      </c>
      <c r="C3015">
        <v>2025</v>
      </c>
      <c r="D3015">
        <v>2</v>
      </c>
      <c r="E3015">
        <v>84523</v>
      </c>
      <c r="F3015" t="s">
        <v>291</v>
      </c>
      <c r="G3015">
        <v>10</v>
      </c>
      <c r="H3015" t="str">
        <f>_xlfn.XLOOKUP(Table1[[#This Row],[ZIPCODE]],Table2[Zip Code],Table2[County])</f>
        <v>Emery</v>
      </c>
      <c r="I3015" t="str">
        <f>_xlfn.XLOOKUP(Table1[[#This Row],[ZIPCODE]],Table3[zip],Table3[county])</f>
        <v>Emery County</v>
      </c>
      <c r="J3015" t="str">
        <f>IFERROR(Table1[[#This Row],[County (Utah.gov)]], SUBSTITUTE(Table1[[#This Row],[County (WPR)]], " County", ""))</f>
        <v>Emery</v>
      </c>
    </row>
    <row r="3016" spans="1:10">
      <c r="A3016" t="s">
        <v>135</v>
      </c>
      <c r="B3016" t="s">
        <v>318</v>
      </c>
      <c r="C3016">
        <v>2025</v>
      </c>
      <c r="D3016">
        <v>2</v>
      </c>
      <c r="E3016">
        <v>84526</v>
      </c>
      <c r="F3016" t="s">
        <v>290</v>
      </c>
      <c r="G3016">
        <v>4</v>
      </c>
      <c r="H3016" t="str">
        <f>_xlfn.XLOOKUP(Table1[[#This Row],[ZIPCODE]],Table2[Zip Code],Table2[County])</f>
        <v>Carbon</v>
      </c>
      <c r="I3016" t="str">
        <f>_xlfn.XLOOKUP(Table1[[#This Row],[ZIPCODE]],Table3[zip],Table3[county])</f>
        <v>Carbon County</v>
      </c>
      <c r="J3016" t="str">
        <f>IFERROR(Table1[[#This Row],[County (Utah.gov)]], SUBSTITUTE(Table1[[#This Row],[County (WPR)]], " County", ""))</f>
        <v>Carbon</v>
      </c>
    </row>
    <row r="3017" spans="1:10">
      <c r="A3017" t="s">
        <v>135</v>
      </c>
      <c r="B3017" t="s">
        <v>318</v>
      </c>
      <c r="C3017">
        <v>2025</v>
      </c>
      <c r="D3017">
        <v>2</v>
      </c>
      <c r="E3017">
        <v>84526</v>
      </c>
      <c r="F3017" t="s">
        <v>291</v>
      </c>
      <c r="G3017">
        <v>24</v>
      </c>
      <c r="H3017" t="str">
        <f>_xlfn.XLOOKUP(Table1[[#This Row],[ZIPCODE]],Table2[Zip Code],Table2[County])</f>
        <v>Carbon</v>
      </c>
      <c r="I3017" t="str">
        <f>_xlfn.XLOOKUP(Table1[[#This Row],[ZIPCODE]],Table3[zip],Table3[county])</f>
        <v>Carbon County</v>
      </c>
      <c r="J3017" t="str">
        <f>IFERROR(Table1[[#This Row],[County (Utah.gov)]], SUBSTITUTE(Table1[[#This Row],[County (WPR)]], " County", ""))</f>
        <v>Carbon</v>
      </c>
    </row>
    <row r="3018" spans="1:10">
      <c r="A3018" t="s">
        <v>135</v>
      </c>
      <c r="B3018" t="s">
        <v>318</v>
      </c>
      <c r="C3018">
        <v>2025</v>
      </c>
      <c r="D3018">
        <v>2</v>
      </c>
      <c r="E3018">
        <v>84528</v>
      </c>
      <c r="F3018" t="s">
        <v>290</v>
      </c>
      <c r="G3018">
        <v>1</v>
      </c>
      <c r="H3018" t="str">
        <f>_xlfn.XLOOKUP(Table1[[#This Row],[ZIPCODE]],Table2[Zip Code],Table2[County])</f>
        <v>Emery</v>
      </c>
      <c r="I3018" t="str">
        <f>_xlfn.XLOOKUP(Table1[[#This Row],[ZIPCODE]],Table3[zip],Table3[county])</f>
        <v>Emery County</v>
      </c>
      <c r="J3018" t="str">
        <f>IFERROR(Table1[[#This Row],[County (Utah.gov)]], SUBSTITUTE(Table1[[#This Row],[County (WPR)]], " County", ""))</f>
        <v>Emery</v>
      </c>
    </row>
    <row r="3019" spans="1:10">
      <c r="A3019" t="s">
        <v>135</v>
      </c>
      <c r="B3019" t="s">
        <v>318</v>
      </c>
      <c r="C3019">
        <v>2025</v>
      </c>
      <c r="D3019">
        <v>2</v>
      </c>
      <c r="E3019">
        <v>84528</v>
      </c>
      <c r="F3019" t="s">
        <v>291</v>
      </c>
      <c r="G3019">
        <v>15</v>
      </c>
      <c r="H3019" t="str">
        <f>_xlfn.XLOOKUP(Table1[[#This Row],[ZIPCODE]],Table2[Zip Code],Table2[County])</f>
        <v>Emery</v>
      </c>
      <c r="I3019" t="str">
        <f>_xlfn.XLOOKUP(Table1[[#This Row],[ZIPCODE]],Table3[zip],Table3[county])</f>
        <v>Emery County</v>
      </c>
      <c r="J3019" t="str">
        <f>IFERROR(Table1[[#This Row],[County (Utah.gov)]], SUBSTITUTE(Table1[[#This Row],[County (WPR)]], " County", ""))</f>
        <v>Emery</v>
      </c>
    </row>
    <row r="3020" spans="1:10">
      <c r="A3020" t="s">
        <v>135</v>
      </c>
      <c r="B3020" t="s">
        <v>318</v>
      </c>
      <c r="C3020">
        <v>2025</v>
      </c>
      <c r="D3020">
        <v>2</v>
      </c>
      <c r="E3020">
        <v>84529</v>
      </c>
      <c r="F3020" t="s">
        <v>291</v>
      </c>
      <c r="G3020">
        <v>2</v>
      </c>
      <c r="H3020" t="str">
        <f>_xlfn.XLOOKUP(Table1[[#This Row],[ZIPCODE]],Table2[Zip Code],Table2[County])</f>
        <v>Carbon</v>
      </c>
      <c r="I3020" t="str">
        <f>_xlfn.XLOOKUP(Table1[[#This Row],[ZIPCODE]],Table3[zip],Table3[county])</f>
        <v>Carbon County</v>
      </c>
      <c r="J3020" t="str">
        <f>IFERROR(Table1[[#This Row],[County (Utah.gov)]], SUBSTITUTE(Table1[[#This Row],[County (WPR)]], " County", ""))</f>
        <v>Carbon</v>
      </c>
    </row>
    <row r="3021" spans="1:10">
      <c r="A3021" t="s">
        <v>135</v>
      </c>
      <c r="B3021" t="s">
        <v>318</v>
      </c>
      <c r="C3021">
        <v>2025</v>
      </c>
      <c r="D3021">
        <v>2</v>
      </c>
      <c r="E3021">
        <v>84530</v>
      </c>
      <c r="F3021" t="s">
        <v>291</v>
      </c>
      <c r="G3021">
        <v>2</v>
      </c>
      <c r="H3021" t="str">
        <f>_xlfn.XLOOKUP(Table1[[#This Row],[ZIPCODE]],Table2[Zip Code],Table2[County])</f>
        <v>San Juan</v>
      </c>
      <c r="I3021" t="str">
        <f>_xlfn.XLOOKUP(Table1[[#This Row],[ZIPCODE]],Table3[zip],Table3[county])</f>
        <v>San Juan County</v>
      </c>
      <c r="J3021" t="str">
        <f>IFERROR(Table1[[#This Row],[County (Utah.gov)]], SUBSTITUTE(Table1[[#This Row],[County (WPR)]], " County", ""))</f>
        <v>San Juan</v>
      </c>
    </row>
    <row r="3022" spans="1:10">
      <c r="A3022" t="s">
        <v>135</v>
      </c>
      <c r="B3022" t="s">
        <v>318</v>
      </c>
      <c r="C3022">
        <v>2025</v>
      </c>
      <c r="D3022">
        <v>2</v>
      </c>
      <c r="E3022">
        <v>84531</v>
      </c>
      <c r="F3022" t="s">
        <v>291</v>
      </c>
      <c r="G3022">
        <v>1</v>
      </c>
      <c r="H3022" t="str">
        <f>_xlfn.XLOOKUP(Table1[[#This Row],[ZIPCODE]],Table2[Zip Code],Table2[County])</f>
        <v>San Juan</v>
      </c>
      <c r="I3022" t="str">
        <f>_xlfn.XLOOKUP(Table1[[#This Row],[ZIPCODE]],Table3[zip],Table3[county])</f>
        <v>San Juan County</v>
      </c>
      <c r="J3022" t="str">
        <f>IFERROR(Table1[[#This Row],[County (Utah.gov)]], SUBSTITUTE(Table1[[#This Row],[County (WPR)]], " County", ""))</f>
        <v>San Juan</v>
      </c>
    </row>
    <row r="3023" spans="1:10">
      <c r="A3023" t="s">
        <v>135</v>
      </c>
      <c r="B3023" t="s">
        <v>318</v>
      </c>
      <c r="C3023">
        <v>2025</v>
      </c>
      <c r="D3023">
        <v>2</v>
      </c>
      <c r="E3023">
        <v>84532</v>
      </c>
      <c r="F3023" t="s">
        <v>290</v>
      </c>
      <c r="G3023">
        <v>2</v>
      </c>
      <c r="H3023" t="str">
        <f>_xlfn.XLOOKUP(Table1[[#This Row],[ZIPCODE]],Table2[Zip Code],Table2[County])</f>
        <v>Grand</v>
      </c>
      <c r="I3023" t="str">
        <f>_xlfn.XLOOKUP(Table1[[#This Row],[ZIPCODE]],Table3[zip],Table3[county])</f>
        <v>Grand County</v>
      </c>
      <c r="J3023" t="str">
        <f>IFERROR(Table1[[#This Row],[County (Utah.gov)]], SUBSTITUTE(Table1[[#This Row],[County (WPR)]], " County", ""))</f>
        <v>Grand</v>
      </c>
    </row>
    <row r="3024" spans="1:10">
      <c r="A3024" t="s">
        <v>135</v>
      </c>
      <c r="B3024" t="s">
        <v>318</v>
      </c>
      <c r="C3024">
        <v>2025</v>
      </c>
      <c r="D3024">
        <v>2</v>
      </c>
      <c r="E3024">
        <v>84532</v>
      </c>
      <c r="F3024" t="s">
        <v>291</v>
      </c>
      <c r="G3024">
        <v>13</v>
      </c>
      <c r="H3024" t="str">
        <f>_xlfn.XLOOKUP(Table1[[#This Row],[ZIPCODE]],Table2[Zip Code],Table2[County])</f>
        <v>Grand</v>
      </c>
      <c r="I3024" t="str">
        <f>_xlfn.XLOOKUP(Table1[[#This Row],[ZIPCODE]],Table3[zip],Table3[county])</f>
        <v>Grand County</v>
      </c>
      <c r="J3024" t="str">
        <f>IFERROR(Table1[[#This Row],[County (Utah.gov)]], SUBSTITUTE(Table1[[#This Row],[County (WPR)]], " County", ""))</f>
        <v>Grand</v>
      </c>
    </row>
    <row r="3025" spans="1:10">
      <c r="A3025" t="s">
        <v>135</v>
      </c>
      <c r="B3025" t="s">
        <v>318</v>
      </c>
      <c r="C3025">
        <v>2025</v>
      </c>
      <c r="D3025">
        <v>2</v>
      </c>
      <c r="E3025">
        <v>84534</v>
      </c>
      <c r="F3025" t="s">
        <v>290</v>
      </c>
      <c r="G3025">
        <v>1</v>
      </c>
      <c r="H3025" t="str">
        <f>_xlfn.XLOOKUP(Table1[[#This Row],[ZIPCODE]],Table2[Zip Code],Table2[County])</f>
        <v>San Juan</v>
      </c>
      <c r="I3025" t="str">
        <f>_xlfn.XLOOKUP(Table1[[#This Row],[ZIPCODE]],Table3[zip],Table3[county])</f>
        <v>San Juan County</v>
      </c>
      <c r="J3025" t="str">
        <f>IFERROR(Table1[[#This Row],[County (Utah.gov)]], SUBSTITUTE(Table1[[#This Row],[County (WPR)]], " County", ""))</f>
        <v>San Juan</v>
      </c>
    </row>
    <row r="3026" spans="1:10">
      <c r="A3026" t="s">
        <v>135</v>
      </c>
      <c r="B3026" t="s">
        <v>318</v>
      </c>
      <c r="C3026">
        <v>2025</v>
      </c>
      <c r="D3026">
        <v>2</v>
      </c>
      <c r="E3026">
        <v>84534</v>
      </c>
      <c r="F3026" t="s">
        <v>291</v>
      </c>
      <c r="G3026">
        <v>4</v>
      </c>
      <c r="H3026" t="str">
        <f>_xlfn.XLOOKUP(Table1[[#This Row],[ZIPCODE]],Table2[Zip Code],Table2[County])</f>
        <v>San Juan</v>
      </c>
      <c r="I3026" t="str">
        <f>_xlfn.XLOOKUP(Table1[[#This Row],[ZIPCODE]],Table3[zip],Table3[county])</f>
        <v>San Juan County</v>
      </c>
      <c r="J3026" t="str">
        <f>IFERROR(Table1[[#This Row],[County (Utah.gov)]], SUBSTITUTE(Table1[[#This Row],[County (WPR)]], " County", ""))</f>
        <v>San Juan</v>
      </c>
    </row>
    <row r="3027" spans="1:10">
      <c r="A3027" t="s">
        <v>135</v>
      </c>
      <c r="B3027" t="s">
        <v>318</v>
      </c>
      <c r="C3027">
        <v>2025</v>
      </c>
      <c r="D3027">
        <v>2</v>
      </c>
      <c r="E3027">
        <v>84535</v>
      </c>
      <c r="F3027" t="s">
        <v>291</v>
      </c>
      <c r="G3027">
        <v>1</v>
      </c>
      <c r="H3027" t="str">
        <f>_xlfn.XLOOKUP(Table1[[#This Row],[ZIPCODE]],Table2[Zip Code],Table2[County])</f>
        <v>San Juan</v>
      </c>
      <c r="I3027" t="str">
        <f>_xlfn.XLOOKUP(Table1[[#This Row],[ZIPCODE]],Table3[zip],Table3[county])</f>
        <v>San Juan County</v>
      </c>
      <c r="J3027" t="str">
        <f>IFERROR(Table1[[#This Row],[County (Utah.gov)]], SUBSTITUTE(Table1[[#This Row],[County (WPR)]], " County", ""))</f>
        <v>San Juan</v>
      </c>
    </row>
    <row r="3028" spans="1:10">
      <c r="A3028" t="s">
        <v>135</v>
      </c>
      <c r="B3028" t="s">
        <v>318</v>
      </c>
      <c r="C3028">
        <v>2025</v>
      </c>
      <c r="D3028">
        <v>2</v>
      </c>
      <c r="E3028">
        <v>84536</v>
      </c>
      <c r="F3028" t="s">
        <v>290</v>
      </c>
      <c r="G3028">
        <v>4</v>
      </c>
      <c r="H3028" t="str">
        <f>_xlfn.XLOOKUP(Table1[[#This Row],[ZIPCODE]],Table2[Zip Code],Table2[County])</f>
        <v>San Juan</v>
      </c>
      <c r="I3028" t="str">
        <f>_xlfn.XLOOKUP(Table1[[#This Row],[ZIPCODE]],Table3[zip],Table3[county])</f>
        <v>San Juan County</v>
      </c>
      <c r="J3028" t="str">
        <f>IFERROR(Table1[[#This Row],[County (Utah.gov)]], SUBSTITUTE(Table1[[#This Row],[County (WPR)]], " County", ""))</f>
        <v>San Juan</v>
      </c>
    </row>
    <row r="3029" spans="1:10">
      <c r="A3029" t="s">
        <v>135</v>
      </c>
      <c r="B3029" t="s">
        <v>318</v>
      </c>
      <c r="C3029">
        <v>2025</v>
      </c>
      <c r="D3029">
        <v>2</v>
      </c>
      <c r="E3029">
        <v>84536</v>
      </c>
      <c r="F3029" t="s">
        <v>291</v>
      </c>
      <c r="G3029">
        <v>6</v>
      </c>
      <c r="H3029" t="str">
        <f>_xlfn.XLOOKUP(Table1[[#This Row],[ZIPCODE]],Table2[Zip Code],Table2[County])</f>
        <v>San Juan</v>
      </c>
      <c r="I3029" t="str">
        <f>_xlfn.XLOOKUP(Table1[[#This Row],[ZIPCODE]],Table3[zip],Table3[county])</f>
        <v>San Juan County</v>
      </c>
      <c r="J3029" t="str">
        <f>IFERROR(Table1[[#This Row],[County (Utah.gov)]], SUBSTITUTE(Table1[[#This Row],[County (WPR)]], " County", ""))</f>
        <v>San Juan</v>
      </c>
    </row>
    <row r="3030" spans="1:10">
      <c r="A3030" t="s">
        <v>135</v>
      </c>
      <c r="B3030" t="s">
        <v>318</v>
      </c>
      <c r="C3030">
        <v>2025</v>
      </c>
      <c r="D3030">
        <v>2</v>
      </c>
      <c r="E3030">
        <v>84537</v>
      </c>
      <c r="F3030" t="s">
        <v>291</v>
      </c>
      <c r="G3030">
        <v>5</v>
      </c>
      <c r="H3030" t="str">
        <f>_xlfn.XLOOKUP(Table1[[#This Row],[ZIPCODE]],Table2[Zip Code],Table2[County])</f>
        <v>Emery</v>
      </c>
      <c r="I3030" t="str">
        <f>_xlfn.XLOOKUP(Table1[[#This Row],[ZIPCODE]],Table3[zip],Table3[county])</f>
        <v>Emery County</v>
      </c>
      <c r="J3030" t="str">
        <f>IFERROR(Table1[[#This Row],[County (Utah.gov)]], SUBSTITUTE(Table1[[#This Row],[County (WPR)]], " County", ""))</f>
        <v>Emery</v>
      </c>
    </row>
    <row r="3031" spans="1:10">
      <c r="A3031" t="s">
        <v>135</v>
      </c>
      <c r="B3031" t="s">
        <v>318</v>
      </c>
      <c r="C3031">
        <v>2025</v>
      </c>
      <c r="D3031">
        <v>2</v>
      </c>
      <c r="E3031">
        <v>84539</v>
      </c>
      <c r="F3031" t="s">
        <v>291</v>
      </c>
      <c r="G3031">
        <v>1</v>
      </c>
      <c r="H3031" t="str">
        <f>_xlfn.XLOOKUP(Table1[[#This Row],[ZIPCODE]],Table2[Zip Code],Table2[County])</f>
        <v>Carbon</v>
      </c>
      <c r="I3031" t="str">
        <f>_xlfn.XLOOKUP(Table1[[#This Row],[ZIPCODE]],Table3[zip],Table3[county])</f>
        <v>Carbon County</v>
      </c>
      <c r="J3031" t="str">
        <f>IFERROR(Table1[[#This Row],[County (Utah.gov)]], SUBSTITUTE(Table1[[#This Row],[County (WPR)]], " County", ""))</f>
        <v>Carbon</v>
      </c>
    </row>
    <row r="3032" spans="1:10">
      <c r="A3032" t="s">
        <v>135</v>
      </c>
      <c r="B3032" t="s">
        <v>318</v>
      </c>
      <c r="C3032">
        <v>2025</v>
      </c>
      <c r="D3032">
        <v>2</v>
      </c>
      <c r="E3032">
        <v>84542</v>
      </c>
      <c r="F3032" t="s">
        <v>290</v>
      </c>
      <c r="G3032">
        <v>1</v>
      </c>
      <c r="H3032" t="str">
        <f>_xlfn.XLOOKUP(Table1[[#This Row],[ZIPCODE]],Table2[Zip Code],Table2[County])</f>
        <v>Carbon</v>
      </c>
      <c r="I3032" t="str">
        <f>_xlfn.XLOOKUP(Table1[[#This Row],[ZIPCODE]],Table3[zip],Table3[county])</f>
        <v>Carbon County</v>
      </c>
      <c r="J3032" t="str">
        <f>IFERROR(Table1[[#This Row],[County (Utah.gov)]], SUBSTITUTE(Table1[[#This Row],[County (WPR)]], " County", ""))</f>
        <v>Carbon</v>
      </c>
    </row>
    <row r="3033" spans="1:10">
      <c r="A3033" t="s">
        <v>135</v>
      </c>
      <c r="B3033" t="s">
        <v>318</v>
      </c>
      <c r="C3033">
        <v>2025</v>
      </c>
      <c r="D3033">
        <v>2</v>
      </c>
      <c r="E3033">
        <v>84542</v>
      </c>
      <c r="F3033" t="s">
        <v>291</v>
      </c>
      <c r="G3033">
        <v>13</v>
      </c>
      <c r="H3033" t="str">
        <f>_xlfn.XLOOKUP(Table1[[#This Row],[ZIPCODE]],Table2[Zip Code],Table2[County])</f>
        <v>Carbon</v>
      </c>
      <c r="I3033" t="str">
        <f>_xlfn.XLOOKUP(Table1[[#This Row],[ZIPCODE]],Table3[zip],Table3[county])</f>
        <v>Carbon County</v>
      </c>
      <c r="J3033" t="str">
        <f>IFERROR(Table1[[#This Row],[County (Utah.gov)]], SUBSTITUTE(Table1[[#This Row],[County (WPR)]], " County", ""))</f>
        <v>Carbon</v>
      </c>
    </row>
    <row r="3034" spans="1:10">
      <c r="A3034" t="s">
        <v>135</v>
      </c>
      <c r="B3034" t="s">
        <v>318</v>
      </c>
      <c r="C3034">
        <v>2025</v>
      </c>
      <c r="D3034">
        <v>2</v>
      </c>
      <c r="E3034">
        <v>84601</v>
      </c>
      <c r="F3034" t="s">
        <v>291</v>
      </c>
      <c r="G3034">
        <v>1</v>
      </c>
      <c r="H3034" t="str">
        <f>_xlfn.XLOOKUP(Table1[[#This Row],[ZIPCODE]],Table2[Zip Code],Table2[County])</f>
        <v>Utah</v>
      </c>
      <c r="I3034" t="str">
        <f>_xlfn.XLOOKUP(Table1[[#This Row],[ZIPCODE]],Table3[zip],Table3[county])</f>
        <v>Utah County</v>
      </c>
      <c r="J3034" t="str">
        <f>IFERROR(Table1[[#This Row],[County (Utah.gov)]], SUBSTITUTE(Table1[[#This Row],[County (WPR)]], " County", ""))</f>
        <v>Utah</v>
      </c>
    </row>
    <row r="3035" spans="1:10">
      <c r="A3035" t="s">
        <v>135</v>
      </c>
      <c r="B3035" t="s">
        <v>318</v>
      </c>
      <c r="C3035">
        <v>2025</v>
      </c>
      <c r="D3035">
        <v>2</v>
      </c>
      <c r="E3035">
        <v>84621</v>
      </c>
      <c r="F3035" t="s">
        <v>291</v>
      </c>
      <c r="G3035">
        <v>2</v>
      </c>
      <c r="H3035" t="str">
        <f>_xlfn.XLOOKUP(Table1[[#This Row],[ZIPCODE]],Table2[Zip Code],Table2[County])</f>
        <v>Sanpete</v>
      </c>
      <c r="I3035" t="str">
        <f>_xlfn.XLOOKUP(Table1[[#This Row],[ZIPCODE]],Table3[zip],Table3[county])</f>
        <v>Sanpete County</v>
      </c>
      <c r="J3035" t="str">
        <f>IFERROR(Table1[[#This Row],[County (Utah.gov)]], SUBSTITUTE(Table1[[#This Row],[County (WPR)]], " County", ""))</f>
        <v>Sanpete</v>
      </c>
    </row>
    <row r="3036" spans="1:10">
      <c r="A3036" t="s">
        <v>135</v>
      </c>
      <c r="B3036" t="s">
        <v>318</v>
      </c>
      <c r="C3036">
        <v>2025</v>
      </c>
      <c r="D3036">
        <v>2</v>
      </c>
      <c r="E3036">
        <v>84622</v>
      </c>
      <c r="F3036" t="s">
        <v>291</v>
      </c>
      <c r="G3036">
        <v>1</v>
      </c>
      <c r="H3036" t="str">
        <f>_xlfn.XLOOKUP(Table1[[#This Row],[ZIPCODE]],Table2[Zip Code],Table2[County])</f>
        <v>Sanpete</v>
      </c>
      <c r="I3036" t="str">
        <f>_xlfn.XLOOKUP(Table1[[#This Row],[ZIPCODE]],Table3[zip],Table3[county])</f>
        <v>Sanpete County</v>
      </c>
      <c r="J3036" t="str">
        <f>IFERROR(Table1[[#This Row],[County (Utah.gov)]], SUBSTITUTE(Table1[[#This Row],[County (WPR)]], " County", ""))</f>
        <v>Sanpete</v>
      </c>
    </row>
    <row r="3037" spans="1:10">
      <c r="A3037" t="s">
        <v>135</v>
      </c>
      <c r="B3037" t="s">
        <v>318</v>
      </c>
      <c r="C3037">
        <v>2025</v>
      </c>
      <c r="D3037">
        <v>2</v>
      </c>
      <c r="E3037">
        <v>84623</v>
      </c>
      <c r="F3037" t="s">
        <v>291</v>
      </c>
      <c r="G3037">
        <v>1</v>
      </c>
      <c r="H3037" t="str">
        <f>_xlfn.XLOOKUP(Table1[[#This Row],[ZIPCODE]],Table2[Zip Code],Table2[County])</f>
        <v>Sanpete</v>
      </c>
      <c r="I3037" t="str">
        <f>_xlfn.XLOOKUP(Table1[[#This Row],[ZIPCODE]],Table3[zip],Table3[county])</f>
        <v>Sanpete County</v>
      </c>
      <c r="J3037" t="str">
        <f>IFERROR(Table1[[#This Row],[County (Utah.gov)]], SUBSTITUTE(Table1[[#This Row],[County (WPR)]], " County", ""))</f>
        <v>Sanpete</v>
      </c>
    </row>
    <row r="3038" spans="1:10">
      <c r="A3038" t="s">
        <v>135</v>
      </c>
      <c r="B3038" t="s">
        <v>318</v>
      </c>
      <c r="C3038">
        <v>2025</v>
      </c>
      <c r="D3038">
        <v>2</v>
      </c>
      <c r="E3038">
        <v>84627</v>
      </c>
      <c r="F3038" t="s">
        <v>291</v>
      </c>
      <c r="G3038">
        <v>1</v>
      </c>
      <c r="H3038" t="str">
        <f>_xlfn.XLOOKUP(Table1[[#This Row],[ZIPCODE]],Table2[Zip Code],Table2[County])</f>
        <v>Sanpete</v>
      </c>
      <c r="I3038" t="str">
        <f>_xlfn.XLOOKUP(Table1[[#This Row],[ZIPCODE]],Table3[zip],Table3[county])</f>
        <v>Sanpete County</v>
      </c>
      <c r="J3038" t="str">
        <f>IFERROR(Table1[[#This Row],[County (Utah.gov)]], SUBSTITUTE(Table1[[#This Row],[County (WPR)]], " County", ""))</f>
        <v>Sanpete</v>
      </c>
    </row>
    <row r="3039" spans="1:10">
      <c r="A3039" t="s">
        <v>135</v>
      </c>
      <c r="B3039" t="s">
        <v>318</v>
      </c>
      <c r="C3039">
        <v>2025</v>
      </c>
      <c r="D3039">
        <v>2</v>
      </c>
      <c r="E3039">
        <v>84629</v>
      </c>
      <c r="F3039" t="s">
        <v>291</v>
      </c>
      <c r="G3039">
        <v>1</v>
      </c>
      <c r="H3039" t="str">
        <f>_xlfn.XLOOKUP(Table1[[#This Row],[ZIPCODE]],Table2[Zip Code],Table2[County])</f>
        <v>Sanpete</v>
      </c>
      <c r="I3039" t="str">
        <f>_xlfn.XLOOKUP(Table1[[#This Row],[ZIPCODE]],Table3[zip],Table3[county])</f>
        <v>Sanpete County</v>
      </c>
      <c r="J3039" t="str">
        <f>IFERROR(Table1[[#This Row],[County (Utah.gov)]], SUBSTITUTE(Table1[[#This Row],[County (WPR)]], " County", ""))</f>
        <v>Sanpete</v>
      </c>
    </row>
    <row r="3040" spans="1:10">
      <c r="A3040" t="s">
        <v>135</v>
      </c>
      <c r="B3040" t="s">
        <v>318</v>
      </c>
      <c r="C3040">
        <v>2025</v>
      </c>
      <c r="D3040">
        <v>2</v>
      </c>
      <c r="E3040">
        <v>84630</v>
      </c>
      <c r="F3040" t="s">
        <v>291</v>
      </c>
      <c r="G3040">
        <v>1</v>
      </c>
      <c r="H3040" t="str">
        <f>_xlfn.XLOOKUP(Table1[[#This Row],[ZIPCODE]],Table2[Zip Code],Table2[County])</f>
        <v>Sanpete</v>
      </c>
      <c r="I3040" t="str">
        <f>_xlfn.XLOOKUP(Table1[[#This Row],[ZIPCODE]],Table3[zip],Table3[county])</f>
        <v>Sanpete County</v>
      </c>
      <c r="J3040" t="str">
        <f>IFERROR(Table1[[#This Row],[County (Utah.gov)]], SUBSTITUTE(Table1[[#This Row],[County (WPR)]], " County", ""))</f>
        <v>Sanpete</v>
      </c>
    </row>
    <row r="3041" spans="1:10">
      <c r="A3041" t="s">
        <v>135</v>
      </c>
      <c r="B3041" t="s">
        <v>318</v>
      </c>
      <c r="C3041">
        <v>2025</v>
      </c>
      <c r="D3041">
        <v>2</v>
      </c>
      <c r="E3041">
        <v>84637</v>
      </c>
      <c r="F3041" t="s">
        <v>291</v>
      </c>
      <c r="G3041">
        <v>2</v>
      </c>
      <c r="H3041" t="str">
        <f>_xlfn.XLOOKUP(Table1[[#This Row],[ZIPCODE]],Table2[Zip Code],Table2[County])</f>
        <v>Millard</v>
      </c>
      <c r="I3041" t="str">
        <f>_xlfn.XLOOKUP(Table1[[#This Row],[ZIPCODE]],Table3[zip],Table3[county])</f>
        <v>Millard County</v>
      </c>
      <c r="J3041" t="str">
        <f>IFERROR(Table1[[#This Row],[County (Utah.gov)]], SUBSTITUTE(Table1[[#This Row],[County (WPR)]], " County", ""))</f>
        <v>Millard</v>
      </c>
    </row>
    <row r="3042" spans="1:10">
      <c r="A3042" t="s">
        <v>135</v>
      </c>
      <c r="B3042" t="s">
        <v>318</v>
      </c>
      <c r="C3042">
        <v>2025</v>
      </c>
      <c r="D3042">
        <v>2</v>
      </c>
      <c r="E3042">
        <v>84647</v>
      </c>
      <c r="F3042" t="s">
        <v>290</v>
      </c>
      <c r="G3042">
        <v>1</v>
      </c>
      <c r="H3042" t="str">
        <f>_xlfn.XLOOKUP(Table1[[#This Row],[ZIPCODE]],Table2[Zip Code],Table2[County])</f>
        <v>Sanpete</v>
      </c>
      <c r="I3042" t="str">
        <f>_xlfn.XLOOKUP(Table1[[#This Row],[ZIPCODE]],Table3[zip],Table3[county])</f>
        <v>Sanpete County</v>
      </c>
      <c r="J3042" t="str">
        <f>IFERROR(Table1[[#This Row],[County (Utah.gov)]], SUBSTITUTE(Table1[[#This Row],[County (WPR)]], " County", ""))</f>
        <v>Sanpete</v>
      </c>
    </row>
    <row r="3043" spans="1:10">
      <c r="A3043" t="s">
        <v>135</v>
      </c>
      <c r="B3043" t="s">
        <v>318</v>
      </c>
      <c r="C3043">
        <v>2025</v>
      </c>
      <c r="D3043">
        <v>2</v>
      </c>
      <c r="E3043">
        <v>84647</v>
      </c>
      <c r="F3043" t="s">
        <v>291</v>
      </c>
      <c r="G3043">
        <v>1</v>
      </c>
      <c r="H3043" t="str">
        <f>_xlfn.XLOOKUP(Table1[[#This Row],[ZIPCODE]],Table2[Zip Code],Table2[County])</f>
        <v>Sanpete</v>
      </c>
      <c r="I3043" t="str">
        <f>_xlfn.XLOOKUP(Table1[[#This Row],[ZIPCODE]],Table3[zip],Table3[county])</f>
        <v>Sanpete County</v>
      </c>
      <c r="J3043" t="str">
        <f>IFERROR(Table1[[#This Row],[County (Utah.gov)]], SUBSTITUTE(Table1[[#This Row],[County (WPR)]], " County", ""))</f>
        <v>Sanpete</v>
      </c>
    </row>
    <row r="3044" spans="1:10">
      <c r="A3044" t="s">
        <v>135</v>
      </c>
      <c r="B3044" t="s">
        <v>318</v>
      </c>
      <c r="C3044">
        <v>2025</v>
      </c>
      <c r="D3044">
        <v>2</v>
      </c>
      <c r="E3044">
        <v>84651</v>
      </c>
      <c r="F3044" t="s">
        <v>291</v>
      </c>
      <c r="G3044">
        <v>1</v>
      </c>
      <c r="H3044" t="str">
        <f>_xlfn.XLOOKUP(Table1[[#This Row],[ZIPCODE]],Table2[Zip Code],Table2[County])</f>
        <v>Utah</v>
      </c>
      <c r="I3044" t="str">
        <f>_xlfn.XLOOKUP(Table1[[#This Row],[ZIPCODE]],Table3[zip],Table3[county])</f>
        <v>Utah County</v>
      </c>
      <c r="J3044" t="str">
        <f>IFERROR(Table1[[#This Row],[County (Utah.gov)]], SUBSTITUTE(Table1[[#This Row],[County (WPR)]], " County", ""))</f>
        <v>Utah</v>
      </c>
    </row>
    <row r="3045" spans="1:10">
      <c r="A3045" t="s">
        <v>135</v>
      </c>
      <c r="B3045" t="s">
        <v>318</v>
      </c>
      <c r="C3045">
        <v>2025</v>
      </c>
      <c r="D3045">
        <v>2</v>
      </c>
      <c r="E3045">
        <v>84652</v>
      </c>
      <c r="F3045" t="s">
        <v>291</v>
      </c>
      <c r="G3045">
        <v>1</v>
      </c>
      <c r="H3045" t="str">
        <f>_xlfn.XLOOKUP(Table1[[#This Row],[ZIPCODE]],Table2[Zip Code],Table2[County])</f>
        <v>Sevier</v>
      </c>
      <c r="I3045" t="str">
        <f>_xlfn.XLOOKUP(Table1[[#This Row],[ZIPCODE]],Table3[zip],Table3[county])</f>
        <v>Sevier County</v>
      </c>
      <c r="J3045" t="str">
        <f>IFERROR(Table1[[#This Row],[County (Utah.gov)]], SUBSTITUTE(Table1[[#This Row],[County (WPR)]], " County", ""))</f>
        <v>Sevier</v>
      </c>
    </row>
    <row r="3046" spans="1:10">
      <c r="A3046" t="s">
        <v>135</v>
      </c>
      <c r="B3046" t="s">
        <v>318</v>
      </c>
      <c r="C3046">
        <v>2025</v>
      </c>
      <c r="D3046">
        <v>2</v>
      </c>
      <c r="E3046">
        <v>84657</v>
      </c>
      <c r="F3046" t="s">
        <v>291</v>
      </c>
      <c r="G3046">
        <v>1</v>
      </c>
      <c r="H3046" t="str">
        <f>_xlfn.XLOOKUP(Table1[[#This Row],[ZIPCODE]],Table2[Zip Code],Table2[County])</f>
        <v>Sevier</v>
      </c>
      <c r="I3046" t="str">
        <f>_xlfn.XLOOKUP(Table1[[#This Row],[ZIPCODE]],Table3[zip],Table3[county])</f>
        <v>Sevier County</v>
      </c>
      <c r="J3046" t="str">
        <f>IFERROR(Table1[[#This Row],[County (Utah.gov)]], SUBSTITUTE(Table1[[#This Row],[County (WPR)]], " County", ""))</f>
        <v>Sevier</v>
      </c>
    </row>
    <row r="3047" spans="1:10">
      <c r="A3047" t="s">
        <v>135</v>
      </c>
      <c r="B3047" t="s">
        <v>318</v>
      </c>
      <c r="C3047">
        <v>2025</v>
      </c>
      <c r="D3047">
        <v>2</v>
      </c>
      <c r="E3047">
        <v>84660</v>
      </c>
      <c r="F3047" t="s">
        <v>290</v>
      </c>
      <c r="G3047">
        <v>1</v>
      </c>
      <c r="H3047" t="str">
        <f>_xlfn.XLOOKUP(Table1[[#This Row],[ZIPCODE]],Table2[Zip Code],Table2[County])</f>
        <v>Utah</v>
      </c>
      <c r="I3047" t="str">
        <f>_xlfn.XLOOKUP(Table1[[#This Row],[ZIPCODE]],Table3[zip],Table3[county])</f>
        <v>Utah County</v>
      </c>
      <c r="J3047" t="str">
        <f>IFERROR(Table1[[#This Row],[County (Utah.gov)]], SUBSTITUTE(Table1[[#This Row],[County (WPR)]], " County", ""))</f>
        <v>Utah</v>
      </c>
    </row>
    <row r="3048" spans="1:10">
      <c r="A3048" t="s">
        <v>135</v>
      </c>
      <c r="B3048" t="s">
        <v>318</v>
      </c>
      <c r="C3048">
        <v>2025</v>
      </c>
      <c r="D3048">
        <v>2</v>
      </c>
      <c r="E3048">
        <v>84660</v>
      </c>
      <c r="F3048" t="s">
        <v>291</v>
      </c>
      <c r="G3048">
        <v>1</v>
      </c>
      <c r="H3048" t="str">
        <f>_xlfn.XLOOKUP(Table1[[#This Row],[ZIPCODE]],Table2[Zip Code],Table2[County])</f>
        <v>Utah</v>
      </c>
      <c r="I3048" t="str">
        <f>_xlfn.XLOOKUP(Table1[[#This Row],[ZIPCODE]],Table3[zip],Table3[county])</f>
        <v>Utah County</v>
      </c>
      <c r="J3048" t="str">
        <f>IFERROR(Table1[[#This Row],[County (Utah.gov)]], SUBSTITUTE(Table1[[#This Row],[County (WPR)]], " County", ""))</f>
        <v>Utah</v>
      </c>
    </row>
    <row r="3049" spans="1:10">
      <c r="A3049" t="s">
        <v>135</v>
      </c>
      <c r="B3049" t="s">
        <v>318</v>
      </c>
      <c r="C3049">
        <v>2025</v>
      </c>
      <c r="D3049">
        <v>2</v>
      </c>
      <c r="E3049">
        <v>84663</v>
      </c>
      <c r="F3049" t="s">
        <v>291</v>
      </c>
      <c r="G3049">
        <v>2</v>
      </c>
      <c r="H3049" t="str">
        <f>_xlfn.XLOOKUP(Table1[[#This Row],[ZIPCODE]],Table2[Zip Code],Table2[County])</f>
        <v>Utah</v>
      </c>
      <c r="I3049" t="str">
        <f>_xlfn.XLOOKUP(Table1[[#This Row],[ZIPCODE]],Table3[zip],Table3[county])</f>
        <v>Utah County</v>
      </c>
      <c r="J3049" t="str">
        <f>IFERROR(Table1[[#This Row],[County (Utah.gov)]], SUBSTITUTE(Table1[[#This Row],[County (WPR)]], " County", ""))</f>
        <v>Utah</v>
      </c>
    </row>
    <row r="3050" spans="1:10">
      <c r="A3050" t="s">
        <v>135</v>
      </c>
      <c r="B3050" t="s">
        <v>318</v>
      </c>
      <c r="C3050">
        <v>2025</v>
      </c>
      <c r="D3050">
        <v>2</v>
      </c>
      <c r="E3050">
        <v>84664</v>
      </c>
      <c r="F3050" t="s">
        <v>290</v>
      </c>
      <c r="G3050">
        <v>1</v>
      </c>
      <c r="H3050" t="str">
        <f>_xlfn.XLOOKUP(Table1[[#This Row],[ZIPCODE]],Table2[Zip Code],Table2[County])</f>
        <v>Utah</v>
      </c>
      <c r="I3050" t="str">
        <f>_xlfn.XLOOKUP(Table1[[#This Row],[ZIPCODE]],Table3[zip],Table3[county])</f>
        <v>Utah County</v>
      </c>
      <c r="J3050" t="str">
        <f>IFERROR(Table1[[#This Row],[County (Utah.gov)]], SUBSTITUTE(Table1[[#This Row],[County (WPR)]], " County", ""))</f>
        <v>Utah</v>
      </c>
    </row>
    <row r="3051" spans="1:10">
      <c r="A3051" t="s">
        <v>135</v>
      </c>
      <c r="B3051" t="s">
        <v>318</v>
      </c>
      <c r="C3051">
        <v>2025</v>
      </c>
      <c r="D3051">
        <v>2</v>
      </c>
      <c r="E3051">
        <v>84665</v>
      </c>
      <c r="F3051" t="s">
        <v>291</v>
      </c>
      <c r="G3051">
        <v>1</v>
      </c>
      <c r="H3051" t="str">
        <f>_xlfn.XLOOKUP(Table1[[#This Row],[ZIPCODE]],Table2[Zip Code],Table2[County])</f>
        <v>Sanpete</v>
      </c>
      <c r="I3051" t="str">
        <f>_xlfn.XLOOKUP(Table1[[#This Row],[ZIPCODE]],Table3[zip],Table3[county])</f>
        <v>Sanpete County</v>
      </c>
      <c r="J3051" t="str">
        <f>IFERROR(Table1[[#This Row],[County (Utah.gov)]], SUBSTITUTE(Table1[[#This Row],[County (WPR)]], " County", ""))</f>
        <v>Sanpete</v>
      </c>
    </row>
    <row r="3052" spans="1:10">
      <c r="A3052" t="s">
        <v>135</v>
      </c>
      <c r="B3052" t="s">
        <v>318</v>
      </c>
      <c r="C3052">
        <v>2025</v>
      </c>
      <c r="D3052">
        <v>2</v>
      </c>
      <c r="E3052">
        <v>84701</v>
      </c>
      <c r="F3052" t="s">
        <v>291</v>
      </c>
      <c r="G3052">
        <v>1</v>
      </c>
      <c r="H3052" t="str">
        <f>_xlfn.XLOOKUP(Table1[[#This Row],[ZIPCODE]],Table2[Zip Code],Table2[County])</f>
        <v>Sevier</v>
      </c>
      <c r="I3052" t="str">
        <f>_xlfn.XLOOKUP(Table1[[#This Row],[ZIPCODE]],Table3[zip],Table3[county])</f>
        <v>Sevier County</v>
      </c>
      <c r="J3052" t="str">
        <f>IFERROR(Table1[[#This Row],[County (Utah.gov)]], SUBSTITUTE(Table1[[#This Row],[County (WPR)]], " County", ""))</f>
        <v>Sevier</v>
      </c>
    </row>
    <row r="3053" spans="1:10">
      <c r="A3053" t="s">
        <v>135</v>
      </c>
      <c r="B3053" t="s">
        <v>318</v>
      </c>
      <c r="C3053">
        <v>2025</v>
      </c>
      <c r="D3053">
        <v>2</v>
      </c>
      <c r="E3053">
        <v>84713</v>
      </c>
      <c r="F3053" t="s">
        <v>291</v>
      </c>
      <c r="G3053">
        <v>1</v>
      </c>
      <c r="H3053" t="str">
        <f>_xlfn.XLOOKUP(Table1[[#This Row],[ZIPCODE]],Table2[Zip Code],Table2[County])</f>
        <v>Beaver</v>
      </c>
      <c r="I3053" t="str">
        <f>_xlfn.XLOOKUP(Table1[[#This Row],[ZIPCODE]],Table3[zip],Table3[county])</f>
        <v>Beaver County</v>
      </c>
      <c r="J3053" t="str">
        <f>IFERROR(Table1[[#This Row],[County (Utah.gov)]], SUBSTITUTE(Table1[[#This Row],[County (WPR)]], " County", ""))</f>
        <v>Beaver</v>
      </c>
    </row>
    <row r="3054" spans="1:10">
      <c r="A3054" t="s">
        <v>135</v>
      </c>
      <c r="B3054" t="s">
        <v>318</v>
      </c>
      <c r="C3054">
        <v>2025</v>
      </c>
      <c r="D3054">
        <v>2</v>
      </c>
      <c r="E3054">
        <v>84714</v>
      </c>
      <c r="F3054" t="s">
        <v>291</v>
      </c>
      <c r="G3054">
        <v>1</v>
      </c>
      <c r="H3054" t="str">
        <f>_xlfn.XLOOKUP(Table1[[#This Row],[ZIPCODE]],Table2[Zip Code],Table2[County])</f>
        <v>Iron</v>
      </c>
      <c r="I3054" t="str">
        <f>_xlfn.XLOOKUP(Table1[[#This Row],[ZIPCODE]],Table3[zip],Table3[county])</f>
        <v>Iron County</v>
      </c>
      <c r="J3054" t="str">
        <f>IFERROR(Table1[[#This Row],[County (Utah.gov)]], SUBSTITUTE(Table1[[#This Row],[County (WPR)]], " County", ""))</f>
        <v>Iron</v>
      </c>
    </row>
    <row r="3055" spans="1:10">
      <c r="A3055" t="s">
        <v>135</v>
      </c>
      <c r="B3055" t="s">
        <v>318</v>
      </c>
      <c r="C3055">
        <v>2025</v>
      </c>
      <c r="D3055">
        <v>2</v>
      </c>
      <c r="E3055">
        <v>84720</v>
      </c>
      <c r="F3055" t="s">
        <v>291</v>
      </c>
      <c r="G3055">
        <v>7</v>
      </c>
      <c r="H3055" t="str">
        <f>_xlfn.XLOOKUP(Table1[[#This Row],[ZIPCODE]],Table2[Zip Code],Table2[County])</f>
        <v>Iron</v>
      </c>
      <c r="I3055" t="str">
        <f>_xlfn.XLOOKUP(Table1[[#This Row],[ZIPCODE]],Table3[zip],Table3[county])</f>
        <v>Iron County</v>
      </c>
      <c r="J3055" t="str">
        <f>IFERROR(Table1[[#This Row],[County (Utah.gov)]], SUBSTITUTE(Table1[[#This Row],[County (WPR)]], " County", ""))</f>
        <v>Iron</v>
      </c>
    </row>
    <row r="3056" spans="1:10">
      <c r="A3056" t="s">
        <v>135</v>
      </c>
      <c r="B3056" t="s">
        <v>318</v>
      </c>
      <c r="C3056">
        <v>2025</v>
      </c>
      <c r="D3056">
        <v>2</v>
      </c>
      <c r="E3056">
        <v>84721</v>
      </c>
      <c r="F3056" t="s">
        <v>291</v>
      </c>
      <c r="G3056">
        <v>15</v>
      </c>
      <c r="H3056" t="str">
        <f>_xlfn.XLOOKUP(Table1[[#This Row],[ZIPCODE]],Table2[Zip Code],Table2[County])</f>
        <v>Iron</v>
      </c>
      <c r="I3056" t="str">
        <f>_xlfn.XLOOKUP(Table1[[#This Row],[ZIPCODE]],Table3[zip],Table3[county])</f>
        <v>Iron County</v>
      </c>
      <c r="J3056" t="str">
        <f>IFERROR(Table1[[#This Row],[County (Utah.gov)]], SUBSTITUTE(Table1[[#This Row],[County (WPR)]], " County", ""))</f>
        <v>Iron</v>
      </c>
    </row>
    <row r="3057" spans="1:10">
      <c r="A3057" t="s">
        <v>135</v>
      </c>
      <c r="B3057" t="s">
        <v>318</v>
      </c>
      <c r="C3057">
        <v>2025</v>
      </c>
      <c r="D3057">
        <v>2</v>
      </c>
      <c r="E3057">
        <v>84723</v>
      </c>
      <c r="F3057" t="s">
        <v>291</v>
      </c>
      <c r="G3057">
        <v>1</v>
      </c>
      <c r="H3057" t="str">
        <f>_xlfn.XLOOKUP(Table1[[#This Row],[ZIPCODE]],Table2[Zip Code],Table2[County])</f>
        <v>Piute</v>
      </c>
      <c r="I3057" t="str">
        <f>_xlfn.XLOOKUP(Table1[[#This Row],[ZIPCODE]],Table3[zip],Table3[county])</f>
        <v>Piute County</v>
      </c>
      <c r="J3057" t="str">
        <f>IFERROR(Table1[[#This Row],[County (Utah.gov)]], SUBSTITUTE(Table1[[#This Row],[County (WPR)]], " County", ""))</f>
        <v>Piute</v>
      </c>
    </row>
    <row r="3058" spans="1:10">
      <c r="A3058" t="s">
        <v>135</v>
      </c>
      <c r="B3058" t="s">
        <v>318</v>
      </c>
      <c r="C3058">
        <v>2025</v>
      </c>
      <c r="D3058">
        <v>2</v>
      </c>
      <c r="E3058">
        <v>84725</v>
      </c>
      <c r="F3058" t="s">
        <v>291</v>
      </c>
      <c r="G3058">
        <v>1</v>
      </c>
      <c r="H3058" t="str">
        <f>_xlfn.XLOOKUP(Table1[[#This Row],[ZIPCODE]],Table2[Zip Code],Table2[County])</f>
        <v>Washington</v>
      </c>
      <c r="I3058" t="str">
        <f>_xlfn.XLOOKUP(Table1[[#This Row],[ZIPCODE]],Table3[zip],Table3[county])</f>
        <v>Washington County</v>
      </c>
      <c r="J3058" t="str">
        <f>IFERROR(Table1[[#This Row],[County (Utah.gov)]], SUBSTITUTE(Table1[[#This Row],[County (WPR)]], " County", ""))</f>
        <v>Washington</v>
      </c>
    </row>
    <row r="3059" spans="1:10">
      <c r="A3059" t="s">
        <v>135</v>
      </c>
      <c r="B3059" t="s">
        <v>318</v>
      </c>
      <c r="C3059">
        <v>2025</v>
      </c>
      <c r="D3059">
        <v>2</v>
      </c>
      <c r="E3059">
        <v>84734</v>
      </c>
      <c r="F3059" t="s">
        <v>291</v>
      </c>
      <c r="G3059">
        <v>1</v>
      </c>
      <c r="H3059" t="str">
        <f>_xlfn.XLOOKUP(Table1[[#This Row],[ZIPCODE]],Table2[Zip Code],Table2[County])</f>
        <v>Wayne</v>
      </c>
      <c r="I3059" t="str">
        <f>_xlfn.XLOOKUP(Table1[[#This Row],[ZIPCODE]],Table3[zip],Table3[county])</f>
        <v>Wayne County</v>
      </c>
      <c r="J3059" t="str">
        <f>IFERROR(Table1[[#This Row],[County (Utah.gov)]], SUBSTITUTE(Table1[[#This Row],[County (WPR)]], " County", ""))</f>
        <v>Wayne</v>
      </c>
    </row>
    <row r="3060" spans="1:10">
      <c r="A3060" t="s">
        <v>135</v>
      </c>
      <c r="B3060" t="s">
        <v>318</v>
      </c>
      <c r="C3060">
        <v>2025</v>
      </c>
      <c r="D3060">
        <v>2</v>
      </c>
      <c r="E3060">
        <v>84737</v>
      </c>
      <c r="F3060" t="s">
        <v>291</v>
      </c>
      <c r="G3060">
        <v>5</v>
      </c>
      <c r="H3060" t="str">
        <f>_xlfn.XLOOKUP(Table1[[#This Row],[ZIPCODE]],Table2[Zip Code],Table2[County])</f>
        <v>Washington</v>
      </c>
      <c r="I3060" t="str">
        <f>_xlfn.XLOOKUP(Table1[[#This Row],[ZIPCODE]],Table3[zip],Table3[county])</f>
        <v>Washington County</v>
      </c>
      <c r="J3060" t="str">
        <f>IFERROR(Table1[[#This Row],[County (Utah.gov)]], SUBSTITUTE(Table1[[#This Row],[County (WPR)]], " County", ""))</f>
        <v>Washington</v>
      </c>
    </row>
    <row r="3061" spans="1:10">
      <c r="A3061" t="s">
        <v>135</v>
      </c>
      <c r="B3061" t="s">
        <v>318</v>
      </c>
      <c r="C3061">
        <v>2025</v>
      </c>
      <c r="D3061">
        <v>2</v>
      </c>
      <c r="E3061">
        <v>84738</v>
      </c>
      <c r="F3061" t="s">
        <v>291</v>
      </c>
      <c r="G3061">
        <v>4</v>
      </c>
      <c r="H3061" t="str">
        <f>_xlfn.XLOOKUP(Table1[[#This Row],[ZIPCODE]],Table2[Zip Code],Table2[County])</f>
        <v>Washington</v>
      </c>
      <c r="I3061" t="str">
        <f>_xlfn.XLOOKUP(Table1[[#This Row],[ZIPCODE]],Table3[zip],Table3[county])</f>
        <v>Washington County</v>
      </c>
      <c r="J3061" t="str">
        <f>IFERROR(Table1[[#This Row],[County (Utah.gov)]], SUBSTITUTE(Table1[[#This Row],[County (WPR)]], " County", ""))</f>
        <v>Washington</v>
      </c>
    </row>
    <row r="3062" spans="1:10">
      <c r="A3062" t="s">
        <v>135</v>
      </c>
      <c r="B3062" t="s">
        <v>318</v>
      </c>
      <c r="C3062">
        <v>2025</v>
      </c>
      <c r="D3062">
        <v>2</v>
      </c>
      <c r="E3062">
        <v>84739</v>
      </c>
      <c r="F3062" t="s">
        <v>291</v>
      </c>
      <c r="G3062">
        <v>1</v>
      </c>
      <c r="H3062" t="str">
        <f>_xlfn.XLOOKUP(Table1[[#This Row],[ZIPCODE]],Table2[Zip Code],Table2[County])</f>
        <v>Sevier</v>
      </c>
      <c r="I3062" t="str">
        <f>_xlfn.XLOOKUP(Table1[[#This Row],[ZIPCODE]],Table3[zip],Table3[county])</f>
        <v>Sevier County</v>
      </c>
      <c r="J3062" t="str">
        <f>IFERROR(Table1[[#This Row],[County (Utah.gov)]], SUBSTITUTE(Table1[[#This Row],[County (WPR)]], " County", ""))</f>
        <v>Sevier</v>
      </c>
    </row>
    <row r="3063" spans="1:10">
      <c r="A3063" t="s">
        <v>135</v>
      </c>
      <c r="B3063" t="s">
        <v>318</v>
      </c>
      <c r="C3063">
        <v>2025</v>
      </c>
      <c r="D3063">
        <v>2</v>
      </c>
      <c r="E3063">
        <v>84742</v>
      </c>
      <c r="F3063" t="s">
        <v>291</v>
      </c>
      <c r="G3063">
        <v>1</v>
      </c>
      <c r="H3063" t="str">
        <f>_xlfn.XLOOKUP(Table1[[#This Row],[ZIPCODE]],Table2[Zip Code],Table2[County])</f>
        <v>Iron</v>
      </c>
      <c r="I3063" t="str">
        <f>_xlfn.XLOOKUP(Table1[[#This Row],[ZIPCODE]],Table3[zip],Table3[county])</f>
        <v>Iron County</v>
      </c>
      <c r="J3063" t="str">
        <f>IFERROR(Table1[[#This Row],[County (Utah.gov)]], SUBSTITUTE(Table1[[#This Row],[County (WPR)]], " County", ""))</f>
        <v>Iron</v>
      </c>
    </row>
    <row r="3064" spans="1:10">
      <c r="A3064" t="s">
        <v>135</v>
      </c>
      <c r="B3064" t="s">
        <v>318</v>
      </c>
      <c r="C3064">
        <v>2025</v>
      </c>
      <c r="D3064">
        <v>2</v>
      </c>
      <c r="E3064">
        <v>84745</v>
      </c>
      <c r="F3064" t="s">
        <v>291</v>
      </c>
      <c r="G3064">
        <v>1</v>
      </c>
      <c r="H3064" t="str">
        <f>_xlfn.XLOOKUP(Table1[[#This Row],[ZIPCODE]],Table2[Zip Code],Table2[County])</f>
        <v>Washington</v>
      </c>
      <c r="I3064" t="str">
        <f>_xlfn.XLOOKUP(Table1[[#This Row],[ZIPCODE]],Table3[zip],Table3[county])</f>
        <v>Washington County</v>
      </c>
      <c r="J3064" t="str">
        <f>IFERROR(Table1[[#This Row],[County (Utah.gov)]], SUBSTITUTE(Table1[[#This Row],[County (WPR)]], " County", ""))</f>
        <v>Washington</v>
      </c>
    </row>
    <row r="3065" spans="1:10">
      <c r="A3065" t="s">
        <v>135</v>
      </c>
      <c r="B3065" t="s">
        <v>318</v>
      </c>
      <c r="C3065">
        <v>2025</v>
      </c>
      <c r="D3065">
        <v>2</v>
      </c>
      <c r="E3065">
        <v>84751</v>
      </c>
      <c r="F3065" t="s">
        <v>291</v>
      </c>
      <c r="G3065">
        <v>15</v>
      </c>
      <c r="H3065" t="str">
        <f>_xlfn.XLOOKUP(Table1[[#This Row],[ZIPCODE]],Table2[Zip Code],Table2[County])</f>
        <v>Beaver</v>
      </c>
      <c r="I3065" t="str">
        <f>_xlfn.XLOOKUP(Table1[[#This Row],[ZIPCODE]],Table3[zip],Table3[county])</f>
        <v>Beaver County</v>
      </c>
      <c r="J3065" t="str">
        <f>IFERROR(Table1[[#This Row],[County (Utah.gov)]], SUBSTITUTE(Table1[[#This Row],[County (WPR)]], " County", ""))</f>
        <v>Beaver</v>
      </c>
    </row>
    <row r="3066" spans="1:10">
      <c r="A3066" t="s">
        <v>135</v>
      </c>
      <c r="B3066" t="s">
        <v>318</v>
      </c>
      <c r="C3066">
        <v>2025</v>
      </c>
      <c r="D3066">
        <v>2</v>
      </c>
      <c r="E3066">
        <v>84752</v>
      </c>
      <c r="F3066" t="s">
        <v>291</v>
      </c>
      <c r="G3066">
        <v>3</v>
      </c>
      <c r="H3066" t="str">
        <f>_xlfn.XLOOKUP(Table1[[#This Row],[ZIPCODE]],Table2[Zip Code],Table2[County])</f>
        <v>Beaver</v>
      </c>
      <c r="I3066" t="str">
        <f>_xlfn.XLOOKUP(Table1[[#This Row],[ZIPCODE]],Table3[zip],Table3[county])</f>
        <v>Beaver County</v>
      </c>
      <c r="J3066" t="str">
        <f>IFERROR(Table1[[#This Row],[County (Utah.gov)]], SUBSTITUTE(Table1[[#This Row],[County (WPR)]], " County", ""))</f>
        <v>Beaver</v>
      </c>
    </row>
    <row r="3067" spans="1:10">
      <c r="A3067" t="s">
        <v>135</v>
      </c>
      <c r="B3067" t="s">
        <v>318</v>
      </c>
      <c r="C3067">
        <v>2025</v>
      </c>
      <c r="D3067">
        <v>2</v>
      </c>
      <c r="E3067">
        <v>84754</v>
      </c>
      <c r="F3067" t="s">
        <v>291</v>
      </c>
      <c r="G3067">
        <v>1</v>
      </c>
      <c r="H3067" t="str">
        <f>_xlfn.XLOOKUP(Table1[[#This Row],[ZIPCODE]],Table2[Zip Code],Table2[County])</f>
        <v>Sevier</v>
      </c>
      <c r="I3067" t="str">
        <f>_xlfn.XLOOKUP(Table1[[#This Row],[ZIPCODE]],Table3[zip],Table3[county])</f>
        <v>Sevier County</v>
      </c>
      <c r="J3067" t="str">
        <f>IFERROR(Table1[[#This Row],[County (Utah.gov)]], SUBSTITUTE(Table1[[#This Row],[County (WPR)]], " County", ""))</f>
        <v>Sevier</v>
      </c>
    </row>
    <row r="3068" spans="1:10">
      <c r="A3068" t="s">
        <v>135</v>
      </c>
      <c r="B3068" t="s">
        <v>318</v>
      </c>
      <c r="C3068">
        <v>2025</v>
      </c>
      <c r="D3068">
        <v>2</v>
      </c>
      <c r="E3068">
        <v>84761</v>
      </c>
      <c r="F3068" t="s">
        <v>291</v>
      </c>
      <c r="G3068">
        <v>2</v>
      </c>
      <c r="H3068" t="str">
        <f>_xlfn.XLOOKUP(Table1[[#This Row],[ZIPCODE]],Table2[Zip Code],Table2[County])</f>
        <v>Iron</v>
      </c>
      <c r="I3068" t="str">
        <f>_xlfn.XLOOKUP(Table1[[#This Row],[ZIPCODE]],Table3[zip],Table3[county])</f>
        <v>Iron County</v>
      </c>
      <c r="J3068" t="str">
        <f>IFERROR(Table1[[#This Row],[County (Utah.gov)]], SUBSTITUTE(Table1[[#This Row],[County (WPR)]], " County", ""))</f>
        <v>Iron</v>
      </c>
    </row>
    <row r="3069" spans="1:10">
      <c r="A3069" t="s">
        <v>135</v>
      </c>
      <c r="B3069" t="s">
        <v>318</v>
      </c>
      <c r="C3069">
        <v>2025</v>
      </c>
      <c r="D3069">
        <v>2</v>
      </c>
      <c r="E3069">
        <v>84765</v>
      </c>
      <c r="F3069" t="s">
        <v>291</v>
      </c>
      <c r="G3069">
        <v>1</v>
      </c>
      <c r="H3069" t="str">
        <f>_xlfn.XLOOKUP(Table1[[#This Row],[ZIPCODE]],Table2[Zip Code],Table2[County])</f>
        <v>Washington</v>
      </c>
      <c r="I3069" t="str">
        <f>_xlfn.XLOOKUP(Table1[[#This Row],[ZIPCODE]],Table3[zip],Table3[county])</f>
        <v>Washington County</v>
      </c>
      <c r="J3069" t="str">
        <f>IFERROR(Table1[[#This Row],[County (Utah.gov)]], SUBSTITUTE(Table1[[#This Row],[County (WPR)]], " County", ""))</f>
        <v>Washington</v>
      </c>
    </row>
    <row r="3070" spans="1:10">
      <c r="A3070" t="s">
        <v>135</v>
      </c>
      <c r="B3070" t="s">
        <v>318</v>
      </c>
      <c r="C3070">
        <v>2025</v>
      </c>
      <c r="D3070">
        <v>2</v>
      </c>
      <c r="E3070">
        <v>84770</v>
      </c>
      <c r="F3070" t="s">
        <v>291</v>
      </c>
      <c r="G3070">
        <v>10</v>
      </c>
      <c r="H3070" t="str">
        <f>_xlfn.XLOOKUP(Table1[[#This Row],[ZIPCODE]],Table2[Zip Code],Table2[County])</f>
        <v>Washington</v>
      </c>
      <c r="I3070" t="str">
        <f>_xlfn.XLOOKUP(Table1[[#This Row],[ZIPCODE]],Table3[zip],Table3[county])</f>
        <v>Washington County</v>
      </c>
      <c r="J3070" t="str">
        <f>IFERROR(Table1[[#This Row],[County (Utah.gov)]], SUBSTITUTE(Table1[[#This Row],[County (WPR)]], " County", ""))</f>
        <v>Washington</v>
      </c>
    </row>
    <row r="3071" spans="1:10">
      <c r="A3071" t="s">
        <v>135</v>
      </c>
      <c r="B3071" t="s">
        <v>318</v>
      </c>
      <c r="C3071">
        <v>2025</v>
      </c>
      <c r="D3071">
        <v>2</v>
      </c>
      <c r="E3071">
        <v>84780</v>
      </c>
      <c r="F3071" t="s">
        <v>291</v>
      </c>
      <c r="G3071">
        <v>5</v>
      </c>
      <c r="H3071" t="str">
        <f>_xlfn.XLOOKUP(Table1[[#This Row],[ZIPCODE]],Table2[Zip Code],Table2[County])</f>
        <v>Washington</v>
      </c>
      <c r="I3071" t="str">
        <f>_xlfn.XLOOKUP(Table1[[#This Row],[ZIPCODE]],Table3[zip],Table3[county])</f>
        <v>Washington County</v>
      </c>
      <c r="J3071" t="str">
        <f>IFERROR(Table1[[#This Row],[County (Utah.gov)]], SUBSTITUTE(Table1[[#This Row],[County (WPR)]], " County", ""))</f>
        <v>Washington</v>
      </c>
    </row>
    <row r="3072" spans="1:10">
      <c r="A3072" t="s">
        <v>135</v>
      </c>
      <c r="B3072" t="s">
        <v>318</v>
      </c>
      <c r="C3072">
        <v>2025</v>
      </c>
      <c r="D3072">
        <v>2</v>
      </c>
      <c r="E3072">
        <v>84782</v>
      </c>
      <c r="F3072" t="s">
        <v>291</v>
      </c>
      <c r="G3072">
        <v>2</v>
      </c>
      <c r="H3072" t="str">
        <f>_xlfn.XLOOKUP(Table1[[#This Row],[ZIPCODE]],Table2[Zip Code],Table2[County])</f>
        <v>Washington</v>
      </c>
      <c r="I3072" t="str">
        <f>_xlfn.XLOOKUP(Table1[[#This Row],[ZIPCODE]],Table3[zip],Table3[county])</f>
        <v>Washington County</v>
      </c>
      <c r="J3072" t="str">
        <f>IFERROR(Table1[[#This Row],[County (Utah.gov)]], SUBSTITUTE(Table1[[#This Row],[County (WPR)]], " County", ""))</f>
        <v>Washington</v>
      </c>
    </row>
    <row r="3073" spans="1:10">
      <c r="A3073" t="s">
        <v>135</v>
      </c>
      <c r="B3073" t="s">
        <v>318</v>
      </c>
      <c r="C3073">
        <v>2025</v>
      </c>
      <c r="D3073">
        <v>2</v>
      </c>
      <c r="E3073">
        <v>84790</v>
      </c>
      <c r="F3073" t="s">
        <v>291</v>
      </c>
      <c r="G3073">
        <v>21</v>
      </c>
      <c r="H3073" t="str">
        <f>_xlfn.XLOOKUP(Table1[[#This Row],[ZIPCODE]],Table2[Zip Code],Table2[County])</f>
        <v>Washington</v>
      </c>
      <c r="I3073" t="str">
        <f>_xlfn.XLOOKUP(Table1[[#This Row],[ZIPCODE]],Table3[zip],Table3[county])</f>
        <v>Washington County</v>
      </c>
      <c r="J3073" t="str">
        <f>IFERROR(Table1[[#This Row],[County (Utah.gov)]], SUBSTITUTE(Table1[[#This Row],[County (WPR)]], " County", ""))</f>
        <v>Washington</v>
      </c>
    </row>
    <row r="3074" spans="1:10">
      <c r="A3074" t="s">
        <v>135</v>
      </c>
      <c r="B3074" t="s">
        <v>319</v>
      </c>
      <c r="C3074">
        <v>2025</v>
      </c>
      <c r="D3074">
        <v>2</v>
      </c>
      <c r="E3074">
        <v>84501</v>
      </c>
      <c r="F3074" t="s">
        <v>291</v>
      </c>
      <c r="G3074">
        <v>4</v>
      </c>
      <c r="H3074" t="str">
        <f>_xlfn.XLOOKUP(Table1[[#This Row],[ZIPCODE]],Table2[Zip Code],Table2[County])</f>
        <v>Carbon</v>
      </c>
      <c r="I3074" t="str">
        <f>_xlfn.XLOOKUP(Table1[[#This Row],[ZIPCODE]],Table3[zip],Table3[county])</f>
        <v>Carbon County</v>
      </c>
      <c r="J3074" t="str">
        <f>IFERROR(Table1[[#This Row],[County (Utah.gov)]], SUBSTITUTE(Table1[[#This Row],[County (WPR)]], " County", ""))</f>
        <v>Carbon</v>
      </c>
    </row>
    <row r="3075" spans="1:10">
      <c r="A3075" t="s">
        <v>135</v>
      </c>
      <c r="B3075" t="s">
        <v>319</v>
      </c>
      <c r="C3075">
        <v>2025</v>
      </c>
      <c r="D3075">
        <v>2</v>
      </c>
      <c r="E3075">
        <v>84511</v>
      </c>
      <c r="F3075" t="s">
        <v>291</v>
      </c>
      <c r="G3075">
        <v>1</v>
      </c>
      <c r="H3075" t="str">
        <f>_xlfn.XLOOKUP(Table1[[#This Row],[ZIPCODE]],Table2[Zip Code],Table2[County])</f>
        <v>San Juan</v>
      </c>
      <c r="I3075" t="str">
        <f>_xlfn.XLOOKUP(Table1[[#This Row],[ZIPCODE]],Table3[zip],Table3[county])</f>
        <v>San Juan County</v>
      </c>
      <c r="J3075" t="str">
        <f>IFERROR(Table1[[#This Row],[County (Utah.gov)]], SUBSTITUTE(Table1[[#This Row],[County (WPR)]], " County", ""))</f>
        <v>San Juan</v>
      </c>
    </row>
    <row r="3076" spans="1:10">
      <c r="A3076" t="s">
        <v>135</v>
      </c>
      <c r="B3076" t="s">
        <v>319</v>
      </c>
      <c r="C3076">
        <v>2025</v>
      </c>
      <c r="D3076">
        <v>2</v>
      </c>
      <c r="E3076">
        <v>84513</v>
      </c>
      <c r="F3076" t="s">
        <v>291</v>
      </c>
      <c r="G3076">
        <v>1</v>
      </c>
      <c r="H3076" t="str">
        <f>_xlfn.XLOOKUP(Table1[[#This Row],[ZIPCODE]],Table2[Zip Code],Table2[County])</f>
        <v>Emery</v>
      </c>
      <c r="I3076" t="str">
        <f>_xlfn.XLOOKUP(Table1[[#This Row],[ZIPCODE]],Table3[zip],Table3[county])</f>
        <v>Emery County</v>
      </c>
      <c r="J3076" t="str">
        <f>IFERROR(Table1[[#This Row],[County (Utah.gov)]], SUBSTITUTE(Table1[[#This Row],[County (WPR)]], " County", ""))</f>
        <v>Emery</v>
      </c>
    </row>
    <row r="3077" spans="1:10">
      <c r="A3077" t="s">
        <v>135</v>
      </c>
      <c r="B3077" t="s">
        <v>319</v>
      </c>
      <c r="C3077">
        <v>2025</v>
      </c>
      <c r="D3077">
        <v>2</v>
      </c>
      <c r="E3077">
        <v>84525</v>
      </c>
      <c r="F3077" t="s">
        <v>291</v>
      </c>
      <c r="G3077">
        <v>1</v>
      </c>
      <c r="H3077" t="str">
        <f>_xlfn.XLOOKUP(Table1[[#This Row],[ZIPCODE]],Table2[Zip Code],Table2[County])</f>
        <v>Emery</v>
      </c>
      <c r="I3077" t="str">
        <f>_xlfn.XLOOKUP(Table1[[#This Row],[ZIPCODE]],Table3[zip],Table3[county])</f>
        <v>Emery County</v>
      </c>
      <c r="J3077" t="str">
        <f>IFERROR(Table1[[#This Row],[County (Utah.gov)]], SUBSTITUTE(Table1[[#This Row],[County (WPR)]], " County", ""))</f>
        <v>Emery</v>
      </c>
    </row>
    <row r="3078" spans="1:10">
      <c r="A3078" t="s">
        <v>135</v>
      </c>
      <c r="B3078" t="s">
        <v>319</v>
      </c>
      <c r="C3078">
        <v>2025</v>
      </c>
      <c r="D3078">
        <v>2</v>
      </c>
      <c r="E3078">
        <v>84526</v>
      </c>
      <c r="F3078" t="s">
        <v>291</v>
      </c>
      <c r="G3078">
        <v>1</v>
      </c>
      <c r="H3078" t="str">
        <f>_xlfn.XLOOKUP(Table1[[#This Row],[ZIPCODE]],Table2[Zip Code],Table2[County])</f>
        <v>Carbon</v>
      </c>
      <c r="I3078" t="str">
        <f>_xlfn.XLOOKUP(Table1[[#This Row],[ZIPCODE]],Table3[zip],Table3[county])</f>
        <v>Carbon County</v>
      </c>
      <c r="J3078" t="str">
        <f>IFERROR(Table1[[#This Row],[County (Utah.gov)]], SUBSTITUTE(Table1[[#This Row],[County (WPR)]], " County", ""))</f>
        <v>Carbon</v>
      </c>
    </row>
    <row r="3079" spans="1:10">
      <c r="A3079" t="s">
        <v>135</v>
      </c>
      <c r="B3079" t="s">
        <v>319</v>
      </c>
      <c r="C3079">
        <v>2025</v>
      </c>
      <c r="D3079">
        <v>2</v>
      </c>
      <c r="E3079">
        <v>84542</v>
      </c>
      <c r="F3079" t="s">
        <v>291</v>
      </c>
      <c r="G3079">
        <v>1</v>
      </c>
      <c r="H3079" t="str">
        <f>_xlfn.XLOOKUP(Table1[[#This Row],[ZIPCODE]],Table2[Zip Code],Table2[County])</f>
        <v>Carbon</v>
      </c>
      <c r="I3079" t="str">
        <f>_xlfn.XLOOKUP(Table1[[#This Row],[ZIPCODE]],Table3[zip],Table3[county])</f>
        <v>Carbon County</v>
      </c>
      <c r="J3079" t="str">
        <f>IFERROR(Table1[[#This Row],[County (Utah.gov)]], SUBSTITUTE(Table1[[#This Row],[County (WPR)]], " County", ""))</f>
        <v>Carbon</v>
      </c>
    </row>
    <row r="3080" spans="1:10">
      <c r="A3080" t="s">
        <v>135</v>
      </c>
      <c r="B3080" t="s">
        <v>319</v>
      </c>
      <c r="C3080">
        <v>2025</v>
      </c>
      <c r="D3080">
        <v>2</v>
      </c>
      <c r="E3080">
        <v>84713</v>
      </c>
      <c r="F3080" t="s">
        <v>291</v>
      </c>
      <c r="G3080">
        <v>1</v>
      </c>
      <c r="H3080" t="str">
        <f>_xlfn.XLOOKUP(Table1[[#This Row],[ZIPCODE]],Table2[Zip Code],Table2[County])</f>
        <v>Beaver</v>
      </c>
      <c r="I3080" t="str">
        <f>_xlfn.XLOOKUP(Table1[[#This Row],[ZIPCODE]],Table3[zip],Table3[county])</f>
        <v>Beaver County</v>
      </c>
      <c r="J3080" t="str">
        <f>IFERROR(Table1[[#This Row],[County (Utah.gov)]], SUBSTITUTE(Table1[[#This Row],[County (WPR)]], " County", ""))</f>
        <v>Beaver</v>
      </c>
    </row>
    <row r="3081" spans="1:10">
      <c r="A3081" t="s">
        <v>135</v>
      </c>
      <c r="B3081" t="s">
        <v>320</v>
      </c>
      <c r="C3081">
        <v>2025</v>
      </c>
      <c r="D3081">
        <v>2</v>
      </c>
      <c r="E3081">
        <v>84001</v>
      </c>
      <c r="F3081" t="s">
        <v>290</v>
      </c>
      <c r="G3081">
        <v>3</v>
      </c>
      <c r="H3081" t="str">
        <f>_xlfn.XLOOKUP(Table1[[#This Row],[ZIPCODE]],Table2[Zip Code],Table2[County])</f>
        <v>Duchesne</v>
      </c>
      <c r="I3081" t="str">
        <f>_xlfn.XLOOKUP(Table1[[#This Row],[ZIPCODE]],Table3[zip],Table3[county])</f>
        <v>Duchesne County</v>
      </c>
      <c r="J3081" t="str">
        <f>IFERROR(Table1[[#This Row],[County (Utah.gov)]], SUBSTITUTE(Table1[[#This Row],[County (WPR)]], " County", ""))</f>
        <v>Duchesne</v>
      </c>
    </row>
    <row r="3082" spans="1:10">
      <c r="A3082" t="s">
        <v>135</v>
      </c>
      <c r="B3082" t="s">
        <v>320</v>
      </c>
      <c r="C3082">
        <v>2025</v>
      </c>
      <c r="D3082">
        <v>2</v>
      </c>
      <c r="E3082">
        <v>84021</v>
      </c>
      <c r="F3082" t="s">
        <v>291</v>
      </c>
      <c r="G3082">
        <v>1</v>
      </c>
      <c r="H3082" t="str">
        <f>_xlfn.XLOOKUP(Table1[[#This Row],[ZIPCODE]],Table2[Zip Code],Table2[County])</f>
        <v>Duchesne</v>
      </c>
      <c r="I3082" t="str">
        <f>_xlfn.XLOOKUP(Table1[[#This Row],[ZIPCODE]],Table3[zip],Table3[county])</f>
        <v>Duchesne County</v>
      </c>
      <c r="J3082" t="str">
        <f>IFERROR(Table1[[#This Row],[County (Utah.gov)]], SUBSTITUTE(Table1[[#This Row],[County (WPR)]], " County", ""))</f>
        <v>Duchesne</v>
      </c>
    </row>
    <row r="3083" spans="1:10">
      <c r="A3083" t="s">
        <v>135</v>
      </c>
      <c r="B3083" t="s">
        <v>320</v>
      </c>
      <c r="C3083">
        <v>2025</v>
      </c>
      <c r="D3083">
        <v>2</v>
      </c>
      <c r="E3083">
        <v>84026</v>
      </c>
      <c r="F3083" t="s">
        <v>291</v>
      </c>
      <c r="G3083">
        <v>1</v>
      </c>
      <c r="H3083" t="str">
        <f>_xlfn.XLOOKUP(Table1[[#This Row],[ZIPCODE]],Table2[Zip Code],Table2[County])</f>
        <v>Uintah</v>
      </c>
      <c r="I3083" t="str">
        <f>_xlfn.XLOOKUP(Table1[[#This Row],[ZIPCODE]],Table3[zip],Table3[county])</f>
        <v>Uintah County</v>
      </c>
      <c r="J3083" t="str">
        <f>IFERROR(Table1[[#This Row],[County (Utah.gov)]], SUBSTITUTE(Table1[[#This Row],[County (WPR)]], " County", ""))</f>
        <v>Uintah</v>
      </c>
    </row>
    <row r="3084" spans="1:10">
      <c r="A3084" t="s">
        <v>135</v>
      </c>
      <c r="B3084" t="s">
        <v>320</v>
      </c>
      <c r="C3084">
        <v>2025</v>
      </c>
      <c r="D3084">
        <v>2</v>
      </c>
      <c r="E3084">
        <v>84039</v>
      </c>
      <c r="F3084" t="s">
        <v>290</v>
      </c>
      <c r="G3084">
        <v>2</v>
      </c>
      <c r="H3084" t="str">
        <f>_xlfn.XLOOKUP(Table1[[#This Row],[ZIPCODE]],Table2[Zip Code],Table2[County])</f>
        <v>Uintah</v>
      </c>
      <c r="I3084" t="str">
        <f>_xlfn.XLOOKUP(Table1[[#This Row],[ZIPCODE]],Table3[zip],Table3[county])</f>
        <v>Uintah County</v>
      </c>
      <c r="J3084" t="str">
        <f>IFERROR(Table1[[#This Row],[County (Utah.gov)]], SUBSTITUTE(Table1[[#This Row],[County (WPR)]], " County", ""))</f>
        <v>Uintah</v>
      </c>
    </row>
    <row r="3085" spans="1:10">
      <c r="A3085" t="s">
        <v>135</v>
      </c>
      <c r="B3085" t="s">
        <v>320</v>
      </c>
      <c r="C3085">
        <v>2025</v>
      </c>
      <c r="D3085">
        <v>2</v>
      </c>
      <c r="E3085">
        <v>84052</v>
      </c>
      <c r="F3085" t="s">
        <v>290</v>
      </c>
      <c r="G3085">
        <v>1</v>
      </c>
      <c r="H3085" t="str">
        <f>_xlfn.XLOOKUP(Table1[[#This Row],[ZIPCODE]],Table2[Zip Code],Table2[County])</f>
        <v>Duchesne</v>
      </c>
      <c r="I3085" t="str">
        <f>_xlfn.XLOOKUP(Table1[[#This Row],[ZIPCODE]],Table3[zip],Table3[county])</f>
        <v>Duchesne County</v>
      </c>
      <c r="J3085" t="str">
        <f>IFERROR(Table1[[#This Row],[County (Utah.gov)]], SUBSTITUTE(Table1[[#This Row],[County (WPR)]], " County", ""))</f>
        <v>Duchesne</v>
      </c>
    </row>
    <row r="3086" spans="1:10">
      <c r="A3086" t="s">
        <v>135</v>
      </c>
      <c r="B3086" t="s">
        <v>320</v>
      </c>
      <c r="C3086">
        <v>2025</v>
      </c>
      <c r="D3086">
        <v>2</v>
      </c>
      <c r="E3086">
        <v>84066</v>
      </c>
      <c r="F3086" t="s">
        <v>290</v>
      </c>
      <c r="G3086">
        <v>4</v>
      </c>
      <c r="H3086" t="str">
        <f>_xlfn.XLOOKUP(Table1[[#This Row],[ZIPCODE]],Table2[Zip Code],Table2[County])</f>
        <v>Duchesne</v>
      </c>
      <c r="I3086" t="str">
        <f>_xlfn.XLOOKUP(Table1[[#This Row],[ZIPCODE]],Table3[zip],Table3[county])</f>
        <v>Duchesne County</v>
      </c>
      <c r="J3086" t="str">
        <f>IFERROR(Table1[[#This Row],[County (Utah.gov)]], SUBSTITUTE(Table1[[#This Row],[County (WPR)]], " County", ""))</f>
        <v>Duchesne</v>
      </c>
    </row>
    <row r="3087" spans="1:10">
      <c r="A3087" t="s">
        <v>135</v>
      </c>
      <c r="B3087" t="s">
        <v>320</v>
      </c>
      <c r="C3087">
        <v>2025</v>
      </c>
      <c r="D3087">
        <v>2</v>
      </c>
      <c r="E3087">
        <v>84066</v>
      </c>
      <c r="F3087" t="s">
        <v>291</v>
      </c>
      <c r="G3087">
        <v>2</v>
      </c>
      <c r="H3087" t="str">
        <f>_xlfn.XLOOKUP(Table1[[#This Row],[ZIPCODE]],Table2[Zip Code],Table2[County])</f>
        <v>Duchesne</v>
      </c>
      <c r="I3087" t="str">
        <f>_xlfn.XLOOKUP(Table1[[#This Row],[ZIPCODE]],Table3[zip],Table3[county])</f>
        <v>Duchesne County</v>
      </c>
      <c r="J3087" t="str">
        <f>IFERROR(Table1[[#This Row],[County (Utah.gov)]], SUBSTITUTE(Table1[[#This Row],[County (WPR)]], " County", ""))</f>
        <v>Duchesne</v>
      </c>
    </row>
    <row r="3088" spans="1:10">
      <c r="A3088" t="s">
        <v>135</v>
      </c>
      <c r="B3088" t="s">
        <v>320</v>
      </c>
      <c r="C3088">
        <v>2025</v>
      </c>
      <c r="D3088">
        <v>2</v>
      </c>
      <c r="E3088">
        <v>84076</v>
      </c>
      <c r="F3088" t="s">
        <v>291</v>
      </c>
      <c r="G3088">
        <v>1</v>
      </c>
      <c r="H3088" t="str">
        <f>_xlfn.XLOOKUP(Table1[[#This Row],[ZIPCODE]],Table2[Zip Code],Table2[County])</f>
        <v>Uintah</v>
      </c>
      <c r="I3088" t="str">
        <f>_xlfn.XLOOKUP(Table1[[#This Row],[ZIPCODE]],Table3[zip],Table3[county])</f>
        <v>Uintah County</v>
      </c>
      <c r="J3088" t="str">
        <f>IFERROR(Table1[[#This Row],[County (Utah.gov)]], SUBSTITUTE(Table1[[#This Row],[County (WPR)]], " County", ""))</f>
        <v>Uintah</v>
      </c>
    </row>
    <row r="3089" spans="1:10">
      <c r="A3089" t="s">
        <v>135</v>
      </c>
      <c r="B3089" t="s">
        <v>320</v>
      </c>
      <c r="C3089">
        <v>2025</v>
      </c>
      <c r="D3089">
        <v>2</v>
      </c>
      <c r="E3089">
        <v>84078</v>
      </c>
      <c r="F3089" t="s">
        <v>290</v>
      </c>
      <c r="G3089">
        <v>9</v>
      </c>
      <c r="H3089" t="str">
        <f>_xlfn.XLOOKUP(Table1[[#This Row],[ZIPCODE]],Table2[Zip Code],Table2[County])</f>
        <v>Uintah</v>
      </c>
      <c r="I3089" t="str">
        <f>_xlfn.XLOOKUP(Table1[[#This Row],[ZIPCODE]],Table3[zip],Table3[county])</f>
        <v>Uintah County</v>
      </c>
      <c r="J3089" t="str">
        <f>IFERROR(Table1[[#This Row],[County (Utah.gov)]], SUBSTITUTE(Table1[[#This Row],[County (WPR)]], " County", ""))</f>
        <v>Uintah</v>
      </c>
    </row>
    <row r="3090" spans="1:10">
      <c r="A3090" t="s">
        <v>135</v>
      </c>
      <c r="B3090" t="s">
        <v>320</v>
      </c>
      <c r="C3090">
        <v>2025</v>
      </c>
      <c r="D3090">
        <v>2</v>
      </c>
      <c r="E3090">
        <v>84078</v>
      </c>
      <c r="F3090" t="s">
        <v>291</v>
      </c>
      <c r="G3090">
        <v>5</v>
      </c>
      <c r="H3090" t="str">
        <f>_xlfn.XLOOKUP(Table1[[#This Row],[ZIPCODE]],Table2[Zip Code],Table2[County])</f>
        <v>Uintah</v>
      </c>
      <c r="I3090" t="str">
        <f>_xlfn.XLOOKUP(Table1[[#This Row],[ZIPCODE]],Table3[zip],Table3[county])</f>
        <v>Uintah County</v>
      </c>
      <c r="J3090" t="str">
        <f>IFERROR(Table1[[#This Row],[County (Utah.gov)]], SUBSTITUTE(Table1[[#This Row],[County (WPR)]], " County", ""))</f>
        <v>Uintah</v>
      </c>
    </row>
    <row r="3091" spans="1:10">
      <c r="A3091" t="s">
        <v>135</v>
      </c>
      <c r="B3091" t="s">
        <v>321</v>
      </c>
      <c r="C3091">
        <v>2025</v>
      </c>
      <c r="D3091">
        <v>2</v>
      </c>
      <c r="E3091">
        <v>84020</v>
      </c>
      <c r="F3091" t="s">
        <v>290</v>
      </c>
      <c r="G3091">
        <v>1</v>
      </c>
      <c r="H3091" t="str">
        <f>_xlfn.XLOOKUP(Table1[[#This Row],[ZIPCODE]],Table2[Zip Code],Table2[County])</f>
        <v>Salt Lake</v>
      </c>
      <c r="I3091" t="str">
        <f>_xlfn.XLOOKUP(Table1[[#This Row],[ZIPCODE]],Table3[zip],Table3[county])</f>
        <v>Salt Lake County</v>
      </c>
      <c r="J3091" t="str">
        <f>IFERROR(Table1[[#This Row],[County (Utah.gov)]], SUBSTITUTE(Table1[[#This Row],[County (WPR)]], " County", ""))</f>
        <v>Salt Lake</v>
      </c>
    </row>
    <row r="3092" spans="1:10">
      <c r="A3092" t="s">
        <v>135</v>
      </c>
      <c r="B3092" t="s">
        <v>321</v>
      </c>
      <c r="C3092">
        <v>2025</v>
      </c>
      <c r="D3092">
        <v>2</v>
      </c>
      <c r="E3092">
        <v>84032</v>
      </c>
      <c r="F3092" t="s">
        <v>290</v>
      </c>
      <c r="G3092">
        <v>1</v>
      </c>
      <c r="H3092" t="str">
        <f>_xlfn.XLOOKUP(Table1[[#This Row],[ZIPCODE]],Table2[Zip Code],Table2[County])</f>
        <v>Wasatch</v>
      </c>
      <c r="I3092" t="str">
        <f>_xlfn.XLOOKUP(Table1[[#This Row],[ZIPCODE]],Table3[zip],Table3[county])</f>
        <v>Wasatch County</v>
      </c>
      <c r="J3092" t="str">
        <f>IFERROR(Table1[[#This Row],[County (Utah.gov)]], SUBSTITUTE(Table1[[#This Row],[County (WPR)]], " County", ""))</f>
        <v>Wasatch</v>
      </c>
    </row>
    <row r="3093" spans="1:10">
      <c r="A3093" t="s">
        <v>135</v>
      </c>
      <c r="B3093" t="s">
        <v>321</v>
      </c>
      <c r="C3093">
        <v>2025</v>
      </c>
      <c r="D3093">
        <v>2</v>
      </c>
      <c r="E3093">
        <v>84040</v>
      </c>
      <c r="F3093" t="s">
        <v>290</v>
      </c>
      <c r="G3093">
        <v>1</v>
      </c>
      <c r="H3093" t="str">
        <f>_xlfn.XLOOKUP(Table1[[#This Row],[ZIPCODE]],Table2[Zip Code],Table2[County])</f>
        <v>Davis</v>
      </c>
      <c r="I3093" t="str">
        <f>_xlfn.XLOOKUP(Table1[[#This Row],[ZIPCODE]],Table3[zip],Table3[county])</f>
        <v>Davis County</v>
      </c>
      <c r="J3093" t="str">
        <f>IFERROR(Table1[[#This Row],[County (Utah.gov)]], SUBSTITUTE(Table1[[#This Row],[County (WPR)]], " County", ""))</f>
        <v>Davis</v>
      </c>
    </row>
    <row r="3094" spans="1:10">
      <c r="A3094" t="s">
        <v>135</v>
      </c>
      <c r="B3094" t="s">
        <v>321</v>
      </c>
      <c r="C3094">
        <v>2025</v>
      </c>
      <c r="D3094">
        <v>2</v>
      </c>
      <c r="E3094">
        <v>84050</v>
      </c>
      <c r="F3094" t="s">
        <v>290</v>
      </c>
      <c r="G3094">
        <v>1</v>
      </c>
      <c r="H3094" t="str">
        <f>_xlfn.XLOOKUP(Table1[[#This Row],[ZIPCODE]],Table2[Zip Code],Table2[County])</f>
        <v>Morgan</v>
      </c>
      <c r="I3094" t="str">
        <f>_xlfn.XLOOKUP(Table1[[#This Row],[ZIPCODE]],Table3[zip],Table3[county])</f>
        <v>Morgan County</v>
      </c>
      <c r="J3094" t="str">
        <f>IFERROR(Table1[[#This Row],[County (Utah.gov)]], SUBSTITUTE(Table1[[#This Row],[County (WPR)]], " County", ""))</f>
        <v>Morgan</v>
      </c>
    </row>
    <row r="3095" spans="1:10">
      <c r="A3095" t="s">
        <v>135</v>
      </c>
      <c r="B3095" t="s">
        <v>321</v>
      </c>
      <c r="C3095">
        <v>2025</v>
      </c>
      <c r="D3095">
        <v>2</v>
      </c>
      <c r="E3095">
        <v>84062</v>
      </c>
      <c r="F3095" t="s">
        <v>290</v>
      </c>
      <c r="G3095">
        <v>1</v>
      </c>
      <c r="H3095" t="str">
        <f>_xlfn.XLOOKUP(Table1[[#This Row],[ZIPCODE]],Table2[Zip Code],Table2[County])</f>
        <v>Utah</v>
      </c>
      <c r="I3095" t="str">
        <f>_xlfn.XLOOKUP(Table1[[#This Row],[ZIPCODE]],Table3[zip],Table3[county])</f>
        <v>Utah County</v>
      </c>
      <c r="J3095" t="str">
        <f>IFERROR(Table1[[#This Row],[County (Utah.gov)]], SUBSTITUTE(Table1[[#This Row],[County (WPR)]], " County", ""))</f>
        <v>Utah</v>
      </c>
    </row>
    <row r="3096" spans="1:10">
      <c r="A3096" t="s">
        <v>135</v>
      </c>
      <c r="B3096" t="s">
        <v>321</v>
      </c>
      <c r="C3096">
        <v>2025</v>
      </c>
      <c r="D3096">
        <v>2</v>
      </c>
      <c r="E3096">
        <v>84074</v>
      </c>
      <c r="F3096" t="s">
        <v>290</v>
      </c>
      <c r="G3096">
        <v>2</v>
      </c>
      <c r="H3096" t="str">
        <f>_xlfn.XLOOKUP(Table1[[#This Row],[ZIPCODE]],Table2[Zip Code],Table2[County])</f>
        <v>Tooele</v>
      </c>
      <c r="I3096" t="str">
        <f>_xlfn.XLOOKUP(Table1[[#This Row],[ZIPCODE]],Table3[zip],Table3[county])</f>
        <v>Tooele County</v>
      </c>
      <c r="J3096" t="str">
        <f>IFERROR(Table1[[#This Row],[County (Utah.gov)]], SUBSTITUTE(Table1[[#This Row],[County (WPR)]], " County", ""))</f>
        <v>Tooele</v>
      </c>
    </row>
    <row r="3097" spans="1:10">
      <c r="A3097" t="s">
        <v>135</v>
      </c>
      <c r="B3097" t="s">
        <v>321</v>
      </c>
      <c r="C3097">
        <v>2025</v>
      </c>
      <c r="D3097">
        <v>2</v>
      </c>
      <c r="E3097">
        <v>84081</v>
      </c>
      <c r="F3097" t="s">
        <v>290</v>
      </c>
      <c r="G3097">
        <v>1</v>
      </c>
      <c r="H3097" t="e">
        <f>_xlfn.XLOOKUP(Table1[[#This Row],[ZIPCODE]],Table2[Zip Code],Table2[County])</f>
        <v>#N/A</v>
      </c>
      <c r="I3097" t="str">
        <f>_xlfn.XLOOKUP(Table1[[#This Row],[ZIPCODE]],Table3[zip],Table3[county])</f>
        <v>Salt Lake County</v>
      </c>
      <c r="J3097" t="str">
        <f>IFERROR(Table1[[#This Row],[County (Utah.gov)]], SUBSTITUTE(Table1[[#This Row],[County (WPR)]], " County", ""))</f>
        <v>Salt Lake</v>
      </c>
    </row>
    <row r="3098" spans="1:10">
      <c r="A3098" t="s">
        <v>135</v>
      </c>
      <c r="B3098" t="s">
        <v>321</v>
      </c>
      <c r="C3098">
        <v>2025</v>
      </c>
      <c r="D3098">
        <v>2</v>
      </c>
      <c r="E3098">
        <v>84094</v>
      </c>
      <c r="F3098" t="s">
        <v>290</v>
      </c>
      <c r="G3098">
        <v>1</v>
      </c>
      <c r="H3098" t="str">
        <f>_xlfn.XLOOKUP(Table1[[#This Row],[ZIPCODE]],Table2[Zip Code],Table2[County])</f>
        <v>Salt Lake</v>
      </c>
      <c r="I3098" t="str">
        <f>_xlfn.XLOOKUP(Table1[[#This Row],[ZIPCODE]],Table3[zip],Table3[county])</f>
        <v>Salt Lake County</v>
      </c>
      <c r="J3098" t="str">
        <f>IFERROR(Table1[[#This Row],[County (Utah.gov)]], SUBSTITUTE(Table1[[#This Row],[County (WPR)]], " County", ""))</f>
        <v>Salt Lake</v>
      </c>
    </row>
    <row r="3099" spans="1:10">
      <c r="A3099" t="s">
        <v>135</v>
      </c>
      <c r="B3099" t="s">
        <v>321</v>
      </c>
      <c r="C3099">
        <v>2025</v>
      </c>
      <c r="D3099">
        <v>2</v>
      </c>
      <c r="E3099">
        <v>84095</v>
      </c>
      <c r="F3099" t="s">
        <v>290</v>
      </c>
      <c r="G3099">
        <v>1</v>
      </c>
      <c r="H3099" t="str">
        <f>_xlfn.XLOOKUP(Table1[[#This Row],[ZIPCODE]],Table2[Zip Code],Table2[County])</f>
        <v>Salt Lake</v>
      </c>
      <c r="I3099" t="str">
        <f>_xlfn.XLOOKUP(Table1[[#This Row],[ZIPCODE]],Table3[zip],Table3[county])</f>
        <v>Salt Lake County</v>
      </c>
      <c r="J3099" t="str">
        <f>IFERROR(Table1[[#This Row],[County (Utah.gov)]], SUBSTITUTE(Table1[[#This Row],[County (WPR)]], " County", ""))</f>
        <v>Salt Lake</v>
      </c>
    </row>
    <row r="3100" spans="1:10">
      <c r="A3100" t="s">
        <v>135</v>
      </c>
      <c r="B3100" t="s">
        <v>321</v>
      </c>
      <c r="C3100">
        <v>2025</v>
      </c>
      <c r="D3100">
        <v>2</v>
      </c>
      <c r="E3100">
        <v>84096</v>
      </c>
      <c r="F3100" t="s">
        <v>290</v>
      </c>
      <c r="G3100">
        <v>1</v>
      </c>
      <c r="H3100" t="e">
        <f>_xlfn.XLOOKUP(Table1[[#This Row],[ZIPCODE]],Table2[Zip Code],Table2[County])</f>
        <v>#N/A</v>
      </c>
      <c r="I3100" t="str">
        <f>_xlfn.XLOOKUP(Table1[[#This Row],[ZIPCODE]],Table3[zip],Table3[county])</f>
        <v>Salt Lake County</v>
      </c>
      <c r="J3100" t="str">
        <f>IFERROR(Table1[[#This Row],[County (Utah.gov)]], SUBSTITUTE(Table1[[#This Row],[County (WPR)]], " County", ""))</f>
        <v>Salt Lake</v>
      </c>
    </row>
    <row r="3101" spans="1:10">
      <c r="A3101" t="s">
        <v>135</v>
      </c>
      <c r="B3101" t="s">
        <v>321</v>
      </c>
      <c r="C3101">
        <v>2025</v>
      </c>
      <c r="D3101">
        <v>2</v>
      </c>
      <c r="E3101">
        <v>84102</v>
      </c>
      <c r="F3101" t="s">
        <v>291</v>
      </c>
      <c r="G3101">
        <v>1</v>
      </c>
      <c r="H3101" t="str">
        <f>_xlfn.XLOOKUP(Table1[[#This Row],[ZIPCODE]],Table2[Zip Code],Table2[County])</f>
        <v>Salt Lake</v>
      </c>
      <c r="I3101" t="str">
        <f>_xlfn.XLOOKUP(Table1[[#This Row],[ZIPCODE]],Table3[zip],Table3[county])</f>
        <v>Salt Lake County</v>
      </c>
      <c r="J3101" t="str">
        <f>IFERROR(Table1[[#This Row],[County (Utah.gov)]], SUBSTITUTE(Table1[[#This Row],[County (WPR)]], " County", ""))</f>
        <v>Salt Lake</v>
      </c>
    </row>
    <row r="3102" spans="1:10">
      <c r="A3102" t="s">
        <v>135</v>
      </c>
      <c r="B3102" t="s">
        <v>321</v>
      </c>
      <c r="C3102">
        <v>2025</v>
      </c>
      <c r="D3102">
        <v>2</v>
      </c>
      <c r="E3102">
        <v>84109</v>
      </c>
      <c r="F3102" t="s">
        <v>290</v>
      </c>
      <c r="G3102">
        <v>1</v>
      </c>
      <c r="H3102" t="str">
        <f>_xlfn.XLOOKUP(Table1[[#This Row],[ZIPCODE]],Table2[Zip Code],Table2[County])</f>
        <v>Salt Lake</v>
      </c>
      <c r="I3102" t="str">
        <f>_xlfn.XLOOKUP(Table1[[#This Row],[ZIPCODE]],Table3[zip],Table3[county])</f>
        <v>Salt Lake County</v>
      </c>
      <c r="J3102" t="str">
        <f>IFERROR(Table1[[#This Row],[County (Utah.gov)]], SUBSTITUTE(Table1[[#This Row],[County (WPR)]], " County", ""))</f>
        <v>Salt Lake</v>
      </c>
    </row>
    <row r="3103" spans="1:10">
      <c r="A3103" t="s">
        <v>135</v>
      </c>
      <c r="B3103" t="s">
        <v>321</v>
      </c>
      <c r="C3103">
        <v>2025</v>
      </c>
      <c r="D3103">
        <v>2</v>
      </c>
      <c r="E3103">
        <v>84302</v>
      </c>
      <c r="F3103" t="s">
        <v>290</v>
      </c>
      <c r="G3103">
        <v>2</v>
      </c>
      <c r="H3103" t="str">
        <f>_xlfn.XLOOKUP(Table1[[#This Row],[ZIPCODE]],Table2[Zip Code],Table2[County])</f>
        <v>Box Elder</v>
      </c>
      <c r="I3103" t="str">
        <f>_xlfn.XLOOKUP(Table1[[#This Row],[ZIPCODE]],Table3[zip],Table3[county])</f>
        <v>Box Elder County</v>
      </c>
      <c r="J3103" t="str">
        <f>IFERROR(Table1[[#This Row],[County (Utah.gov)]], SUBSTITUTE(Table1[[#This Row],[County (WPR)]], " County", ""))</f>
        <v>Box Elder</v>
      </c>
    </row>
    <row r="3104" spans="1:10">
      <c r="A3104" t="s">
        <v>135</v>
      </c>
      <c r="B3104" t="s">
        <v>321</v>
      </c>
      <c r="C3104">
        <v>2025</v>
      </c>
      <c r="D3104">
        <v>2</v>
      </c>
      <c r="E3104">
        <v>84302</v>
      </c>
      <c r="F3104" t="s">
        <v>291</v>
      </c>
      <c r="G3104">
        <v>1</v>
      </c>
      <c r="H3104" t="str">
        <f>_xlfn.XLOOKUP(Table1[[#This Row],[ZIPCODE]],Table2[Zip Code],Table2[County])</f>
        <v>Box Elder</v>
      </c>
      <c r="I3104" t="str">
        <f>_xlfn.XLOOKUP(Table1[[#This Row],[ZIPCODE]],Table3[zip],Table3[county])</f>
        <v>Box Elder County</v>
      </c>
      <c r="J3104" t="str">
        <f>IFERROR(Table1[[#This Row],[County (Utah.gov)]], SUBSTITUTE(Table1[[#This Row],[County (WPR)]], " County", ""))</f>
        <v>Box Elder</v>
      </c>
    </row>
    <row r="3105" spans="1:10">
      <c r="A3105" t="s">
        <v>135</v>
      </c>
      <c r="B3105" t="s">
        <v>321</v>
      </c>
      <c r="C3105">
        <v>2025</v>
      </c>
      <c r="D3105">
        <v>2</v>
      </c>
      <c r="E3105">
        <v>84314</v>
      </c>
      <c r="F3105" t="s">
        <v>290</v>
      </c>
      <c r="G3105">
        <v>2</v>
      </c>
      <c r="H3105" t="str">
        <f>_xlfn.XLOOKUP(Table1[[#This Row],[ZIPCODE]],Table2[Zip Code],Table2[County])</f>
        <v>Box Elder</v>
      </c>
      <c r="I3105" t="str">
        <f>_xlfn.XLOOKUP(Table1[[#This Row],[ZIPCODE]],Table3[zip],Table3[county])</f>
        <v>Box Elder County</v>
      </c>
      <c r="J3105" t="str">
        <f>IFERROR(Table1[[#This Row],[County (Utah.gov)]], SUBSTITUTE(Table1[[#This Row],[County (WPR)]], " County", ""))</f>
        <v>Box Elder</v>
      </c>
    </row>
    <row r="3106" spans="1:10">
      <c r="A3106" t="s">
        <v>135</v>
      </c>
      <c r="B3106" t="s">
        <v>321</v>
      </c>
      <c r="C3106">
        <v>2025</v>
      </c>
      <c r="D3106">
        <v>2</v>
      </c>
      <c r="E3106">
        <v>84315</v>
      </c>
      <c r="F3106" t="s">
        <v>290</v>
      </c>
      <c r="G3106">
        <v>1</v>
      </c>
      <c r="H3106" t="str">
        <f>_xlfn.XLOOKUP(Table1[[#This Row],[ZIPCODE]],Table2[Zip Code],Table2[County])</f>
        <v>Weber</v>
      </c>
      <c r="I3106" t="str">
        <f>_xlfn.XLOOKUP(Table1[[#This Row],[ZIPCODE]],Table3[zip],Table3[county])</f>
        <v>Weber County</v>
      </c>
      <c r="J3106" t="str">
        <f>IFERROR(Table1[[#This Row],[County (Utah.gov)]], SUBSTITUTE(Table1[[#This Row],[County (WPR)]], " County", ""))</f>
        <v>Weber</v>
      </c>
    </row>
    <row r="3107" spans="1:10">
      <c r="A3107" t="s">
        <v>135</v>
      </c>
      <c r="B3107" t="s">
        <v>321</v>
      </c>
      <c r="C3107">
        <v>2025</v>
      </c>
      <c r="D3107">
        <v>2</v>
      </c>
      <c r="E3107">
        <v>84318</v>
      </c>
      <c r="F3107" t="s">
        <v>290</v>
      </c>
      <c r="G3107">
        <v>1</v>
      </c>
      <c r="H3107" t="str">
        <f>_xlfn.XLOOKUP(Table1[[#This Row],[ZIPCODE]],Table2[Zip Code],Table2[County])</f>
        <v>Cache</v>
      </c>
      <c r="I3107" t="str">
        <f>_xlfn.XLOOKUP(Table1[[#This Row],[ZIPCODE]],Table3[zip],Table3[county])</f>
        <v>Cache County</v>
      </c>
      <c r="J3107" t="str">
        <f>IFERROR(Table1[[#This Row],[County (Utah.gov)]], SUBSTITUTE(Table1[[#This Row],[County (WPR)]], " County", ""))</f>
        <v>Cache</v>
      </c>
    </row>
    <row r="3108" spans="1:10">
      <c r="A3108" t="s">
        <v>135</v>
      </c>
      <c r="B3108" t="s">
        <v>321</v>
      </c>
      <c r="C3108">
        <v>2025</v>
      </c>
      <c r="D3108">
        <v>2</v>
      </c>
      <c r="E3108">
        <v>84319</v>
      </c>
      <c r="F3108" t="s">
        <v>291</v>
      </c>
      <c r="G3108">
        <v>1</v>
      </c>
      <c r="H3108" t="str">
        <f>_xlfn.XLOOKUP(Table1[[#This Row],[ZIPCODE]],Table2[Zip Code],Table2[County])</f>
        <v>Cache</v>
      </c>
      <c r="I3108" t="str">
        <f>_xlfn.XLOOKUP(Table1[[#This Row],[ZIPCODE]],Table3[zip],Table3[county])</f>
        <v>Cache County</v>
      </c>
      <c r="J3108" t="str">
        <f>IFERROR(Table1[[#This Row],[County (Utah.gov)]], SUBSTITUTE(Table1[[#This Row],[County (WPR)]], " County", ""))</f>
        <v>Cache</v>
      </c>
    </row>
    <row r="3109" spans="1:10">
      <c r="A3109" t="s">
        <v>135</v>
      </c>
      <c r="B3109" t="s">
        <v>321</v>
      </c>
      <c r="C3109">
        <v>2025</v>
      </c>
      <c r="D3109">
        <v>2</v>
      </c>
      <c r="E3109">
        <v>84321</v>
      </c>
      <c r="F3109" t="s">
        <v>290</v>
      </c>
      <c r="G3109">
        <v>12</v>
      </c>
      <c r="H3109" t="str">
        <f>_xlfn.XLOOKUP(Table1[[#This Row],[ZIPCODE]],Table2[Zip Code],Table2[County])</f>
        <v>Cache</v>
      </c>
      <c r="I3109" t="str">
        <f>_xlfn.XLOOKUP(Table1[[#This Row],[ZIPCODE]],Table3[zip],Table3[county])</f>
        <v>Cache County</v>
      </c>
      <c r="J3109" t="str">
        <f>IFERROR(Table1[[#This Row],[County (Utah.gov)]], SUBSTITUTE(Table1[[#This Row],[County (WPR)]], " County", ""))</f>
        <v>Cache</v>
      </c>
    </row>
    <row r="3110" spans="1:10">
      <c r="A3110" t="s">
        <v>135</v>
      </c>
      <c r="B3110" t="s">
        <v>321</v>
      </c>
      <c r="C3110">
        <v>2025</v>
      </c>
      <c r="D3110">
        <v>2</v>
      </c>
      <c r="E3110">
        <v>84321</v>
      </c>
      <c r="F3110" t="s">
        <v>291</v>
      </c>
      <c r="G3110">
        <v>1</v>
      </c>
      <c r="H3110" t="str">
        <f>_xlfn.XLOOKUP(Table1[[#This Row],[ZIPCODE]],Table2[Zip Code],Table2[County])</f>
        <v>Cache</v>
      </c>
      <c r="I3110" t="str">
        <f>_xlfn.XLOOKUP(Table1[[#This Row],[ZIPCODE]],Table3[zip],Table3[county])</f>
        <v>Cache County</v>
      </c>
      <c r="J3110" t="str">
        <f>IFERROR(Table1[[#This Row],[County (Utah.gov)]], SUBSTITUTE(Table1[[#This Row],[County (WPR)]], " County", ""))</f>
        <v>Cache</v>
      </c>
    </row>
    <row r="3111" spans="1:10">
      <c r="A3111" t="s">
        <v>135</v>
      </c>
      <c r="B3111" t="s">
        <v>321</v>
      </c>
      <c r="C3111">
        <v>2025</v>
      </c>
      <c r="D3111">
        <v>2</v>
      </c>
      <c r="E3111">
        <v>84322</v>
      </c>
      <c r="F3111" t="s">
        <v>290</v>
      </c>
      <c r="G3111">
        <v>1</v>
      </c>
      <c r="H3111" t="str">
        <f>_xlfn.XLOOKUP(Table1[[#This Row],[ZIPCODE]],Table2[Zip Code],Table2[County])</f>
        <v>Cache</v>
      </c>
      <c r="I3111" t="str">
        <f>_xlfn.XLOOKUP(Table1[[#This Row],[ZIPCODE]],Table3[zip],Table3[county])</f>
        <v>Cache County</v>
      </c>
      <c r="J3111" t="str">
        <f>IFERROR(Table1[[#This Row],[County (Utah.gov)]], SUBSTITUTE(Table1[[#This Row],[County (WPR)]], " County", ""))</f>
        <v>Cache</v>
      </c>
    </row>
    <row r="3112" spans="1:10">
      <c r="A3112" t="s">
        <v>135</v>
      </c>
      <c r="B3112" t="s">
        <v>321</v>
      </c>
      <c r="C3112">
        <v>2025</v>
      </c>
      <c r="D3112">
        <v>2</v>
      </c>
      <c r="E3112">
        <v>84324</v>
      </c>
      <c r="F3112" t="s">
        <v>291</v>
      </c>
      <c r="G3112">
        <v>1</v>
      </c>
      <c r="H3112" t="str">
        <f>_xlfn.XLOOKUP(Table1[[#This Row],[ZIPCODE]],Table2[Zip Code],Table2[County])</f>
        <v>Box Elder</v>
      </c>
      <c r="I3112" t="str">
        <f>_xlfn.XLOOKUP(Table1[[#This Row],[ZIPCODE]],Table3[zip],Table3[county])</f>
        <v>Box Elder County</v>
      </c>
      <c r="J3112" t="str">
        <f>IFERROR(Table1[[#This Row],[County (Utah.gov)]], SUBSTITUTE(Table1[[#This Row],[County (WPR)]], " County", ""))</f>
        <v>Box Elder</v>
      </c>
    </row>
    <row r="3113" spans="1:10">
      <c r="A3113" t="s">
        <v>135</v>
      </c>
      <c r="B3113" t="s">
        <v>321</v>
      </c>
      <c r="C3113">
        <v>2025</v>
      </c>
      <c r="D3113">
        <v>2</v>
      </c>
      <c r="E3113">
        <v>84325</v>
      </c>
      <c r="F3113" t="s">
        <v>290</v>
      </c>
      <c r="G3113">
        <v>2</v>
      </c>
      <c r="H3113" t="str">
        <f>_xlfn.XLOOKUP(Table1[[#This Row],[ZIPCODE]],Table2[Zip Code],Table2[County])</f>
        <v>Cache</v>
      </c>
      <c r="I3113" t="str">
        <f>_xlfn.XLOOKUP(Table1[[#This Row],[ZIPCODE]],Table3[zip],Table3[county])</f>
        <v>Cache County</v>
      </c>
      <c r="J3113" t="str">
        <f>IFERROR(Table1[[#This Row],[County (Utah.gov)]], SUBSTITUTE(Table1[[#This Row],[County (WPR)]], " County", ""))</f>
        <v>Cache</v>
      </c>
    </row>
    <row r="3114" spans="1:10">
      <c r="A3114" t="s">
        <v>135</v>
      </c>
      <c r="B3114" t="s">
        <v>321</v>
      </c>
      <c r="C3114">
        <v>2025</v>
      </c>
      <c r="D3114">
        <v>2</v>
      </c>
      <c r="E3114">
        <v>84332</v>
      </c>
      <c r="F3114" t="s">
        <v>290</v>
      </c>
      <c r="G3114">
        <v>1</v>
      </c>
      <c r="H3114" t="str">
        <f>_xlfn.XLOOKUP(Table1[[#This Row],[ZIPCODE]],Table2[Zip Code],Table2[County])</f>
        <v>Cache</v>
      </c>
      <c r="I3114" t="str">
        <f>_xlfn.XLOOKUP(Table1[[#This Row],[ZIPCODE]],Table3[zip],Table3[county])</f>
        <v>Cache County</v>
      </c>
      <c r="J3114" t="str">
        <f>IFERROR(Table1[[#This Row],[County (Utah.gov)]], SUBSTITUTE(Table1[[#This Row],[County (WPR)]], " County", ""))</f>
        <v>Cache</v>
      </c>
    </row>
    <row r="3115" spans="1:10">
      <c r="A3115" t="s">
        <v>135</v>
      </c>
      <c r="B3115" t="s">
        <v>321</v>
      </c>
      <c r="C3115">
        <v>2025</v>
      </c>
      <c r="D3115">
        <v>2</v>
      </c>
      <c r="E3115">
        <v>84335</v>
      </c>
      <c r="F3115" t="s">
        <v>290</v>
      </c>
      <c r="G3115">
        <v>1</v>
      </c>
      <c r="H3115" t="str">
        <f>_xlfn.XLOOKUP(Table1[[#This Row],[ZIPCODE]],Table2[Zip Code],Table2[County])</f>
        <v>Cache</v>
      </c>
      <c r="I3115" t="str">
        <f>_xlfn.XLOOKUP(Table1[[#This Row],[ZIPCODE]],Table3[zip],Table3[county])</f>
        <v>Cache County</v>
      </c>
      <c r="J3115" t="str">
        <f>IFERROR(Table1[[#This Row],[County (Utah.gov)]], SUBSTITUTE(Table1[[#This Row],[County (WPR)]], " County", ""))</f>
        <v>Cache</v>
      </c>
    </row>
    <row r="3116" spans="1:10">
      <c r="A3116" t="s">
        <v>135</v>
      </c>
      <c r="B3116" t="s">
        <v>321</v>
      </c>
      <c r="C3116">
        <v>2025</v>
      </c>
      <c r="D3116">
        <v>2</v>
      </c>
      <c r="E3116">
        <v>84337</v>
      </c>
      <c r="F3116" t="s">
        <v>290</v>
      </c>
      <c r="G3116">
        <v>1</v>
      </c>
      <c r="H3116" t="str">
        <f>_xlfn.XLOOKUP(Table1[[#This Row],[ZIPCODE]],Table2[Zip Code],Table2[County])</f>
        <v>Box Elder</v>
      </c>
      <c r="I3116" t="str">
        <f>_xlfn.XLOOKUP(Table1[[#This Row],[ZIPCODE]],Table3[zip],Table3[county])</f>
        <v>Box Elder County</v>
      </c>
      <c r="J3116" t="str">
        <f>IFERROR(Table1[[#This Row],[County (Utah.gov)]], SUBSTITUTE(Table1[[#This Row],[County (WPR)]], " County", ""))</f>
        <v>Box Elder</v>
      </c>
    </row>
    <row r="3117" spans="1:10">
      <c r="A3117" t="s">
        <v>135</v>
      </c>
      <c r="B3117" t="s">
        <v>321</v>
      </c>
      <c r="C3117">
        <v>2025</v>
      </c>
      <c r="D3117">
        <v>2</v>
      </c>
      <c r="E3117">
        <v>84339</v>
      </c>
      <c r="F3117" t="s">
        <v>290</v>
      </c>
      <c r="G3117">
        <v>2</v>
      </c>
      <c r="H3117" t="str">
        <f>_xlfn.XLOOKUP(Table1[[#This Row],[ZIPCODE]],Table2[Zip Code],Table2[County])</f>
        <v>Cache</v>
      </c>
      <c r="I3117" t="str">
        <f>_xlfn.XLOOKUP(Table1[[#This Row],[ZIPCODE]],Table3[zip],Table3[county])</f>
        <v>Cache County</v>
      </c>
      <c r="J3117" t="str">
        <f>IFERROR(Table1[[#This Row],[County (Utah.gov)]], SUBSTITUTE(Table1[[#This Row],[County (WPR)]], " County", ""))</f>
        <v>Cache</v>
      </c>
    </row>
    <row r="3118" spans="1:10">
      <c r="A3118" t="s">
        <v>135</v>
      </c>
      <c r="B3118" t="s">
        <v>321</v>
      </c>
      <c r="C3118">
        <v>2025</v>
      </c>
      <c r="D3118">
        <v>2</v>
      </c>
      <c r="E3118">
        <v>84341</v>
      </c>
      <c r="F3118" t="s">
        <v>290</v>
      </c>
      <c r="G3118">
        <v>7</v>
      </c>
      <c r="H3118" t="str">
        <f>_xlfn.XLOOKUP(Table1[[#This Row],[ZIPCODE]],Table2[Zip Code],Table2[County])</f>
        <v>Cache</v>
      </c>
      <c r="I3118" t="str">
        <f>_xlfn.XLOOKUP(Table1[[#This Row],[ZIPCODE]],Table3[zip],Table3[county])</f>
        <v>Cache County</v>
      </c>
      <c r="J3118" t="str">
        <f>IFERROR(Table1[[#This Row],[County (Utah.gov)]], SUBSTITUTE(Table1[[#This Row],[County (WPR)]], " County", ""))</f>
        <v>Cache</v>
      </c>
    </row>
    <row r="3119" spans="1:10">
      <c r="A3119" t="s">
        <v>135</v>
      </c>
      <c r="B3119" t="s">
        <v>321</v>
      </c>
      <c r="C3119">
        <v>2025</v>
      </c>
      <c r="D3119">
        <v>2</v>
      </c>
      <c r="E3119">
        <v>84404</v>
      </c>
      <c r="F3119" t="s">
        <v>290</v>
      </c>
      <c r="G3119">
        <v>1</v>
      </c>
      <c r="H3119" t="str">
        <f>_xlfn.XLOOKUP(Table1[[#This Row],[ZIPCODE]],Table2[Zip Code],Table2[County])</f>
        <v>Weber</v>
      </c>
      <c r="I3119" t="str">
        <f>_xlfn.XLOOKUP(Table1[[#This Row],[ZIPCODE]],Table3[zip],Table3[county])</f>
        <v>Weber County</v>
      </c>
      <c r="J3119" t="str">
        <f>IFERROR(Table1[[#This Row],[County (Utah.gov)]], SUBSTITUTE(Table1[[#This Row],[County (WPR)]], " County", ""))</f>
        <v>Weber</v>
      </c>
    </row>
    <row r="3120" spans="1:10">
      <c r="A3120" t="s">
        <v>135</v>
      </c>
      <c r="B3120" t="s">
        <v>321</v>
      </c>
      <c r="C3120">
        <v>2025</v>
      </c>
      <c r="D3120">
        <v>2</v>
      </c>
      <c r="E3120">
        <v>84405</v>
      </c>
      <c r="F3120" t="s">
        <v>290</v>
      </c>
      <c r="G3120">
        <v>1</v>
      </c>
      <c r="H3120" t="str">
        <f>_xlfn.XLOOKUP(Table1[[#This Row],[ZIPCODE]],Table2[Zip Code],Table2[County])</f>
        <v>Weber</v>
      </c>
      <c r="I3120" t="str">
        <f>_xlfn.XLOOKUP(Table1[[#This Row],[ZIPCODE]],Table3[zip],Table3[county])</f>
        <v>Weber County</v>
      </c>
      <c r="J3120" t="str">
        <f>IFERROR(Table1[[#This Row],[County (Utah.gov)]], SUBSTITUTE(Table1[[#This Row],[County (WPR)]], " County", ""))</f>
        <v>Weber</v>
      </c>
    </row>
    <row r="3121" spans="1:10">
      <c r="A3121" t="s">
        <v>135</v>
      </c>
      <c r="B3121" t="s">
        <v>321</v>
      </c>
      <c r="C3121">
        <v>2025</v>
      </c>
      <c r="D3121">
        <v>2</v>
      </c>
      <c r="E3121">
        <v>84414</v>
      </c>
      <c r="F3121" t="s">
        <v>290</v>
      </c>
      <c r="G3121">
        <v>1</v>
      </c>
      <c r="H3121" t="str">
        <f>_xlfn.XLOOKUP(Table1[[#This Row],[ZIPCODE]],Table2[Zip Code],Table2[County])</f>
        <v>Weber</v>
      </c>
      <c r="I3121" t="str">
        <f>_xlfn.XLOOKUP(Table1[[#This Row],[ZIPCODE]],Table3[zip],Table3[county])</f>
        <v>Weber County</v>
      </c>
      <c r="J3121" t="str">
        <f>IFERROR(Table1[[#This Row],[County (Utah.gov)]], SUBSTITUTE(Table1[[#This Row],[County (WPR)]], " County", ""))</f>
        <v>Weber</v>
      </c>
    </row>
    <row r="3122" spans="1:10">
      <c r="A3122" t="s">
        <v>135</v>
      </c>
      <c r="B3122" t="s">
        <v>321</v>
      </c>
      <c r="C3122">
        <v>2025</v>
      </c>
      <c r="D3122">
        <v>2</v>
      </c>
      <c r="E3122">
        <v>84414</v>
      </c>
      <c r="F3122" t="s">
        <v>291</v>
      </c>
      <c r="G3122">
        <v>2</v>
      </c>
      <c r="H3122" t="str">
        <f>_xlfn.XLOOKUP(Table1[[#This Row],[ZIPCODE]],Table2[Zip Code],Table2[County])</f>
        <v>Weber</v>
      </c>
      <c r="I3122" t="str">
        <f>_xlfn.XLOOKUP(Table1[[#This Row],[ZIPCODE]],Table3[zip],Table3[county])</f>
        <v>Weber County</v>
      </c>
      <c r="J3122" t="str">
        <f>IFERROR(Table1[[#This Row],[County (Utah.gov)]], SUBSTITUTE(Table1[[#This Row],[County (WPR)]], " County", ""))</f>
        <v>Weber</v>
      </c>
    </row>
    <row r="3123" spans="1:10">
      <c r="A3123" t="s">
        <v>135</v>
      </c>
      <c r="B3123" t="s">
        <v>321</v>
      </c>
      <c r="C3123">
        <v>2025</v>
      </c>
      <c r="D3123">
        <v>2</v>
      </c>
      <c r="E3123">
        <v>84651</v>
      </c>
      <c r="F3123" t="s">
        <v>290</v>
      </c>
      <c r="G3123">
        <v>2</v>
      </c>
      <c r="H3123" t="str">
        <f>_xlfn.XLOOKUP(Table1[[#This Row],[ZIPCODE]],Table2[Zip Code],Table2[County])</f>
        <v>Utah</v>
      </c>
      <c r="I3123" t="str">
        <f>_xlfn.XLOOKUP(Table1[[#This Row],[ZIPCODE]],Table3[zip],Table3[county])</f>
        <v>Utah County</v>
      </c>
      <c r="J3123" t="str">
        <f>IFERROR(Table1[[#This Row],[County (Utah.gov)]], SUBSTITUTE(Table1[[#This Row],[County (WPR)]], " County", ""))</f>
        <v>Utah</v>
      </c>
    </row>
    <row r="3124" spans="1:10">
      <c r="A3124" t="s">
        <v>135</v>
      </c>
      <c r="B3124" t="s">
        <v>321</v>
      </c>
      <c r="C3124">
        <v>2025</v>
      </c>
      <c r="D3124">
        <v>2</v>
      </c>
      <c r="E3124">
        <v>84653</v>
      </c>
      <c r="F3124" t="s">
        <v>290</v>
      </c>
      <c r="G3124">
        <v>1</v>
      </c>
      <c r="H3124" t="str">
        <f>_xlfn.XLOOKUP(Table1[[#This Row],[ZIPCODE]],Table2[Zip Code],Table2[County])</f>
        <v>Utah</v>
      </c>
      <c r="I3124" t="str">
        <f>_xlfn.XLOOKUP(Table1[[#This Row],[ZIPCODE]],Table3[zip],Table3[county])</f>
        <v>Utah County</v>
      </c>
      <c r="J3124" t="str">
        <f>IFERROR(Table1[[#This Row],[County (Utah.gov)]], SUBSTITUTE(Table1[[#This Row],[County (WPR)]], " County", ""))</f>
        <v>Utah</v>
      </c>
    </row>
    <row r="3125" spans="1:10">
      <c r="A3125" t="s">
        <v>135</v>
      </c>
      <c r="B3125" t="s">
        <v>321</v>
      </c>
      <c r="C3125">
        <v>2025</v>
      </c>
      <c r="D3125">
        <v>2</v>
      </c>
      <c r="E3125">
        <v>84655</v>
      </c>
      <c r="F3125" t="s">
        <v>290</v>
      </c>
      <c r="G3125">
        <v>1</v>
      </c>
      <c r="H3125" t="str">
        <f>_xlfn.XLOOKUP(Table1[[#This Row],[ZIPCODE]],Table2[Zip Code],Table2[County])</f>
        <v>Utah</v>
      </c>
      <c r="I3125" t="str">
        <f>_xlfn.XLOOKUP(Table1[[#This Row],[ZIPCODE]],Table3[zip],Table3[county])</f>
        <v>Utah County</v>
      </c>
      <c r="J3125" t="str">
        <f>IFERROR(Table1[[#This Row],[County (Utah.gov)]], SUBSTITUTE(Table1[[#This Row],[County (WPR)]], " County", ""))</f>
        <v>Utah</v>
      </c>
    </row>
    <row r="3126" spans="1:10">
      <c r="A3126" t="s">
        <v>135</v>
      </c>
      <c r="B3126" t="s">
        <v>321</v>
      </c>
      <c r="C3126">
        <v>2025</v>
      </c>
      <c r="D3126">
        <v>2</v>
      </c>
      <c r="E3126">
        <v>84725</v>
      </c>
      <c r="F3126" t="s">
        <v>290</v>
      </c>
      <c r="G3126">
        <v>1</v>
      </c>
      <c r="H3126" t="str">
        <f>_xlfn.XLOOKUP(Table1[[#This Row],[ZIPCODE]],Table2[Zip Code],Table2[County])</f>
        <v>Washington</v>
      </c>
      <c r="I3126" t="str">
        <f>_xlfn.XLOOKUP(Table1[[#This Row],[ZIPCODE]],Table3[zip],Table3[county])</f>
        <v>Washington County</v>
      </c>
      <c r="J3126" t="str">
        <f>IFERROR(Table1[[#This Row],[County (Utah.gov)]], SUBSTITUTE(Table1[[#This Row],[County (WPR)]], " County", ""))</f>
        <v>Washington</v>
      </c>
    </row>
    <row r="3127" spans="1:10">
      <c r="A3127" t="s">
        <v>135</v>
      </c>
      <c r="B3127" t="s">
        <v>321</v>
      </c>
      <c r="C3127">
        <v>2025</v>
      </c>
      <c r="D3127">
        <v>2</v>
      </c>
      <c r="E3127">
        <v>84770</v>
      </c>
      <c r="F3127" t="s">
        <v>290</v>
      </c>
      <c r="G3127">
        <v>1</v>
      </c>
      <c r="H3127" t="str">
        <f>_xlfn.XLOOKUP(Table1[[#This Row],[ZIPCODE]],Table2[Zip Code],Table2[County])</f>
        <v>Washington</v>
      </c>
      <c r="I3127" t="str">
        <f>_xlfn.XLOOKUP(Table1[[#This Row],[ZIPCODE]],Table3[zip],Table3[county])</f>
        <v>Washington County</v>
      </c>
      <c r="J3127" t="str">
        <f>IFERROR(Table1[[#This Row],[County (Utah.gov)]], SUBSTITUTE(Table1[[#This Row],[County (WPR)]], " County", ""))</f>
        <v>Washington</v>
      </c>
    </row>
    <row r="3128" spans="1:10">
      <c r="A3128" t="s">
        <v>135</v>
      </c>
      <c r="B3128" t="s">
        <v>304</v>
      </c>
      <c r="C3128">
        <v>2025</v>
      </c>
      <c r="D3128">
        <v>2</v>
      </c>
      <c r="E3128">
        <v>84003</v>
      </c>
      <c r="F3128" t="s">
        <v>290</v>
      </c>
      <c r="G3128">
        <v>1</v>
      </c>
      <c r="H3128" t="str">
        <f>_xlfn.XLOOKUP(Table1[[#This Row],[ZIPCODE]],Table2[Zip Code],Table2[County])</f>
        <v>Utah</v>
      </c>
      <c r="I3128" t="str">
        <f>_xlfn.XLOOKUP(Table1[[#This Row],[ZIPCODE]],Table3[zip],Table3[county])</f>
        <v>Utah County</v>
      </c>
      <c r="J3128" t="str">
        <f>IFERROR(Table1[[#This Row],[County (Utah.gov)]], SUBSTITUTE(Table1[[#This Row],[County (WPR)]], " County", ""))</f>
        <v>Utah</v>
      </c>
    </row>
    <row r="3129" spans="1:10">
      <c r="A3129" t="s">
        <v>135</v>
      </c>
      <c r="B3129" t="s">
        <v>304</v>
      </c>
      <c r="C3129">
        <v>2025</v>
      </c>
      <c r="D3129">
        <v>2</v>
      </c>
      <c r="E3129">
        <v>84042</v>
      </c>
      <c r="F3129" t="s">
        <v>291</v>
      </c>
      <c r="G3129">
        <v>1</v>
      </c>
      <c r="H3129" t="str">
        <f>_xlfn.XLOOKUP(Table1[[#This Row],[ZIPCODE]],Table2[Zip Code],Table2[County])</f>
        <v>Utah</v>
      </c>
      <c r="I3129" t="str">
        <f>_xlfn.XLOOKUP(Table1[[#This Row],[ZIPCODE]],Table3[zip],Table3[county])</f>
        <v>Utah County</v>
      </c>
      <c r="J3129" t="str">
        <f>IFERROR(Table1[[#This Row],[County (Utah.gov)]], SUBSTITUTE(Table1[[#This Row],[County (WPR)]], " County", ""))</f>
        <v>Utah</v>
      </c>
    </row>
    <row r="3130" spans="1:10">
      <c r="A3130" t="s">
        <v>135</v>
      </c>
      <c r="B3130" t="s">
        <v>304</v>
      </c>
      <c r="C3130">
        <v>2025</v>
      </c>
      <c r="D3130">
        <v>2</v>
      </c>
      <c r="E3130">
        <v>84043</v>
      </c>
      <c r="F3130" t="s">
        <v>290</v>
      </c>
      <c r="G3130">
        <v>1</v>
      </c>
      <c r="H3130" t="str">
        <f>_xlfn.XLOOKUP(Table1[[#This Row],[ZIPCODE]],Table2[Zip Code],Table2[County])</f>
        <v>Utah</v>
      </c>
      <c r="I3130" t="str">
        <f>_xlfn.XLOOKUP(Table1[[#This Row],[ZIPCODE]],Table3[zip],Table3[county])</f>
        <v>Utah County</v>
      </c>
      <c r="J3130" t="str">
        <f>IFERROR(Table1[[#This Row],[County (Utah.gov)]], SUBSTITUTE(Table1[[#This Row],[County (WPR)]], " County", ""))</f>
        <v>Utah</v>
      </c>
    </row>
    <row r="3131" spans="1:10">
      <c r="A3131" t="s">
        <v>135</v>
      </c>
      <c r="B3131" t="s">
        <v>304</v>
      </c>
      <c r="C3131">
        <v>2025</v>
      </c>
      <c r="D3131">
        <v>2</v>
      </c>
      <c r="E3131">
        <v>84046</v>
      </c>
      <c r="F3131" t="s">
        <v>291</v>
      </c>
      <c r="G3131">
        <v>1</v>
      </c>
      <c r="H3131" t="str">
        <f>_xlfn.XLOOKUP(Table1[[#This Row],[ZIPCODE]],Table2[Zip Code],Table2[County])</f>
        <v>Daggett</v>
      </c>
      <c r="I3131" t="str">
        <f>_xlfn.XLOOKUP(Table1[[#This Row],[ZIPCODE]],Table3[zip],Table3[county])</f>
        <v>Daggett County</v>
      </c>
      <c r="J3131" t="str">
        <f>IFERROR(Table1[[#This Row],[County (Utah.gov)]], SUBSTITUTE(Table1[[#This Row],[County (WPR)]], " County", ""))</f>
        <v>Daggett</v>
      </c>
    </row>
    <row r="3132" spans="1:10">
      <c r="A3132" t="s">
        <v>135</v>
      </c>
      <c r="B3132" t="s">
        <v>304</v>
      </c>
      <c r="C3132">
        <v>2025</v>
      </c>
      <c r="D3132">
        <v>2</v>
      </c>
      <c r="E3132">
        <v>84054</v>
      </c>
      <c r="F3132" t="s">
        <v>290</v>
      </c>
      <c r="G3132">
        <v>1</v>
      </c>
      <c r="H3132" t="str">
        <f>_xlfn.XLOOKUP(Table1[[#This Row],[ZIPCODE]],Table2[Zip Code],Table2[County])</f>
        <v>Davis</v>
      </c>
      <c r="I3132" t="str">
        <f>_xlfn.XLOOKUP(Table1[[#This Row],[ZIPCODE]],Table3[zip],Table3[county])</f>
        <v>Davis County</v>
      </c>
      <c r="J3132" t="str">
        <f>IFERROR(Table1[[#This Row],[County (Utah.gov)]], SUBSTITUTE(Table1[[#This Row],[County (WPR)]], " County", ""))</f>
        <v>Davis</v>
      </c>
    </row>
    <row r="3133" spans="1:10">
      <c r="A3133" t="s">
        <v>135</v>
      </c>
      <c r="B3133" t="s">
        <v>304</v>
      </c>
      <c r="C3133">
        <v>2025</v>
      </c>
      <c r="D3133">
        <v>2</v>
      </c>
      <c r="E3133">
        <v>84057</v>
      </c>
      <c r="F3133" t="s">
        <v>290</v>
      </c>
      <c r="G3133">
        <v>1</v>
      </c>
      <c r="H3133" t="str">
        <f>_xlfn.XLOOKUP(Table1[[#This Row],[ZIPCODE]],Table2[Zip Code],Table2[County])</f>
        <v>Utah</v>
      </c>
      <c r="I3133" t="str">
        <f>_xlfn.XLOOKUP(Table1[[#This Row],[ZIPCODE]],Table3[zip],Table3[county])</f>
        <v>Utah County</v>
      </c>
      <c r="J3133" t="str">
        <f>IFERROR(Table1[[#This Row],[County (Utah.gov)]], SUBSTITUTE(Table1[[#This Row],[County (WPR)]], " County", ""))</f>
        <v>Utah</v>
      </c>
    </row>
    <row r="3134" spans="1:10">
      <c r="A3134" t="s">
        <v>135</v>
      </c>
      <c r="B3134" t="s">
        <v>304</v>
      </c>
      <c r="C3134">
        <v>2025</v>
      </c>
      <c r="D3134">
        <v>2</v>
      </c>
      <c r="E3134">
        <v>84058</v>
      </c>
      <c r="F3134" t="s">
        <v>291</v>
      </c>
      <c r="G3134">
        <v>1</v>
      </c>
      <c r="H3134" t="str">
        <f>_xlfn.XLOOKUP(Table1[[#This Row],[ZIPCODE]],Table2[Zip Code],Table2[County])</f>
        <v>Utah</v>
      </c>
      <c r="I3134" t="str">
        <f>_xlfn.XLOOKUP(Table1[[#This Row],[ZIPCODE]],Table3[zip],Table3[county])</f>
        <v>Utah County</v>
      </c>
      <c r="J3134" t="str">
        <f>IFERROR(Table1[[#This Row],[County (Utah.gov)]], SUBSTITUTE(Table1[[#This Row],[County (WPR)]], " County", ""))</f>
        <v>Utah</v>
      </c>
    </row>
    <row r="3135" spans="1:10">
      <c r="A3135" t="s">
        <v>135</v>
      </c>
      <c r="B3135" t="s">
        <v>304</v>
      </c>
      <c r="C3135">
        <v>2025</v>
      </c>
      <c r="D3135">
        <v>2</v>
      </c>
      <c r="E3135">
        <v>84059</v>
      </c>
      <c r="F3135" t="s">
        <v>290</v>
      </c>
      <c r="G3135">
        <v>1</v>
      </c>
      <c r="H3135" t="str">
        <f>_xlfn.XLOOKUP(Table1[[#This Row],[ZIPCODE]],Table2[Zip Code],Table2[County])</f>
        <v>Utah</v>
      </c>
      <c r="I3135" t="str">
        <f>_xlfn.XLOOKUP(Table1[[#This Row],[ZIPCODE]],Table3[zip],Table3[county])</f>
        <v>Utah County</v>
      </c>
      <c r="J3135" t="str">
        <f>IFERROR(Table1[[#This Row],[County (Utah.gov)]], SUBSTITUTE(Table1[[#This Row],[County (WPR)]], " County", ""))</f>
        <v>Utah</v>
      </c>
    </row>
    <row r="3136" spans="1:10">
      <c r="A3136" t="s">
        <v>135</v>
      </c>
      <c r="B3136" t="s">
        <v>304</v>
      </c>
      <c r="C3136">
        <v>2025</v>
      </c>
      <c r="D3136">
        <v>2</v>
      </c>
      <c r="E3136">
        <v>84097</v>
      </c>
      <c r="F3136" t="s">
        <v>290</v>
      </c>
      <c r="G3136">
        <v>1</v>
      </c>
      <c r="H3136" t="str">
        <f>_xlfn.XLOOKUP(Table1[[#This Row],[ZIPCODE]],Table2[Zip Code],Table2[County])</f>
        <v>Utah</v>
      </c>
      <c r="I3136" t="str">
        <f>_xlfn.XLOOKUP(Table1[[#This Row],[ZIPCODE]],Table3[zip],Table3[county])</f>
        <v>Utah County</v>
      </c>
      <c r="J3136" t="str">
        <f>IFERROR(Table1[[#This Row],[County (Utah.gov)]], SUBSTITUTE(Table1[[#This Row],[County (WPR)]], " County", ""))</f>
        <v>Utah</v>
      </c>
    </row>
    <row r="3137" spans="1:10">
      <c r="A3137" t="s">
        <v>135</v>
      </c>
      <c r="B3137" t="s">
        <v>304</v>
      </c>
      <c r="C3137">
        <v>2025</v>
      </c>
      <c r="D3137">
        <v>2</v>
      </c>
      <c r="E3137">
        <v>84311</v>
      </c>
      <c r="F3137" t="s">
        <v>290</v>
      </c>
      <c r="G3137">
        <v>1</v>
      </c>
      <c r="H3137" t="str">
        <f>_xlfn.XLOOKUP(Table1[[#This Row],[ZIPCODE]],Table2[Zip Code],Table2[County])</f>
        <v>Box Elder</v>
      </c>
      <c r="I3137" t="str">
        <f>_xlfn.XLOOKUP(Table1[[#This Row],[ZIPCODE]],Table3[zip],Table3[county])</f>
        <v>Box Elder County</v>
      </c>
      <c r="J3137" t="str">
        <f>IFERROR(Table1[[#This Row],[County (Utah.gov)]], SUBSTITUTE(Table1[[#This Row],[County (WPR)]], " County", ""))</f>
        <v>Box Elder</v>
      </c>
    </row>
    <row r="3138" spans="1:10">
      <c r="A3138" t="s">
        <v>135</v>
      </c>
      <c r="B3138" t="s">
        <v>304</v>
      </c>
      <c r="C3138">
        <v>2025</v>
      </c>
      <c r="D3138">
        <v>2</v>
      </c>
      <c r="E3138">
        <v>84321</v>
      </c>
      <c r="F3138" t="s">
        <v>290</v>
      </c>
      <c r="G3138">
        <v>2</v>
      </c>
      <c r="H3138" t="str">
        <f>_xlfn.XLOOKUP(Table1[[#This Row],[ZIPCODE]],Table2[Zip Code],Table2[County])</f>
        <v>Cache</v>
      </c>
      <c r="I3138" t="str">
        <f>_xlfn.XLOOKUP(Table1[[#This Row],[ZIPCODE]],Table3[zip],Table3[county])</f>
        <v>Cache County</v>
      </c>
      <c r="J3138" t="str">
        <f>IFERROR(Table1[[#This Row],[County (Utah.gov)]], SUBSTITUTE(Table1[[#This Row],[County (WPR)]], " County", ""))</f>
        <v>Cache</v>
      </c>
    </row>
    <row r="3139" spans="1:10">
      <c r="A3139" t="s">
        <v>135</v>
      </c>
      <c r="B3139" t="s">
        <v>304</v>
      </c>
      <c r="C3139">
        <v>2025</v>
      </c>
      <c r="D3139">
        <v>2</v>
      </c>
      <c r="E3139">
        <v>84328</v>
      </c>
      <c r="F3139" t="s">
        <v>290</v>
      </c>
      <c r="G3139">
        <v>1</v>
      </c>
      <c r="H3139" t="str">
        <f>_xlfn.XLOOKUP(Table1[[#This Row],[ZIPCODE]],Table2[Zip Code],Table2[County])</f>
        <v>Cache</v>
      </c>
      <c r="I3139" t="str">
        <f>_xlfn.XLOOKUP(Table1[[#This Row],[ZIPCODE]],Table3[zip],Table3[county])</f>
        <v>Cache County</v>
      </c>
      <c r="J3139" t="str">
        <f>IFERROR(Table1[[#This Row],[County (Utah.gov)]], SUBSTITUTE(Table1[[#This Row],[County (WPR)]], " County", ""))</f>
        <v>Cache</v>
      </c>
    </row>
    <row r="3140" spans="1:10">
      <c r="A3140" t="s">
        <v>135</v>
      </c>
      <c r="B3140" t="s">
        <v>304</v>
      </c>
      <c r="C3140">
        <v>2025</v>
      </c>
      <c r="D3140">
        <v>2</v>
      </c>
      <c r="E3140">
        <v>84501</v>
      </c>
      <c r="F3140" t="s">
        <v>290</v>
      </c>
      <c r="G3140">
        <v>2</v>
      </c>
      <c r="H3140" t="str">
        <f>_xlfn.XLOOKUP(Table1[[#This Row],[ZIPCODE]],Table2[Zip Code],Table2[County])</f>
        <v>Carbon</v>
      </c>
      <c r="I3140" t="str">
        <f>_xlfn.XLOOKUP(Table1[[#This Row],[ZIPCODE]],Table3[zip],Table3[county])</f>
        <v>Carbon County</v>
      </c>
      <c r="J3140" t="str">
        <f>IFERROR(Table1[[#This Row],[County (Utah.gov)]], SUBSTITUTE(Table1[[#This Row],[County (WPR)]], " County", ""))</f>
        <v>Carbon</v>
      </c>
    </row>
    <row r="3141" spans="1:10">
      <c r="A3141" t="s">
        <v>135</v>
      </c>
      <c r="B3141" t="s">
        <v>304</v>
      </c>
      <c r="C3141">
        <v>2025</v>
      </c>
      <c r="D3141">
        <v>2</v>
      </c>
      <c r="E3141">
        <v>84501</v>
      </c>
      <c r="F3141" t="s">
        <v>291</v>
      </c>
      <c r="G3141">
        <v>18</v>
      </c>
      <c r="H3141" t="str">
        <f>_xlfn.XLOOKUP(Table1[[#This Row],[ZIPCODE]],Table2[Zip Code],Table2[County])</f>
        <v>Carbon</v>
      </c>
      <c r="I3141" t="str">
        <f>_xlfn.XLOOKUP(Table1[[#This Row],[ZIPCODE]],Table3[zip],Table3[county])</f>
        <v>Carbon County</v>
      </c>
      <c r="J3141" t="str">
        <f>IFERROR(Table1[[#This Row],[County (Utah.gov)]], SUBSTITUTE(Table1[[#This Row],[County (WPR)]], " County", ""))</f>
        <v>Carbon</v>
      </c>
    </row>
    <row r="3142" spans="1:10">
      <c r="A3142" t="s">
        <v>135</v>
      </c>
      <c r="B3142" t="s">
        <v>304</v>
      </c>
      <c r="C3142">
        <v>2025</v>
      </c>
      <c r="D3142">
        <v>2</v>
      </c>
      <c r="E3142">
        <v>84510</v>
      </c>
      <c r="F3142" t="s">
        <v>290</v>
      </c>
      <c r="G3142">
        <v>1</v>
      </c>
      <c r="H3142" t="str">
        <f>_xlfn.XLOOKUP(Table1[[#This Row],[ZIPCODE]],Table2[Zip Code],Table2[County])</f>
        <v>San Juan</v>
      </c>
      <c r="I3142" t="e">
        <f>_xlfn.XLOOKUP(Table1[[#This Row],[ZIPCODE]],Table3[zip],Table3[county])</f>
        <v>#N/A</v>
      </c>
      <c r="J3142" t="str">
        <f>IFERROR(Table1[[#This Row],[County (Utah.gov)]], SUBSTITUTE(Table1[[#This Row],[County (WPR)]], " County", ""))</f>
        <v>San Juan</v>
      </c>
    </row>
    <row r="3143" spans="1:10">
      <c r="A3143" t="s">
        <v>135</v>
      </c>
      <c r="B3143" t="s">
        <v>304</v>
      </c>
      <c r="C3143">
        <v>2025</v>
      </c>
      <c r="D3143">
        <v>2</v>
      </c>
      <c r="E3143">
        <v>84511</v>
      </c>
      <c r="F3143" t="s">
        <v>290</v>
      </c>
      <c r="G3143">
        <v>3</v>
      </c>
      <c r="H3143" t="str">
        <f>_xlfn.XLOOKUP(Table1[[#This Row],[ZIPCODE]],Table2[Zip Code],Table2[County])</f>
        <v>San Juan</v>
      </c>
      <c r="I3143" t="str">
        <f>_xlfn.XLOOKUP(Table1[[#This Row],[ZIPCODE]],Table3[zip],Table3[county])</f>
        <v>San Juan County</v>
      </c>
      <c r="J3143" t="str">
        <f>IFERROR(Table1[[#This Row],[County (Utah.gov)]], SUBSTITUTE(Table1[[#This Row],[County (WPR)]], " County", ""))</f>
        <v>San Juan</v>
      </c>
    </row>
    <row r="3144" spans="1:10">
      <c r="A3144" t="s">
        <v>135</v>
      </c>
      <c r="B3144" t="s">
        <v>304</v>
      </c>
      <c r="C3144">
        <v>2025</v>
      </c>
      <c r="D3144">
        <v>2</v>
      </c>
      <c r="E3144">
        <v>84513</v>
      </c>
      <c r="F3144" t="s">
        <v>290</v>
      </c>
      <c r="G3144">
        <v>1</v>
      </c>
      <c r="H3144" t="str">
        <f>_xlfn.XLOOKUP(Table1[[#This Row],[ZIPCODE]],Table2[Zip Code],Table2[County])</f>
        <v>Emery</v>
      </c>
      <c r="I3144" t="str">
        <f>_xlfn.XLOOKUP(Table1[[#This Row],[ZIPCODE]],Table3[zip],Table3[county])</f>
        <v>Emery County</v>
      </c>
      <c r="J3144" t="str">
        <f>IFERROR(Table1[[#This Row],[County (Utah.gov)]], SUBSTITUTE(Table1[[#This Row],[County (WPR)]], " County", ""))</f>
        <v>Emery</v>
      </c>
    </row>
    <row r="3145" spans="1:10">
      <c r="A3145" t="s">
        <v>135</v>
      </c>
      <c r="B3145" t="s">
        <v>304</v>
      </c>
      <c r="C3145">
        <v>2025</v>
      </c>
      <c r="D3145">
        <v>2</v>
      </c>
      <c r="E3145">
        <v>84513</v>
      </c>
      <c r="F3145" t="s">
        <v>291</v>
      </c>
      <c r="G3145">
        <v>2</v>
      </c>
      <c r="H3145" t="str">
        <f>_xlfn.XLOOKUP(Table1[[#This Row],[ZIPCODE]],Table2[Zip Code],Table2[County])</f>
        <v>Emery</v>
      </c>
      <c r="I3145" t="str">
        <f>_xlfn.XLOOKUP(Table1[[#This Row],[ZIPCODE]],Table3[zip],Table3[county])</f>
        <v>Emery County</v>
      </c>
      <c r="J3145" t="str">
        <f>IFERROR(Table1[[#This Row],[County (Utah.gov)]], SUBSTITUTE(Table1[[#This Row],[County (WPR)]], " County", ""))</f>
        <v>Emery</v>
      </c>
    </row>
    <row r="3146" spans="1:10">
      <c r="A3146" t="s">
        <v>135</v>
      </c>
      <c r="B3146" t="s">
        <v>304</v>
      </c>
      <c r="C3146">
        <v>2025</v>
      </c>
      <c r="D3146">
        <v>2</v>
      </c>
      <c r="E3146">
        <v>84516</v>
      </c>
      <c r="F3146" t="s">
        <v>291</v>
      </c>
      <c r="G3146">
        <v>1</v>
      </c>
      <c r="H3146" t="str">
        <f>_xlfn.XLOOKUP(Table1[[#This Row],[ZIPCODE]],Table2[Zip Code],Table2[County])</f>
        <v>Emery</v>
      </c>
      <c r="I3146" t="str">
        <f>_xlfn.XLOOKUP(Table1[[#This Row],[ZIPCODE]],Table3[zip],Table3[county])</f>
        <v>Emery County</v>
      </c>
      <c r="J3146" t="str">
        <f>IFERROR(Table1[[#This Row],[County (Utah.gov)]], SUBSTITUTE(Table1[[#This Row],[County (WPR)]], " County", ""))</f>
        <v>Emery</v>
      </c>
    </row>
    <row r="3147" spans="1:10">
      <c r="A3147" t="s">
        <v>135</v>
      </c>
      <c r="B3147" t="s">
        <v>304</v>
      </c>
      <c r="C3147">
        <v>2025</v>
      </c>
      <c r="D3147">
        <v>2</v>
      </c>
      <c r="E3147">
        <v>84518</v>
      </c>
      <c r="F3147" t="s">
        <v>291</v>
      </c>
      <c r="G3147">
        <v>1</v>
      </c>
      <c r="H3147" t="str">
        <f>_xlfn.XLOOKUP(Table1[[#This Row],[ZIPCODE]],Table2[Zip Code],Table2[County])</f>
        <v>Emery</v>
      </c>
      <c r="I3147" t="str">
        <f>_xlfn.XLOOKUP(Table1[[#This Row],[ZIPCODE]],Table3[zip],Table3[county])</f>
        <v>Emery County</v>
      </c>
      <c r="J3147" t="str">
        <f>IFERROR(Table1[[#This Row],[County (Utah.gov)]], SUBSTITUTE(Table1[[#This Row],[County (WPR)]], " County", ""))</f>
        <v>Emery</v>
      </c>
    </row>
    <row r="3148" spans="1:10">
      <c r="A3148" t="s">
        <v>135</v>
      </c>
      <c r="B3148" t="s">
        <v>304</v>
      </c>
      <c r="C3148">
        <v>2025</v>
      </c>
      <c r="D3148">
        <v>2</v>
      </c>
      <c r="E3148">
        <v>84520</v>
      </c>
      <c r="F3148" t="s">
        <v>291</v>
      </c>
      <c r="G3148">
        <v>1</v>
      </c>
      <c r="H3148" t="str">
        <f>_xlfn.XLOOKUP(Table1[[#This Row],[ZIPCODE]],Table2[Zip Code],Table2[County])</f>
        <v>Carbon</v>
      </c>
      <c r="I3148" t="str">
        <f>_xlfn.XLOOKUP(Table1[[#This Row],[ZIPCODE]],Table3[zip],Table3[county])</f>
        <v>Carbon County</v>
      </c>
      <c r="J3148" t="str">
        <f>IFERROR(Table1[[#This Row],[County (Utah.gov)]], SUBSTITUTE(Table1[[#This Row],[County (WPR)]], " County", ""))</f>
        <v>Carbon</v>
      </c>
    </row>
    <row r="3149" spans="1:10">
      <c r="A3149" t="s">
        <v>135</v>
      </c>
      <c r="B3149" t="s">
        <v>304</v>
      </c>
      <c r="C3149">
        <v>2025</v>
      </c>
      <c r="D3149">
        <v>2</v>
      </c>
      <c r="E3149">
        <v>84521</v>
      </c>
      <c r="F3149" t="s">
        <v>290</v>
      </c>
      <c r="G3149">
        <v>1</v>
      </c>
      <c r="H3149" t="str">
        <f>_xlfn.XLOOKUP(Table1[[#This Row],[ZIPCODE]],Table2[Zip Code],Table2[County])</f>
        <v>Emery</v>
      </c>
      <c r="I3149" t="str">
        <f>_xlfn.XLOOKUP(Table1[[#This Row],[ZIPCODE]],Table3[zip],Table3[county])</f>
        <v>Emery County</v>
      </c>
      <c r="J3149" t="str">
        <f>IFERROR(Table1[[#This Row],[County (Utah.gov)]], SUBSTITUTE(Table1[[#This Row],[County (WPR)]], " County", ""))</f>
        <v>Emery</v>
      </c>
    </row>
    <row r="3150" spans="1:10">
      <c r="A3150" t="s">
        <v>135</v>
      </c>
      <c r="B3150" t="s">
        <v>304</v>
      </c>
      <c r="C3150">
        <v>2025</v>
      </c>
      <c r="D3150">
        <v>2</v>
      </c>
      <c r="E3150">
        <v>84523</v>
      </c>
      <c r="F3150" t="s">
        <v>290</v>
      </c>
      <c r="G3150">
        <v>2</v>
      </c>
      <c r="H3150" t="str">
        <f>_xlfn.XLOOKUP(Table1[[#This Row],[ZIPCODE]],Table2[Zip Code],Table2[County])</f>
        <v>Emery</v>
      </c>
      <c r="I3150" t="str">
        <f>_xlfn.XLOOKUP(Table1[[#This Row],[ZIPCODE]],Table3[zip],Table3[county])</f>
        <v>Emery County</v>
      </c>
      <c r="J3150" t="str">
        <f>IFERROR(Table1[[#This Row],[County (Utah.gov)]], SUBSTITUTE(Table1[[#This Row],[County (WPR)]], " County", ""))</f>
        <v>Emery</v>
      </c>
    </row>
    <row r="3151" spans="1:10">
      <c r="A3151" t="s">
        <v>135</v>
      </c>
      <c r="B3151" t="s">
        <v>304</v>
      </c>
      <c r="C3151">
        <v>2025</v>
      </c>
      <c r="D3151">
        <v>2</v>
      </c>
      <c r="E3151">
        <v>84523</v>
      </c>
      <c r="F3151" t="s">
        <v>291</v>
      </c>
      <c r="G3151">
        <v>1</v>
      </c>
      <c r="H3151" t="str">
        <f>_xlfn.XLOOKUP(Table1[[#This Row],[ZIPCODE]],Table2[Zip Code],Table2[County])</f>
        <v>Emery</v>
      </c>
      <c r="I3151" t="str">
        <f>_xlfn.XLOOKUP(Table1[[#This Row],[ZIPCODE]],Table3[zip],Table3[county])</f>
        <v>Emery County</v>
      </c>
      <c r="J3151" t="str">
        <f>IFERROR(Table1[[#This Row],[County (Utah.gov)]], SUBSTITUTE(Table1[[#This Row],[County (WPR)]], " County", ""))</f>
        <v>Emery</v>
      </c>
    </row>
    <row r="3152" spans="1:10">
      <c r="A3152" t="s">
        <v>135</v>
      </c>
      <c r="B3152" t="s">
        <v>304</v>
      </c>
      <c r="C3152">
        <v>2025</v>
      </c>
      <c r="D3152">
        <v>2</v>
      </c>
      <c r="E3152">
        <v>84526</v>
      </c>
      <c r="F3152" t="s">
        <v>290</v>
      </c>
      <c r="G3152">
        <v>3</v>
      </c>
      <c r="H3152" t="str">
        <f>_xlfn.XLOOKUP(Table1[[#This Row],[ZIPCODE]],Table2[Zip Code],Table2[County])</f>
        <v>Carbon</v>
      </c>
      <c r="I3152" t="str">
        <f>_xlfn.XLOOKUP(Table1[[#This Row],[ZIPCODE]],Table3[zip],Table3[county])</f>
        <v>Carbon County</v>
      </c>
      <c r="J3152" t="str">
        <f>IFERROR(Table1[[#This Row],[County (Utah.gov)]], SUBSTITUTE(Table1[[#This Row],[County (WPR)]], " County", ""))</f>
        <v>Carbon</v>
      </c>
    </row>
    <row r="3153" spans="1:10">
      <c r="A3153" t="s">
        <v>135</v>
      </c>
      <c r="B3153" t="s">
        <v>304</v>
      </c>
      <c r="C3153">
        <v>2025</v>
      </c>
      <c r="D3153">
        <v>2</v>
      </c>
      <c r="E3153">
        <v>84526</v>
      </c>
      <c r="F3153" t="s">
        <v>291</v>
      </c>
      <c r="G3153">
        <v>3</v>
      </c>
      <c r="H3153" t="str">
        <f>_xlfn.XLOOKUP(Table1[[#This Row],[ZIPCODE]],Table2[Zip Code],Table2[County])</f>
        <v>Carbon</v>
      </c>
      <c r="I3153" t="str">
        <f>_xlfn.XLOOKUP(Table1[[#This Row],[ZIPCODE]],Table3[zip],Table3[county])</f>
        <v>Carbon County</v>
      </c>
      <c r="J3153" t="str">
        <f>IFERROR(Table1[[#This Row],[County (Utah.gov)]], SUBSTITUTE(Table1[[#This Row],[County (WPR)]], " County", ""))</f>
        <v>Carbon</v>
      </c>
    </row>
    <row r="3154" spans="1:10">
      <c r="A3154" t="s">
        <v>135</v>
      </c>
      <c r="B3154" t="s">
        <v>304</v>
      </c>
      <c r="C3154">
        <v>2025</v>
      </c>
      <c r="D3154">
        <v>2</v>
      </c>
      <c r="E3154">
        <v>84528</v>
      </c>
      <c r="F3154" t="s">
        <v>290</v>
      </c>
      <c r="G3154">
        <v>2</v>
      </c>
      <c r="H3154" t="str">
        <f>_xlfn.XLOOKUP(Table1[[#This Row],[ZIPCODE]],Table2[Zip Code],Table2[County])</f>
        <v>Emery</v>
      </c>
      <c r="I3154" t="str">
        <f>_xlfn.XLOOKUP(Table1[[#This Row],[ZIPCODE]],Table3[zip],Table3[county])</f>
        <v>Emery County</v>
      </c>
      <c r="J3154" t="str">
        <f>IFERROR(Table1[[#This Row],[County (Utah.gov)]], SUBSTITUTE(Table1[[#This Row],[County (WPR)]], " County", ""))</f>
        <v>Emery</v>
      </c>
    </row>
    <row r="3155" spans="1:10">
      <c r="A3155" t="s">
        <v>135</v>
      </c>
      <c r="B3155" t="s">
        <v>304</v>
      </c>
      <c r="C3155">
        <v>2025</v>
      </c>
      <c r="D3155">
        <v>2</v>
      </c>
      <c r="E3155">
        <v>84528</v>
      </c>
      <c r="F3155" t="s">
        <v>291</v>
      </c>
      <c r="G3155">
        <v>8</v>
      </c>
      <c r="H3155" t="str">
        <f>_xlfn.XLOOKUP(Table1[[#This Row],[ZIPCODE]],Table2[Zip Code],Table2[County])</f>
        <v>Emery</v>
      </c>
      <c r="I3155" t="str">
        <f>_xlfn.XLOOKUP(Table1[[#This Row],[ZIPCODE]],Table3[zip],Table3[county])</f>
        <v>Emery County</v>
      </c>
      <c r="J3155" t="str">
        <f>IFERROR(Table1[[#This Row],[County (Utah.gov)]], SUBSTITUTE(Table1[[#This Row],[County (WPR)]], " County", ""))</f>
        <v>Emery</v>
      </c>
    </row>
    <row r="3156" spans="1:10">
      <c r="A3156" t="s">
        <v>135</v>
      </c>
      <c r="B3156" t="s">
        <v>304</v>
      </c>
      <c r="C3156">
        <v>2025</v>
      </c>
      <c r="D3156">
        <v>2</v>
      </c>
      <c r="E3156">
        <v>84531</v>
      </c>
      <c r="F3156" t="s">
        <v>290</v>
      </c>
      <c r="G3156">
        <v>1</v>
      </c>
      <c r="H3156" t="str">
        <f>_xlfn.XLOOKUP(Table1[[#This Row],[ZIPCODE]],Table2[Zip Code],Table2[County])</f>
        <v>San Juan</v>
      </c>
      <c r="I3156" t="str">
        <f>_xlfn.XLOOKUP(Table1[[#This Row],[ZIPCODE]],Table3[zip],Table3[county])</f>
        <v>San Juan County</v>
      </c>
      <c r="J3156" t="str">
        <f>IFERROR(Table1[[#This Row],[County (Utah.gov)]], SUBSTITUTE(Table1[[#This Row],[County (WPR)]], " County", ""))</f>
        <v>San Juan</v>
      </c>
    </row>
    <row r="3157" spans="1:10">
      <c r="A3157" t="s">
        <v>135</v>
      </c>
      <c r="B3157" t="s">
        <v>304</v>
      </c>
      <c r="C3157">
        <v>2025</v>
      </c>
      <c r="D3157">
        <v>2</v>
      </c>
      <c r="E3157">
        <v>84534</v>
      </c>
      <c r="F3157" t="s">
        <v>290</v>
      </c>
      <c r="G3157">
        <v>6</v>
      </c>
      <c r="H3157" t="str">
        <f>_xlfn.XLOOKUP(Table1[[#This Row],[ZIPCODE]],Table2[Zip Code],Table2[County])</f>
        <v>San Juan</v>
      </c>
      <c r="I3157" t="str">
        <f>_xlfn.XLOOKUP(Table1[[#This Row],[ZIPCODE]],Table3[zip],Table3[county])</f>
        <v>San Juan County</v>
      </c>
      <c r="J3157" t="str">
        <f>IFERROR(Table1[[#This Row],[County (Utah.gov)]], SUBSTITUTE(Table1[[#This Row],[County (WPR)]], " County", ""))</f>
        <v>San Juan</v>
      </c>
    </row>
    <row r="3158" spans="1:10">
      <c r="A3158" t="s">
        <v>135</v>
      </c>
      <c r="B3158" t="s">
        <v>304</v>
      </c>
      <c r="C3158">
        <v>2025</v>
      </c>
      <c r="D3158">
        <v>2</v>
      </c>
      <c r="E3158">
        <v>84535</v>
      </c>
      <c r="F3158" t="s">
        <v>291</v>
      </c>
      <c r="G3158">
        <v>2</v>
      </c>
      <c r="H3158" t="str">
        <f>_xlfn.XLOOKUP(Table1[[#This Row],[ZIPCODE]],Table2[Zip Code],Table2[County])</f>
        <v>San Juan</v>
      </c>
      <c r="I3158" t="str">
        <f>_xlfn.XLOOKUP(Table1[[#This Row],[ZIPCODE]],Table3[zip],Table3[county])</f>
        <v>San Juan County</v>
      </c>
      <c r="J3158" t="str">
        <f>IFERROR(Table1[[#This Row],[County (Utah.gov)]], SUBSTITUTE(Table1[[#This Row],[County (WPR)]], " County", ""))</f>
        <v>San Juan</v>
      </c>
    </row>
    <row r="3159" spans="1:10">
      <c r="A3159" t="s">
        <v>135</v>
      </c>
      <c r="B3159" t="s">
        <v>304</v>
      </c>
      <c r="C3159">
        <v>2025</v>
      </c>
      <c r="D3159">
        <v>2</v>
      </c>
      <c r="E3159">
        <v>84537</v>
      </c>
      <c r="F3159" t="s">
        <v>291</v>
      </c>
      <c r="G3159">
        <v>1</v>
      </c>
      <c r="H3159" t="str">
        <f>_xlfn.XLOOKUP(Table1[[#This Row],[ZIPCODE]],Table2[Zip Code],Table2[County])</f>
        <v>Emery</v>
      </c>
      <c r="I3159" t="str">
        <f>_xlfn.XLOOKUP(Table1[[#This Row],[ZIPCODE]],Table3[zip],Table3[county])</f>
        <v>Emery County</v>
      </c>
      <c r="J3159" t="str">
        <f>IFERROR(Table1[[#This Row],[County (Utah.gov)]], SUBSTITUTE(Table1[[#This Row],[County (WPR)]], " County", ""))</f>
        <v>Emery</v>
      </c>
    </row>
    <row r="3160" spans="1:10">
      <c r="A3160" t="s">
        <v>135</v>
      </c>
      <c r="B3160" t="s">
        <v>304</v>
      </c>
      <c r="C3160">
        <v>2025</v>
      </c>
      <c r="D3160">
        <v>2</v>
      </c>
      <c r="E3160">
        <v>84542</v>
      </c>
      <c r="F3160" t="s">
        <v>290</v>
      </c>
      <c r="G3160">
        <v>1</v>
      </c>
      <c r="H3160" t="str">
        <f>_xlfn.XLOOKUP(Table1[[#This Row],[ZIPCODE]],Table2[Zip Code],Table2[County])</f>
        <v>Carbon</v>
      </c>
      <c r="I3160" t="str">
        <f>_xlfn.XLOOKUP(Table1[[#This Row],[ZIPCODE]],Table3[zip],Table3[county])</f>
        <v>Carbon County</v>
      </c>
      <c r="J3160" t="str">
        <f>IFERROR(Table1[[#This Row],[County (Utah.gov)]], SUBSTITUTE(Table1[[#This Row],[County (WPR)]], " County", ""))</f>
        <v>Carbon</v>
      </c>
    </row>
    <row r="3161" spans="1:10">
      <c r="A3161" t="s">
        <v>135</v>
      </c>
      <c r="B3161" t="s">
        <v>304</v>
      </c>
      <c r="C3161">
        <v>2025</v>
      </c>
      <c r="D3161">
        <v>2</v>
      </c>
      <c r="E3161">
        <v>84542</v>
      </c>
      <c r="F3161" t="s">
        <v>291</v>
      </c>
      <c r="G3161">
        <v>6</v>
      </c>
      <c r="H3161" t="str">
        <f>_xlfn.XLOOKUP(Table1[[#This Row],[ZIPCODE]],Table2[Zip Code],Table2[County])</f>
        <v>Carbon</v>
      </c>
      <c r="I3161" t="str">
        <f>_xlfn.XLOOKUP(Table1[[#This Row],[ZIPCODE]],Table3[zip],Table3[county])</f>
        <v>Carbon County</v>
      </c>
      <c r="J3161" t="str">
        <f>IFERROR(Table1[[#This Row],[County (Utah.gov)]], SUBSTITUTE(Table1[[#This Row],[County (WPR)]], " County", ""))</f>
        <v>Carbon</v>
      </c>
    </row>
    <row r="3162" spans="1:10">
      <c r="A3162" t="s">
        <v>135</v>
      </c>
      <c r="B3162" t="s">
        <v>304</v>
      </c>
      <c r="C3162">
        <v>2025</v>
      </c>
      <c r="D3162">
        <v>2</v>
      </c>
      <c r="E3162">
        <v>84632</v>
      </c>
      <c r="F3162" t="s">
        <v>290</v>
      </c>
      <c r="G3162">
        <v>2</v>
      </c>
      <c r="H3162" t="str">
        <f>_xlfn.XLOOKUP(Table1[[#This Row],[ZIPCODE]],Table2[Zip Code],Table2[County])</f>
        <v>Sanpete</v>
      </c>
      <c r="I3162" t="str">
        <f>_xlfn.XLOOKUP(Table1[[#This Row],[ZIPCODE]],Table3[zip],Table3[county])</f>
        <v>Sanpete County</v>
      </c>
      <c r="J3162" t="str">
        <f>IFERROR(Table1[[#This Row],[County (Utah.gov)]], SUBSTITUTE(Table1[[#This Row],[County (WPR)]], " County", ""))</f>
        <v>Sanpete</v>
      </c>
    </row>
    <row r="3163" spans="1:10">
      <c r="A3163" t="s">
        <v>135</v>
      </c>
      <c r="B3163" t="s">
        <v>304</v>
      </c>
      <c r="C3163">
        <v>2025</v>
      </c>
      <c r="D3163">
        <v>2</v>
      </c>
      <c r="E3163">
        <v>84632</v>
      </c>
      <c r="F3163" t="s">
        <v>291</v>
      </c>
      <c r="G3163">
        <v>1</v>
      </c>
      <c r="H3163" t="str">
        <f>_xlfn.XLOOKUP(Table1[[#This Row],[ZIPCODE]],Table2[Zip Code],Table2[County])</f>
        <v>Sanpete</v>
      </c>
      <c r="I3163" t="str">
        <f>_xlfn.XLOOKUP(Table1[[#This Row],[ZIPCODE]],Table3[zip],Table3[county])</f>
        <v>Sanpete County</v>
      </c>
      <c r="J3163" t="str">
        <f>IFERROR(Table1[[#This Row],[County (Utah.gov)]], SUBSTITUTE(Table1[[#This Row],[County (WPR)]], " County", ""))</f>
        <v>Sanpete</v>
      </c>
    </row>
    <row r="3164" spans="1:10">
      <c r="A3164" t="s">
        <v>135</v>
      </c>
      <c r="B3164" t="s">
        <v>304</v>
      </c>
      <c r="C3164">
        <v>2025</v>
      </c>
      <c r="D3164">
        <v>2</v>
      </c>
      <c r="E3164">
        <v>84634</v>
      </c>
      <c r="F3164" t="s">
        <v>291</v>
      </c>
      <c r="G3164">
        <v>1</v>
      </c>
      <c r="H3164" t="str">
        <f>_xlfn.XLOOKUP(Table1[[#This Row],[ZIPCODE]],Table2[Zip Code],Table2[County])</f>
        <v>Sanpete</v>
      </c>
      <c r="I3164" t="str">
        <f>_xlfn.XLOOKUP(Table1[[#This Row],[ZIPCODE]],Table3[zip],Table3[county])</f>
        <v>Sanpete County</v>
      </c>
      <c r="J3164" t="str">
        <f>IFERROR(Table1[[#This Row],[County (Utah.gov)]], SUBSTITUTE(Table1[[#This Row],[County (WPR)]], " County", ""))</f>
        <v>Sanpete</v>
      </c>
    </row>
    <row r="3165" spans="1:10">
      <c r="A3165" t="s">
        <v>135</v>
      </c>
      <c r="B3165" t="s">
        <v>304</v>
      </c>
      <c r="C3165">
        <v>2025</v>
      </c>
      <c r="D3165">
        <v>2</v>
      </c>
      <c r="E3165">
        <v>84642</v>
      </c>
      <c r="F3165" t="s">
        <v>290</v>
      </c>
      <c r="G3165">
        <v>1</v>
      </c>
      <c r="H3165" t="str">
        <f>_xlfn.XLOOKUP(Table1[[#This Row],[ZIPCODE]],Table2[Zip Code],Table2[County])</f>
        <v>Sanpete</v>
      </c>
      <c r="I3165" t="str">
        <f>_xlfn.XLOOKUP(Table1[[#This Row],[ZIPCODE]],Table3[zip],Table3[county])</f>
        <v>Sanpete County</v>
      </c>
      <c r="J3165" t="str">
        <f>IFERROR(Table1[[#This Row],[County (Utah.gov)]], SUBSTITUTE(Table1[[#This Row],[County (WPR)]], " County", ""))</f>
        <v>Sanpete</v>
      </c>
    </row>
    <row r="3166" spans="1:10">
      <c r="A3166" t="s">
        <v>135</v>
      </c>
      <c r="B3166" t="s">
        <v>304</v>
      </c>
      <c r="C3166">
        <v>2025</v>
      </c>
      <c r="D3166">
        <v>2</v>
      </c>
      <c r="E3166">
        <v>84645</v>
      </c>
      <c r="F3166" t="s">
        <v>291</v>
      </c>
      <c r="G3166">
        <v>1</v>
      </c>
      <c r="H3166" t="str">
        <f>_xlfn.XLOOKUP(Table1[[#This Row],[ZIPCODE]],Table2[Zip Code],Table2[County])</f>
        <v>Juab</v>
      </c>
      <c r="I3166" t="str">
        <f>_xlfn.XLOOKUP(Table1[[#This Row],[ZIPCODE]],Table3[zip],Table3[county])</f>
        <v>Juab County</v>
      </c>
      <c r="J3166" t="str">
        <f>IFERROR(Table1[[#This Row],[County (Utah.gov)]], SUBSTITUTE(Table1[[#This Row],[County (WPR)]], " County", ""))</f>
        <v>Juab</v>
      </c>
    </row>
    <row r="3167" spans="1:10">
      <c r="A3167" t="s">
        <v>135</v>
      </c>
      <c r="B3167" t="s">
        <v>304</v>
      </c>
      <c r="C3167">
        <v>2025</v>
      </c>
      <c r="D3167">
        <v>2</v>
      </c>
      <c r="E3167">
        <v>84647</v>
      </c>
      <c r="F3167" t="s">
        <v>290</v>
      </c>
      <c r="G3167">
        <v>1</v>
      </c>
      <c r="H3167" t="str">
        <f>_xlfn.XLOOKUP(Table1[[#This Row],[ZIPCODE]],Table2[Zip Code],Table2[County])</f>
        <v>Sanpete</v>
      </c>
      <c r="I3167" t="str">
        <f>_xlfn.XLOOKUP(Table1[[#This Row],[ZIPCODE]],Table3[zip],Table3[county])</f>
        <v>Sanpete County</v>
      </c>
      <c r="J3167" t="str">
        <f>IFERROR(Table1[[#This Row],[County (Utah.gov)]], SUBSTITUTE(Table1[[#This Row],[County (WPR)]], " County", ""))</f>
        <v>Sanpete</v>
      </c>
    </row>
    <row r="3168" spans="1:10">
      <c r="A3168" t="s">
        <v>135</v>
      </c>
      <c r="B3168" t="s">
        <v>304</v>
      </c>
      <c r="C3168">
        <v>2025</v>
      </c>
      <c r="D3168">
        <v>2</v>
      </c>
      <c r="E3168">
        <v>84648</v>
      </c>
      <c r="F3168" t="s">
        <v>290</v>
      </c>
      <c r="G3168">
        <v>2</v>
      </c>
      <c r="H3168" t="str">
        <f>_xlfn.XLOOKUP(Table1[[#This Row],[ZIPCODE]],Table2[Zip Code],Table2[County])</f>
        <v>Juab</v>
      </c>
      <c r="I3168" t="str">
        <f>_xlfn.XLOOKUP(Table1[[#This Row],[ZIPCODE]],Table3[zip],Table3[county])</f>
        <v>Juab County</v>
      </c>
      <c r="J3168" t="str">
        <f>IFERROR(Table1[[#This Row],[County (Utah.gov)]], SUBSTITUTE(Table1[[#This Row],[County (WPR)]], " County", ""))</f>
        <v>Juab</v>
      </c>
    </row>
    <row r="3169" spans="1:10">
      <c r="A3169" t="s">
        <v>135</v>
      </c>
      <c r="B3169" t="s">
        <v>304</v>
      </c>
      <c r="C3169">
        <v>2025</v>
      </c>
      <c r="D3169">
        <v>2</v>
      </c>
      <c r="E3169">
        <v>84648</v>
      </c>
      <c r="F3169" t="s">
        <v>291</v>
      </c>
      <c r="G3169">
        <v>6</v>
      </c>
      <c r="H3169" t="str">
        <f>_xlfn.XLOOKUP(Table1[[#This Row],[ZIPCODE]],Table2[Zip Code],Table2[County])</f>
        <v>Juab</v>
      </c>
      <c r="I3169" t="str">
        <f>_xlfn.XLOOKUP(Table1[[#This Row],[ZIPCODE]],Table3[zip],Table3[county])</f>
        <v>Juab County</v>
      </c>
      <c r="J3169" t="str">
        <f>IFERROR(Table1[[#This Row],[County (Utah.gov)]], SUBSTITUTE(Table1[[#This Row],[County (WPR)]], " County", ""))</f>
        <v>Juab</v>
      </c>
    </row>
    <row r="3170" spans="1:10">
      <c r="A3170" t="s">
        <v>135</v>
      </c>
      <c r="B3170" t="s">
        <v>304</v>
      </c>
      <c r="C3170">
        <v>2025</v>
      </c>
      <c r="D3170">
        <v>2</v>
      </c>
      <c r="E3170">
        <v>84652</v>
      </c>
      <c r="F3170" t="s">
        <v>290</v>
      </c>
      <c r="G3170">
        <v>1</v>
      </c>
      <c r="H3170" t="str">
        <f>_xlfn.XLOOKUP(Table1[[#This Row],[ZIPCODE]],Table2[Zip Code],Table2[County])</f>
        <v>Sevier</v>
      </c>
      <c r="I3170" t="str">
        <f>_xlfn.XLOOKUP(Table1[[#This Row],[ZIPCODE]],Table3[zip],Table3[county])</f>
        <v>Sevier County</v>
      </c>
      <c r="J3170" t="str">
        <f>IFERROR(Table1[[#This Row],[County (Utah.gov)]], SUBSTITUTE(Table1[[#This Row],[County (WPR)]], " County", ""))</f>
        <v>Sevier</v>
      </c>
    </row>
    <row r="3171" spans="1:10">
      <c r="A3171" t="s">
        <v>135</v>
      </c>
      <c r="B3171" t="s">
        <v>304</v>
      </c>
      <c r="C3171">
        <v>2025</v>
      </c>
      <c r="D3171">
        <v>2</v>
      </c>
      <c r="E3171">
        <v>84654</v>
      </c>
      <c r="F3171" t="s">
        <v>290</v>
      </c>
      <c r="G3171">
        <v>1</v>
      </c>
      <c r="H3171" t="str">
        <f>_xlfn.XLOOKUP(Table1[[#This Row],[ZIPCODE]],Table2[Zip Code],Table2[County])</f>
        <v>Sevier</v>
      </c>
      <c r="I3171" t="str">
        <f>_xlfn.XLOOKUP(Table1[[#This Row],[ZIPCODE]],Table3[zip],Table3[county])</f>
        <v>Sevier County</v>
      </c>
      <c r="J3171" t="str">
        <f>IFERROR(Table1[[#This Row],[County (Utah.gov)]], SUBSTITUTE(Table1[[#This Row],[County (WPR)]], " County", ""))</f>
        <v>Sevier</v>
      </c>
    </row>
    <row r="3172" spans="1:10">
      <c r="A3172" t="s">
        <v>135</v>
      </c>
      <c r="B3172" t="s">
        <v>304</v>
      </c>
      <c r="C3172">
        <v>2025</v>
      </c>
      <c r="D3172">
        <v>2</v>
      </c>
      <c r="E3172">
        <v>84655</v>
      </c>
      <c r="F3172" t="s">
        <v>290</v>
      </c>
      <c r="G3172">
        <v>1</v>
      </c>
      <c r="H3172" t="str">
        <f>_xlfn.XLOOKUP(Table1[[#This Row],[ZIPCODE]],Table2[Zip Code],Table2[County])</f>
        <v>Utah</v>
      </c>
      <c r="I3172" t="str">
        <f>_xlfn.XLOOKUP(Table1[[#This Row],[ZIPCODE]],Table3[zip],Table3[county])</f>
        <v>Utah County</v>
      </c>
      <c r="J3172" t="str">
        <f>IFERROR(Table1[[#This Row],[County (Utah.gov)]], SUBSTITUTE(Table1[[#This Row],[County (WPR)]], " County", ""))</f>
        <v>Utah</v>
      </c>
    </row>
    <row r="3173" spans="1:10">
      <c r="A3173" t="s">
        <v>135</v>
      </c>
      <c r="B3173" t="s">
        <v>304</v>
      </c>
      <c r="C3173">
        <v>2025</v>
      </c>
      <c r="D3173">
        <v>2</v>
      </c>
      <c r="E3173">
        <v>84655</v>
      </c>
      <c r="F3173" t="s">
        <v>291</v>
      </c>
      <c r="G3173">
        <v>1</v>
      </c>
      <c r="H3173" t="str">
        <f>_xlfn.XLOOKUP(Table1[[#This Row],[ZIPCODE]],Table2[Zip Code],Table2[County])</f>
        <v>Utah</v>
      </c>
      <c r="I3173" t="str">
        <f>_xlfn.XLOOKUP(Table1[[#This Row],[ZIPCODE]],Table3[zip],Table3[county])</f>
        <v>Utah County</v>
      </c>
      <c r="J3173" t="str">
        <f>IFERROR(Table1[[#This Row],[County (Utah.gov)]], SUBSTITUTE(Table1[[#This Row],[County (WPR)]], " County", ""))</f>
        <v>Utah</v>
      </c>
    </row>
    <row r="3174" spans="1:10">
      <c r="A3174" t="s">
        <v>135</v>
      </c>
      <c r="B3174" t="s">
        <v>304</v>
      </c>
      <c r="C3174">
        <v>2025</v>
      </c>
      <c r="D3174">
        <v>2</v>
      </c>
      <c r="E3174">
        <v>84660</v>
      </c>
      <c r="F3174" t="s">
        <v>291</v>
      </c>
      <c r="G3174">
        <v>1</v>
      </c>
      <c r="H3174" t="str">
        <f>_xlfn.XLOOKUP(Table1[[#This Row],[ZIPCODE]],Table2[Zip Code],Table2[County])</f>
        <v>Utah</v>
      </c>
      <c r="I3174" t="str">
        <f>_xlfn.XLOOKUP(Table1[[#This Row],[ZIPCODE]],Table3[zip],Table3[county])</f>
        <v>Utah County</v>
      </c>
      <c r="J3174" t="str">
        <f>IFERROR(Table1[[#This Row],[County (Utah.gov)]], SUBSTITUTE(Table1[[#This Row],[County (WPR)]], " County", ""))</f>
        <v>Utah</v>
      </c>
    </row>
    <row r="3175" spans="1:10">
      <c r="A3175" t="s">
        <v>135</v>
      </c>
      <c r="B3175" t="s">
        <v>304</v>
      </c>
      <c r="C3175">
        <v>2025</v>
      </c>
      <c r="D3175">
        <v>2</v>
      </c>
      <c r="E3175">
        <v>84663</v>
      </c>
      <c r="F3175" t="s">
        <v>290</v>
      </c>
      <c r="G3175">
        <v>1</v>
      </c>
      <c r="H3175" t="str">
        <f>_xlfn.XLOOKUP(Table1[[#This Row],[ZIPCODE]],Table2[Zip Code],Table2[County])</f>
        <v>Utah</v>
      </c>
      <c r="I3175" t="str">
        <f>_xlfn.XLOOKUP(Table1[[#This Row],[ZIPCODE]],Table3[zip],Table3[county])</f>
        <v>Utah County</v>
      </c>
      <c r="J3175" t="str">
        <f>IFERROR(Table1[[#This Row],[County (Utah.gov)]], SUBSTITUTE(Table1[[#This Row],[County (WPR)]], " County", ""))</f>
        <v>Utah</v>
      </c>
    </row>
    <row r="3176" spans="1:10">
      <c r="A3176" t="s">
        <v>135</v>
      </c>
      <c r="B3176" t="s">
        <v>304</v>
      </c>
      <c r="C3176">
        <v>2025</v>
      </c>
      <c r="D3176">
        <v>2</v>
      </c>
      <c r="E3176">
        <v>84664</v>
      </c>
      <c r="F3176" t="s">
        <v>290</v>
      </c>
      <c r="G3176">
        <v>1</v>
      </c>
      <c r="H3176" t="str">
        <f>_xlfn.XLOOKUP(Table1[[#This Row],[ZIPCODE]],Table2[Zip Code],Table2[County])</f>
        <v>Utah</v>
      </c>
      <c r="I3176" t="str">
        <f>_xlfn.XLOOKUP(Table1[[#This Row],[ZIPCODE]],Table3[zip],Table3[county])</f>
        <v>Utah County</v>
      </c>
      <c r="J3176" t="str">
        <f>IFERROR(Table1[[#This Row],[County (Utah.gov)]], SUBSTITUTE(Table1[[#This Row],[County (WPR)]], " County", ""))</f>
        <v>Utah</v>
      </c>
    </row>
    <row r="3177" spans="1:10">
      <c r="A3177" t="s">
        <v>135</v>
      </c>
      <c r="B3177" t="s">
        <v>304</v>
      </c>
      <c r="C3177">
        <v>2025</v>
      </c>
      <c r="D3177">
        <v>2</v>
      </c>
      <c r="E3177">
        <v>84701</v>
      </c>
      <c r="F3177" t="s">
        <v>290</v>
      </c>
      <c r="G3177">
        <v>1</v>
      </c>
      <c r="H3177" t="str">
        <f>_xlfn.XLOOKUP(Table1[[#This Row],[ZIPCODE]],Table2[Zip Code],Table2[County])</f>
        <v>Sevier</v>
      </c>
      <c r="I3177" t="str">
        <f>_xlfn.XLOOKUP(Table1[[#This Row],[ZIPCODE]],Table3[zip],Table3[county])</f>
        <v>Sevier County</v>
      </c>
      <c r="J3177" t="str">
        <f>IFERROR(Table1[[#This Row],[County (Utah.gov)]], SUBSTITUTE(Table1[[#This Row],[County (WPR)]], " County", ""))</f>
        <v>Sevier</v>
      </c>
    </row>
    <row r="3178" spans="1:10">
      <c r="A3178" t="s">
        <v>135</v>
      </c>
      <c r="B3178" t="s">
        <v>304</v>
      </c>
      <c r="C3178">
        <v>2025</v>
      </c>
      <c r="D3178">
        <v>2</v>
      </c>
      <c r="E3178">
        <v>84701</v>
      </c>
      <c r="F3178" t="s">
        <v>291</v>
      </c>
      <c r="G3178">
        <v>3</v>
      </c>
      <c r="H3178" t="str">
        <f>_xlfn.XLOOKUP(Table1[[#This Row],[ZIPCODE]],Table2[Zip Code],Table2[County])</f>
        <v>Sevier</v>
      </c>
      <c r="I3178" t="str">
        <f>_xlfn.XLOOKUP(Table1[[#This Row],[ZIPCODE]],Table3[zip],Table3[county])</f>
        <v>Sevier County</v>
      </c>
      <c r="J3178" t="str">
        <f>IFERROR(Table1[[#This Row],[County (Utah.gov)]], SUBSTITUTE(Table1[[#This Row],[County (WPR)]], " County", ""))</f>
        <v>Sevier</v>
      </c>
    </row>
    <row r="3179" spans="1:10">
      <c r="A3179" t="s">
        <v>135</v>
      </c>
      <c r="B3179" t="s">
        <v>304</v>
      </c>
      <c r="C3179">
        <v>2025</v>
      </c>
      <c r="D3179">
        <v>2</v>
      </c>
      <c r="E3179">
        <v>84711</v>
      </c>
      <c r="F3179" t="s">
        <v>291</v>
      </c>
      <c r="G3179">
        <v>1</v>
      </c>
      <c r="H3179" t="str">
        <f>_xlfn.XLOOKUP(Table1[[#This Row],[ZIPCODE]],Table2[Zip Code],Table2[County])</f>
        <v>Sevier</v>
      </c>
      <c r="I3179" t="str">
        <f>_xlfn.XLOOKUP(Table1[[#This Row],[ZIPCODE]],Table3[zip],Table3[county])</f>
        <v>Sevier County</v>
      </c>
      <c r="J3179" t="str">
        <f>IFERROR(Table1[[#This Row],[County (Utah.gov)]], SUBSTITUTE(Table1[[#This Row],[County (WPR)]], " County", ""))</f>
        <v>Sevier</v>
      </c>
    </row>
    <row r="3180" spans="1:10">
      <c r="A3180" t="s">
        <v>135</v>
      </c>
      <c r="B3180" t="s">
        <v>304</v>
      </c>
      <c r="C3180">
        <v>2025</v>
      </c>
      <c r="D3180">
        <v>2</v>
      </c>
      <c r="E3180">
        <v>84713</v>
      </c>
      <c r="F3180" t="s">
        <v>291</v>
      </c>
      <c r="G3180">
        <v>1</v>
      </c>
      <c r="H3180" t="str">
        <f>_xlfn.XLOOKUP(Table1[[#This Row],[ZIPCODE]],Table2[Zip Code],Table2[County])</f>
        <v>Beaver</v>
      </c>
      <c r="I3180" t="str">
        <f>_xlfn.XLOOKUP(Table1[[#This Row],[ZIPCODE]],Table3[zip],Table3[county])</f>
        <v>Beaver County</v>
      </c>
      <c r="J3180" t="str">
        <f>IFERROR(Table1[[#This Row],[County (Utah.gov)]], SUBSTITUTE(Table1[[#This Row],[County (WPR)]], " County", ""))</f>
        <v>Beaver</v>
      </c>
    </row>
    <row r="3181" spans="1:10">
      <c r="A3181" t="s">
        <v>135</v>
      </c>
      <c r="B3181" t="s">
        <v>304</v>
      </c>
      <c r="C3181">
        <v>2025</v>
      </c>
      <c r="D3181">
        <v>2</v>
      </c>
      <c r="E3181">
        <v>84720</v>
      </c>
      <c r="F3181" t="s">
        <v>291</v>
      </c>
      <c r="G3181">
        <v>1</v>
      </c>
      <c r="H3181" t="str">
        <f>_xlfn.XLOOKUP(Table1[[#This Row],[ZIPCODE]],Table2[Zip Code],Table2[County])</f>
        <v>Iron</v>
      </c>
      <c r="I3181" t="str">
        <f>_xlfn.XLOOKUP(Table1[[#This Row],[ZIPCODE]],Table3[zip],Table3[county])</f>
        <v>Iron County</v>
      </c>
      <c r="J3181" t="str">
        <f>IFERROR(Table1[[#This Row],[County (Utah.gov)]], SUBSTITUTE(Table1[[#This Row],[County (WPR)]], " County", ""))</f>
        <v>Iron</v>
      </c>
    </row>
    <row r="3182" spans="1:10">
      <c r="A3182" t="s">
        <v>135</v>
      </c>
      <c r="B3182" t="s">
        <v>304</v>
      </c>
      <c r="C3182">
        <v>2025</v>
      </c>
      <c r="D3182">
        <v>2</v>
      </c>
      <c r="E3182">
        <v>84721</v>
      </c>
      <c r="F3182" t="s">
        <v>290</v>
      </c>
      <c r="G3182">
        <v>2</v>
      </c>
      <c r="H3182" t="str">
        <f>_xlfn.XLOOKUP(Table1[[#This Row],[ZIPCODE]],Table2[Zip Code],Table2[County])</f>
        <v>Iron</v>
      </c>
      <c r="I3182" t="str">
        <f>_xlfn.XLOOKUP(Table1[[#This Row],[ZIPCODE]],Table3[zip],Table3[county])</f>
        <v>Iron County</v>
      </c>
      <c r="J3182" t="str">
        <f>IFERROR(Table1[[#This Row],[County (Utah.gov)]], SUBSTITUTE(Table1[[#This Row],[County (WPR)]], " County", ""))</f>
        <v>Iron</v>
      </c>
    </row>
    <row r="3183" spans="1:10">
      <c r="A3183" t="s">
        <v>135</v>
      </c>
      <c r="B3183" t="s">
        <v>304</v>
      </c>
      <c r="C3183">
        <v>2025</v>
      </c>
      <c r="D3183">
        <v>2</v>
      </c>
      <c r="E3183">
        <v>84745</v>
      </c>
      <c r="F3183" t="s">
        <v>291</v>
      </c>
      <c r="G3183">
        <v>1</v>
      </c>
      <c r="H3183" t="str">
        <f>_xlfn.XLOOKUP(Table1[[#This Row],[ZIPCODE]],Table2[Zip Code],Table2[County])</f>
        <v>Washington</v>
      </c>
      <c r="I3183" t="str">
        <f>_xlfn.XLOOKUP(Table1[[#This Row],[ZIPCODE]],Table3[zip],Table3[county])</f>
        <v>Washington County</v>
      </c>
      <c r="J3183" t="str">
        <f>IFERROR(Table1[[#This Row],[County (Utah.gov)]], SUBSTITUTE(Table1[[#This Row],[County (WPR)]], " County", ""))</f>
        <v>Washington</v>
      </c>
    </row>
    <row r="3184" spans="1:10">
      <c r="A3184" t="s">
        <v>135</v>
      </c>
      <c r="B3184" t="s">
        <v>304</v>
      </c>
      <c r="C3184">
        <v>2025</v>
      </c>
      <c r="D3184">
        <v>2</v>
      </c>
      <c r="E3184">
        <v>84747</v>
      </c>
      <c r="F3184" t="s">
        <v>290</v>
      </c>
      <c r="G3184">
        <v>1</v>
      </c>
      <c r="H3184" t="str">
        <f>_xlfn.XLOOKUP(Table1[[#This Row],[ZIPCODE]],Table2[Zip Code],Table2[County])</f>
        <v>Wayne</v>
      </c>
      <c r="I3184" t="str">
        <f>_xlfn.XLOOKUP(Table1[[#This Row],[ZIPCODE]],Table3[zip],Table3[county])</f>
        <v>Wayne County</v>
      </c>
      <c r="J3184" t="str">
        <f>IFERROR(Table1[[#This Row],[County (Utah.gov)]], SUBSTITUTE(Table1[[#This Row],[County (WPR)]], " County", ""))</f>
        <v>Wayne</v>
      </c>
    </row>
    <row r="3185" spans="1:10">
      <c r="A3185" t="s">
        <v>135</v>
      </c>
      <c r="B3185" t="s">
        <v>304</v>
      </c>
      <c r="C3185">
        <v>2025</v>
      </c>
      <c r="D3185">
        <v>2</v>
      </c>
      <c r="E3185">
        <v>84747</v>
      </c>
      <c r="F3185" t="s">
        <v>291</v>
      </c>
      <c r="G3185">
        <v>1</v>
      </c>
      <c r="H3185" t="str">
        <f>_xlfn.XLOOKUP(Table1[[#This Row],[ZIPCODE]],Table2[Zip Code],Table2[County])</f>
        <v>Wayne</v>
      </c>
      <c r="I3185" t="str">
        <f>_xlfn.XLOOKUP(Table1[[#This Row],[ZIPCODE]],Table3[zip],Table3[county])</f>
        <v>Wayne County</v>
      </c>
      <c r="J3185" t="str">
        <f>IFERROR(Table1[[#This Row],[County (Utah.gov)]], SUBSTITUTE(Table1[[#This Row],[County (WPR)]], " County", ""))</f>
        <v>Wayne</v>
      </c>
    </row>
    <row r="3186" spans="1:10">
      <c r="A3186" t="s">
        <v>135</v>
      </c>
      <c r="B3186" t="s">
        <v>304</v>
      </c>
      <c r="C3186">
        <v>2025</v>
      </c>
      <c r="D3186">
        <v>2</v>
      </c>
      <c r="E3186">
        <v>84754</v>
      </c>
      <c r="F3186" t="s">
        <v>291</v>
      </c>
      <c r="G3186">
        <v>1</v>
      </c>
      <c r="H3186" t="str">
        <f>_xlfn.XLOOKUP(Table1[[#This Row],[ZIPCODE]],Table2[Zip Code],Table2[County])</f>
        <v>Sevier</v>
      </c>
      <c r="I3186" t="str">
        <f>_xlfn.XLOOKUP(Table1[[#This Row],[ZIPCODE]],Table3[zip],Table3[county])</f>
        <v>Sevier County</v>
      </c>
      <c r="J3186" t="str">
        <f>IFERROR(Table1[[#This Row],[County (Utah.gov)]], SUBSTITUTE(Table1[[#This Row],[County (WPR)]], " County", ""))</f>
        <v>Sevier</v>
      </c>
    </row>
    <row r="3187" spans="1:10">
      <c r="A3187" t="s">
        <v>135</v>
      </c>
      <c r="B3187" t="s">
        <v>304</v>
      </c>
      <c r="C3187">
        <v>2025</v>
      </c>
      <c r="D3187">
        <v>2</v>
      </c>
      <c r="E3187">
        <v>84759</v>
      </c>
      <c r="F3187" t="s">
        <v>290</v>
      </c>
      <c r="G3187">
        <v>1</v>
      </c>
      <c r="H3187" t="str">
        <f>_xlfn.XLOOKUP(Table1[[#This Row],[ZIPCODE]],Table2[Zip Code],Table2[County])</f>
        <v>Garfield</v>
      </c>
      <c r="I3187" t="str">
        <f>_xlfn.XLOOKUP(Table1[[#This Row],[ZIPCODE]],Table3[zip],Table3[county])</f>
        <v>Garfield County</v>
      </c>
      <c r="J3187" t="str">
        <f>IFERROR(Table1[[#This Row],[County (Utah.gov)]], SUBSTITUTE(Table1[[#This Row],[County (WPR)]], " County", ""))</f>
        <v>Garfield</v>
      </c>
    </row>
    <row r="3188" spans="1:10">
      <c r="A3188" t="s">
        <v>135</v>
      </c>
      <c r="B3188" t="s">
        <v>304</v>
      </c>
      <c r="C3188">
        <v>2025</v>
      </c>
      <c r="D3188">
        <v>2</v>
      </c>
      <c r="E3188">
        <v>84770</v>
      </c>
      <c r="F3188" t="s">
        <v>290</v>
      </c>
      <c r="G3188">
        <v>1</v>
      </c>
      <c r="H3188" t="str">
        <f>_xlfn.XLOOKUP(Table1[[#This Row],[ZIPCODE]],Table2[Zip Code],Table2[County])</f>
        <v>Washington</v>
      </c>
      <c r="I3188" t="str">
        <f>_xlfn.XLOOKUP(Table1[[#This Row],[ZIPCODE]],Table3[zip],Table3[county])</f>
        <v>Washington County</v>
      </c>
      <c r="J3188" t="str">
        <f>IFERROR(Table1[[#This Row],[County (Utah.gov)]], SUBSTITUTE(Table1[[#This Row],[County (WPR)]], " County", ""))</f>
        <v>Washington</v>
      </c>
    </row>
    <row r="3189" spans="1:10">
      <c r="A3189" t="s">
        <v>135</v>
      </c>
      <c r="B3189" t="s">
        <v>304</v>
      </c>
      <c r="C3189">
        <v>2025</v>
      </c>
      <c r="D3189">
        <v>2</v>
      </c>
      <c r="E3189">
        <v>84780</v>
      </c>
      <c r="F3189" t="s">
        <v>290</v>
      </c>
      <c r="G3189">
        <v>1</v>
      </c>
      <c r="H3189" t="str">
        <f>_xlfn.XLOOKUP(Table1[[#This Row],[ZIPCODE]],Table2[Zip Code],Table2[County])</f>
        <v>Washington</v>
      </c>
      <c r="I3189" t="str">
        <f>_xlfn.XLOOKUP(Table1[[#This Row],[ZIPCODE]],Table3[zip],Table3[county])</f>
        <v>Washington County</v>
      </c>
      <c r="J3189" t="str">
        <f>IFERROR(Table1[[#This Row],[County (Utah.gov)]], SUBSTITUTE(Table1[[#This Row],[County (WPR)]], " County", ""))</f>
        <v>Washington</v>
      </c>
    </row>
    <row r="3190" spans="1:10">
      <c r="A3190" t="s">
        <v>135</v>
      </c>
      <c r="B3190" t="s">
        <v>304</v>
      </c>
      <c r="C3190">
        <v>2025</v>
      </c>
      <c r="D3190">
        <v>2</v>
      </c>
      <c r="E3190">
        <v>84790</v>
      </c>
      <c r="F3190" t="s">
        <v>291</v>
      </c>
      <c r="G3190">
        <v>1</v>
      </c>
      <c r="H3190" t="str">
        <f>_xlfn.XLOOKUP(Table1[[#This Row],[ZIPCODE]],Table2[Zip Code],Table2[County])</f>
        <v>Washington</v>
      </c>
      <c r="I3190" t="str">
        <f>_xlfn.XLOOKUP(Table1[[#This Row],[ZIPCODE]],Table3[zip],Table3[county])</f>
        <v>Washington County</v>
      </c>
      <c r="J3190" t="str">
        <f>IFERROR(Table1[[#This Row],[County (Utah.gov)]], SUBSTITUTE(Table1[[#This Row],[County (WPR)]], " County", ""))</f>
        <v>Washington</v>
      </c>
    </row>
    <row r="3191" spans="1:10">
      <c r="A3191" t="s">
        <v>135</v>
      </c>
      <c r="B3191" t="s">
        <v>305</v>
      </c>
      <c r="C3191">
        <v>2025</v>
      </c>
      <c r="D3191">
        <v>2</v>
      </c>
      <c r="E3191">
        <v>84321</v>
      </c>
      <c r="F3191" t="s">
        <v>290</v>
      </c>
      <c r="G3191">
        <v>1</v>
      </c>
      <c r="H3191" t="str">
        <f>_xlfn.XLOOKUP(Table1[[#This Row],[ZIPCODE]],Table2[Zip Code],Table2[County])</f>
        <v>Cache</v>
      </c>
      <c r="I3191" t="str">
        <f>_xlfn.XLOOKUP(Table1[[#This Row],[ZIPCODE]],Table3[zip],Table3[county])</f>
        <v>Cache County</v>
      </c>
      <c r="J3191" t="str">
        <f>IFERROR(Table1[[#This Row],[County (Utah.gov)]], SUBSTITUTE(Table1[[#This Row],[County (WPR)]], " County", ""))</f>
        <v>Cache</v>
      </c>
    </row>
    <row r="3192" spans="1:10">
      <c r="A3192" t="s">
        <v>135</v>
      </c>
      <c r="B3192" t="s">
        <v>305</v>
      </c>
      <c r="C3192">
        <v>2025</v>
      </c>
      <c r="D3192">
        <v>2</v>
      </c>
      <c r="E3192">
        <v>84322</v>
      </c>
      <c r="F3192" t="s">
        <v>290</v>
      </c>
      <c r="G3192">
        <v>934</v>
      </c>
      <c r="H3192" t="str">
        <f>_xlfn.XLOOKUP(Table1[[#This Row],[ZIPCODE]],Table2[Zip Code],Table2[County])</f>
        <v>Cache</v>
      </c>
      <c r="I3192" t="str">
        <f>_xlfn.XLOOKUP(Table1[[#This Row],[ZIPCODE]],Table3[zip],Table3[county])</f>
        <v>Cache County</v>
      </c>
      <c r="J3192" t="str">
        <f>IFERROR(Table1[[#This Row],[County (Utah.gov)]], SUBSTITUTE(Table1[[#This Row],[County (WPR)]], " County", ""))</f>
        <v>Cache</v>
      </c>
    </row>
    <row r="3193" spans="1:10">
      <c r="A3193" t="s">
        <v>135</v>
      </c>
      <c r="B3193" t="s">
        <v>305</v>
      </c>
      <c r="C3193">
        <v>2025</v>
      </c>
      <c r="D3193">
        <v>2</v>
      </c>
      <c r="E3193">
        <v>84322</v>
      </c>
      <c r="F3193" t="s">
        <v>291</v>
      </c>
      <c r="G3193">
        <v>4</v>
      </c>
      <c r="H3193" t="str">
        <f>_xlfn.XLOOKUP(Table1[[#This Row],[ZIPCODE]],Table2[Zip Code],Table2[County])</f>
        <v>Cache</v>
      </c>
      <c r="I3193" t="str">
        <f>_xlfn.XLOOKUP(Table1[[#This Row],[ZIPCODE]],Table3[zip],Table3[county])</f>
        <v>Cache County</v>
      </c>
      <c r="J3193" t="str">
        <f>IFERROR(Table1[[#This Row],[County (Utah.gov)]], SUBSTITUTE(Table1[[#This Row],[County (WPR)]], " County", ""))</f>
        <v>Cache</v>
      </c>
    </row>
    <row r="3194" spans="1:10">
      <c r="A3194" t="s">
        <v>135</v>
      </c>
      <c r="B3194" t="s">
        <v>300</v>
      </c>
      <c r="C3194">
        <v>2025</v>
      </c>
      <c r="D3194">
        <v>2</v>
      </c>
      <c r="E3194">
        <v>84001</v>
      </c>
      <c r="F3194" t="s">
        <v>290</v>
      </c>
      <c r="G3194">
        <v>3</v>
      </c>
      <c r="H3194" t="str">
        <f>_xlfn.XLOOKUP(Table1[[#This Row],[ZIPCODE]],Table2[Zip Code],Table2[County])</f>
        <v>Duchesne</v>
      </c>
      <c r="I3194" t="str">
        <f>_xlfn.XLOOKUP(Table1[[#This Row],[ZIPCODE]],Table3[zip],Table3[county])</f>
        <v>Duchesne County</v>
      </c>
      <c r="J3194" t="str">
        <f>IFERROR(Table1[[#This Row],[County (Utah.gov)]], SUBSTITUTE(Table1[[#This Row],[County (WPR)]], " County", ""))</f>
        <v>Duchesne</v>
      </c>
    </row>
    <row r="3195" spans="1:10">
      <c r="A3195" t="s">
        <v>135</v>
      </c>
      <c r="B3195" t="s">
        <v>300</v>
      </c>
      <c r="C3195">
        <v>2025</v>
      </c>
      <c r="D3195">
        <v>2</v>
      </c>
      <c r="E3195">
        <v>84003</v>
      </c>
      <c r="F3195" t="s">
        <v>290</v>
      </c>
      <c r="G3195">
        <v>27</v>
      </c>
      <c r="H3195" t="str">
        <f>_xlfn.XLOOKUP(Table1[[#This Row],[ZIPCODE]],Table2[Zip Code],Table2[County])</f>
        <v>Utah</v>
      </c>
      <c r="I3195" t="str">
        <f>_xlfn.XLOOKUP(Table1[[#This Row],[ZIPCODE]],Table3[zip],Table3[county])</f>
        <v>Utah County</v>
      </c>
      <c r="J3195" t="str">
        <f>IFERROR(Table1[[#This Row],[County (Utah.gov)]], SUBSTITUTE(Table1[[#This Row],[County (WPR)]], " County", ""))</f>
        <v>Utah</v>
      </c>
    </row>
    <row r="3196" spans="1:10">
      <c r="A3196" t="s">
        <v>135</v>
      </c>
      <c r="B3196" t="s">
        <v>300</v>
      </c>
      <c r="C3196">
        <v>2025</v>
      </c>
      <c r="D3196">
        <v>2</v>
      </c>
      <c r="E3196">
        <v>84003</v>
      </c>
      <c r="F3196" t="s">
        <v>291</v>
      </c>
      <c r="G3196">
        <v>4</v>
      </c>
      <c r="H3196" t="str">
        <f>_xlfn.XLOOKUP(Table1[[#This Row],[ZIPCODE]],Table2[Zip Code],Table2[County])</f>
        <v>Utah</v>
      </c>
      <c r="I3196" t="str">
        <f>_xlfn.XLOOKUP(Table1[[#This Row],[ZIPCODE]],Table3[zip],Table3[county])</f>
        <v>Utah County</v>
      </c>
      <c r="J3196" t="str">
        <f>IFERROR(Table1[[#This Row],[County (Utah.gov)]], SUBSTITUTE(Table1[[#This Row],[County (WPR)]], " County", ""))</f>
        <v>Utah</v>
      </c>
    </row>
    <row r="3197" spans="1:10">
      <c r="A3197" t="s">
        <v>135</v>
      </c>
      <c r="B3197" t="s">
        <v>300</v>
      </c>
      <c r="C3197">
        <v>2025</v>
      </c>
      <c r="D3197">
        <v>2</v>
      </c>
      <c r="E3197">
        <v>84004</v>
      </c>
      <c r="F3197" t="s">
        <v>290</v>
      </c>
      <c r="G3197">
        <v>10</v>
      </c>
      <c r="H3197" t="str">
        <f>_xlfn.XLOOKUP(Table1[[#This Row],[ZIPCODE]],Table2[Zip Code],Table2[County])</f>
        <v>Utah</v>
      </c>
      <c r="I3197" t="str">
        <f>_xlfn.XLOOKUP(Table1[[#This Row],[ZIPCODE]],Table3[zip],Table3[county])</f>
        <v>Utah County</v>
      </c>
      <c r="J3197" t="str">
        <f>IFERROR(Table1[[#This Row],[County (Utah.gov)]], SUBSTITUTE(Table1[[#This Row],[County (WPR)]], " County", ""))</f>
        <v>Utah</v>
      </c>
    </row>
    <row r="3198" spans="1:10">
      <c r="A3198" t="s">
        <v>135</v>
      </c>
      <c r="B3198" t="s">
        <v>300</v>
      </c>
      <c r="C3198">
        <v>2025</v>
      </c>
      <c r="D3198">
        <v>2</v>
      </c>
      <c r="E3198">
        <v>84004</v>
      </c>
      <c r="F3198" t="s">
        <v>291</v>
      </c>
      <c r="G3198">
        <v>1</v>
      </c>
      <c r="H3198" t="str">
        <f>_xlfn.XLOOKUP(Table1[[#This Row],[ZIPCODE]],Table2[Zip Code],Table2[County])</f>
        <v>Utah</v>
      </c>
      <c r="I3198" t="str">
        <f>_xlfn.XLOOKUP(Table1[[#This Row],[ZIPCODE]],Table3[zip],Table3[county])</f>
        <v>Utah County</v>
      </c>
      <c r="J3198" t="str">
        <f>IFERROR(Table1[[#This Row],[County (Utah.gov)]], SUBSTITUTE(Table1[[#This Row],[County (WPR)]], " County", ""))</f>
        <v>Utah</v>
      </c>
    </row>
    <row r="3199" spans="1:10">
      <c r="A3199" t="s">
        <v>135</v>
      </c>
      <c r="B3199" t="s">
        <v>300</v>
      </c>
      <c r="C3199">
        <v>2025</v>
      </c>
      <c r="D3199">
        <v>2</v>
      </c>
      <c r="E3199">
        <v>84005</v>
      </c>
      <c r="F3199" t="s">
        <v>290</v>
      </c>
      <c r="G3199">
        <v>12</v>
      </c>
      <c r="H3199" t="e">
        <f>_xlfn.XLOOKUP(Table1[[#This Row],[ZIPCODE]],Table2[Zip Code],Table2[County])</f>
        <v>#N/A</v>
      </c>
      <c r="I3199" t="str">
        <f>_xlfn.XLOOKUP(Table1[[#This Row],[ZIPCODE]],Table3[zip],Table3[county])</f>
        <v>Utah County</v>
      </c>
      <c r="J3199" t="str">
        <f>IFERROR(Table1[[#This Row],[County (Utah.gov)]], SUBSTITUTE(Table1[[#This Row],[County (WPR)]], " County", ""))</f>
        <v>Utah</v>
      </c>
    </row>
    <row r="3200" spans="1:10">
      <c r="A3200" t="s">
        <v>135</v>
      </c>
      <c r="B3200" t="s">
        <v>300</v>
      </c>
      <c r="C3200">
        <v>2025</v>
      </c>
      <c r="D3200">
        <v>2</v>
      </c>
      <c r="E3200">
        <v>84005</v>
      </c>
      <c r="F3200" t="s">
        <v>291</v>
      </c>
      <c r="G3200">
        <v>1</v>
      </c>
      <c r="H3200" t="e">
        <f>_xlfn.XLOOKUP(Table1[[#This Row],[ZIPCODE]],Table2[Zip Code],Table2[County])</f>
        <v>#N/A</v>
      </c>
      <c r="I3200" t="str">
        <f>_xlfn.XLOOKUP(Table1[[#This Row],[ZIPCODE]],Table3[zip],Table3[county])</f>
        <v>Utah County</v>
      </c>
      <c r="J3200" t="str">
        <f>IFERROR(Table1[[#This Row],[County (Utah.gov)]], SUBSTITUTE(Table1[[#This Row],[County (WPR)]], " County", ""))</f>
        <v>Utah</v>
      </c>
    </row>
    <row r="3201" spans="1:10">
      <c r="A3201" t="s">
        <v>135</v>
      </c>
      <c r="B3201" t="s">
        <v>300</v>
      </c>
      <c r="C3201">
        <v>2025</v>
      </c>
      <c r="D3201">
        <v>2</v>
      </c>
      <c r="E3201">
        <v>84007</v>
      </c>
      <c r="F3201" t="s">
        <v>290</v>
      </c>
      <c r="G3201">
        <v>2</v>
      </c>
      <c r="H3201" t="str">
        <f>_xlfn.XLOOKUP(Table1[[#This Row],[ZIPCODE]],Table2[Zip Code],Table2[County])</f>
        <v>Duchesne</v>
      </c>
      <c r="I3201" t="str">
        <f>_xlfn.XLOOKUP(Table1[[#This Row],[ZIPCODE]],Table3[zip],Table3[county])</f>
        <v>Duchesne County</v>
      </c>
      <c r="J3201" t="str">
        <f>IFERROR(Table1[[#This Row],[County (Utah.gov)]], SUBSTITUTE(Table1[[#This Row],[County (WPR)]], " County", ""))</f>
        <v>Duchesne</v>
      </c>
    </row>
    <row r="3202" spans="1:10">
      <c r="A3202" t="s">
        <v>135</v>
      </c>
      <c r="B3202" t="s">
        <v>300</v>
      </c>
      <c r="C3202">
        <v>2025</v>
      </c>
      <c r="D3202">
        <v>2</v>
      </c>
      <c r="E3202">
        <v>84009</v>
      </c>
      <c r="F3202" t="s">
        <v>290</v>
      </c>
      <c r="G3202">
        <v>9</v>
      </c>
      <c r="H3202" t="e">
        <f>_xlfn.XLOOKUP(Table1[[#This Row],[ZIPCODE]],Table2[Zip Code],Table2[County])</f>
        <v>#N/A</v>
      </c>
      <c r="I3202" t="str">
        <f>_xlfn.XLOOKUP(Table1[[#This Row],[ZIPCODE]],Table3[zip],Table3[county])</f>
        <v>Salt Lake County</v>
      </c>
      <c r="J3202" t="str">
        <f>IFERROR(Table1[[#This Row],[County (Utah.gov)]], SUBSTITUTE(Table1[[#This Row],[County (WPR)]], " County", ""))</f>
        <v>Salt Lake</v>
      </c>
    </row>
    <row r="3203" spans="1:10">
      <c r="A3203" t="s">
        <v>135</v>
      </c>
      <c r="B3203" t="s">
        <v>300</v>
      </c>
      <c r="C3203">
        <v>2025</v>
      </c>
      <c r="D3203">
        <v>2</v>
      </c>
      <c r="E3203">
        <v>84009</v>
      </c>
      <c r="F3203" t="s">
        <v>291</v>
      </c>
      <c r="G3203">
        <v>1</v>
      </c>
      <c r="H3203" t="e">
        <f>_xlfn.XLOOKUP(Table1[[#This Row],[ZIPCODE]],Table2[Zip Code],Table2[County])</f>
        <v>#N/A</v>
      </c>
      <c r="I3203" t="str">
        <f>_xlfn.XLOOKUP(Table1[[#This Row],[ZIPCODE]],Table3[zip],Table3[county])</f>
        <v>Salt Lake County</v>
      </c>
      <c r="J3203" t="str">
        <f>IFERROR(Table1[[#This Row],[County (Utah.gov)]], SUBSTITUTE(Table1[[#This Row],[County (WPR)]], " County", ""))</f>
        <v>Salt Lake</v>
      </c>
    </row>
    <row r="3204" spans="1:10">
      <c r="A3204" t="s">
        <v>135</v>
      </c>
      <c r="B3204" t="s">
        <v>300</v>
      </c>
      <c r="C3204">
        <v>2025</v>
      </c>
      <c r="D3204">
        <v>2</v>
      </c>
      <c r="E3204">
        <v>84010</v>
      </c>
      <c r="F3204" t="s">
        <v>290</v>
      </c>
      <c r="G3204">
        <v>19</v>
      </c>
      <c r="H3204" t="str">
        <f>_xlfn.XLOOKUP(Table1[[#This Row],[ZIPCODE]],Table2[Zip Code],Table2[County])</f>
        <v>Davis</v>
      </c>
      <c r="I3204" t="str">
        <f>_xlfn.XLOOKUP(Table1[[#This Row],[ZIPCODE]],Table3[zip],Table3[county])</f>
        <v>Davis County</v>
      </c>
      <c r="J3204" t="str">
        <f>IFERROR(Table1[[#This Row],[County (Utah.gov)]], SUBSTITUTE(Table1[[#This Row],[County (WPR)]], " County", ""))</f>
        <v>Davis</v>
      </c>
    </row>
    <row r="3205" spans="1:10">
      <c r="A3205" t="s">
        <v>135</v>
      </c>
      <c r="B3205" t="s">
        <v>300</v>
      </c>
      <c r="C3205">
        <v>2025</v>
      </c>
      <c r="D3205">
        <v>2</v>
      </c>
      <c r="E3205">
        <v>84010</v>
      </c>
      <c r="F3205" t="s">
        <v>291</v>
      </c>
      <c r="G3205">
        <v>3</v>
      </c>
      <c r="H3205" t="str">
        <f>_xlfn.XLOOKUP(Table1[[#This Row],[ZIPCODE]],Table2[Zip Code],Table2[County])</f>
        <v>Davis</v>
      </c>
      <c r="I3205" t="str">
        <f>_xlfn.XLOOKUP(Table1[[#This Row],[ZIPCODE]],Table3[zip],Table3[county])</f>
        <v>Davis County</v>
      </c>
      <c r="J3205" t="str">
        <f>IFERROR(Table1[[#This Row],[County (Utah.gov)]], SUBSTITUTE(Table1[[#This Row],[County (WPR)]], " County", ""))</f>
        <v>Davis</v>
      </c>
    </row>
    <row r="3206" spans="1:10">
      <c r="A3206" t="s">
        <v>135</v>
      </c>
      <c r="B3206" t="s">
        <v>300</v>
      </c>
      <c r="C3206">
        <v>2025</v>
      </c>
      <c r="D3206">
        <v>2</v>
      </c>
      <c r="E3206">
        <v>84014</v>
      </c>
      <c r="F3206" t="s">
        <v>290</v>
      </c>
      <c r="G3206">
        <v>10</v>
      </c>
      <c r="H3206" t="str">
        <f>_xlfn.XLOOKUP(Table1[[#This Row],[ZIPCODE]],Table2[Zip Code],Table2[County])</f>
        <v>Davis</v>
      </c>
      <c r="I3206" t="str">
        <f>_xlfn.XLOOKUP(Table1[[#This Row],[ZIPCODE]],Table3[zip],Table3[county])</f>
        <v>Davis County</v>
      </c>
      <c r="J3206" t="str">
        <f>IFERROR(Table1[[#This Row],[County (Utah.gov)]], SUBSTITUTE(Table1[[#This Row],[County (WPR)]], " County", ""))</f>
        <v>Davis</v>
      </c>
    </row>
    <row r="3207" spans="1:10">
      <c r="A3207" t="s">
        <v>135</v>
      </c>
      <c r="B3207" t="s">
        <v>300</v>
      </c>
      <c r="C3207">
        <v>2025</v>
      </c>
      <c r="D3207">
        <v>2</v>
      </c>
      <c r="E3207">
        <v>84015</v>
      </c>
      <c r="F3207" t="s">
        <v>290</v>
      </c>
      <c r="G3207">
        <v>13</v>
      </c>
      <c r="H3207" t="str">
        <f>_xlfn.XLOOKUP(Table1[[#This Row],[ZIPCODE]],Table2[Zip Code],Table2[County])</f>
        <v>Davis</v>
      </c>
      <c r="I3207" t="str">
        <f>_xlfn.XLOOKUP(Table1[[#This Row],[ZIPCODE]],Table3[zip],Table3[county])</f>
        <v>Davis County</v>
      </c>
      <c r="J3207" t="str">
        <f>IFERROR(Table1[[#This Row],[County (Utah.gov)]], SUBSTITUTE(Table1[[#This Row],[County (WPR)]], " County", ""))</f>
        <v>Davis</v>
      </c>
    </row>
    <row r="3208" spans="1:10">
      <c r="A3208" t="s">
        <v>135</v>
      </c>
      <c r="B3208" t="s">
        <v>300</v>
      </c>
      <c r="C3208">
        <v>2025</v>
      </c>
      <c r="D3208">
        <v>2</v>
      </c>
      <c r="E3208">
        <v>84015</v>
      </c>
      <c r="F3208" t="s">
        <v>291</v>
      </c>
      <c r="G3208">
        <v>3</v>
      </c>
      <c r="H3208" t="str">
        <f>_xlfn.XLOOKUP(Table1[[#This Row],[ZIPCODE]],Table2[Zip Code],Table2[County])</f>
        <v>Davis</v>
      </c>
      <c r="I3208" t="str">
        <f>_xlfn.XLOOKUP(Table1[[#This Row],[ZIPCODE]],Table3[zip],Table3[county])</f>
        <v>Davis County</v>
      </c>
      <c r="J3208" t="str">
        <f>IFERROR(Table1[[#This Row],[County (Utah.gov)]], SUBSTITUTE(Table1[[#This Row],[County (WPR)]], " County", ""))</f>
        <v>Davis</v>
      </c>
    </row>
    <row r="3209" spans="1:10">
      <c r="A3209" t="s">
        <v>135</v>
      </c>
      <c r="B3209" t="s">
        <v>300</v>
      </c>
      <c r="C3209">
        <v>2025</v>
      </c>
      <c r="D3209">
        <v>2</v>
      </c>
      <c r="E3209">
        <v>84020</v>
      </c>
      <c r="F3209" t="s">
        <v>290</v>
      </c>
      <c r="G3209">
        <v>15</v>
      </c>
      <c r="H3209" t="str">
        <f>_xlfn.XLOOKUP(Table1[[#This Row],[ZIPCODE]],Table2[Zip Code],Table2[County])</f>
        <v>Salt Lake</v>
      </c>
      <c r="I3209" t="str">
        <f>_xlfn.XLOOKUP(Table1[[#This Row],[ZIPCODE]],Table3[zip],Table3[county])</f>
        <v>Salt Lake County</v>
      </c>
      <c r="J3209" t="str">
        <f>IFERROR(Table1[[#This Row],[County (Utah.gov)]], SUBSTITUTE(Table1[[#This Row],[County (WPR)]], " County", ""))</f>
        <v>Salt Lake</v>
      </c>
    </row>
    <row r="3210" spans="1:10">
      <c r="A3210" t="s">
        <v>135</v>
      </c>
      <c r="B3210" t="s">
        <v>300</v>
      </c>
      <c r="C3210">
        <v>2025</v>
      </c>
      <c r="D3210">
        <v>2</v>
      </c>
      <c r="E3210">
        <v>84020</v>
      </c>
      <c r="F3210" t="s">
        <v>291</v>
      </c>
      <c r="G3210">
        <v>3</v>
      </c>
      <c r="H3210" t="str">
        <f>_xlfn.XLOOKUP(Table1[[#This Row],[ZIPCODE]],Table2[Zip Code],Table2[County])</f>
        <v>Salt Lake</v>
      </c>
      <c r="I3210" t="str">
        <f>_xlfn.XLOOKUP(Table1[[#This Row],[ZIPCODE]],Table3[zip],Table3[county])</f>
        <v>Salt Lake County</v>
      </c>
      <c r="J3210" t="str">
        <f>IFERROR(Table1[[#This Row],[County (Utah.gov)]], SUBSTITUTE(Table1[[#This Row],[County (WPR)]], " County", ""))</f>
        <v>Salt Lake</v>
      </c>
    </row>
    <row r="3211" spans="1:10">
      <c r="A3211" t="s">
        <v>135</v>
      </c>
      <c r="B3211" t="s">
        <v>300</v>
      </c>
      <c r="C3211">
        <v>2025</v>
      </c>
      <c r="D3211">
        <v>2</v>
      </c>
      <c r="E3211">
        <v>84021</v>
      </c>
      <c r="F3211" t="s">
        <v>290</v>
      </c>
      <c r="G3211">
        <v>1</v>
      </c>
      <c r="H3211" t="str">
        <f>_xlfn.XLOOKUP(Table1[[#This Row],[ZIPCODE]],Table2[Zip Code],Table2[County])</f>
        <v>Duchesne</v>
      </c>
      <c r="I3211" t="str">
        <f>_xlfn.XLOOKUP(Table1[[#This Row],[ZIPCODE]],Table3[zip],Table3[county])</f>
        <v>Duchesne County</v>
      </c>
      <c r="J3211" t="str">
        <f>IFERROR(Table1[[#This Row],[County (Utah.gov)]], SUBSTITUTE(Table1[[#This Row],[County (WPR)]], " County", ""))</f>
        <v>Duchesne</v>
      </c>
    </row>
    <row r="3212" spans="1:10">
      <c r="A3212" t="s">
        <v>135</v>
      </c>
      <c r="B3212" t="s">
        <v>300</v>
      </c>
      <c r="C3212">
        <v>2025</v>
      </c>
      <c r="D3212">
        <v>2</v>
      </c>
      <c r="E3212">
        <v>84021</v>
      </c>
      <c r="F3212" t="s">
        <v>291</v>
      </c>
      <c r="G3212">
        <v>1</v>
      </c>
      <c r="H3212" t="str">
        <f>_xlfn.XLOOKUP(Table1[[#This Row],[ZIPCODE]],Table2[Zip Code],Table2[County])</f>
        <v>Duchesne</v>
      </c>
      <c r="I3212" t="str">
        <f>_xlfn.XLOOKUP(Table1[[#This Row],[ZIPCODE]],Table3[zip],Table3[county])</f>
        <v>Duchesne County</v>
      </c>
      <c r="J3212" t="str">
        <f>IFERROR(Table1[[#This Row],[County (Utah.gov)]], SUBSTITUTE(Table1[[#This Row],[County (WPR)]], " County", ""))</f>
        <v>Duchesne</v>
      </c>
    </row>
    <row r="3213" spans="1:10">
      <c r="A3213" t="s">
        <v>135</v>
      </c>
      <c r="B3213" t="s">
        <v>300</v>
      </c>
      <c r="C3213">
        <v>2025</v>
      </c>
      <c r="D3213">
        <v>2</v>
      </c>
      <c r="E3213">
        <v>84023</v>
      </c>
      <c r="F3213" t="s">
        <v>290</v>
      </c>
      <c r="G3213">
        <v>1</v>
      </c>
      <c r="H3213" t="str">
        <f>_xlfn.XLOOKUP(Table1[[#This Row],[ZIPCODE]],Table2[Zip Code],Table2[County])</f>
        <v>Daggett</v>
      </c>
      <c r="I3213" t="str">
        <f>_xlfn.XLOOKUP(Table1[[#This Row],[ZIPCODE]],Table3[zip],Table3[county])</f>
        <v>Daggett County</v>
      </c>
      <c r="J3213" t="str">
        <f>IFERROR(Table1[[#This Row],[County (Utah.gov)]], SUBSTITUTE(Table1[[#This Row],[County (WPR)]], " County", ""))</f>
        <v>Daggett</v>
      </c>
    </row>
    <row r="3214" spans="1:10">
      <c r="A3214" t="s">
        <v>135</v>
      </c>
      <c r="B3214" t="s">
        <v>300</v>
      </c>
      <c r="C3214">
        <v>2025</v>
      </c>
      <c r="D3214">
        <v>2</v>
      </c>
      <c r="E3214">
        <v>84025</v>
      </c>
      <c r="F3214" t="s">
        <v>290</v>
      </c>
      <c r="G3214">
        <v>26</v>
      </c>
      <c r="H3214" t="str">
        <f>_xlfn.XLOOKUP(Table1[[#This Row],[ZIPCODE]],Table2[Zip Code],Table2[County])</f>
        <v>Davis</v>
      </c>
      <c r="I3214" t="str">
        <f>_xlfn.XLOOKUP(Table1[[#This Row],[ZIPCODE]],Table3[zip],Table3[county])</f>
        <v>Davis County</v>
      </c>
      <c r="J3214" t="str">
        <f>IFERROR(Table1[[#This Row],[County (Utah.gov)]], SUBSTITUTE(Table1[[#This Row],[County (WPR)]], " County", ""))</f>
        <v>Davis</v>
      </c>
    </row>
    <row r="3215" spans="1:10">
      <c r="A3215" t="s">
        <v>135</v>
      </c>
      <c r="B3215" t="s">
        <v>300</v>
      </c>
      <c r="C3215">
        <v>2025</v>
      </c>
      <c r="D3215">
        <v>2</v>
      </c>
      <c r="E3215">
        <v>84025</v>
      </c>
      <c r="F3215" t="s">
        <v>291</v>
      </c>
      <c r="G3215">
        <v>3</v>
      </c>
      <c r="H3215" t="str">
        <f>_xlfn.XLOOKUP(Table1[[#This Row],[ZIPCODE]],Table2[Zip Code],Table2[County])</f>
        <v>Davis</v>
      </c>
      <c r="I3215" t="str">
        <f>_xlfn.XLOOKUP(Table1[[#This Row],[ZIPCODE]],Table3[zip],Table3[county])</f>
        <v>Davis County</v>
      </c>
      <c r="J3215" t="str">
        <f>IFERROR(Table1[[#This Row],[County (Utah.gov)]], SUBSTITUTE(Table1[[#This Row],[County (WPR)]], " County", ""))</f>
        <v>Davis</v>
      </c>
    </row>
    <row r="3216" spans="1:10">
      <c r="A3216" t="s">
        <v>135</v>
      </c>
      <c r="B3216" t="s">
        <v>300</v>
      </c>
      <c r="C3216">
        <v>2025</v>
      </c>
      <c r="D3216">
        <v>2</v>
      </c>
      <c r="E3216">
        <v>84026</v>
      </c>
      <c r="F3216" t="s">
        <v>290</v>
      </c>
      <c r="G3216">
        <v>3</v>
      </c>
      <c r="H3216" t="str">
        <f>_xlfn.XLOOKUP(Table1[[#This Row],[ZIPCODE]],Table2[Zip Code],Table2[County])</f>
        <v>Uintah</v>
      </c>
      <c r="I3216" t="str">
        <f>_xlfn.XLOOKUP(Table1[[#This Row],[ZIPCODE]],Table3[zip],Table3[county])</f>
        <v>Uintah County</v>
      </c>
      <c r="J3216" t="str">
        <f>IFERROR(Table1[[#This Row],[County (Utah.gov)]], SUBSTITUTE(Table1[[#This Row],[County (WPR)]], " County", ""))</f>
        <v>Uintah</v>
      </c>
    </row>
    <row r="3217" spans="1:10">
      <c r="A3217" t="s">
        <v>135</v>
      </c>
      <c r="B3217" t="s">
        <v>300</v>
      </c>
      <c r="C3217">
        <v>2025</v>
      </c>
      <c r="D3217">
        <v>2</v>
      </c>
      <c r="E3217">
        <v>84026</v>
      </c>
      <c r="F3217" t="s">
        <v>291</v>
      </c>
      <c r="G3217">
        <v>13</v>
      </c>
      <c r="H3217" t="str">
        <f>_xlfn.XLOOKUP(Table1[[#This Row],[ZIPCODE]],Table2[Zip Code],Table2[County])</f>
        <v>Uintah</v>
      </c>
      <c r="I3217" t="str">
        <f>_xlfn.XLOOKUP(Table1[[#This Row],[ZIPCODE]],Table3[zip],Table3[county])</f>
        <v>Uintah County</v>
      </c>
      <c r="J3217" t="str">
        <f>IFERROR(Table1[[#This Row],[County (Utah.gov)]], SUBSTITUTE(Table1[[#This Row],[County (WPR)]], " County", ""))</f>
        <v>Uintah</v>
      </c>
    </row>
    <row r="3218" spans="1:10">
      <c r="A3218" t="s">
        <v>135</v>
      </c>
      <c r="B3218" t="s">
        <v>300</v>
      </c>
      <c r="C3218">
        <v>2025</v>
      </c>
      <c r="D3218">
        <v>2</v>
      </c>
      <c r="E3218">
        <v>84028</v>
      </c>
      <c r="F3218" t="s">
        <v>290</v>
      </c>
      <c r="G3218">
        <v>2</v>
      </c>
      <c r="H3218" t="str">
        <f>_xlfn.XLOOKUP(Table1[[#This Row],[ZIPCODE]],Table2[Zip Code],Table2[County])</f>
        <v>Rich</v>
      </c>
      <c r="I3218" t="str">
        <f>_xlfn.XLOOKUP(Table1[[#This Row],[ZIPCODE]],Table3[zip],Table3[county])</f>
        <v>Rich County</v>
      </c>
      <c r="J3218" t="str">
        <f>IFERROR(Table1[[#This Row],[County (Utah.gov)]], SUBSTITUTE(Table1[[#This Row],[County (WPR)]], " County", ""))</f>
        <v>Rich</v>
      </c>
    </row>
    <row r="3219" spans="1:10">
      <c r="A3219" t="s">
        <v>135</v>
      </c>
      <c r="B3219" t="s">
        <v>300</v>
      </c>
      <c r="C3219">
        <v>2025</v>
      </c>
      <c r="D3219">
        <v>2</v>
      </c>
      <c r="E3219">
        <v>84029</v>
      </c>
      <c r="F3219" t="s">
        <v>290</v>
      </c>
      <c r="G3219">
        <v>1</v>
      </c>
      <c r="H3219" t="str">
        <f>_xlfn.XLOOKUP(Table1[[#This Row],[ZIPCODE]],Table2[Zip Code],Table2[County])</f>
        <v>Tooele</v>
      </c>
      <c r="I3219" t="str">
        <f>_xlfn.XLOOKUP(Table1[[#This Row],[ZIPCODE]],Table3[zip],Table3[county])</f>
        <v>Tooele County</v>
      </c>
      <c r="J3219" t="str">
        <f>IFERROR(Table1[[#This Row],[County (Utah.gov)]], SUBSTITUTE(Table1[[#This Row],[County (WPR)]], " County", ""))</f>
        <v>Tooele</v>
      </c>
    </row>
    <row r="3220" spans="1:10">
      <c r="A3220" t="s">
        <v>135</v>
      </c>
      <c r="B3220" t="s">
        <v>300</v>
      </c>
      <c r="C3220">
        <v>2025</v>
      </c>
      <c r="D3220">
        <v>2</v>
      </c>
      <c r="E3220">
        <v>84032</v>
      </c>
      <c r="F3220" t="s">
        <v>290</v>
      </c>
      <c r="G3220">
        <v>9</v>
      </c>
      <c r="H3220" t="str">
        <f>_xlfn.XLOOKUP(Table1[[#This Row],[ZIPCODE]],Table2[Zip Code],Table2[County])</f>
        <v>Wasatch</v>
      </c>
      <c r="I3220" t="str">
        <f>_xlfn.XLOOKUP(Table1[[#This Row],[ZIPCODE]],Table3[zip],Table3[county])</f>
        <v>Wasatch County</v>
      </c>
      <c r="J3220" t="str">
        <f>IFERROR(Table1[[#This Row],[County (Utah.gov)]], SUBSTITUTE(Table1[[#This Row],[County (WPR)]], " County", ""))</f>
        <v>Wasatch</v>
      </c>
    </row>
    <row r="3221" spans="1:10">
      <c r="A3221" t="s">
        <v>135</v>
      </c>
      <c r="B3221" t="s">
        <v>300</v>
      </c>
      <c r="C3221">
        <v>2025</v>
      </c>
      <c r="D3221">
        <v>2</v>
      </c>
      <c r="E3221">
        <v>84032</v>
      </c>
      <c r="F3221" t="s">
        <v>291</v>
      </c>
      <c r="G3221">
        <v>1</v>
      </c>
      <c r="H3221" t="str">
        <f>_xlfn.XLOOKUP(Table1[[#This Row],[ZIPCODE]],Table2[Zip Code],Table2[County])</f>
        <v>Wasatch</v>
      </c>
      <c r="I3221" t="str">
        <f>_xlfn.XLOOKUP(Table1[[#This Row],[ZIPCODE]],Table3[zip],Table3[county])</f>
        <v>Wasatch County</v>
      </c>
      <c r="J3221" t="str">
        <f>IFERROR(Table1[[#This Row],[County (Utah.gov)]], SUBSTITUTE(Table1[[#This Row],[County (WPR)]], " County", ""))</f>
        <v>Wasatch</v>
      </c>
    </row>
    <row r="3222" spans="1:10">
      <c r="A3222" t="s">
        <v>135</v>
      </c>
      <c r="B3222" t="s">
        <v>300</v>
      </c>
      <c r="C3222">
        <v>2025</v>
      </c>
      <c r="D3222">
        <v>2</v>
      </c>
      <c r="E3222">
        <v>84033</v>
      </c>
      <c r="F3222" t="s">
        <v>290</v>
      </c>
      <c r="G3222">
        <v>1</v>
      </c>
      <c r="H3222" t="str">
        <f>_xlfn.XLOOKUP(Table1[[#This Row],[ZIPCODE]],Table2[Zip Code],Table2[County])</f>
        <v>Summit</v>
      </c>
      <c r="I3222" t="str">
        <f>_xlfn.XLOOKUP(Table1[[#This Row],[ZIPCODE]],Table3[zip],Table3[county])</f>
        <v>Summit County</v>
      </c>
      <c r="J3222" t="str">
        <f>IFERROR(Table1[[#This Row],[County (Utah.gov)]], SUBSTITUTE(Table1[[#This Row],[County (WPR)]], " County", ""))</f>
        <v>Summit</v>
      </c>
    </row>
    <row r="3223" spans="1:10">
      <c r="A3223" t="s">
        <v>135</v>
      </c>
      <c r="B3223" t="s">
        <v>300</v>
      </c>
      <c r="C3223">
        <v>2025</v>
      </c>
      <c r="D3223">
        <v>2</v>
      </c>
      <c r="E3223">
        <v>84033</v>
      </c>
      <c r="F3223" t="s">
        <v>291</v>
      </c>
      <c r="G3223">
        <v>1</v>
      </c>
      <c r="H3223" t="str">
        <f>_xlfn.XLOOKUP(Table1[[#This Row],[ZIPCODE]],Table2[Zip Code],Table2[County])</f>
        <v>Summit</v>
      </c>
      <c r="I3223" t="str">
        <f>_xlfn.XLOOKUP(Table1[[#This Row],[ZIPCODE]],Table3[zip],Table3[county])</f>
        <v>Summit County</v>
      </c>
      <c r="J3223" t="str">
        <f>IFERROR(Table1[[#This Row],[County (Utah.gov)]], SUBSTITUTE(Table1[[#This Row],[County (WPR)]], " County", ""))</f>
        <v>Summit</v>
      </c>
    </row>
    <row r="3224" spans="1:10">
      <c r="A3224" t="s">
        <v>135</v>
      </c>
      <c r="B3224" t="s">
        <v>300</v>
      </c>
      <c r="C3224">
        <v>2025</v>
      </c>
      <c r="D3224">
        <v>2</v>
      </c>
      <c r="E3224">
        <v>84036</v>
      </c>
      <c r="F3224" t="s">
        <v>290</v>
      </c>
      <c r="G3224">
        <v>1</v>
      </c>
      <c r="H3224" t="str">
        <f>_xlfn.XLOOKUP(Table1[[#This Row],[ZIPCODE]],Table2[Zip Code],Table2[County])</f>
        <v>Summit</v>
      </c>
      <c r="I3224" t="str">
        <f>_xlfn.XLOOKUP(Table1[[#This Row],[ZIPCODE]],Table3[zip],Table3[county])</f>
        <v>Summit County</v>
      </c>
      <c r="J3224" t="str">
        <f>IFERROR(Table1[[#This Row],[County (Utah.gov)]], SUBSTITUTE(Table1[[#This Row],[County (WPR)]], " County", ""))</f>
        <v>Summit</v>
      </c>
    </row>
    <row r="3225" spans="1:10">
      <c r="A3225" t="s">
        <v>135</v>
      </c>
      <c r="B3225" t="s">
        <v>300</v>
      </c>
      <c r="C3225">
        <v>2025</v>
      </c>
      <c r="D3225">
        <v>2</v>
      </c>
      <c r="E3225">
        <v>84037</v>
      </c>
      <c r="F3225" t="s">
        <v>290</v>
      </c>
      <c r="G3225">
        <v>33</v>
      </c>
      <c r="H3225" t="str">
        <f>_xlfn.XLOOKUP(Table1[[#This Row],[ZIPCODE]],Table2[Zip Code],Table2[County])</f>
        <v>Davis</v>
      </c>
      <c r="I3225" t="str">
        <f>_xlfn.XLOOKUP(Table1[[#This Row],[ZIPCODE]],Table3[zip],Table3[county])</f>
        <v>Davis County</v>
      </c>
      <c r="J3225" t="str">
        <f>IFERROR(Table1[[#This Row],[County (Utah.gov)]], SUBSTITUTE(Table1[[#This Row],[County (WPR)]], " County", ""))</f>
        <v>Davis</v>
      </c>
    </row>
    <row r="3226" spans="1:10">
      <c r="A3226" t="s">
        <v>135</v>
      </c>
      <c r="B3226" t="s">
        <v>300</v>
      </c>
      <c r="C3226">
        <v>2025</v>
      </c>
      <c r="D3226">
        <v>2</v>
      </c>
      <c r="E3226">
        <v>84037</v>
      </c>
      <c r="F3226" t="s">
        <v>291</v>
      </c>
      <c r="G3226">
        <v>5</v>
      </c>
      <c r="H3226" t="str">
        <f>_xlfn.XLOOKUP(Table1[[#This Row],[ZIPCODE]],Table2[Zip Code],Table2[County])</f>
        <v>Davis</v>
      </c>
      <c r="I3226" t="str">
        <f>_xlfn.XLOOKUP(Table1[[#This Row],[ZIPCODE]],Table3[zip],Table3[county])</f>
        <v>Davis County</v>
      </c>
      <c r="J3226" t="str">
        <f>IFERROR(Table1[[#This Row],[County (Utah.gov)]], SUBSTITUTE(Table1[[#This Row],[County (WPR)]], " County", ""))</f>
        <v>Davis</v>
      </c>
    </row>
    <row r="3227" spans="1:10">
      <c r="A3227" t="s">
        <v>135</v>
      </c>
      <c r="B3227" t="s">
        <v>300</v>
      </c>
      <c r="C3227">
        <v>2025</v>
      </c>
      <c r="D3227">
        <v>2</v>
      </c>
      <c r="E3227">
        <v>84039</v>
      </c>
      <c r="F3227" t="s">
        <v>290</v>
      </c>
      <c r="G3227">
        <v>2</v>
      </c>
      <c r="H3227" t="str">
        <f>_xlfn.XLOOKUP(Table1[[#This Row],[ZIPCODE]],Table2[Zip Code],Table2[County])</f>
        <v>Uintah</v>
      </c>
      <c r="I3227" t="str">
        <f>_xlfn.XLOOKUP(Table1[[#This Row],[ZIPCODE]],Table3[zip],Table3[county])</f>
        <v>Uintah County</v>
      </c>
      <c r="J3227" t="str">
        <f>IFERROR(Table1[[#This Row],[County (Utah.gov)]], SUBSTITUTE(Table1[[#This Row],[County (WPR)]], " County", ""))</f>
        <v>Uintah</v>
      </c>
    </row>
    <row r="3228" spans="1:10">
      <c r="A3228" t="s">
        <v>135</v>
      </c>
      <c r="B3228" t="s">
        <v>300</v>
      </c>
      <c r="C3228">
        <v>2025</v>
      </c>
      <c r="D3228">
        <v>2</v>
      </c>
      <c r="E3228">
        <v>84039</v>
      </c>
      <c r="F3228" t="s">
        <v>291</v>
      </c>
      <c r="G3228">
        <v>1</v>
      </c>
      <c r="H3228" t="str">
        <f>_xlfn.XLOOKUP(Table1[[#This Row],[ZIPCODE]],Table2[Zip Code],Table2[County])</f>
        <v>Uintah</v>
      </c>
      <c r="I3228" t="str">
        <f>_xlfn.XLOOKUP(Table1[[#This Row],[ZIPCODE]],Table3[zip],Table3[county])</f>
        <v>Uintah County</v>
      </c>
      <c r="J3228" t="str">
        <f>IFERROR(Table1[[#This Row],[County (Utah.gov)]], SUBSTITUTE(Table1[[#This Row],[County (WPR)]], " County", ""))</f>
        <v>Uintah</v>
      </c>
    </row>
    <row r="3229" spans="1:10">
      <c r="A3229" t="s">
        <v>135</v>
      </c>
      <c r="B3229" t="s">
        <v>300</v>
      </c>
      <c r="C3229">
        <v>2025</v>
      </c>
      <c r="D3229">
        <v>2</v>
      </c>
      <c r="E3229">
        <v>84040</v>
      </c>
      <c r="F3229" t="s">
        <v>290</v>
      </c>
      <c r="G3229">
        <v>7</v>
      </c>
      <c r="H3229" t="str">
        <f>_xlfn.XLOOKUP(Table1[[#This Row],[ZIPCODE]],Table2[Zip Code],Table2[County])</f>
        <v>Davis</v>
      </c>
      <c r="I3229" t="str">
        <f>_xlfn.XLOOKUP(Table1[[#This Row],[ZIPCODE]],Table3[zip],Table3[county])</f>
        <v>Davis County</v>
      </c>
      <c r="J3229" t="str">
        <f>IFERROR(Table1[[#This Row],[County (Utah.gov)]], SUBSTITUTE(Table1[[#This Row],[County (WPR)]], " County", ""))</f>
        <v>Davis</v>
      </c>
    </row>
    <row r="3230" spans="1:10">
      <c r="A3230" t="s">
        <v>135</v>
      </c>
      <c r="B3230" t="s">
        <v>300</v>
      </c>
      <c r="C3230">
        <v>2025</v>
      </c>
      <c r="D3230">
        <v>2</v>
      </c>
      <c r="E3230">
        <v>84040</v>
      </c>
      <c r="F3230" t="s">
        <v>291</v>
      </c>
      <c r="G3230">
        <v>2</v>
      </c>
      <c r="H3230" t="str">
        <f>_xlfn.XLOOKUP(Table1[[#This Row],[ZIPCODE]],Table2[Zip Code],Table2[County])</f>
        <v>Davis</v>
      </c>
      <c r="I3230" t="str">
        <f>_xlfn.XLOOKUP(Table1[[#This Row],[ZIPCODE]],Table3[zip],Table3[county])</f>
        <v>Davis County</v>
      </c>
      <c r="J3230" t="str">
        <f>IFERROR(Table1[[#This Row],[County (Utah.gov)]], SUBSTITUTE(Table1[[#This Row],[County (WPR)]], " County", ""))</f>
        <v>Davis</v>
      </c>
    </row>
    <row r="3231" spans="1:10">
      <c r="A3231" t="s">
        <v>135</v>
      </c>
      <c r="B3231" t="s">
        <v>300</v>
      </c>
      <c r="C3231">
        <v>2025</v>
      </c>
      <c r="D3231">
        <v>2</v>
      </c>
      <c r="E3231">
        <v>84041</v>
      </c>
      <c r="F3231" t="s">
        <v>290</v>
      </c>
      <c r="G3231">
        <v>20</v>
      </c>
      <c r="H3231" t="str">
        <f>_xlfn.XLOOKUP(Table1[[#This Row],[ZIPCODE]],Table2[Zip Code],Table2[County])</f>
        <v>Davis</v>
      </c>
      <c r="I3231" t="str">
        <f>_xlfn.XLOOKUP(Table1[[#This Row],[ZIPCODE]],Table3[zip],Table3[county])</f>
        <v>Davis County</v>
      </c>
      <c r="J3231" t="str">
        <f>IFERROR(Table1[[#This Row],[County (Utah.gov)]], SUBSTITUTE(Table1[[#This Row],[County (WPR)]], " County", ""))</f>
        <v>Davis</v>
      </c>
    </row>
    <row r="3232" spans="1:10">
      <c r="A3232" t="s">
        <v>135</v>
      </c>
      <c r="B3232" t="s">
        <v>300</v>
      </c>
      <c r="C3232">
        <v>2025</v>
      </c>
      <c r="D3232">
        <v>2</v>
      </c>
      <c r="E3232">
        <v>84041</v>
      </c>
      <c r="F3232" t="s">
        <v>291</v>
      </c>
      <c r="G3232">
        <v>5</v>
      </c>
      <c r="H3232" t="str">
        <f>_xlfn.XLOOKUP(Table1[[#This Row],[ZIPCODE]],Table2[Zip Code],Table2[County])</f>
        <v>Davis</v>
      </c>
      <c r="I3232" t="str">
        <f>_xlfn.XLOOKUP(Table1[[#This Row],[ZIPCODE]],Table3[zip],Table3[county])</f>
        <v>Davis County</v>
      </c>
      <c r="J3232" t="str">
        <f>IFERROR(Table1[[#This Row],[County (Utah.gov)]], SUBSTITUTE(Table1[[#This Row],[County (WPR)]], " County", ""))</f>
        <v>Davis</v>
      </c>
    </row>
    <row r="3233" spans="1:10">
      <c r="A3233" t="s">
        <v>135</v>
      </c>
      <c r="B3233" t="s">
        <v>300</v>
      </c>
      <c r="C3233">
        <v>2025</v>
      </c>
      <c r="D3233">
        <v>2</v>
      </c>
      <c r="E3233">
        <v>84042</v>
      </c>
      <c r="F3233" t="s">
        <v>290</v>
      </c>
      <c r="G3233">
        <v>1</v>
      </c>
      <c r="H3233" t="str">
        <f>_xlfn.XLOOKUP(Table1[[#This Row],[ZIPCODE]],Table2[Zip Code],Table2[County])</f>
        <v>Utah</v>
      </c>
      <c r="I3233" t="str">
        <f>_xlfn.XLOOKUP(Table1[[#This Row],[ZIPCODE]],Table3[zip],Table3[county])</f>
        <v>Utah County</v>
      </c>
      <c r="J3233" t="str">
        <f>IFERROR(Table1[[#This Row],[County (Utah.gov)]], SUBSTITUTE(Table1[[#This Row],[County (WPR)]], " County", ""))</f>
        <v>Utah</v>
      </c>
    </row>
    <row r="3234" spans="1:10">
      <c r="A3234" t="s">
        <v>135</v>
      </c>
      <c r="B3234" t="s">
        <v>300</v>
      </c>
      <c r="C3234">
        <v>2025</v>
      </c>
      <c r="D3234">
        <v>2</v>
      </c>
      <c r="E3234">
        <v>84042</v>
      </c>
      <c r="F3234" t="s">
        <v>291</v>
      </c>
      <c r="G3234">
        <v>1</v>
      </c>
      <c r="H3234" t="str">
        <f>_xlfn.XLOOKUP(Table1[[#This Row],[ZIPCODE]],Table2[Zip Code],Table2[County])</f>
        <v>Utah</v>
      </c>
      <c r="I3234" t="str">
        <f>_xlfn.XLOOKUP(Table1[[#This Row],[ZIPCODE]],Table3[zip],Table3[county])</f>
        <v>Utah County</v>
      </c>
      <c r="J3234" t="str">
        <f>IFERROR(Table1[[#This Row],[County (Utah.gov)]], SUBSTITUTE(Table1[[#This Row],[County (WPR)]], " County", ""))</f>
        <v>Utah</v>
      </c>
    </row>
    <row r="3235" spans="1:10">
      <c r="A3235" t="s">
        <v>135</v>
      </c>
      <c r="B3235" t="s">
        <v>300</v>
      </c>
      <c r="C3235">
        <v>2025</v>
      </c>
      <c r="D3235">
        <v>2</v>
      </c>
      <c r="E3235">
        <v>84043</v>
      </c>
      <c r="F3235" t="s">
        <v>290</v>
      </c>
      <c r="G3235">
        <v>27</v>
      </c>
      <c r="H3235" t="str">
        <f>_xlfn.XLOOKUP(Table1[[#This Row],[ZIPCODE]],Table2[Zip Code],Table2[County])</f>
        <v>Utah</v>
      </c>
      <c r="I3235" t="str">
        <f>_xlfn.XLOOKUP(Table1[[#This Row],[ZIPCODE]],Table3[zip],Table3[county])</f>
        <v>Utah County</v>
      </c>
      <c r="J3235" t="str">
        <f>IFERROR(Table1[[#This Row],[County (Utah.gov)]], SUBSTITUTE(Table1[[#This Row],[County (WPR)]], " County", ""))</f>
        <v>Utah</v>
      </c>
    </row>
    <row r="3236" spans="1:10">
      <c r="A3236" t="s">
        <v>135</v>
      </c>
      <c r="B3236" t="s">
        <v>300</v>
      </c>
      <c r="C3236">
        <v>2025</v>
      </c>
      <c r="D3236">
        <v>2</v>
      </c>
      <c r="E3236">
        <v>84043</v>
      </c>
      <c r="F3236" t="s">
        <v>291</v>
      </c>
      <c r="G3236">
        <v>6</v>
      </c>
      <c r="H3236" t="str">
        <f>_xlfn.XLOOKUP(Table1[[#This Row],[ZIPCODE]],Table2[Zip Code],Table2[County])</f>
        <v>Utah</v>
      </c>
      <c r="I3236" t="str">
        <f>_xlfn.XLOOKUP(Table1[[#This Row],[ZIPCODE]],Table3[zip],Table3[county])</f>
        <v>Utah County</v>
      </c>
      <c r="J3236" t="str">
        <f>IFERROR(Table1[[#This Row],[County (Utah.gov)]], SUBSTITUTE(Table1[[#This Row],[County (WPR)]], " County", ""))</f>
        <v>Utah</v>
      </c>
    </row>
    <row r="3237" spans="1:10">
      <c r="A3237" t="s">
        <v>135</v>
      </c>
      <c r="B3237" t="s">
        <v>300</v>
      </c>
      <c r="C3237">
        <v>2025</v>
      </c>
      <c r="D3237">
        <v>2</v>
      </c>
      <c r="E3237">
        <v>84044</v>
      </c>
      <c r="F3237" t="s">
        <v>290</v>
      </c>
      <c r="G3237">
        <v>3</v>
      </c>
      <c r="H3237" t="str">
        <f>_xlfn.XLOOKUP(Table1[[#This Row],[ZIPCODE]],Table2[Zip Code],Table2[County])</f>
        <v>Salt Lake</v>
      </c>
      <c r="I3237" t="str">
        <f>_xlfn.XLOOKUP(Table1[[#This Row],[ZIPCODE]],Table3[zip],Table3[county])</f>
        <v>Salt Lake County</v>
      </c>
      <c r="J3237" t="str">
        <f>IFERROR(Table1[[#This Row],[County (Utah.gov)]], SUBSTITUTE(Table1[[#This Row],[County (WPR)]], " County", ""))</f>
        <v>Salt Lake</v>
      </c>
    </row>
    <row r="3238" spans="1:10">
      <c r="A3238" t="s">
        <v>135</v>
      </c>
      <c r="B3238" t="s">
        <v>300</v>
      </c>
      <c r="C3238">
        <v>2025</v>
      </c>
      <c r="D3238">
        <v>2</v>
      </c>
      <c r="E3238">
        <v>84044</v>
      </c>
      <c r="F3238" t="s">
        <v>291</v>
      </c>
      <c r="G3238">
        <v>1</v>
      </c>
      <c r="H3238" t="str">
        <f>_xlfn.XLOOKUP(Table1[[#This Row],[ZIPCODE]],Table2[Zip Code],Table2[County])</f>
        <v>Salt Lake</v>
      </c>
      <c r="I3238" t="str">
        <f>_xlfn.XLOOKUP(Table1[[#This Row],[ZIPCODE]],Table3[zip],Table3[county])</f>
        <v>Salt Lake County</v>
      </c>
      <c r="J3238" t="str">
        <f>IFERROR(Table1[[#This Row],[County (Utah.gov)]], SUBSTITUTE(Table1[[#This Row],[County (WPR)]], " County", ""))</f>
        <v>Salt Lake</v>
      </c>
    </row>
    <row r="3239" spans="1:10">
      <c r="A3239" t="s">
        <v>135</v>
      </c>
      <c r="B3239" t="s">
        <v>300</v>
      </c>
      <c r="C3239">
        <v>2025</v>
      </c>
      <c r="D3239">
        <v>2</v>
      </c>
      <c r="E3239">
        <v>84045</v>
      </c>
      <c r="F3239" t="s">
        <v>290</v>
      </c>
      <c r="G3239">
        <v>14</v>
      </c>
      <c r="H3239" t="e">
        <f>_xlfn.XLOOKUP(Table1[[#This Row],[ZIPCODE]],Table2[Zip Code],Table2[County])</f>
        <v>#N/A</v>
      </c>
      <c r="I3239" t="str">
        <f>_xlfn.XLOOKUP(Table1[[#This Row],[ZIPCODE]],Table3[zip],Table3[county])</f>
        <v>Utah County</v>
      </c>
      <c r="J3239" t="str">
        <f>IFERROR(Table1[[#This Row],[County (Utah.gov)]], SUBSTITUTE(Table1[[#This Row],[County (WPR)]], " County", ""))</f>
        <v>Utah</v>
      </c>
    </row>
    <row r="3240" spans="1:10">
      <c r="A3240" t="s">
        <v>135</v>
      </c>
      <c r="B3240" t="s">
        <v>300</v>
      </c>
      <c r="C3240">
        <v>2025</v>
      </c>
      <c r="D3240">
        <v>2</v>
      </c>
      <c r="E3240">
        <v>84045</v>
      </c>
      <c r="F3240" t="s">
        <v>291</v>
      </c>
      <c r="G3240">
        <v>3</v>
      </c>
      <c r="H3240" t="e">
        <f>_xlfn.XLOOKUP(Table1[[#This Row],[ZIPCODE]],Table2[Zip Code],Table2[County])</f>
        <v>#N/A</v>
      </c>
      <c r="I3240" t="str">
        <f>_xlfn.XLOOKUP(Table1[[#This Row],[ZIPCODE]],Table3[zip],Table3[county])</f>
        <v>Utah County</v>
      </c>
      <c r="J3240" t="str">
        <f>IFERROR(Table1[[#This Row],[County (Utah.gov)]], SUBSTITUTE(Table1[[#This Row],[County (WPR)]], " County", ""))</f>
        <v>Utah</v>
      </c>
    </row>
    <row r="3241" spans="1:10">
      <c r="A3241" t="s">
        <v>135</v>
      </c>
      <c r="B3241" t="s">
        <v>300</v>
      </c>
      <c r="C3241">
        <v>2025</v>
      </c>
      <c r="D3241">
        <v>2</v>
      </c>
      <c r="E3241">
        <v>84047</v>
      </c>
      <c r="F3241" t="s">
        <v>290</v>
      </c>
      <c r="G3241">
        <v>1</v>
      </c>
      <c r="H3241" t="str">
        <f>_xlfn.XLOOKUP(Table1[[#This Row],[ZIPCODE]],Table2[Zip Code],Table2[County])</f>
        <v>Salt Lake</v>
      </c>
      <c r="I3241" t="str">
        <f>_xlfn.XLOOKUP(Table1[[#This Row],[ZIPCODE]],Table3[zip],Table3[county])</f>
        <v>Salt Lake County</v>
      </c>
      <c r="J3241" t="str">
        <f>IFERROR(Table1[[#This Row],[County (Utah.gov)]], SUBSTITUTE(Table1[[#This Row],[County (WPR)]], " County", ""))</f>
        <v>Salt Lake</v>
      </c>
    </row>
    <row r="3242" spans="1:10">
      <c r="A3242" t="s">
        <v>135</v>
      </c>
      <c r="B3242" t="s">
        <v>300</v>
      </c>
      <c r="C3242">
        <v>2025</v>
      </c>
      <c r="D3242">
        <v>2</v>
      </c>
      <c r="E3242">
        <v>84049</v>
      </c>
      <c r="F3242" t="s">
        <v>290</v>
      </c>
      <c r="G3242">
        <v>6</v>
      </c>
      <c r="H3242" t="str">
        <f>_xlfn.XLOOKUP(Table1[[#This Row],[ZIPCODE]],Table2[Zip Code],Table2[County])</f>
        <v>Wasatch</v>
      </c>
      <c r="I3242" t="str">
        <f>_xlfn.XLOOKUP(Table1[[#This Row],[ZIPCODE]],Table3[zip],Table3[county])</f>
        <v>Wasatch County</v>
      </c>
      <c r="J3242" t="str">
        <f>IFERROR(Table1[[#This Row],[County (Utah.gov)]], SUBSTITUTE(Table1[[#This Row],[County (WPR)]], " County", ""))</f>
        <v>Wasatch</v>
      </c>
    </row>
    <row r="3243" spans="1:10">
      <c r="A3243" t="s">
        <v>135</v>
      </c>
      <c r="B3243" t="s">
        <v>300</v>
      </c>
      <c r="C3243">
        <v>2025</v>
      </c>
      <c r="D3243">
        <v>2</v>
      </c>
      <c r="E3243">
        <v>84049</v>
      </c>
      <c r="F3243" t="s">
        <v>291</v>
      </c>
      <c r="G3243">
        <v>1</v>
      </c>
      <c r="H3243" t="str">
        <f>_xlfn.XLOOKUP(Table1[[#This Row],[ZIPCODE]],Table2[Zip Code],Table2[County])</f>
        <v>Wasatch</v>
      </c>
      <c r="I3243" t="str">
        <f>_xlfn.XLOOKUP(Table1[[#This Row],[ZIPCODE]],Table3[zip],Table3[county])</f>
        <v>Wasatch County</v>
      </c>
      <c r="J3243" t="str">
        <f>IFERROR(Table1[[#This Row],[County (Utah.gov)]], SUBSTITUTE(Table1[[#This Row],[County (WPR)]], " County", ""))</f>
        <v>Wasatch</v>
      </c>
    </row>
    <row r="3244" spans="1:10">
      <c r="A3244" t="s">
        <v>135</v>
      </c>
      <c r="B3244" t="s">
        <v>300</v>
      </c>
      <c r="C3244">
        <v>2025</v>
      </c>
      <c r="D3244">
        <v>2</v>
      </c>
      <c r="E3244">
        <v>84050</v>
      </c>
      <c r="F3244" t="s">
        <v>290</v>
      </c>
      <c r="G3244">
        <v>3</v>
      </c>
      <c r="H3244" t="str">
        <f>_xlfn.XLOOKUP(Table1[[#This Row],[ZIPCODE]],Table2[Zip Code],Table2[County])</f>
        <v>Morgan</v>
      </c>
      <c r="I3244" t="str">
        <f>_xlfn.XLOOKUP(Table1[[#This Row],[ZIPCODE]],Table3[zip],Table3[county])</f>
        <v>Morgan County</v>
      </c>
      <c r="J3244" t="str">
        <f>IFERROR(Table1[[#This Row],[County (Utah.gov)]], SUBSTITUTE(Table1[[#This Row],[County (WPR)]], " County", ""))</f>
        <v>Morgan</v>
      </c>
    </row>
    <row r="3245" spans="1:10">
      <c r="A3245" t="s">
        <v>135</v>
      </c>
      <c r="B3245" t="s">
        <v>300</v>
      </c>
      <c r="C3245">
        <v>2025</v>
      </c>
      <c r="D3245">
        <v>2</v>
      </c>
      <c r="E3245">
        <v>84052</v>
      </c>
      <c r="F3245" t="s">
        <v>290</v>
      </c>
      <c r="G3245">
        <v>1</v>
      </c>
      <c r="H3245" t="str">
        <f>_xlfn.XLOOKUP(Table1[[#This Row],[ZIPCODE]],Table2[Zip Code],Table2[County])</f>
        <v>Duchesne</v>
      </c>
      <c r="I3245" t="str">
        <f>_xlfn.XLOOKUP(Table1[[#This Row],[ZIPCODE]],Table3[zip],Table3[county])</f>
        <v>Duchesne County</v>
      </c>
      <c r="J3245" t="str">
        <f>IFERROR(Table1[[#This Row],[County (Utah.gov)]], SUBSTITUTE(Table1[[#This Row],[County (WPR)]], " County", ""))</f>
        <v>Duchesne</v>
      </c>
    </row>
    <row r="3246" spans="1:10">
      <c r="A3246" t="s">
        <v>135</v>
      </c>
      <c r="B3246" t="s">
        <v>300</v>
      </c>
      <c r="C3246">
        <v>2025</v>
      </c>
      <c r="D3246">
        <v>2</v>
      </c>
      <c r="E3246">
        <v>84052</v>
      </c>
      <c r="F3246" t="s">
        <v>291</v>
      </c>
      <c r="G3246">
        <v>1</v>
      </c>
      <c r="H3246" t="str">
        <f>_xlfn.XLOOKUP(Table1[[#This Row],[ZIPCODE]],Table2[Zip Code],Table2[County])</f>
        <v>Duchesne</v>
      </c>
      <c r="I3246" t="str">
        <f>_xlfn.XLOOKUP(Table1[[#This Row],[ZIPCODE]],Table3[zip],Table3[county])</f>
        <v>Duchesne County</v>
      </c>
      <c r="J3246" t="str">
        <f>IFERROR(Table1[[#This Row],[County (Utah.gov)]], SUBSTITUTE(Table1[[#This Row],[County (WPR)]], " County", ""))</f>
        <v>Duchesne</v>
      </c>
    </row>
    <row r="3247" spans="1:10">
      <c r="A3247" t="s">
        <v>135</v>
      </c>
      <c r="B3247" t="s">
        <v>300</v>
      </c>
      <c r="C3247">
        <v>2025</v>
      </c>
      <c r="D3247">
        <v>2</v>
      </c>
      <c r="E3247">
        <v>84053</v>
      </c>
      <c r="F3247" t="s">
        <v>291</v>
      </c>
      <c r="G3247">
        <v>1</v>
      </c>
      <c r="H3247" t="str">
        <f>_xlfn.XLOOKUP(Table1[[#This Row],[ZIPCODE]],Table2[Zip Code],Table2[County])</f>
        <v>Duchesne</v>
      </c>
      <c r="I3247" t="str">
        <f>_xlfn.XLOOKUP(Table1[[#This Row],[ZIPCODE]],Table3[zip],Table3[county])</f>
        <v>Duchesne County</v>
      </c>
      <c r="J3247" t="str">
        <f>IFERROR(Table1[[#This Row],[County (Utah.gov)]], SUBSTITUTE(Table1[[#This Row],[County (WPR)]], " County", ""))</f>
        <v>Duchesne</v>
      </c>
    </row>
    <row r="3248" spans="1:10">
      <c r="A3248" t="s">
        <v>135</v>
      </c>
      <c r="B3248" t="s">
        <v>300</v>
      </c>
      <c r="C3248">
        <v>2025</v>
      </c>
      <c r="D3248">
        <v>2</v>
      </c>
      <c r="E3248">
        <v>84054</v>
      </c>
      <c r="F3248" t="s">
        <v>290</v>
      </c>
      <c r="G3248">
        <v>15</v>
      </c>
      <c r="H3248" t="str">
        <f>_xlfn.XLOOKUP(Table1[[#This Row],[ZIPCODE]],Table2[Zip Code],Table2[County])</f>
        <v>Davis</v>
      </c>
      <c r="I3248" t="str">
        <f>_xlfn.XLOOKUP(Table1[[#This Row],[ZIPCODE]],Table3[zip],Table3[county])</f>
        <v>Davis County</v>
      </c>
      <c r="J3248" t="str">
        <f>IFERROR(Table1[[#This Row],[County (Utah.gov)]], SUBSTITUTE(Table1[[#This Row],[County (WPR)]], " County", ""))</f>
        <v>Davis</v>
      </c>
    </row>
    <row r="3249" spans="1:10">
      <c r="A3249" t="s">
        <v>135</v>
      </c>
      <c r="B3249" t="s">
        <v>300</v>
      </c>
      <c r="C3249">
        <v>2025</v>
      </c>
      <c r="D3249">
        <v>2</v>
      </c>
      <c r="E3249">
        <v>84054</v>
      </c>
      <c r="F3249" t="s">
        <v>291</v>
      </c>
      <c r="G3249">
        <v>3</v>
      </c>
      <c r="H3249" t="str">
        <f>_xlfn.XLOOKUP(Table1[[#This Row],[ZIPCODE]],Table2[Zip Code],Table2[County])</f>
        <v>Davis</v>
      </c>
      <c r="I3249" t="str">
        <f>_xlfn.XLOOKUP(Table1[[#This Row],[ZIPCODE]],Table3[zip],Table3[county])</f>
        <v>Davis County</v>
      </c>
      <c r="J3249" t="str">
        <f>IFERROR(Table1[[#This Row],[County (Utah.gov)]], SUBSTITUTE(Table1[[#This Row],[County (WPR)]], " County", ""))</f>
        <v>Davis</v>
      </c>
    </row>
    <row r="3250" spans="1:10">
      <c r="A3250" t="s">
        <v>135</v>
      </c>
      <c r="B3250" t="s">
        <v>300</v>
      </c>
      <c r="C3250">
        <v>2025</v>
      </c>
      <c r="D3250">
        <v>2</v>
      </c>
      <c r="E3250">
        <v>84055</v>
      </c>
      <c r="F3250" t="s">
        <v>290</v>
      </c>
      <c r="G3250">
        <v>2</v>
      </c>
      <c r="H3250" t="str">
        <f>_xlfn.XLOOKUP(Table1[[#This Row],[ZIPCODE]],Table2[Zip Code],Table2[County])</f>
        <v>Summit</v>
      </c>
      <c r="I3250" t="str">
        <f>_xlfn.XLOOKUP(Table1[[#This Row],[ZIPCODE]],Table3[zip],Table3[county])</f>
        <v>Summit County</v>
      </c>
      <c r="J3250" t="str">
        <f>IFERROR(Table1[[#This Row],[County (Utah.gov)]], SUBSTITUTE(Table1[[#This Row],[County (WPR)]], " County", ""))</f>
        <v>Summit</v>
      </c>
    </row>
    <row r="3251" spans="1:10">
      <c r="A3251" t="s">
        <v>135</v>
      </c>
      <c r="B3251" t="s">
        <v>300</v>
      </c>
      <c r="C3251">
        <v>2025</v>
      </c>
      <c r="D3251">
        <v>2</v>
      </c>
      <c r="E3251">
        <v>84057</v>
      </c>
      <c r="F3251" t="s">
        <v>290</v>
      </c>
      <c r="G3251">
        <v>5</v>
      </c>
      <c r="H3251" t="str">
        <f>_xlfn.XLOOKUP(Table1[[#This Row],[ZIPCODE]],Table2[Zip Code],Table2[County])</f>
        <v>Utah</v>
      </c>
      <c r="I3251" t="str">
        <f>_xlfn.XLOOKUP(Table1[[#This Row],[ZIPCODE]],Table3[zip],Table3[county])</f>
        <v>Utah County</v>
      </c>
      <c r="J3251" t="str">
        <f>IFERROR(Table1[[#This Row],[County (Utah.gov)]], SUBSTITUTE(Table1[[#This Row],[County (WPR)]], " County", ""))</f>
        <v>Utah</v>
      </c>
    </row>
    <row r="3252" spans="1:10">
      <c r="A3252" t="s">
        <v>135</v>
      </c>
      <c r="B3252" t="s">
        <v>300</v>
      </c>
      <c r="C3252">
        <v>2025</v>
      </c>
      <c r="D3252">
        <v>2</v>
      </c>
      <c r="E3252">
        <v>84058</v>
      </c>
      <c r="F3252" t="s">
        <v>290</v>
      </c>
      <c r="G3252">
        <v>4</v>
      </c>
      <c r="H3252" t="str">
        <f>_xlfn.XLOOKUP(Table1[[#This Row],[ZIPCODE]],Table2[Zip Code],Table2[County])</f>
        <v>Utah</v>
      </c>
      <c r="I3252" t="str">
        <f>_xlfn.XLOOKUP(Table1[[#This Row],[ZIPCODE]],Table3[zip],Table3[county])</f>
        <v>Utah County</v>
      </c>
      <c r="J3252" t="str">
        <f>IFERROR(Table1[[#This Row],[County (Utah.gov)]], SUBSTITUTE(Table1[[#This Row],[County (WPR)]], " County", ""))</f>
        <v>Utah</v>
      </c>
    </row>
    <row r="3253" spans="1:10">
      <c r="A3253" t="s">
        <v>135</v>
      </c>
      <c r="B3253" t="s">
        <v>300</v>
      </c>
      <c r="C3253">
        <v>2025</v>
      </c>
      <c r="D3253">
        <v>2</v>
      </c>
      <c r="E3253">
        <v>84058</v>
      </c>
      <c r="F3253" t="s">
        <v>291</v>
      </c>
      <c r="G3253">
        <v>1</v>
      </c>
      <c r="H3253" t="str">
        <f>_xlfn.XLOOKUP(Table1[[#This Row],[ZIPCODE]],Table2[Zip Code],Table2[County])</f>
        <v>Utah</v>
      </c>
      <c r="I3253" t="str">
        <f>_xlfn.XLOOKUP(Table1[[#This Row],[ZIPCODE]],Table3[zip],Table3[county])</f>
        <v>Utah County</v>
      </c>
      <c r="J3253" t="str">
        <f>IFERROR(Table1[[#This Row],[County (Utah.gov)]], SUBSTITUTE(Table1[[#This Row],[County (WPR)]], " County", ""))</f>
        <v>Utah</v>
      </c>
    </row>
    <row r="3254" spans="1:10">
      <c r="A3254" t="s">
        <v>135</v>
      </c>
      <c r="B3254" t="s">
        <v>300</v>
      </c>
      <c r="C3254">
        <v>2025</v>
      </c>
      <c r="D3254">
        <v>2</v>
      </c>
      <c r="E3254">
        <v>84059</v>
      </c>
      <c r="F3254" t="s">
        <v>291</v>
      </c>
      <c r="G3254">
        <v>1</v>
      </c>
      <c r="H3254" t="str">
        <f>_xlfn.XLOOKUP(Table1[[#This Row],[ZIPCODE]],Table2[Zip Code],Table2[County])</f>
        <v>Utah</v>
      </c>
      <c r="I3254" t="str">
        <f>_xlfn.XLOOKUP(Table1[[#This Row],[ZIPCODE]],Table3[zip],Table3[county])</f>
        <v>Utah County</v>
      </c>
      <c r="J3254" t="str">
        <f>IFERROR(Table1[[#This Row],[County (Utah.gov)]], SUBSTITUTE(Table1[[#This Row],[County (WPR)]], " County", ""))</f>
        <v>Utah</v>
      </c>
    </row>
    <row r="3255" spans="1:10">
      <c r="A3255" t="s">
        <v>135</v>
      </c>
      <c r="B3255" t="s">
        <v>300</v>
      </c>
      <c r="C3255">
        <v>2025</v>
      </c>
      <c r="D3255">
        <v>2</v>
      </c>
      <c r="E3255">
        <v>84062</v>
      </c>
      <c r="F3255" t="s">
        <v>290</v>
      </c>
      <c r="G3255">
        <v>16</v>
      </c>
      <c r="H3255" t="str">
        <f>_xlfn.XLOOKUP(Table1[[#This Row],[ZIPCODE]],Table2[Zip Code],Table2[County])</f>
        <v>Utah</v>
      </c>
      <c r="I3255" t="str">
        <f>_xlfn.XLOOKUP(Table1[[#This Row],[ZIPCODE]],Table3[zip],Table3[county])</f>
        <v>Utah County</v>
      </c>
      <c r="J3255" t="str">
        <f>IFERROR(Table1[[#This Row],[County (Utah.gov)]], SUBSTITUTE(Table1[[#This Row],[County (WPR)]], " County", ""))</f>
        <v>Utah</v>
      </c>
    </row>
    <row r="3256" spans="1:10">
      <c r="A3256" t="s">
        <v>135</v>
      </c>
      <c r="B3256" t="s">
        <v>300</v>
      </c>
      <c r="C3256">
        <v>2025</v>
      </c>
      <c r="D3256">
        <v>2</v>
      </c>
      <c r="E3256">
        <v>84062</v>
      </c>
      <c r="F3256" t="s">
        <v>291</v>
      </c>
      <c r="G3256">
        <v>2</v>
      </c>
      <c r="H3256" t="str">
        <f>_xlfn.XLOOKUP(Table1[[#This Row],[ZIPCODE]],Table2[Zip Code],Table2[County])</f>
        <v>Utah</v>
      </c>
      <c r="I3256" t="str">
        <f>_xlfn.XLOOKUP(Table1[[#This Row],[ZIPCODE]],Table3[zip],Table3[county])</f>
        <v>Utah County</v>
      </c>
      <c r="J3256" t="str">
        <f>IFERROR(Table1[[#This Row],[County (Utah.gov)]], SUBSTITUTE(Table1[[#This Row],[County (WPR)]], " County", ""))</f>
        <v>Utah</v>
      </c>
    </row>
    <row r="3257" spans="1:10">
      <c r="A3257" t="s">
        <v>135</v>
      </c>
      <c r="B3257" t="s">
        <v>300</v>
      </c>
      <c r="C3257">
        <v>2025</v>
      </c>
      <c r="D3257">
        <v>2</v>
      </c>
      <c r="E3257">
        <v>84063</v>
      </c>
      <c r="F3257" t="s">
        <v>290</v>
      </c>
      <c r="G3257">
        <v>1</v>
      </c>
      <c r="H3257" t="str">
        <f>_xlfn.XLOOKUP(Table1[[#This Row],[ZIPCODE]],Table2[Zip Code],Table2[County])</f>
        <v>Uintah</v>
      </c>
      <c r="I3257" t="str">
        <f>_xlfn.XLOOKUP(Table1[[#This Row],[ZIPCODE]],Table3[zip],Table3[county])</f>
        <v>Uintah County</v>
      </c>
      <c r="J3257" t="str">
        <f>IFERROR(Table1[[#This Row],[County (Utah.gov)]], SUBSTITUTE(Table1[[#This Row],[County (WPR)]], " County", ""))</f>
        <v>Uintah</v>
      </c>
    </row>
    <row r="3258" spans="1:10">
      <c r="A3258" t="s">
        <v>135</v>
      </c>
      <c r="B3258" t="s">
        <v>300</v>
      </c>
      <c r="C3258">
        <v>2025</v>
      </c>
      <c r="D3258">
        <v>2</v>
      </c>
      <c r="E3258">
        <v>84063</v>
      </c>
      <c r="F3258" t="s">
        <v>291</v>
      </c>
      <c r="G3258">
        <v>1</v>
      </c>
      <c r="H3258" t="str">
        <f>_xlfn.XLOOKUP(Table1[[#This Row],[ZIPCODE]],Table2[Zip Code],Table2[County])</f>
        <v>Uintah</v>
      </c>
      <c r="I3258" t="str">
        <f>_xlfn.XLOOKUP(Table1[[#This Row],[ZIPCODE]],Table3[zip],Table3[county])</f>
        <v>Uintah County</v>
      </c>
      <c r="J3258" t="str">
        <f>IFERROR(Table1[[#This Row],[County (Utah.gov)]], SUBSTITUTE(Table1[[#This Row],[County (WPR)]], " County", ""))</f>
        <v>Uintah</v>
      </c>
    </row>
    <row r="3259" spans="1:10">
      <c r="A3259" t="s">
        <v>135</v>
      </c>
      <c r="B3259" t="s">
        <v>300</v>
      </c>
      <c r="C3259">
        <v>2025</v>
      </c>
      <c r="D3259">
        <v>2</v>
      </c>
      <c r="E3259">
        <v>84065</v>
      </c>
      <c r="F3259" t="s">
        <v>290</v>
      </c>
      <c r="G3259">
        <v>19</v>
      </c>
      <c r="H3259" t="str">
        <f>_xlfn.XLOOKUP(Table1[[#This Row],[ZIPCODE]],Table2[Zip Code],Table2[County])</f>
        <v>Salt Lake</v>
      </c>
      <c r="I3259" t="str">
        <f>_xlfn.XLOOKUP(Table1[[#This Row],[ZIPCODE]],Table3[zip],Table3[county])</f>
        <v>Salt Lake County</v>
      </c>
      <c r="J3259" t="str">
        <f>IFERROR(Table1[[#This Row],[County (Utah.gov)]], SUBSTITUTE(Table1[[#This Row],[County (WPR)]], " County", ""))</f>
        <v>Salt Lake</v>
      </c>
    </row>
    <row r="3260" spans="1:10">
      <c r="A3260" t="s">
        <v>135</v>
      </c>
      <c r="B3260" t="s">
        <v>300</v>
      </c>
      <c r="C3260">
        <v>2025</v>
      </c>
      <c r="D3260">
        <v>2</v>
      </c>
      <c r="E3260">
        <v>84065</v>
      </c>
      <c r="F3260" t="s">
        <v>291</v>
      </c>
      <c r="G3260">
        <v>4</v>
      </c>
      <c r="H3260" t="str">
        <f>_xlfn.XLOOKUP(Table1[[#This Row],[ZIPCODE]],Table2[Zip Code],Table2[County])</f>
        <v>Salt Lake</v>
      </c>
      <c r="I3260" t="str">
        <f>_xlfn.XLOOKUP(Table1[[#This Row],[ZIPCODE]],Table3[zip],Table3[county])</f>
        <v>Salt Lake County</v>
      </c>
      <c r="J3260" t="str">
        <f>IFERROR(Table1[[#This Row],[County (Utah.gov)]], SUBSTITUTE(Table1[[#This Row],[County (WPR)]], " County", ""))</f>
        <v>Salt Lake</v>
      </c>
    </row>
    <row r="3261" spans="1:10">
      <c r="A3261" t="s">
        <v>135</v>
      </c>
      <c r="B3261" t="s">
        <v>300</v>
      </c>
      <c r="C3261">
        <v>2025</v>
      </c>
      <c r="D3261">
        <v>2</v>
      </c>
      <c r="E3261">
        <v>84066</v>
      </c>
      <c r="F3261" t="s">
        <v>290</v>
      </c>
      <c r="G3261">
        <v>12</v>
      </c>
      <c r="H3261" t="str">
        <f>_xlfn.XLOOKUP(Table1[[#This Row],[ZIPCODE]],Table2[Zip Code],Table2[County])</f>
        <v>Duchesne</v>
      </c>
      <c r="I3261" t="str">
        <f>_xlfn.XLOOKUP(Table1[[#This Row],[ZIPCODE]],Table3[zip],Table3[county])</f>
        <v>Duchesne County</v>
      </c>
      <c r="J3261" t="str">
        <f>IFERROR(Table1[[#This Row],[County (Utah.gov)]], SUBSTITUTE(Table1[[#This Row],[County (WPR)]], " County", ""))</f>
        <v>Duchesne</v>
      </c>
    </row>
    <row r="3262" spans="1:10">
      <c r="A3262" t="s">
        <v>135</v>
      </c>
      <c r="B3262" t="s">
        <v>300</v>
      </c>
      <c r="C3262">
        <v>2025</v>
      </c>
      <c r="D3262">
        <v>2</v>
      </c>
      <c r="E3262">
        <v>84066</v>
      </c>
      <c r="F3262" t="s">
        <v>291</v>
      </c>
      <c r="G3262">
        <v>5</v>
      </c>
      <c r="H3262" t="str">
        <f>_xlfn.XLOOKUP(Table1[[#This Row],[ZIPCODE]],Table2[Zip Code],Table2[County])</f>
        <v>Duchesne</v>
      </c>
      <c r="I3262" t="str">
        <f>_xlfn.XLOOKUP(Table1[[#This Row],[ZIPCODE]],Table3[zip],Table3[county])</f>
        <v>Duchesne County</v>
      </c>
      <c r="J3262" t="str">
        <f>IFERROR(Table1[[#This Row],[County (Utah.gov)]], SUBSTITUTE(Table1[[#This Row],[County (WPR)]], " County", ""))</f>
        <v>Duchesne</v>
      </c>
    </row>
    <row r="3263" spans="1:10">
      <c r="A3263" t="s">
        <v>135</v>
      </c>
      <c r="B3263" t="s">
        <v>300</v>
      </c>
      <c r="C3263">
        <v>2025</v>
      </c>
      <c r="D3263">
        <v>2</v>
      </c>
      <c r="E3263">
        <v>84067</v>
      </c>
      <c r="F3263" t="s">
        <v>290</v>
      </c>
      <c r="G3263">
        <v>4</v>
      </c>
      <c r="H3263" t="str">
        <f>_xlfn.XLOOKUP(Table1[[#This Row],[ZIPCODE]],Table2[Zip Code],Table2[County])</f>
        <v>Weber</v>
      </c>
      <c r="I3263" t="str">
        <f>_xlfn.XLOOKUP(Table1[[#This Row],[ZIPCODE]],Table3[zip],Table3[county])</f>
        <v>Weber County</v>
      </c>
      <c r="J3263" t="str">
        <f>IFERROR(Table1[[#This Row],[County (Utah.gov)]], SUBSTITUTE(Table1[[#This Row],[County (WPR)]], " County", ""))</f>
        <v>Weber</v>
      </c>
    </row>
    <row r="3264" spans="1:10">
      <c r="A3264" t="s">
        <v>135</v>
      </c>
      <c r="B3264" t="s">
        <v>300</v>
      </c>
      <c r="C3264">
        <v>2025</v>
      </c>
      <c r="D3264">
        <v>2</v>
      </c>
      <c r="E3264">
        <v>84067</v>
      </c>
      <c r="F3264" t="s">
        <v>291</v>
      </c>
      <c r="G3264">
        <v>1</v>
      </c>
      <c r="H3264" t="str">
        <f>_xlfn.XLOOKUP(Table1[[#This Row],[ZIPCODE]],Table2[Zip Code],Table2[County])</f>
        <v>Weber</v>
      </c>
      <c r="I3264" t="str">
        <f>_xlfn.XLOOKUP(Table1[[#This Row],[ZIPCODE]],Table3[zip],Table3[county])</f>
        <v>Weber County</v>
      </c>
      <c r="J3264" t="str">
        <f>IFERROR(Table1[[#This Row],[County (Utah.gov)]], SUBSTITUTE(Table1[[#This Row],[County (WPR)]], " County", ""))</f>
        <v>Weber</v>
      </c>
    </row>
    <row r="3265" spans="1:10">
      <c r="A3265" t="s">
        <v>135</v>
      </c>
      <c r="B3265" t="s">
        <v>300</v>
      </c>
      <c r="C3265">
        <v>2025</v>
      </c>
      <c r="D3265">
        <v>2</v>
      </c>
      <c r="E3265">
        <v>84070</v>
      </c>
      <c r="F3265" t="s">
        <v>290</v>
      </c>
      <c r="G3265">
        <v>2</v>
      </c>
      <c r="H3265" t="str">
        <f>_xlfn.XLOOKUP(Table1[[#This Row],[ZIPCODE]],Table2[Zip Code],Table2[County])</f>
        <v>Salt Lake</v>
      </c>
      <c r="I3265" t="str">
        <f>_xlfn.XLOOKUP(Table1[[#This Row],[ZIPCODE]],Table3[zip],Table3[county])</f>
        <v>Salt Lake County</v>
      </c>
      <c r="J3265" t="str">
        <f>IFERROR(Table1[[#This Row],[County (Utah.gov)]], SUBSTITUTE(Table1[[#This Row],[County (WPR)]], " County", ""))</f>
        <v>Salt Lake</v>
      </c>
    </row>
    <row r="3266" spans="1:10">
      <c r="A3266" t="s">
        <v>135</v>
      </c>
      <c r="B3266" t="s">
        <v>300</v>
      </c>
      <c r="C3266">
        <v>2025</v>
      </c>
      <c r="D3266">
        <v>2</v>
      </c>
      <c r="E3266">
        <v>84071</v>
      </c>
      <c r="F3266" t="s">
        <v>290</v>
      </c>
      <c r="G3266">
        <v>1</v>
      </c>
      <c r="H3266" t="str">
        <f>_xlfn.XLOOKUP(Table1[[#This Row],[ZIPCODE]],Table2[Zip Code],Table2[County])</f>
        <v>Tooele</v>
      </c>
      <c r="I3266" t="str">
        <f>_xlfn.XLOOKUP(Table1[[#This Row],[ZIPCODE]],Table3[zip],Table3[county])</f>
        <v>Tooele County</v>
      </c>
      <c r="J3266" t="str">
        <f>IFERROR(Table1[[#This Row],[County (Utah.gov)]], SUBSTITUTE(Table1[[#This Row],[County (WPR)]], " County", ""))</f>
        <v>Tooele</v>
      </c>
    </row>
    <row r="3267" spans="1:10">
      <c r="A3267" t="s">
        <v>135</v>
      </c>
      <c r="B3267" t="s">
        <v>300</v>
      </c>
      <c r="C3267">
        <v>2025</v>
      </c>
      <c r="D3267">
        <v>2</v>
      </c>
      <c r="E3267">
        <v>84074</v>
      </c>
      <c r="F3267" t="s">
        <v>290</v>
      </c>
      <c r="G3267">
        <v>16</v>
      </c>
      <c r="H3267" t="str">
        <f>_xlfn.XLOOKUP(Table1[[#This Row],[ZIPCODE]],Table2[Zip Code],Table2[County])</f>
        <v>Tooele</v>
      </c>
      <c r="I3267" t="str">
        <f>_xlfn.XLOOKUP(Table1[[#This Row],[ZIPCODE]],Table3[zip],Table3[county])</f>
        <v>Tooele County</v>
      </c>
      <c r="J3267" t="str">
        <f>IFERROR(Table1[[#This Row],[County (Utah.gov)]], SUBSTITUTE(Table1[[#This Row],[County (WPR)]], " County", ""))</f>
        <v>Tooele</v>
      </c>
    </row>
    <row r="3268" spans="1:10">
      <c r="A3268" t="s">
        <v>135</v>
      </c>
      <c r="B3268" t="s">
        <v>300</v>
      </c>
      <c r="C3268">
        <v>2025</v>
      </c>
      <c r="D3268">
        <v>2</v>
      </c>
      <c r="E3268">
        <v>84075</v>
      </c>
      <c r="F3268" t="s">
        <v>290</v>
      </c>
      <c r="G3268">
        <v>15</v>
      </c>
      <c r="H3268" t="str">
        <f>_xlfn.XLOOKUP(Table1[[#This Row],[ZIPCODE]],Table2[Zip Code],Table2[County])</f>
        <v>Davis</v>
      </c>
      <c r="I3268" t="str">
        <f>_xlfn.XLOOKUP(Table1[[#This Row],[ZIPCODE]],Table3[zip],Table3[county])</f>
        <v>Davis County</v>
      </c>
      <c r="J3268" t="str">
        <f>IFERROR(Table1[[#This Row],[County (Utah.gov)]], SUBSTITUTE(Table1[[#This Row],[County (WPR)]], " County", ""))</f>
        <v>Davis</v>
      </c>
    </row>
    <row r="3269" spans="1:10">
      <c r="A3269" t="s">
        <v>135</v>
      </c>
      <c r="B3269" t="s">
        <v>300</v>
      </c>
      <c r="C3269">
        <v>2025</v>
      </c>
      <c r="D3269">
        <v>2</v>
      </c>
      <c r="E3269">
        <v>84075</v>
      </c>
      <c r="F3269" t="s">
        <v>291</v>
      </c>
      <c r="G3269">
        <v>1</v>
      </c>
      <c r="H3269" t="str">
        <f>_xlfn.XLOOKUP(Table1[[#This Row],[ZIPCODE]],Table2[Zip Code],Table2[County])</f>
        <v>Davis</v>
      </c>
      <c r="I3269" t="str">
        <f>_xlfn.XLOOKUP(Table1[[#This Row],[ZIPCODE]],Table3[zip],Table3[county])</f>
        <v>Davis County</v>
      </c>
      <c r="J3269" t="str">
        <f>IFERROR(Table1[[#This Row],[County (Utah.gov)]], SUBSTITUTE(Table1[[#This Row],[County (WPR)]], " County", ""))</f>
        <v>Davis</v>
      </c>
    </row>
    <row r="3270" spans="1:10">
      <c r="A3270" t="s">
        <v>135</v>
      </c>
      <c r="B3270" t="s">
        <v>300</v>
      </c>
      <c r="C3270">
        <v>2025</v>
      </c>
      <c r="D3270">
        <v>2</v>
      </c>
      <c r="E3270">
        <v>84076</v>
      </c>
      <c r="F3270" t="s">
        <v>291</v>
      </c>
      <c r="G3270">
        <v>1</v>
      </c>
      <c r="H3270" t="str">
        <f>_xlfn.XLOOKUP(Table1[[#This Row],[ZIPCODE]],Table2[Zip Code],Table2[County])</f>
        <v>Uintah</v>
      </c>
      <c r="I3270" t="str">
        <f>_xlfn.XLOOKUP(Table1[[#This Row],[ZIPCODE]],Table3[zip],Table3[county])</f>
        <v>Uintah County</v>
      </c>
      <c r="J3270" t="str">
        <f>IFERROR(Table1[[#This Row],[County (Utah.gov)]], SUBSTITUTE(Table1[[#This Row],[County (WPR)]], " County", ""))</f>
        <v>Uintah</v>
      </c>
    </row>
    <row r="3271" spans="1:10">
      <c r="A3271" t="s">
        <v>135</v>
      </c>
      <c r="B3271" t="s">
        <v>300</v>
      </c>
      <c r="C3271">
        <v>2025</v>
      </c>
      <c r="D3271">
        <v>2</v>
      </c>
      <c r="E3271">
        <v>84078</v>
      </c>
      <c r="F3271" t="s">
        <v>290</v>
      </c>
      <c r="G3271">
        <v>17</v>
      </c>
      <c r="H3271" t="str">
        <f>_xlfn.XLOOKUP(Table1[[#This Row],[ZIPCODE]],Table2[Zip Code],Table2[County])</f>
        <v>Uintah</v>
      </c>
      <c r="I3271" t="str">
        <f>_xlfn.XLOOKUP(Table1[[#This Row],[ZIPCODE]],Table3[zip],Table3[county])</f>
        <v>Uintah County</v>
      </c>
      <c r="J3271" t="str">
        <f>IFERROR(Table1[[#This Row],[County (Utah.gov)]], SUBSTITUTE(Table1[[#This Row],[County (WPR)]], " County", ""))</f>
        <v>Uintah</v>
      </c>
    </row>
    <row r="3272" spans="1:10">
      <c r="A3272" t="s">
        <v>135</v>
      </c>
      <c r="B3272" t="s">
        <v>300</v>
      </c>
      <c r="C3272">
        <v>2025</v>
      </c>
      <c r="D3272">
        <v>2</v>
      </c>
      <c r="E3272">
        <v>84078</v>
      </c>
      <c r="F3272" t="s">
        <v>291</v>
      </c>
      <c r="G3272">
        <v>8</v>
      </c>
      <c r="H3272" t="str">
        <f>_xlfn.XLOOKUP(Table1[[#This Row],[ZIPCODE]],Table2[Zip Code],Table2[County])</f>
        <v>Uintah</v>
      </c>
      <c r="I3272" t="str">
        <f>_xlfn.XLOOKUP(Table1[[#This Row],[ZIPCODE]],Table3[zip],Table3[county])</f>
        <v>Uintah County</v>
      </c>
      <c r="J3272" t="str">
        <f>IFERROR(Table1[[#This Row],[County (Utah.gov)]], SUBSTITUTE(Table1[[#This Row],[County (WPR)]], " County", ""))</f>
        <v>Uintah</v>
      </c>
    </row>
    <row r="3273" spans="1:10">
      <c r="A3273" t="s">
        <v>135</v>
      </c>
      <c r="B3273" t="s">
        <v>300</v>
      </c>
      <c r="C3273">
        <v>2025</v>
      </c>
      <c r="D3273">
        <v>2</v>
      </c>
      <c r="E3273">
        <v>84081</v>
      </c>
      <c r="F3273" t="s">
        <v>290</v>
      </c>
      <c r="G3273">
        <v>22</v>
      </c>
      <c r="H3273" t="e">
        <f>_xlfn.XLOOKUP(Table1[[#This Row],[ZIPCODE]],Table2[Zip Code],Table2[County])</f>
        <v>#N/A</v>
      </c>
      <c r="I3273" t="str">
        <f>_xlfn.XLOOKUP(Table1[[#This Row],[ZIPCODE]],Table3[zip],Table3[county])</f>
        <v>Salt Lake County</v>
      </c>
      <c r="J3273" t="str">
        <f>IFERROR(Table1[[#This Row],[County (Utah.gov)]], SUBSTITUTE(Table1[[#This Row],[County (WPR)]], " County", ""))</f>
        <v>Salt Lake</v>
      </c>
    </row>
    <row r="3274" spans="1:10">
      <c r="A3274" t="s">
        <v>135</v>
      </c>
      <c r="B3274" t="s">
        <v>300</v>
      </c>
      <c r="C3274">
        <v>2025</v>
      </c>
      <c r="D3274">
        <v>2</v>
      </c>
      <c r="E3274">
        <v>84081</v>
      </c>
      <c r="F3274" t="s">
        <v>291</v>
      </c>
      <c r="G3274">
        <v>1</v>
      </c>
      <c r="H3274" t="e">
        <f>_xlfn.XLOOKUP(Table1[[#This Row],[ZIPCODE]],Table2[Zip Code],Table2[County])</f>
        <v>#N/A</v>
      </c>
      <c r="I3274" t="str">
        <f>_xlfn.XLOOKUP(Table1[[#This Row],[ZIPCODE]],Table3[zip],Table3[county])</f>
        <v>Salt Lake County</v>
      </c>
      <c r="J3274" t="str">
        <f>IFERROR(Table1[[#This Row],[County (Utah.gov)]], SUBSTITUTE(Table1[[#This Row],[County (WPR)]], " County", ""))</f>
        <v>Salt Lake</v>
      </c>
    </row>
    <row r="3275" spans="1:10">
      <c r="A3275" t="s">
        <v>135</v>
      </c>
      <c r="B3275" t="s">
        <v>300</v>
      </c>
      <c r="C3275">
        <v>2025</v>
      </c>
      <c r="D3275">
        <v>2</v>
      </c>
      <c r="E3275">
        <v>84084</v>
      </c>
      <c r="F3275" t="s">
        <v>290</v>
      </c>
      <c r="G3275">
        <v>5</v>
      </c>
      <c r="H3275" t="str">
        <f>_xlfn.XLOOKUP(Table1[[#This Row],[ZIPCODE]],Table2[Zip Code],Table2[County])</f>
        <v>Salt Lake</v>
      </c>
      <c r="I3275" t="str">
        <f>_xlfn.XLOOKUP(Table1[[#This Row],[ZIPCODE]],Table3[zip],Table3[county])</f>
        <v>Salt Lake County</v>
      </c>
      <c r="J3275" t="str">
        <f>IFERROR(Table1[[#This Row],[County (Utah.gov)]], SUBSTITUTE(Table1[[#This Row],[County (WPR)]], " County", ""))</f>
        <v>Salt Lake</v>
      </c>
    </row>
    <row r="3276" spans="1:10">
      <c r="A3276" t="s">
        <v>135</v>
      </c>
      <c r="B3276" t="s">
        <v>300</v>
      </c>
      <c r="C3276">
        <v>2025</v>
      </c>
      <c r="D3276">
        <v>2</v>
      </c>
      <c r="E3276">
        <v>84085</v>
      </c>
      <c r="F3276" t="s">
        <v>291</v>
      </c>
      <c r="G3276">
        <v>1</v>
      </c>
      <c r="H3276" t="str">
        <f>_xlfn.XLOOKUP(Table1[[#This Row],[ZIPCODE]],Table2[Zip Code],Table2[County])</f>
        <v>Uintah</v>
      </c>
      <c r="I3276" t="str">
        <f>_xlfn.XLOOKUP(Table1[[#This Row],[ZIPCODE]],Table3[zip],Table3[county])</f>
        <v>Uintah County</v>
      </c>
      <c r="J3276" t="str">
        <f>IFERROR(Table1[[#This Row],[County (Utah.gov)]], SUBSTITUTE(Table1[[#This Row],[County (WPR)]], " County", ""))</f>
        <v>Uintah</v>
      </c>
    </row>
    <row r="3277" spans="1:10">
      <c r="A3277" t="s">
        <v>135</v>
      </c>
      <c r="B3277" t="s">
        <v>300</v>
      </c>
      <c r="C3277">
        <v>2025</v>
      </c>
      <c r="D3277">
        <v>2</v>
      </c>
      <c r="E3277">
        <v>84087</v>
      </c>
      <c r="F3277" t="s">
        <v>290</v>
      </c>
      <c r="G3277">
        <v>4</v>
      </c>
      <c r="H3277" t="str">
        <f>_xlfn.XLOOKUP(Table1[[#This Row],[ZIPCODE]],Table2[Zip Code],Table2[County])</f>
        <v>Davis</v>
      </c>
      <c r="I3277" t="str">
        <f>_xlfn.XLOOKUP(Table1[[#This Row],[ZIPCODE]],Table3[zip],Table3[county])</f>
        <v>Davis County</v>
      </c>
      <c r="J3277" t="str">
        <f>IFERROR(Table1[[#This Row],[County (Utah.gov)]], SUBSTITUTE(Table1[[#This Row],[County (WPR)]], " County", ""))</f>
        <v>Davis</v>
      </c>
    </row>
    <row r="3278" spans="1:10">
      <c r="A3278" t="s">
        <v>135</v>
      </c>
      <c r="B3278" t="s">
        <v>300</v>
      </c>
      <c r="C3278">
        <v>2025</v>
      </c>
      <c r="D3278">
        <v>2</v>
      </c>
      <c r="E3278">
        <v>84087</v>
      </c>
      <c r="F3278" t="s">
        <v>291</v>
      </c>
      <c r="G3278">
        <v>2</v>
      </c>
      <c r="H3278" t="str">
        <f>_xlfn.XLOOKUP(Table1[[#This Row],[ZIPCODE]],Table2[Zip Code],Table2[County])</f>
        <v>Davis</v>
      </c>
      <c r="I3278" t="str">
        <f>_xlfn.XLOOKUP(Table1[[#This Row],[ZIPCODE]],Table3[zip],Table3[county])</f>
        <v>Davis County</v>
      </c>
      <c r="J3278" t="str">
        <f>IFERROR(Table1[[#This Row],[County (Utah.gov)]], SUBSTITUTE(Table1[[#This Row],[County (WPR)]], " County", ""))</f>
        <v>Davis</v>
      </c>
    </row>
    <row r="3279" spans="1:10">
      <c r="A3279" t="s">
        <v>135</v>
      </c>
      <c r="B3279" t="s">
        <v>300</v>
      </c>
      <c r="C3279">
        <v>2025</v>
      </c>
      <c r="D3279">
        <v>2</v>
      </c>
      <c r="E3279">
        <v>84088</v>
      </c>
      <c r="F3279" t="s">
        <v>290</v>
      </c>
      <c r="G3279">
        <v>9</v>
      </c>
      <c r="H3279" t="str">
        <f>_xlfn.XLOOKUP(Table1[[#This Row],[ZIPCODE]],Table2[Zip Code],Table2[County])</f>
        <v>Salt Lake</v>
      </c>
      <c r="I3279" t="str">
        <f>_xlfn.XLOOKUP(Table1[[#This Row],[ZIPCODE]],Table3[zip],Table3[county])</f>
        <v>Salt Lake County</v>
      </c>
      <c r="J3279" t="str">
        <f>IFERROR(Table1[[#This Row],[County (Utah.gov)]], SUBSTITUTE(Table1[[#This Row],[County (WPR)]], " County", ""))</f>
        <v>Salt Lake</v>
      </c>
    </row>
    <row r="3280" spans="1:10">
      <c r="A3280" t="s">
        <v>135</v>
      </c>
      <c r="B3280" t="s">
        <v>300</v>
      </c>
      <c r="C3280">
        <v>2025</v>
      </c>
      <c r="D3280">
        <v>2</v>
      </c>
      <c r="E3280">
        <v>84088</v>
      </c>
      <c r="F3280" t="s">
        <v>291</v>
      </c>
      <c r="G3280">
        <v>1</v>
      </c>
      <c r="H3280" t="str">
        <f>_xlfn.XLOOKUP(Table1[[#This Row],[ZIPCODE]],Table2[Zip Code],Table2[County])</f>
        <v>Salt Lake</v>
      </c>
      <c r="I3280" t="str">
        <f>_xlfn.XLOOKUP(Table1[[#This Row],[ZIPCODE]],Table3[zip],Table3[county])</f>
        <v>Salt Lake County</v>
      </c>
      <c r="J3280" t="str">
        <f>IFERROR(Table1[[#This Row],[County (Utah.gov)]], SUBSTITUTE(Table1[[#This Row],[County (WPR)]], " County", ""))</f>
        <v>Salt Lake</v>
      </c>
    </row>
    <row r="3281" spans="1:10">
      <c r="A3281" t="s">
        <v>135</v>
      </c>
      <c r="B3281" t="s">
        <v>300</v>
      </c>
      <c r="C3281">
        <v>2025</v>
      </c>
      <c r="D3281">
        <v>2</v>
      </c>
      <c r="E3281">
        <v>84092</v>
      </c>
      <c r="F3281" t="s">
        <v>290</v>
      </c>
      <c r="G3281">
        <v>13</v>
      </c>
      <c r="H3281" t="str">
        <f>_xlfn.XLOOKUP(Table1[[#This Row],[ZIPCODE]],Table2[Zip Code],Table2[County])</f>
        <v>Salt Lake</v>
      </c>
      <c r="I3281" t="str">
        <f>_xlfn.XLOOKUP(Table1[[#This Row],[ZIPCODE]],Table3[zip],Table3[county])</f>
        <v>Salt Lake County</v>
      </c>
      <c r="J3281" t="str">
        <f>IFERROR(Table1[[#This Row],[County (Utah.gov)]], SUBSTITUTE(Table1[[#This Row],[County (WPR)]], " County", ""))</f>
        <v>Salt Lake</v>
      </c>
    </row>
    <row r="3282" spans="1:10">
      <c r="A3282" t="s">
        <v>135</v>
      </c>
      <c r="B3282" t="s">
        <v>300</v>
      </c>
      <c r="C3282">
        <v>2025</v>
      </c>
      <c r="D3282">
        <v>2</v>
      </c>
      <c r="E3282">
        <v>84092</v>
      </c>
      <c r="F3282" t="s">
        <v>291</v>
      </c>
      <c r="G3282">
        <v>1</v>
      </c>
      <c r="H3282" t="str">
        <f>_xlfn.XLOOKUP(Table1[[#This Row],[ZIPCODE]],Table2[Zip Code],Table2[County])</f>
        <v>Salt Lake</v>
      </c>
      <c r="I3282" t="str">
        <f>_xlfn.XLOOKUP(Table1[[#This Row],[ZIPCODE]],Table3[zip],Table3[county])</f>
        <v>Salt Lake County</v>
      </c>
      <c r="J3282" t="str">
        <f>IFERROR(Table1[[#This Row],[County (Utah.gov)]], SUBSTITUTE(Table1[[#This Row],[County (WPR)]], " County", ""))</f>
        <v>Salt Lake</v>
      </c>
    </row>
    <row r="3283" spans="1:10">
      <c r="A3283" t="s">
        <v>135</v>
      </c>
      <c r="B3283" t="s">
        <v>300</v>
      </c>
      <c r="C3283">
        <v>2025</v>
      </c>
      <c r="D3283">
        <v>2</v>
      </c>
      <c r="E3283">
        <v>84093</v>
      </c>
      <c r="F3283" t="s">
        <v>290</v>
      </c>
      <c r="G3283">
        <v>7</v>
      </c>
      <c r="H3283" t="str">
        <f>_xlfn.XLOOKUP(Table1[[#This Row],[ZIPCODE]],Table2[Zip Code],Table2[County])</f>
        <v>Salt Lake</v>
      </c>
      <c r="I3283" t="str">
        <f>_xlfn.XLOOKUP(Table1[[#This Row],[ZIPCODE]],Table3[zip],Table3[county])</f>
        <v>Salt Lake County</v>
      </c>
      <c r="J3283" t="str">
        <f>IFERROR(Table1[[#This Row],[County (Utah.gov)]], SUBSTITUTE(Table1[[#This Row],[County (WPR)]], " County", ""))</f>
        <v>Salt Lake</v>
      </c>
    </row>
    <row r="3284" spans="1:10">
      <c r="A3284" t="s">
        <v>135</v>
      </c>
      <c r="B3284" t="s">
        <v>300</v>
      </c>
      <c r="C3284">
        <v>2025</v>
      </c>
      <c r="D3284">
        <v>2</v>
      </c>
      <c r="E3284">
        <v>84094</v>
      </c>
      <c r="F3284" t="s">
        <v>290</v>
      </c>
      <c r="G3284">
        <v>6</v>
      </c>
      <c r="H3284" t="str">
        <f>_xlfn.XLOOKUP(Table1[[#This Row],[ZIPCODE]],Table2[Zip Code],Table2[County])</f>
        <v>Salt Lake</v>
      </c>
      <c r="I3284" t="str">
        <f>_xlfn.XLOOKUP(Table1[[#This Row],[ZIPCODE]],Table3[zip],Table3[county])</f>
        <v>Salt Lake County</v>
      </c>
      <c r="J3284" t="str">
        <f>IFERROR(Table1[[#This Row],[County (Utah.gov)]], SUBSTITUTE(Table1[[#This Row],[County (WPR)]], " County", ""))</f>
        <v>Salt Lake</v>
      </c>
    </row>
    <row r="3285" spans="1:10">
      <c r="A3285" t="s">
        <v>135</v>
      </c>
      <c r="B3285" t="s">
        <v>300</v>
      </c>
      <c r="C3285">
        <v>2025</v>
      </c>
      <c r="D3285">
        <v>2</v>
      </c>
      <c r="E3285">
        <v>84094</v>
      </c>
      <c r="F3285" t="s">
        <v>291</v>
      </c>
      <c r="G3285">
        <v>1</v>
      </c>
      <c r="H3285" t="str">
        <f>_xlfn.XLOOKUP(Table1[[#This Row],[ZIPCODE]],Table2[Zip Code],Table2[County])</f>
        <v>Salt Lake</v>
      </c>
      <c r="I3285" t="str">
        <f>_xlfn.XLOOKUP(Table1[[#This Row],[ZIPCODE]],Table3[zip],Table3[county])</f>
        <v>Salt Lake County</v>
      </c>
      <c r="J3285" t="str">
        <f>IFERROR(Table1[[#This Row],[County (Utah.gov)]], SUBSTITUTE(Table1[[#This Row],[County (WPR)]], " County", ""))</f>
        <v>Salt Lake</v>
      </c>
    </row>
    <row r="3286" spans="1:10">
      <c r="A3286" t="s">
        <v>135</v>
      </c>
      <c r="B3286" t="s">
        <v>300</v>
      </c>
      <c r="C3286">
        <v>2025</v>
      </c>
      <c r="D3286">
        <v>2</v>
      </c>
      <c r="E3286">
        <v>84095</v>
      </c>
      <c r="F3286" t="s">
        <v>290</v>
      </c>
      <c r="G3286">
        <v>15</v>
      </c>
      <c r="H3286" t="str">
        <f>_xlfn.XLOOKUP(Table1[[#This Row],[ZIPCODE]],Table2[Zip Code],Table2[County])</f>
        <v>Salt Lake</v>
      </c>
      <c r="I3286" t="str">
        <f>_xlfn.XLOOKUP(Table1[[#This Row],[ZIPCODE]],Table3[zip],Table3[county])</f>
        <v>Salt Lake County</v>
      </c>
      <c r="J3286" t="str">
        <f>IFERROR(Table1[[#This Row],[County (Utah.gov)]], SUBSTITUTE(Table1[[#This Row],[County (WPR)]], " County", ""))</f>
        <v>Salt Lake</v>
      </c>
    </row>
    <row r="3287" spans="1:10">
      <c r="A3287" t="s">
        <v>135</v>
      </c>
      <c r="B3287" t="s">
        <v>300</v>
      </c>
      <c r="C3287">
        <v>2025</v>
      </c>
      <c r="D3287">
        <v>2</v>
      </c>
      <c r="E3287">
        <v>84095</v>
      </c>
      <c r="F3287" t="s">
        <v>291</v>
      </c>
      <c r="G3287">
        <v>3</v>
      </c>
      <c r="H3287" t="str">
        <f>_xlfn.XLOOKUP(Table1[[#This Row],[ZIPCODE]],Table2[Zip Code],Table2[County])</f>
        <v>Salt Lake</v>
      </c>
      <c r="I3287" t="str">
        <f>_xlfn.XLOOKUP(Table1[[#This Row],[ZIPCODE]],Table3[zip],Table3[county])</f>
        <v>Salt Lake County</v>
      </c>
      <c r="J3287" t="str">
        <f>IFERROR(Table1[[#This Row],[County (Utah.gov)]], SUBSTITUTE(Table1[[#This Row],[County (WPR)]], " County", ""))</f>
        <v>Salt Lake</v>
      </c>
    </row>
    <row r="3288" spans="1:10">
      <c r="A3288" t="s">
        <v>135</v>
      </c>
      <c r="B3288" t="s">
        <v>300</v>
      </c>
      <c r="C3288">
        <v>2025</v>
      </c>
      <c r="D3288">
        <v>2</v>
      </c>
      <c r="E3288">
        <v>84096</v>
      </c>
      <c r="F3288" t="s">
        <v>290</v>
      </c>
      <c r="G3288">
        <v>20</v>
      </c>
      <c r="H3288" t="e">
        <f>_xlfn.XLOOKUP(Table1[[#This Row],[ZIPCODE]],Table2[Zip Code],Table2[County])</f>
        <v>#N/A</v>
      </c>
      <c r="I3288" t="str">
        <f>_xlfn.XLOOKUP(Table1[[#This Row],[ZIPCODE]],Table3[zip],Table3[county])</f>
        <v>Salt Lake County</v>
      </c>
      <c r="J3288" t="str">
        <f>IFERROR(Table1[[#This Row],[County (Utah.gov)]], SUBSTITUTE(Table1[[#This Row],[County (WPR)]], " County", ""))</f>
        <v>Salt Lake</v>
      </c>
    </row>
    <row r="3289" spans="1:10">
      <c r="A3289" t="s">
        <v>135</v>
      </c>
      <c r="B3289" t="s">
        <v>300</v>
      </c>
      <c r="C3289">
        <v>2025</v>
      </c>
      <c r="D3289">
        <v>2</v>
      </c>
      <c r="E3289">
        <v>84096</v>
      </c>
      <c r="F3289" t="s">
        <v>291</v>
      </c>
      <c r="G3289">
        <v>3</v>
      </c>
      <c r="H3289" t="e">
        <f>_xlfn.XLOOKUP(Table1[[#This Row],[ZIPCODE]],Table2[Zip Code],Table2[County])</f>
        <v>#N/A</v>
      </c>
      <c r="I3289" t="str">
        <f>_xlfn.XLOOKUP(Table1[[#This Row],[ZIPCODE]],Table3[zip],Table3[county])</f>
        <v>Salt Lake County</v>
      </c>
      <c r="J3289" t="str">
        <f>IFERROR(Table1[[#This Row],[County (Utah.gov)]], SUBSTITUTE(Table1[[#This Row],[County (WPR)]], " County", ""))</f>
        <v>Salt Lake</v>
      </c>
    </row>
    <row r="3290" spans="1:10">
      <c r="A3290" t="s">
        <v>135</v>
      </c>
      <c r="B3290" t="s">
        <v>300</v>
      </c>
      <c r="C3290">
        <v>2025</v>
      </c>
      <c r="D3290">
        <v>2</v>
      </c>
      <c r="E3290">
        <v>84097</v>
      </c>
      <c r="F3290" t="s">
        <v>290</v>
      </c>
      <c r="G3290">
        <v>6</v>
      </c>
      <c r="H3290" t="str">
        <f>_xlfn.XLOOKUP(Table1[[#This Row],[ZIPCODE]],Table2[Zip Code],Table2[County])</f>
        <v>Utah</v>
      </c>
      <c r="I3290" t="str">
        <f>_xlfn.XLOOKUP(Table1[[#This Row],[ZIPCODE]],Table3[zip],Table3[county])</f>
        <v>Utah County</v>
      </c>
      <c r="J3290" t="str">
        <f>IFERROR(Table1[[#This Row],[County (Utah.gov)]], SUBSTITUTE(Table1[[#This Row],[County (WPR)]], " County", ""))</f>
        <v>Utah</v>
      </c>
    </row>
    <row r="3291" spans="1:10">
      <c r="A3291" t="s">
        <v>135</v>
      </c>
      <c r="B3291" t="s">
        <v>300</v>
      </c>
      <c r="C3291">
        <v>2025</v>
      </c>
      <c r="D3291">
        <v>2</v>
      </c>
      <c r="E3291">
        <v>84098</v>
      </c>
      <c r="F3291" t="s">
        <v>290</v>
      </c>
      <c r="G3291">
        <v>6</v>
      </c>
      <c r="H3291" t="str">
        <f>_xlfn.XLOOKUP(Table1[[#This Row],[ZIPCODE]],Table2[Zip Code],Table2[County])</f>
        <v>Summit</v>
      </c>
      <c r="I3291" t="str">
        <f>_xlfn.XLOOKUP(Table1[[#This Row],[ZIPCODE]],Table3[zip],Table3[county])</f>
        <v>Summit County</v>
      </c>
      <c r="J3291" t="str">
        <f>IFERROR(Table1[[#This Row],[County (Utah.gov)]], SUBSTITUTE(Table1[[#This Row],[County (WPR)]], " County", ""))</f>
        <v>Summit</v>
      </c>
    </row>
    <row r="3292" spans="1:10">
      <c r="A3292" t="s">
        <v>135</v>
      </c>
      <c r="B3292" t="s">
        <v>300</v>
      </c>
      <c r="C3292">
        <v>2025</v>
      </c>
      <c r="D3292">
        <v>2</v>
      </c>
      <c r="E3292">
        <v>84098</v>
      </c>
      <c r="F3292" t="s">
        <v>291</v>
      </c>
      <c r="G3292">
        <v>1</v>
      </c>
      <c r="H3292" t="str">
        <f>_xlfn.XLOOKUP(Table1[[#This Row],[ZIPCODE]],Table2[Zip Code],Table2[County])</f>
        <v>Summit</v>
      </c>
      <c r="I3292" t="str">
        <f>_xlfn.XLOOKUP(Table1[[#This Row],[ZIPCODE]],Table3[zip],Table3[county])</f>
        <v>Summit County</v>
      </c>
      <c r="J3292" t="str">
        <f>IFERROR(Table1[[#This Row],[County (Utah.gov)]], SUBSTITUTE(Table1[[#This Row],[County (WPR)]], " County", ""))</f>
        <v>Summit</v>
      </c>
    </row>
    <row r="3293" spans="1:10">
      <c r="A3293" t="s">
        <v>135</v>
      </c>
      <c r="B3293" t="s">
        <v>300</v>
      </c>
      <c r="C3293">
        <v>2025</v>
      </c>
      <c r="D3293">
        <v>2</v>
      </c>
      <c r="E3293">
        <v>84102</v>
      </c>
      <c r="F3293" t="s">
        <v>290</v>
      </c>
      <c r="G3293">
        <v>1</v>
      </c>
      <c r="H3293" t="str">
        <f>_xlfn.XLOOKUP(Table1[[#This Row],[ZIPCODE]],Table2[Zip Code],Table2[County])</f>
        <v>Salt Lake</v>
      </c>
      <c r="I3293" t="str">
        <f>_xlfn.XLOOKUP(Table1[[#This Row],[ZIPCODE]],Table3[zip],Table3[county])</f>
        <v>Salt Lake County</v>
      </c>
      <c r="J3293" t="str">
        <f>IFERROR(Table1[[#This Row],[County (Utah.gov)]], SUBSTITUTE(Table1[[#This Row],[County (WPR)]], " County", ""))</f>
        <v>Salt Lake</v>
      </c>
    </row>
    <row r="3294" spans="1:10">
      <c r="A3294" t="s">
        <v>135</v>
      </c>
      <c r="B3294" t="s">
        <v>300</v>
      </c>
      <c r="C3294">
        <v>2025</v>
      </c>
      <c r="D3294">
        <v>2</v>
      </c>
      <c r="E3294">
        <v>84103</v>
      </c>
      <c r="F3294" t="s">
        <v>290</v>
      </c>
      <c r="G3294">
        <v>1</v>
      </c>
      <c r="H3294" t="str">
        <f>_xlfn.XLOOKUP(Table1[[#This Row],[ZIPCODE]],Table2[Zip Code],Table2[County])</f>
        <v>Salt Lake</v>
      </c>
      <c r="I3294" t="str">
        <f>_xlfn.XLOOKUP(Table1[[#This Row],[ZIPCODE]],Table3[zip],Table3[county])</f>
        <v>Salt Lake County</v>
      </c>
      <c r="J3294" t="str">
        <f>IFERROR(Table1[[#This Row],[County (Utah.gov)]], SUBSTITUTE(Table1[[#This Row],[County (WPR)]], " County", ""))</f>
        <v>Salt Lake</v>
      </c>
    </row>
    <row r="3295" spans="1:10">
      <c r="A3295" t="s">
        <v>135</v>
      </c>
      <c r="B3295" t="s">
        <v>300</v>
      </c>
      <c r="C3295">
        <v>2025</v>
      </c>
      <c r="D3295">
        <v>2</v>
      </c>
      <c r="E3295">
        <v>84104</v>
      </c>
      <c r="F3295" t="s">
        <v>290</v>
      </c>
      <c r="G3295">
        <v>1</v>
      </c>
      <c r="H3295" t="str">
        <f>_xlfn.XLOOKUP(Table1[[#This Row],[ZIPCODE]],Table2[Zip Code],Table2[County])</f>
        <v>Salt Lake</v>
      </c>
      <c r="I3295" t="str">
        <f>_xlfn.XLOOKUP(Table1[[#This Row],[ZIPCODE]],Table3[zip],Table3[county])</f>
        <v>Salt Lake County</v>
      </c>
      <c r="J3295" t="str">
        <f>IFERROR(Table1[[#This Row],[County (Utah.gov)]], SUBSTITUTE(Table1[[#This Row],[County (WPR)]], " County", ""))</f>
        <v>Salt Lake</v>
      </c>
    </row>
    <row r="3296" spans="1:10">
      <c r="A3296" t="s">
        <v>135</v>
      </c>
      <c r="B3296" t="s">
        <v>300</v>
      </c>
      <c r="C3296">
        <v>2025</v>
      </c>
      <c r="D3296">
        <v>2</v>
      </c>
      <c r="E3296">
        <v>84105</v>
      </c>
      <c r="F3296" t="s">
        <v>290</v>
      </c>
      <c r="G3296">
        <v>1</v>
      </c>
      <c r="H3296" t="str">
        <f>_xlfn.XLOOKUP(Table1[[#This Row],[ZIPCODE]],Table2[Zip Code],Table2[County])</f>
        <v>Salt Lake</v>
      </c>
      <c r="I3296" t="str">
        <f>_xlfn.XLOOKUP(Table1[[#This Row],[ZIPCODE]],Table3[zip],Table3[county])</f>
        <v>Salt Lake County</v>
      </c>
      <c r="J3296" t="str">
        <f>IFERROR(Table1[[#This Row],[County (Utah.gov)]], SUBSTITUTE(Table1[[#This Row],[County (WPR)]], " County", ""))</f>
        <v>Salt Lake</v>
      </c>
    </row>
    <row r="3297" spans="1:10">
      <c r="A3297" t="s">
        <v>135</v>
      </c>
      <c r="B3297" t="s">
        <v>300</v>
      </c>
      <c r="C3297">
        <v>2025</v>
      </c>
      <c r="D3297">
        <v>2</v>
      </c>
      <c r="E3297">
        <v>84106</v>
      </c>
      <c r="F3297" t="s">
        <v>290</v>
      </c>
      <c r="G3297">
        <v>6</v>
      </c>
      <c r="H3297" t="str">
        <f>_xlfn.XLOOKUP(Table1[[#This Row],[ZIPCODE]],Table2[Zip Code],Table2[County])</f>
        <v>Salt Lake</v>
      </c>
      <c r="I3297" t="str">
        <f>_xlfn.XLOOKUP(Table1[[#This Row],[ZIPCODE]],Table3[zip],Table3[county])</f>
        <v>Salt Lake County</v>
      </c>
      <c r="J3297" t="str">
        <f>IFERROR(Table1[[#This Row],[County (Utah.gov)]], SUBSTITUTE(Table1[[#This Row],[County (WPR)]], " County", ""))</f>
        <v>Salt Lake</v>
      </c>
    </row>
    <row r="3298" spans="1:10">
      <c r="A3298" t="s">
        <v>135</v>
      </c>
      <c r="B3298" t="s">
        <v>300</v>
      </c>
      <c r="C3298">
        <v>2025</v>
      </c>
      <c r="D3298">
        <v>2</v>
      </c>
      <c r="E3298">
        <v>84106</v>
      </c>
      <c r="F3298" t="s">
        <v>291</v>
      </c>
      <c r="G3298">
        <v>2</v>
      </c>
      <c r="H3298" t="str">
        <f>_xlfn.XLOOKUP(Table1[[#This Row],[ZIPCODE]],Table2[Zip Code],Table2[County])</f>
        <v>Salt Lake</v>
      </c>
      <c r="I3298" t="str">
        <f>_xlfn.XLOOKUP(Table1[[#This Row],[ZIPCODE]],Table3[zip],Table3[county])</f>
        <v>Salt Lake County</v>
      </c>
      <c r="J3298" t="str">
        <f>IFERROR(Table1[[#This Row],[County (Utah.gov)]], SUBSTITUTE(Table1[[#This Row],[County (WPR)]], " County", ""))</f>
        <v>Salt Lake</v>
      </c>
    </row>
    <row r="3299" spans="1:10">
      <c r="A3299" t="s">
        <v>135</v>
      </c>
      <c r="B3299" t="s">
        <v>300</v>
      </c>
      <c r="C3299">
        <v>2025</v>
      </c>
      <c r="D3299">
        <v>2</v>
      </c>
      <c r="E3299">
        <v>84107</v>
      </c>
      <c r="F3299" t="s">
        <v>290</v>
      </c>
      <c r="G3299">
        <v>2</v>
      </c>
      <c r="H3299" t="str">
        <f>_xlfn.XLOOKUP(Table1[[#This Row],[ZIPCODE]],Table2[Zip Code],Table2[County])</f>
        <v>Salt Lake</v>
      </c>
      <c r="I3299" t="str">
        <f>_xlfn.XLOOKUP(Table1[[#This Row],[ZIPCODE]],Table3[zip],Table3[county])</f>
        <v>Salt Lake County</v>
      </c>
      <c r="J3299" t="str">
        <f>IFERROR(Table1[[#This Row],[County (Utah.gov)]], SUBSTITUTE(Table1[[#This Row],[County (WPR)]], " County", ""))</f>
        <v>Salt Lake</v>
      </c>
    </row>
    <row r="3300" spans="1:10">
      <c r="A3300" t="s">
        <v>135</v>
      </c>
      <c r="B3300" t="s">
        <v>300</v>
      </c>
      <c r="C3300">
        <v>2025</v>
      </c>
      <c r="D3300">
        <v>2</v>
      </c>
      <c r="E3300">
        <v>84108</v>
      </c>
      <c r="F3300" t="s">
        <v>290</v>
      </c>
      <c r="G3300">
        <v>3</v>
      </c>
      <c r="H3300" t="str">
        <f>_xlfn.XLOOKUP(Table1[[#This Row],[ZIPCODE]],Table2[Zip Code],Table2[County])</f>
        <v>Salt Lake</v>
      </c>
      <c r="I3300" t="str">
        <f>_xlfn.XLOOKUP(Table1[[#This Row],[ZIPCODE]],Table3[zip],Table3[county])</f>
        <v>Salt Lake County</v>
      </c>
      <c r="J3300" t="str">
        <f>IFERROR(Table1[[#This Row],[County (Utah.gov)]], SUBSTITUTE(Table1[[#This Row],[County (WPR)]], " County", ""))</f>
        <v>Salt Lake</v>
      </c>
    </row>
    <row r="3301" spans="1:10">
      <c r="A3301" t="s">
        <v>135</v>
      </c>
      <c r="B3301" t="s">
        <v>300</v>
      </c>
      <c r="C3301">
        <v>2025</v>
      </c>
      <c r="D3301">
        <v>2</v>
      </c>
      <c r="E3301">
        <v>84108</v>
      </c>
      <c r="F3301" t="s">
        <v>291</v>
      </c>
      <c r="G3301">
        <v>1</v>
      </c>
      <c r="H3301" t="str">
        <f>_xlfn.XLOOKUP(Table1[[#This Row],[ZIPCODE]],Table2[Zip Code],Table2[County])</f>
        <v>Salt Lake</v>
      </c>
      <c r="I3301" t="str">
        <f>_xlfn.XLOOKUP(Table1[[#This Row],[ZIPCODE]],Table3[zip],Table3[county])</f>
        <v>Salt Lake County</v>
      </c>
      <c r="J3301" t="str">
        <f>IFERROR(Table1[[#This Row],[County (Utah.gov)]], SUBSTITUTE(Table1[[#This Row],[County (WPR)]], " County", ""))</f>
        <v>Salt Lake</v>
      </c>
    </row>
    <row r="3302" spans="1:10">
      <c r="A3302" t="s">
        <v>135</v>
      </c>
      <c r="B3302" t="s">
        <v>300</v>
      </c>
      <c r="C3302">
        <v>2025</v>
      </c>
      <c r="D3302">
        <v>2</v>
      </c>
      <c r="E3302">
        <v>84109</v>
      </c>
      <c r="F3302" t="s">
        <v>290</v>
      </c>
      <c r="G3302">
        <v>6</v>
      </c>
      <c r="H3302" t="str">
        <f>_xlfn.XLOOKUP(Table1[[#This Row],[ZIPCODE]],Table2[Zip Code],Table2[County])</f>
        <v>Salt Lake</v>
      </c>
      <c r="I3302" t="str">
        <f>_xlfn.XLOOKUP(Table1[[#This Row],[ZIPCODE]],Table3[zip],Table3[county])</f>
        <v>Salt Lake County</v>
      </c>
      <c r="J3302" t="str">
        <f>IFERROR(Table1[[#This Row],[County (Utah.gov)]], SUBSTITUTE(Table1[[#This Row],[County (WPR)]], " County", ""))</f>
        <v>Salt Lake</v>
      </c>
    </row>
    <row r="3303" spans="1:10">
      <c r="A3303" t="s">
        <v>135</v>
      </c>
      <c r="B3303" t="s">
        <v>300</v>
      </c>
      <c r="C3303">
        <v>2025</v>
      </c>
      <c r="D3303">
        <v>2</v>
      </c>
      <c r="E3303">
        <v>84109</v>
      </c>
      <c r="F3303" t="s">
        <v>291</v>
      </c>
      <c r="G3303">
        <v>1</v>
      </c>
      <c r="H3303" t="str">
        <f>_xlfn.XLOOKUP(Table1[[#This Row],[ZIPCODE]],Table2[Zip Code],Table2[County])</f>
        <v>Salt Lake</v>
      </c>
      <c r="I3303" t="str">
        <f>_xlfn.XLOOKUP(Table1[[#This Row],[ZIPCODE]],Table3[zip],Table3[county])</f>
        <v>Salt Lake County</v>
      </c>
      <c r="J3303" t="str">
        <f>IFERROR(Table1[[#This Row],[County (Utah.gov)]], SUBSTITUTE(Table1[[#This Row],[County (WPR)]], " County", ""))</f>
        <v>Salt Lake</v>
      </c>
    </row>
    <row r="3304" spans="1:10">
      <c r="A3304" t="s">
        <v>135</v>
      </c>
      <c r="B3304" t="s">
        <v>300</v>
      </c>
      <c r="C3304">
        <v>2025</v>
      </c>
      <c r="D3304">
        <v>2</v>
      </c>
      <c r="E3304">
        <v>84115</v>
      </c>
      <c r="F3304" t="s">
        <v>290</v>
      </c>
      <c r="G3304">
        <v>1</v>
      </c>
      <c r="H3304" t="str">
        <f>_xlfn.XLOOKUP(Table1[[#This Row],[ZIPCODE]],Table2[Zip Code],Table2[County])</f>
        <v>Salt Lake</v>
      </c>
      <c r="I3304" t="str">
        <f>_xlfn.XLOOKUP(Table1[[#This Row],[ZIPCODE]],Table3[zip],Table3[county])</f>
        <v>Salt Lake County</v>
      </c>
      <c r="J3304" t="str">
        <f>IFERROR(Table1[[#This Row],[County (Utah.gov)]], SUBSTITUTE(Table1[[#This Row],[County (WPR)]], " County", ""))</f>
        <v>Salt Lake</v>
      </c>
    </row>
    <row r="3305" spans="1:10">
      <c r="A3305" t="s">
        <v>135</v>
      </c>
      <c r="B3305" t="s">
        <v>300</v>
      </c>
      <c r="C3305">
        <v>2025</v>
      </c>
      <c r="D3305">
        <v>2</v>
      </c>
      <c r="E3305">
        <v>84116</v>
      </c>
      <c r="F3305" t="s">
        <v>290</v>
      </c>
      <c r="G3305">
        <v>2</v>
      </c>
      <c r="H3305" t="str">
        <f>_xlfn.XLOOKUP(Table1[[#This Row],[ZIPCODE]],Table2[Zip Code],Table2[County])</f>
        <v>Salt Lake</v>
      </c>
      <c r="I3305" t="str">
        <f>_xlfn.XLOOKUP(Table1[[#This Row],[ZIPCODE]],Table3[zip],Table3[county])</f>
        <v>Salt Lake County</v>
      </c>
      <c r="J3305" t="str">
        <f>IFERROR(Table1[[#This Row],[County (Utah.gov)]], SUBSTITUTE(Table1[[#This Row],[County (WPR)]], " County", ""))</f>
        <v>Salt Lake</v>
      </c>
    </row>
    <row r="3306" spans="1:10">
      <c r="A3306" t="s">
        <v>135</v>
      </c>
      <c r="B3306" t="s">
        <v>300</v>
      </c>
      <c r="C3306">
        <v>2025</v>
      </c>
      <c r="D3306">
        <v>2</v>
      </c>
      <c r="E3306">
        <v>84116</v>
      </c>
      <c r="F3306" t="s">
        <v>291</v>
      </c>
      <c r="G3306">
        <v>1</v>
      </c>
      <c r="H3306" t="str">
        <f>_xlfn.XLOOKUP(Table1[[#This Row],[ZIPCODE]],Table2[Zip Code],Table2[County])</f>
        <v>Salt Lake</v>
      </c>
      <c r="I3306" t="str">
        <f>_xlfn.XLOOKUP(Table1[[#This Row],[ZIPCODE]],Table3[zip],Table3[county])</f>
        <v>Salt Lake County</v>
      </c>
      <c r="J3306" t="str">
        <f>IFERROR(Table1[[#This Row],[County (Utah.gov)]], SUBSTITUTE(Table1[[#This Row],[County (WPR)]], " County", ""))</f>
        <v>Salt Lake</v>
      </c>
    </row>
    <row r="3307" spans="1:10">
      <c r="A3307" t="s">
        <v>135</v>
      </c>
      <c r="B3307" t="s">
        <v>300</v>
      </c>
      <c r="C3307">
        <v>2025</v>
      </c>
      <c r="D3307">
        <v>2</v>
      </c>
      <c r="E3307">
        <v>84117</v>
      </c>
      <c r="F3307" t="s">
        <v>290</v>
      </c>
      <c r="G3307">
        <v>4</v>
      </c>
      <c r="H3307" t="str">
        <f>_xlfn.XLOOKUP(Table1[[#This Row],[ZIPCODE]],Table2[Zip Code],Table2[County])</f>
        <v>Salt Lake</v>
      </c>
      <c r="I3307" t="str">
        <f>_xlfn.XLOOKUP(Table1[[#This Row],[ZIPCODE]],Table3[zip],Table3[county])</f>
        <v>Salt Lake County</v>
      </c>
      <c r="J3307" t="str">
        <f>IFERROR(Table1[[#This Row],[County (Utah.gov)]], SUBSTITUTE(Table1[[#This Row],[County (WPR)]], " County", ""))</f>
        <v>Salt Lake</v>
      </c>
    </row>
    <row r="3308" spans="1:10">
      <c r="A3308" t="s">
        <v>135</v>
      </c>
      <c r="B3308" t="s">
        <v>300</v>
      </c>
      <c r="C3308">
        <v>2025</v>
      </c>
      <c r="D3308">
        <v>2</v>
      </c>
      <c r="E3308">
        <v>84118</v>
      </c>
      <c r="F3308" t="s">
        <v>290</v>
      </c>
      <c r="G3308">
        <v>3</v>
      </c>
      <c r="H3308" t="str">
        <f>_xlfn.XLOOKUP(Table1[[#This Row],[ZIPCODE]],Table2[Zip Code],Table2[County])</f>
        <v>Salt Lake</v>
      </c>
      <c r="I3308" t="str">
        <f>_xlfn.XLOOKUP(Table1[[#This Row],[ZIPCODE]],Table3[zip],Table3[county])</f>
        <v>Salt Lake County</v>
      </c>
      <c r="J3308" t="str">
        <f>IFERROR(Table1[[#This Row],[County (Utah.gov)]], SUBSTITUTE(Table1[[#This Row],[County (WPR)]], " County", ""))</f>
        <v>Salt Lake</v>
      </c>
    </row>
    <row r="3309" spans="1:10">
      <c r="A3309" t="s">
        <v>135</v>
      </c>
      <c r="B3309" t="s">
        <v>300</v>
      </c>
      <c r="C3309">
        <v>2025</v>
      </c>
      <c r="D3309">
        <v>2</v>
      </c>
      <c r="E3309">
        <v>84119</v>
      </c>
      <c r="F3309" t="s">
        <v>290</v>
      </c>
      <c r="G3309">
        <v>3</v>
      </c>
      <c r="H3309" t="str">
        <f>_xlfn.XLOOKUP(Table1[[#This Row],[ZIPCODE]],Table2[Zip Code],Table2[County])</f>
        <v>Salt Lake</v>
      </c>
      <c r="I3309" t="str">
        <f>_xlfn.XLOOKUP(Table1[[#This Row],[ZIPCODE]],Table3[zip],Table3[county])</f>
        <v>Salt Lake County</v>
      </c>
      <c r="J3309" t="str">
        <f>IFERROR(Table1[[#This Row],[County (Utah.gov)]], SUBSTITUTE(Table1[[#This Row],[County (WPR)]], " County", ""))</f>
        <v>Salt Lake</v>
      </c>
    </row>
    <row r="3310" spans="1:10">
      <c r="A3310" t="s">
        <v>135</v>
      </c>
      <c r="B3310" t="s">
        <v>300</v>
      </c>
      <c r="C3310">
        <v>2025</v>
      </c>
      <c r="D3310">
        <v>2</v>
      </c>
      <c r="E3310">
        <v>84120</v>
      </c>
      <c r="F3310" t="s">
        <v>290</v>
      </c>
      <c r="G3310">
        <v>2</v>
      </c>
      <c r="H3310" t="str">
        <f>_xlfn.XLOOKUP(Table1[[#This Row],[ZIPCODE]],Table2[Zip Code],Table2[County])</f>
        <v>Salt Lake</v>
      </c>
      <c r="I3310" t="str">
        <f>_xlfn.XLOOKUP(Table1[[#This Row],[ZIPCODE]],Table3[zip],Table3[county])</f>
        <v>Salt Lake County</v>
      </c>
      <c r="J3310" t="str">
        <f>IFERROR(Table1[[#This Row],[County (Utah.gov)]], SUBSTITUTE(Table1[[#This Row],[County (WPR)]], " County", ""))</f>
        <v>Salt Lake</v>
      </c>
    </row>
    <row r="3311" spans="1:10">
      <c r="A3311" t="s">
        <v>135</v>
      </c>
      <c r="B3311" t="s">
        <v>300</v>
      </c>
      <c r="C3311">
        <v>2025</v>
      </c>
      <c r="D3311">
        <v>2</v>
      </c>
      <c r="E3311">
        <v>84120</v>
      </c>
      <c r="F3311" t="s">
        <v>291</v>
      </c>
      <c r="G3311">
        <v>1</v>
      </c>
      <c r="H3311" t="str">
        <f>_xlfn.XLOOKUP(Table1[[#This Row],[ZIPCODE]],Table2[Zip Code],Table2[County])</f>
        <v>Salt Lake</v>
      </c>
      <c r="I3311" t="str">
        <f>_xlfn.XLOOKUP(Table1[[#This Row],[ZIPCODE]],Table3[zip],Table3[county])</f>
        <v>Salt Lake County</v>
      </c>
      <c r="J3311" t="str">
        <f>IFERROR(Table1[[#This Row],[County (Utah.gov)]], SUBSTITUTE(Table1[[#This Row],[County (WPR)]], " County", ""))</f>
        <v>Salt Lake</v>
      </c>
    </row>
    <row r="3312" spans="1:10">
      <c r="A3312" t="s">
        <v>135</v>
      </c>
      <c r="B3312" t="s">
        <v>300</v>
      </c>
      <c r="C3312">
        <v>2025</v>
      </c>
      <c r="D3312">
        <v>2</v>
      </c>
      <c r="E3312">
        <v>84121</v>
      </c>
      <c r="F3312" t="s">
        <v>290</v>
      </c>
      <c r="G3312">
        <v>5</v>
      </c>
      <c r="H3312" t="str">
        <f>_xlfn.XLOOKUP(Table1[[#This Row],[ZIPCODE]],Table2[Zip Code],Table2[County])</f>
        <v>Salt Lake</v>
      </c>
      <c r="I3312" t="str">
        <f>_xlfn.XLOOKUP(Table1[[#This Row],[ZIPCODE]],Table3[zip],Table3[county])</f>
        <v>Salt Lake County</v>
      </c>
      <c r="J3312" t="str">
        <f>IFERROR(Table1[[#This Row],[County (Utah.gov)]], SUBSTITUTE(Table1[[#This Row],[County (WPR)]], " County", ""))</f>
        <v>Salt Lake</v>
      </c>
    </row>
    <row r="3313" spans="1:10">
      <c r="A3313" t="s">
        <v>135</v>
      </c>
      <c r="B3313" t="s">
        <v>300</v>
      </c>
      <c r="C3313">
        <v>2025</v>
      </c>
      <c r="D3313">
        <v>2</v>
      </c>
      <c r="E3313">
        <v>84123</v>
      </c>
      <c r="F3313" t="s">
        <v>290</v>
      </c>
      <c r="G3313">
        <v>4</v>
      </c>
      <c r="H3313" t="str">
        <f>_xlfn.XLOOKUP(Table1[[#This Row],[ZIPCODE]],Table2[Zip Code],Table2[County])</f>
        <v>Salt Lake</v>
      </c>
      <c r="I3313" t="str">
        <f>_xlfn.XLOOKUP(Table1[[#This Row],[ZIPCODE]],Table3[zip],Table3[county])</f>
        <v>Salt Lake County</v>
      </c>
      <c r="J3313" t="str">
        <f>IFERROR(Table1[[#This Row],[County (Utah.gov)]], SUBSTITUTE(Table1[[#This Row],[County (WPR)]], " County", ""))</f>
        <v>Salt Lake</v>
      </c>
    </row>
    <row r="3314" spans="1:10">
      <c r="A3314" t="s">
        <v>135</v>
      </c>
      <c r="B3314" t="s">
        <v>300</v>
      </c>
      <c r="C3314">
        <v>2025</v>
      </c>
      <c r="D3314">
        <v>2</v>
      </c>
      <c r="E3314">
        <v>84124</v>
      </c>
      <c r="F3314" t="s">
        <v>290</v>
      </c>
      <c r="G3314">
        <v>5</v>
      </c>
      <c r="H3314" t="str">
        <f>_xlfn.XLOOKUP(Table1[[#This Row],[ZIPCODE]],Table2[Zip Code],Table2[County])</f>
        <v>Salt Lake</v>
      </c>
      <c r="I3314" t="str">
        <f>_xlfn.XLOOKUP(Table1[[#This Row],[ZIPCODE]],Table3[zip],Table3[county])</f>
        <v>Salt Lake County</v>
      </c>
      <c r="J3314" t="str">
        <f>IFERROR(Table1[[#This Row],[County (Utah.gov)]], SUBSTITUTE(Table1[[#This Row],[County (WPR)]], " County", ""))</f>
        <v>Salt Lake</v>
      </c>
    </row>
    <row r="3315" spans="1:10">
      <c r="A3315" t="s">
        <v>135</v>
      </c>
      <c r="B3315" t="s">
        <v>300</v>
      </c>
      <c r="C3315">
        <v>2025</v>
      </c>
      <c r="D3315">
        <v>2</v>
      </c>
      <c r="E3315">
        <v>84128</v>
      </c>
      <c r="F3315" t="s">
        <v>290</v>
      </c>
      <c r="G3315">
        <v>5</v>
      </c>
      <c r="H3315" t="str">
        <f>_xlfn.XLOOKUP(Table1[[#This Row],[ZIPCODE]],Table2[Zip Code],Table2[County])</f>
        <v>Salt Lake</v>
      </c>
      <c r="I3315" t="str">
        <f>_xlfn.XLOOKUP(Table1[[#This Row],[ZIPCODE]],Table3[zip],Table3[county])</f>
        <v>Salt Lake County</v>
      </c>
      <c r="J3315" t="str">
        <f>IFERROR(Table1[[#This Row],[County (Utah.gov)]], SUBSTITUTE(Table1[[#This Row],[County (WPR)]], " County", ""))</f>
        <v>Salt Lake</v>
      </c>
    </row>
    <row r="3316" spans="1:10">
      <c r="A3316" t="s">
        <v>135</v>
      </c>
      <c r="B3316" t="s">
        <v>300</v>
      </c>
      <c r="C3316">
        <v>2025</v>
      </c>
      <c r="D3316">
        <v>2</v>
      </c>
      <c r="E3316">
        <v>84129</v>
      </c>
      <c r="F3316" t="s">
        <v>290</v>
      </c>
      <c r="G3316">
        <v>8</v>
      </c>
      <c r="H3316" t="e">
        <f>_xlfn.XLOOKUP(Table1[[#This Row],[ZIPCODE]],Table2[Zip Code],Table2[County])</f>
        <v>#N/A</v>
      </c>
      <c r="I3316" t="str">
        <f>_xlfn.XLOOKUP(Table1[[#This Row],[ZIPCODE]],Table3[zip],Table3[county])</f>
        <v>Salt Lake County</v>
      </c>
      <c r="J3316" t="str">
        <f>IFERROR(Table1[[#This Row],[County (Utah.gov)]], SUBSTITUTE(Table1[[#This Row],[County (WPR)]], " County", ""))</f>
        <v>Salt Lake</v>
      </c>
    </row>
    <row r="3317" spans="1:10">
      <c r="A3317" t="s">
        <v>135</v>
      </c>
      <c r="B3317" t="s">
        <v>300</v>
      </c>
      <c r="C3317">
        <v>2025</v>
      </c>
      <c r="D3317">
        <v>2</v>
      </c>
      <c r="E3317">
        <v>84241</v>
      </c>
      <c r="F3317" t="s">
        <v>290</v>
      </c>
      <c r="G3317">
        <v>1</v>
      </c>
      <c r="H3317" t="e">
        <f>_xlfn.XLOOKUP(Table1[[#This Row],[ZIPCODE]],Table2[Zip Code],Table2[County])</f>
        <v>#N/A</v>
      </c>
      <c r="I3317" t="e">
        <f>_xlfn.XLOOKUP(Table1[[#This Row],[ZIPCODE]],Table3[zip],Table3[county])</f>
        <v>#N/A</v>
      </c>
      <c r="J3317" t="e">
        <f>IFERROR(Table1[[#This Row],[County (Utah.gov)]], SUBSTITUTE(Table1[[#This Row],[County (WPR)]], " County", ""))</f>
        <v>#N/A</v>
      </c>
    </row>
    <row r="3318" spans="1:10">
      <c r="A3318" t="s">
        <v>135</v>
      </c>
      <c r="B3318" t="s">
        <v>300</v>
      </c>
      <c r="C3318">
        <v>2025</v>
      </c>
      <c r="D3318">
        <v>2</v>
      </c>
      <c r="E3318">
        <v>84301</v>
      </c>
      <c r="F3318" t="s">
        <v>290</v>
      </c>
      <c r="G3318">
        <v>1</v>
      </c>
      <c r="H3318" t="str">
        <f>_xlfn.XLOOKUP(Table1[[#This Row],[ZIPCODE]],Table2[Zip Code],Table2[County])</f>
        <v>Box Elder</v>
      </c>
      <c r="I3318" t="str">
        <f>_xlfn.XLOOKUP(Table1[[#This Row],[ZIPCODE]],Table3[zip],Table3[county])</f>
        <v>Box Elder County</v>
      </c>
      <c r="J3318" t="str">
        <f>IFERROR(Table1[[#This Row],[County (Utah.gov)]], SUBSTITUTE(Table1[[#This Row],[County (WPR)]], " County", ""))</f>
        <v>Box Elder</v>
      </c>
    </row>
    <row r="3319" spans="1:10">
      <c r="A3319" t="s">
        <v>135</v>
      </c>
      <c r="B3319" t="s">
        <v>300</v>
      </c>
      <c r="C3319">
        <v>2025</v>
      </c>
      <c r="D3319">
        <v>2</v>
      </c>
      <c r="E3319">
        <v>84302</v>
      </c>
      <c r="F3319" t="s">
        <v>290</v>
      </c>
      <c r="G3319">
        <v>22</v>
      </c>
      <c r="H3319" t="str">
        <f>_xlfn.XLOOKUP(Table1[[#This Row],[ZIPCODE]],Table2[Zip Code],Table2[County])</f>
        <v>Box Elder</v>
      </c>
      <c r="I3319" t="str">
        <f>_xlfn.XLOOKUP(Table1[[#This Row],[ZIPCODE]],Table3[zip],Table3[county])</f>
        <v>Box Elder County</v>
      </c>
      <c r="J3319" t="str">
        <f>IFERROR(Table1[[#This Row],[County (Utah.gov)]], SUBSTITUTE(Table1[[#This Row],[County (WPR)]], " County", ""))</f>
        <v>Box Elder</v>
      </c>
    </row>
    <row r="3320" spans="1:10">
      <c r="A3320" t="s">
        <v>135</v>
      </c>
      <c r="B3320" t="s">
        <v>300</v>
      </c>
      <c r="C3320">
        <v>2025</v>
      </c>
      <c r="D3320">
        <v>2</v>
      </c>
      <c r="E3320">
        <v>84302</v>
      </c>
      <c r="F3320" t="s">
        <v>291</v>
      </c>
      <c r="G3320">
        <v>4</v>
      </c>
      <c r="H3320" t="str">
        <f>_xlfn.XLOOKUP(Table1[[#This Row],[ZIPCODE]],Table2[Zip Code],Table2[County])</f>
        <v>Box Elder</v>
      </c>
      <c r="I3320" t="str">
        <f>_xlfn.XLOOKUP(Table1[[#This Row],[ZIPCODE]],Table3[zip],Table3[county])</f>
        <v>Box Elder County</v>
      </c>
      <c r="J3320" t="str">
        <f>IFERROR(Table1[[#This Row],[County (Utah.gov)]], SUBSTITUTE(Table1[[#This Row],[County (WPR)]], " County", ""))</f>
        <v>Box Elder</v>
      </c>
    </row>
    <row r="3321" spans="1:10">
      <c r="A3321" t="s">
        <v>135</v>
      </c>
      <c r="B3321" t="s">
        <v>300</v>
      </c>
      <c r="C3321">
        <v>2025</v>
      </c>
      <c r="D3321">
        <v>2</v>
      </c>
      <c r="E3321">
        <v>84308</v>
      </c>
      <c r="F3321" t="s">
        <v>290</v>
      </c>
      <c r="G3321">
        <v>1</v>
      </c>
      <c r="H3321" t="str">
        <f>_xlfn.XLOOKUP(Table1[[#This Row],[ZIPCODE]],Table2[Zip Code],Table2[County])</f>
        <v>Cache</v>
      </c>
      <c r="I3321" t="str">
        <f>_xlfn.XLOOKUP(Table1[[#This Row],[ZIPCODE]],Table3[zip],Table3[county])</f>
        <v>Cache County</v>
      </c>
      <c r="J3321" t="str">
        <f>IFERROR(Table1[[#This Row],[County (Utah.gov)]], SUBSTITUTE(Table1[[#This Row],[County (WPR)]], " County", ""))</f>
        <v>Cache</v>
      </c>
    </row>
    <row r="3322" spans="1:10">
      <c r="A3322" t="s">
        <v>135</v>
      </c>
      <c r="B3322" t="s">
        <v>300</v>
      </c>
      <c r="C3322">
        <v>2025</v>
      </c>
      <c r="D3322">
        <v>2</v>
      </c>
      <c r="E3322">
        <v>84310</v>
      </c>
      <c r="F3322" t="s">
        <v>290</v>
      </c>
      <c r="G3322">
        <v>4</v>
      </c>
      <c r="H3322" t="str">
        <f>_xlfn.XLOOKUP(Table1[[#This Row],[ZIPCODE]],Table2[Zip Code],Table2[County])</f>
        <v>Weber</v>
      </c>
      <c r="I3322" t="str">
        <f>_xlfn.XLOOKUP(Table1[[#This Row],[ZIPCODE]],Table3[zip],Table3[county])</f>
        <v>Weber County</v>
      </c>
      <c r="J3322" t="str">
        <f>IFERROR(Table1[[#This Row],[County (Utah.gov)]], SUBSTITUTE(Table1[[#This Row],[County (WPR)]], " County", ""))</f>
        <v>Weber</v>
      </c>
    </row>
    <row r="3323" spans="1:10">
      <c r="A3323" t="s">
        <v>135</v>
      </c>
      <c r="B3323" t="s">
        <v>300</v>
      </c>
      <c r="C3323">
        <v>2025</v>
      </c>
      <c r="D3323">
        <v>2</v>
      </c>
      <c r="E3323">
        <v>84311</v>
      </c>
      <c r="F3323" t="s">
        <v>290</v>
      </c>
      <c r="G3323">
        <v>1</v>
      </c>
      <c r="H3323" t="str">
        <f>_xlfn.XLOOKUP(Table1[[#This Row],[ZIPCODE]],Table2[Zip Code],Table2[County])</f>
        <v>Box Elder</v>
      </c>
      <c r="I3323" t="str">
        <f>_xlfn.XLOOKUP(Table1[[#This Row],[ZIPCODE]],Table3[zip],Table3[county])</f>
        <v>Box Elder County</v>
      </c>
      <c r="J3323" t="str">
        <f>IFERROR(Table1[[#This Row],[County (Utah.gov)]], SUBSTITUTE(Table1[[#This Row],[County (WPR)]], " County", ""))</f>
        <v>Box Elder</v>
      </c>
    </row>
    <row r="3324" spans="1:10">
      <c r="A3324" t="s">
        <v>135</v>
      </c>
      <c r="B3324" t="s">
        <v>300</v>
      </c>
      <c r="C3324">
        <v>2025</v>
      </c>
      <c r="D3324">
        <v>2</v>
      </c>
      <c r="E3324">
        <v>84311</v>
      </c>
      <c r="F3324" t="s">
        <v>291</v>
      </c>
      <c r="G3324">
        <v>1</v>
      </c>
      <c r="H3324" t="str">
        <f>_xlfn.XLOOKUP(Table1[[#This Row],[ZIPCODE]],Table2[Zip Code],Table2[County])</f>
        <v>Box Elder</v>
      </c>
      <c r="I3324" t="str">
        <f>_xlfn.XLOOKUP(Table1[[#This Row],[ZIPCODE]],Table3[zip],Table3[county])</f>
        <v>Box Elder County</v>
      </c>
      <c r="J3324" t="str">
        <f>IFERROR(Table1[[#This Row],[County (Utah.gov)]], SUBSTITUTE(Table1[[#This Row],[County (WPR)]], " County", ""))</f>
        <v>Box Elder</v>
      </c>
    </row>
    <row r="3325" spans="1:10">
      <c r="A3325" t="s">
        <v>135</v>
      </c>
      <c r="B3325" t="s">
        <v>300</v>
      </c>
      <c r="C3325">
        <v>2025</v>
      </c>
      <c r="D3325">
        <v>2</v>
      </c>
      <c r="E3325">
        <v>84312</v>
      </c>
      <c r="F3325" t="s">
        <v>290</v>
      </c>
      <c r="G3325">
        <v>2</v>
      </c>
      <c r="H3325" t="str">
        <f>_xlfn.XLOOKUP(Table1[[#This Row],[ZIPCODE]],Table2[Zip Code],Table2[County])</f>
        <v>Box Elder</v>
      </c>
      <c r="I3325" t="str">
        <f>_xlfn.XLOOKUP(Table1[[#This Row],[ZIPCODE]],Table3[zip],Table3[county])</f>
        <v>Box Elder County</v>
      </c>
      <c r="J3325" t="str">
        <f>IFERROR(Table1[[#This Row],[County (Utah.gov)]], SUBSTITUTE(Table1[[#This Row],[County (WPR)]], " County", ""))</f>
        <v>Box Elder</v>
      </c>
    </row>
    <row r="3326" spans="1:10">
      <c r="A3326" t="s">
        <v>135</v>
      </c>
      <c r="B3326" t="s">
        <v>300</v>
      </c>
      <c r="C3326">
        <v>2025</v>
      </c>
      <c r="D3326">
        <v>2</v>
      </c>
      <c r="E3326">
        <v>84314</v>
      </c>
      <c r="F3326" t="s">
        <v>290</v>
      </c>
      <c r="G3326">
        <v>1</v>
      </c>
      <c r="H3326" t="str">
        <f>_xlfn.XLOOKUP(Table1[[#This Row],[ZIPCODE]],Table2[Zip Code],Table2[County])</f>
        <v>Box Elder</v>
      </c>
      <c r="I3326" t="str">
        <f>_xlfn.XLOOKUP(Table1[[#This Row],[ZIPCODE]],Table3[zip],Table3[county])</f>
        <v>Box Elder County</v>
      </c>
      <c r="J3326" t="str">
        <f>IFERROR(Table1[[#This Row],[County (Utah.gov)]], SUBSTITUTE(Table1[[#This Row],[County (WPR)]], " County", ""))</f>
        <v>Box Elder</v>
      </c>
    </row>
    <row r="3327" spans="1:10">
      <c r="A3327" t="s">
        <v>135</v>
      </c>
      <c r="B3327" t="s">
        <v>300</v>
      </c>
      <c r="C3327">
        <v>2025</v>
      </c>
      <c r="D3327">
        <v>2</v>
      </c>
      <c r="E3327">
        <v>84315</v>
      </c>
      <c r="F3327" t="s">
        <v>290</v>
      </c>
      <c r="G3327">
        <v>10</v>
      </c>
      <c r="H3327" t="str">
        <f>_xlfn.XLOOKUP(Table1[[#This Row],[ZIPCODE]],Table2[Zip Code],Table2[County])</f>
        <v>Weber</v>
      </c>
      <c r="I3327" t="str">
        <f>_xlfn.XLOOKUP(Table1[[#This Row],[ZIPCODE]],Table3[zip],Table3[county])</f>
        <v>Weber County</v>
      </c>
      <c r="J3327" t="str">
        <f>IFERROR(Table1[[#This Row],[County (Utah.gov)]], SUBSTITUTE(Table1[[#This Row],[County (WPR)]], " County", ""))</f>
        <v>Weber</v>
      </c>
    </row>
    <row r="3328" spans="1:10">
      <c r="A3328" t="s">
        <v>135</v>
      </c>
      <c r="B3328" t="s">
        <v>300</v>
      </c>
      <c r="C3328">
        <v>2025</v>
      </c>
      <c r="D3328">
        <v>2</v>
      </c>
      <c r="E3328">
        <v>84316</v>
      </c>
      <c r="F3328" t="s">
        <v>290</v>
      </c>
      <c r="G3328">
        <v>1</v>
      </c>
      <c r="H3328" t="str">
        <f>_xlfn.XLOOKUP(Table1[[#This Row],[ZIPCODE]],Table2[Zip Code],Table2[County])</f>
        <v>Box Elder</v>
      </c>
      <c r="I3328" t="str">
        <f>_xlfn.XLOOKUP(Table1[[#This Row],[ZIPCODE]],Table3[zip],Table3[county])</f>
        <v>Box Elder County</v>
      </c>
      <c r="J3328" t="str">
        <f>IFERROR(Table1[[#This Row],[County (Utah.gov)]], SUBSTITUTE(Table1[[#This Row],[County (WPR)]], " County", ""))</f>
        <v>Box Elder</v>
      </c>
    </row>
    <row r="3329" spans="1:10">
      <c r="A3329" t="s">
        <v>135</v>
      </c>
      <c r="B3329" t="s">
        <v>300</v>
      </c>
      <c r="C3329">
        <v>2025</v>
      </c>
      <c r="D3329">
        <v>2</v>
      </c>
      <c r="E3329">
        <v>84317</v>
      </c>
      <c r="F3329" t="s">
        <v>290</v>
      </c>
      <c r="G3329">
        <v>1</v>
      </c>
      <c r="H3329" t="str">
        <f>_xlfn.XLOOKUP(Table1[[#This Row],[ZIPCODE]],Table2[Zip Code],Table2[County])</f>
        <v>Weber</v>
      </c>
      <c r="I3329" t="str">
        <f>_xlfn.XLOOKUP(Table1[[#This Row],[ZIPCODE]],Table3[zip],Table3[county])</f>
        <v>Weber County</v>
      </c>
      <c r="J3329" t="str">
        <f>IFERROR(Table1[[#This Row],[County (Utah.gov)]], SUBSTITUTE(Table1[[#This Row],[County (WPR)]], " County", ""))</f>
        <v>Weber</v>
      </c>
    </row>
    <row r="3330" spans="1:10">
      <c r="A3330" t="s">
        <v>135</v>
      </c>
      <c r="B3330" t="s">
        <v>300</v>
      </c>
      <c r="C3330">
        <v>2025</v>
      </c>
      <c r="D3330">
        <v>2</v>
      </c>
      <c r="E3330">
        <v>84318</v>
      </c>
      <c r="F3330" t="s">
        <v>290</v>
      </c>
      <c r="G3330">
        <v>19</v>
      </c>
      <c r="H3330" t="str">
        <f>_xlfn.XLOOKUP(Table1[[#This Row],[ZIPCODE]],Table2[Zip Code],Table2[County])</f>
        <v>Cache</v>
      </c>
      <c r="I3330" t="str">
        <f>_xlfn.XLOOKUP(Table1[[#This Row],[ZIPCODE]],Table3[zip],Table3[county])</f>
        <v>Cache County</v>
      </c>
      <c r="J3330" t="str">
        <f>IFERROR(Table1[[#This Row],[County (Utah.gov)]], SUBSTITUTE(Table1[[#This Row],[County (WPR)]], " County", ""))</f>
        <v>Cache</v>
      </c>
    </row>
    <row r="3331" spans="1:10">
      <c r="A3331" t="s">
        <v>135</v>
      </c>
      <c r="B3331" t="s">
        <v>300</v>
      </c>
      <c r="C3331">
        <v>2025</v>
      </c>
      <c r="D3331">
        <v>2</v>
      </c>
      <c r="E3331">
        <v>84318</v>
      </c>
      <c r="F3331" t="s">
        <v>291</v>
      </c>
      <c r="G3331">
        <v>6</v>
      </c>
      <c r="H3331" t="str">
        <f>_xlfn.XLOOKUP(Table1[[#This Row],[ZIPCODE]],Table2[Zip Code],Table2[County])</f>
        <v>Cache</v>
      </c>
      <c r="I3331" t="str">
        <f>_xlfn.XLOOKUP(Table1[[#This Row],[ZIPCODE]],Table3[zip],Table3[county])</f>
        <v>Cache County</v>
      </c>
      <c r="J3331" t="str">
        <f>IFERROR(Table1[[#This Row],[County (Utah.gov)]], SUBSTITUTE(Table1[[#This Row],[County (WPR)]], " County", ""))</f>
        <v>Cache</v>
      </c>
    </row>
    <row r="3332" spans="1:10">
      <c r="A3332" t="s">
        <v>135</v>
      </c>
      <c r="B3332" t="s">
        <v>300</v>
      </c>
      <c r="C3332">
        <v>2025</v>
      </c>
      <c r="D3332">
        <v>2</v>
      </c>
      <c r="E3332">
        <v>84319</v>
      </c>
      <c r="F3332" t="s">
        <v>290</v>
      </c>
      <c r="G3332">
        <v>7</v>
      </c>
      <c r="H3332" t="str">
        <f>_xlfn.XLOOKUP(Table1[[#This Row],[ZIPCODE]],Table2[Zip Code],Table2[County])</f>
        <v>Cache</v>
      </c>
      <c r="I3332" t="str">
        <f>_xlfn.XLOOKUP(Table1[[#This Row],[ZIPCODE]],Table3[zip],Table3[county])</f>
        <v>Cache County</v>
      </c>
      <c r="J3332" t="str">
        <f>IFERROR(Table1[[#This Row],[County (Utah.gov)]], SUBSTITUTE(Table1[[#This Row],[County (WPR)]], " County", ""))</f>
        <v>Cache</v>
      </c>
    </row>
    <row r="3333" spans="1:10">
      <c r="A3333" t="s">
        <v>135</v>
      </c>
      <c r="B3333" t="s">
        <v>300</v>
      </c>
      <c r="C3333">
        <v>2025</v>
      </c>
      <c r="D3333">
        <v>2</v>
      </c>
      <c r="E3333">
        <v>84319</v>
      </c>
      <c r="F3333" t="s">
        <v>291</v>
      </c>
      <c r="G3333">
        <v>6</v>
      </c>
      <c r="H3333" t="str">
        <f>_xlfn.XLOOKUP(Table1[[#This Row],[ZIPCODE]],Table2[Zip Code],Table2[County])</f>
        <v>Cache</v>
      </c>
      <c r="I3333" t="str">
        <f>_xlfn.XLOOKUP(Table1[[#This Row],[ZIPCODE]],Table3[zip],Table3[county])</f>
        <v>Cache County</v>
      </c>
      <c r="J3333" t="str">
        <f>IFERROR(Table1[[#This Row],[County (Utah.gov)]], SUBSTITUTE(Table1[[#This Row],[County (WPR)]], " County", ""))</f>
        <v>Cache</v>
      </c>
    </row>
    <row r="3334" spans="1:10">
      <c r="A3334" t="s">
        <v>135</v>
      </c>
      <c r="B3334" t="s">
        <v>300</v>
      </c>
      <c r="C3334">
        <v>2025</v>
      </c>
      <c r="D3334">
        <v>2</v>
      </c>
      <c r="E3334">
        <v>84320</v>
      </c>
      <c r="F3334" t="s">
        <v>290</v>
      </c>
      <c r="G3334">
        <v>2</v>
      </c>
      <c r="H3334" t="str">
        <f>_xlfn.XLOOKUP(Table1[[#This Row],[ZIPCODE]],Table2[Zip Code],Table2[County])</f>
        <v>Cache</v>
      </c>
      <c r="I3334" t="str">
        <f>_xlfn.XLOOKUP(Table1[[#This Row],[ZIPCODE]],Table3[zip],Table3[county])</f>
        <v>Cache County</v>
      </c>
      <c r="J3334" t="str">
        <f>IFERROR(Table1[[#This Row],[County (Utah.gov)]], SUBSTITUTE(Table1[[#This Row],[County (WPR)]], " County", ""))</f>
        <v>Cache</v>
      </c>
    </row>
    <row r="3335" spans="1:10">
      <c r="A3335" t="s">
        <v>135</v>
      </c>
      <c r="B3335" t="s">
        <v>300</v>
      </c>
      <c r="C3335">
        <v>2025</v>
      </c>
      <c r="D3335">
        <v>2</v>
      </c>
      <c r="E3335">
        <v>84321</v>
      </c>
      <c r="F3335" t="s">
        <v>290</v>
      </c>
      <c r="G3335">
        <v>453</v>
      </c>
      <c r="H3335" t="str">
        <f>_xlfn.XLOOKUP(Table1[[#This Row],[ZIPCODE]],Table2[Zip Code],Table2[County])</f>
        <v>Cache</v>
      </c>
      <c r="I3335" t="str">
        <f>_xlfn.XLOOKUP(Table1[[#This Row],[ZIPCODE]],Table3[zip],Table3[county])</f>
        <v>Cache County</v>
      </c>
      <c r="J3335" t="str">
        <f>IFERROR(Table1[[#This Row],[County (Utah.gov)]], SUBSTITUTE(Table1[[#This Row],[County (WPR)]], " County", ""))</f>
        <v>Cache</v>
      </c>
    </row>
    <row r="3336" spans="1:10">
      <c r="A3336" t="s">
        <v>135</v>
      </c>
      <c r="B3336" t="s">
        <v>300</v>
      </c>
      <c r="C3336">
        <v>2025</v>
      </c>
      <c r="D3336">
        <v>2</v>
      </c>
      <c r="E3336">
        <v>84321</v>
      </c>
      <c r="F3336" t="s">
        <v>291</v>
      </c>
      <c r="G3336">
        <v>96</v>
      </c>
      <c r="H3336" t="str">
        <f>_xlfn.XLOOKUP(Table1[[#This Row],[ZIPCODE]],Table2[Zip Code],Table2[County])</f>
        <v>Cache</v>
      </c>
      <c r="I3336" t="str">
        <f>_xlfn.XLOOKUP(Table1[[#This Row],[ZIPCODE]],Table3[zip],Table3[county])</f>
        <v>Cache County</v>
      </c>
      <c r="J3336" t="str">
        <f>IFERROR(Table1[[#This Row],[County (Utah.gov)]], SUBSTITUTE(Table1[[#This Row],[County (WPR)]], " County", ""))</f>
        <v>Cache</v>
      </c>
    </row>
    <row r="3337" spans="1:10">
      <c r="A3337" t="s">
        <v>135</v>
      </c>
      <c r="B3337" t="s">
        <v>300</v>
      </c>
      <c r="C3337">
        <v>2025</v>
      </c>
      <c r="D3337">
        <v>2</v>
      </c>
      <c r="E3337">
        <v>84322</v>
      </c>
      <c r="F3337" t="s">
        <v>290</v>
      </c>
      <c r="G3337">
        <v>24</v>
      </c>
      <c r="H3337" t="str">
        <f>_xlfn.XLOOKUP(Table1[[#This Row],[ZIPCODE]],Table2[Zip Code],Table2[County])</f>
        <v>Cache</v>
      </c>
      <c r="I3337" t="str">
        <f>_xlfn.XLOOKUP(Table1[[#This Row],[ZIPCODE]],Table3[zip],Table3[county])</f>
        <v>Cache County</v>
      </c>
      <c r="J3337" t="str">
        <f>IFERROR(Table1[[#This Row],[County (Utah.gov)]], SUBSTITUTE(Table1[[#This Row],[County (WPR)]], " County", ""))</f>
        <v>Cache</v>
      </c>
    </row>
    <row r="3338" spans="1:10">
      <c r="A3338" t="s">
        <v>135</v>
      </c>
      <c r="B3338" t="s">
        <v>300</v>
      </c>
      <c r="C3338">
        <v>2025</v>
      </c>
      <c r="D3338">
        <v>2</v>
      </c>
      <c r="E3338">
        <v>84322</v>
      </c>
      <c r="F3338" t="s">
        <v>291</v>
      </c>
      <c r="G3338">
        <v>3</v>
      </c>
      <c r="H3338" t="str">
        <f>_xlfn.XLOOKUP(Table1[[#This Row],[ZIPCODE]],Table2[Zip Code],Table2[County])</f>
        <v>Cache</v>
      </c>
      <c r="I3338" t="str">
        <f>_xlfn.XLOOKUP(Table1[[#This Row],[ZIPCODE]],Table3[zip],Table3[county])</f>
        <v>Cache County</v>
      </c>
      <c r="J3338" t="str">
        <f>IFERROR(Table1[[#This Row],[County (Utah.gov)]], SUBSTITUTE(Table1[[#This Row],[County (WPR)]], " County", ""))</f>
        <v>Cache</v>
      </c>
    </row>
    <row r="3339" spans="1:10">
      <c r="A3339" t="s">
        <v>135</v>
      </c>
      <c r="B3339" t="s">
        <v>300</v>
      </c>
      <c r="C3339">
        <v>2025</v>
      </c>
      <c r="D3339">
        <v>2</v>
      </c>
      <c r="E3339">
        <v>84323</v>
      </c>
      <c r="F3339" t="s">
        <v>290</v>
      </c>
      <c r="G3339">
        <v>3</v>
      </c>
      <c r="H3339" t="str">
        <f>_xlfn.XLOOKUP(Table1[[#This Row],[ZIPCODE]],Table2[Zip Code],Table2[County])</f>
        <v>Cache</v>
      </c>
      <c r="I3339" t="e">
        <f>_xlfn.XLOOKUP(Table1[[#This Row],[ZIPCODE]],Table3[zip],Table3[county])</f>
        <v>#N/A</v>
      </c>
      <c r="J3339" t="str">
        <f>IFERROR(Table1[[#This Row],[County (Utah.gov)]], SUBSTITUTE(Table1[[#This Row],[County (WPR)]], " County", ""))</f>
        <v>Cache</v>
      </c>
    </row>
    <row r="3340" spans="1:10">
      <c r="A3340" t="s">
        <v>135</v>
      </c>
      <c r="B3340" t="s">
        <v>300</v>
      </c>
      <c r="C3340">
        <v>2025</v>
      </c>
      <c r="D3340">
        <v>2</v>
      </c>
      <c r="E3340">
        <v>84324</v>
      </c>
      <c r="F3340" t="s">
        <v>290</v>
      </c>
      <c r="G3340">
        <v>2</v>
      </c>
      <c r="H3340" t="str">
        <f>_xlfn.XLOOKUP(Table1[[#This Row],[ZIPCODE]],Table2[Zip Code],Table2[County])</f>
        <v>Box Elder</v>
      </c>
      <c r="I3340" t="str">
        <f>_xlfn.XLOOKUP(Table1[[#This Row],[ZIPCODE]],Table3[zip],Table3[county])</f>
        <v>Box Elder County</v>
      </c>
      <c r="J3340" t="str">
        <f>IFERROR(Table1[[#This Row],[County (Utah.gov)]], SUBSTITUTE(Table1[[#This Row],[County (WPR)]], " County", ""))</f>
        <v>Box Elder</v>
      </c>
    </row>
    <row r="3341" spans="1:10">
      <c r="A3341" t="s">
        <v>135</v>
      </c>
      <c r="B3341" t="s">
        <v>300</v>
      </c>
      <c r="C3341">
        <v>2025</v>
      </c>
      <c r="D3341">
        <v>2</v>
      </c>
      <c r="E3341">
        <v>84325</v>
      </c>
      <c r="F3341" t="s">
        <v>290</v>
      </c>
      <c r="G3341">
        <v>8</v>
      </c>
      <c r="H3341" t="str">
        <f>_xlfn.XLOOKUP(Table1[[#This Row],[ZIPCODE]],Table2[Zip Code],Table2[County])</f>
        <v>Cache</v>
      </c>
      <c r="I3341" t="str">
        <f>_xlfn.XLOOKUP(Table1[[#This Row],[ZIPCODE]],Table3[zip],Table3[county])</f>
        <v>Cache County</v>
      </c>
      <c r="J3341" t="str">
        <f>IFERROR(Table1[[#This Row],[County (Utah.gov)]], SUBSTITUTE(Table1[[#This Row],[County (WPR)]], " County", ""))</f>
        <v>Cache</v>
      </c>
    </row>
    <row r="3342" spans="1:10">
      <c r="A3342" t="s">
        <v>135</v>
      </c>
      <c r="B3342" t="s">
        <v>300</v>
      </c>
      <c r="C3342">
        <v>2025</v>
      </c>
      <c r="D3342">
        <v>2</v>
      </c>
      <c r="E3342">
        <v>84325</v>
      </c>
      <c r="F3342" t="s">
        <v>291</v>
      </c>
      <c r="G3342">
        <v>1</v>
      </c>
      <c r="H3342" t="str">
        <f>_xlfn.XLOOKUP(Table1[[#This Row],[ZIPCODE]],Table2[Zip Code],Table2[County])</f>
        <v>Cache</v>
      </c>
      <c r="I3342" t="str">
        <f>_xlfn.XLOOKUP(Table1[[#This Row],[ZIPCODE]],Table3[zip],Table3[county])</f>
        <v>Cache County</v>
      </c>
      <c r="J3342" t="str">
        <f>IFERROR(Table1[[#This Row],[County (Utah.gov)]], SUBSTITUTE(Table1[[#This Row],[County (WPR)]], " County", ""))</f>
        <v>Cache</v>
      </c>
    </row>
    <row r="3343" spans="1:10">
      <c r="A3343" t="s">
        <v>135</v>
      </c>
      <c r="B3343" t="s">
        <v>300</v>
      </c>
      <c r="C3343">
        <v>2025</v>
      </c>
      <c r="D3343">
        <v>2</v>
      </c>
      <c r="E3343">
        <v>84326</v>
      </c>
      <c r="F3343" t="s">
        <v>290</v>
      </c>
      <c r="G3343">
        <v>12</v>
      </c>
      <c r="H3343" t="str">
        <f>_xlfn.XLOOKUP(Table1[[#This Row],[ZIPCODE]],Table2[Zip Code],Table2[County])</f>
        <v>Cache</v>
      </c>
      <c r="I3343" t="str">
        <f>_xlfn.XLOOKUP(Table1[[#This Row],[ZIPCODE]],Table3[zip],Table3[county])</f>
        <v>Cache County</v>
      </c>
      <c r="J3343" t="str">
        <f>IFERROR(Table1[[#This Row],[County (Utah.gov)]], SUBSTITUTE(Table1[[#This Row],[County (WPR)]], " County", ""))</f>
        <v>Cache</v>
      </c>
    </row>
    <row r="3344" spans="1:10">
      <c r="A3344" t="s">
        <v>135</v>
      </c>
      <c r="B3344" t="s">
        <v>300</v>
      </c>
      <c r="C3344">
        <v>2025</v>
      </c>
      <c r="D3344">
        <v>2</v>
      </c>
      <c r="E3344">
        <v>84326</v>
      </c>
      <c r="F3344" t="s">
        <v>291</v>
      </c>
      <c r="G3344">
        <v>1</v>
      </c>
      <c r="H3344" t="str">
        <f>_xlfn.XLOOKUP(Table1[[#This Row],[ZIPCODE]],Table2[Zip Code],Table2[County])</f>
        <v>Cache</v>
      </c>
      <c r="I3344" t="str">
        <f>_xlfn.XLOOKUP(Table1[[#This Row],[ZIPCODE]],Table3[zip],Table3[county])</f>
        <v>Cache County</v>
      </c>
      <c r="J3344" t="str">
        <f>IFERROR(Table1[[#This Row],[County (Utah.gov)]], SUBSTITUTE(Table1[[#This Row],[County (WPR)]], " County", ""))</f>
        <v>Cache</v>
      </c>
    </row>
    <row r="3345" spans="1:10">
      <c r="A3345" t="s">
        <v>135</v>
      </c>
      <c r="B3345" t="s">
        <v>300</v>
      </c>
      <c r="C3345">
        <v>2025</v>
      </c>
      <c r="D3345">
        <v>2</v>
      </c>
      <c r="E3345">
        <v>84327</v>
      </c>
      <c r="F3345" t="s">
        <v>290</v>
      </c>
      <c r="G3345">
        <v>4</v>
      </c>
      <c r="H3345" t="str">
        <f>_xlfn.XLOOKUP(Table1[[#This Row],[ZIPCODE]],Table2[Zip Code],Table2[County])</f>
        <v>Cache</v>
      </c>
      <c r="I3345" t="str">
        <f>_xlfn.XLOOKUP(Table1[[#This Row],[ZIPCODE]],Table3[zip],Table3[county])</f>
        <v>Cache County</v>
      </c>
      <c r="J3345" t="str">
        <f>IFERROR(Table1[[#This Row],[County (Utah.gov)]], SUBSTITUTE(Table1[[#This Row],[County (WPR)]], " County", ""))</f>
        <v>Cache</v>
      </c>
    </row>
    <row r="3346" spans="1:10">
      <c r="A3346" t="s">
        <v>135</v>
      </c>
      <c r="B3346" t="s">
        <v>300</v>
      </c>
      <c r="C3346">
        <v>2025</v>
      </c>
      <c r="D3346">
        <v>2</v>
      </c>
      <c r="E3346">
        <v>84327</v>
      </c>
      <c r="F3346" t="s">
        <v>291</v>
      </c>
      <c r="G3346">
        <v>1</v>
      </c>
      <c r="H3346" t="str">
        <f>_xlfn.XLOOKUP(Table1[[#This Row],[ZIPCODE]],Table2[Zip Code],Table2[County])</f>
        <v>Cache</v>
      </c>
      <c r="I3346" t="str">
        <f>_xlfn.XLOOKUP(Table1[[#This Row],[ZIPCODE]],Table3[zip],Table3[county])</f>
        <v>Cache County</v>
      </c>
      <c r="J3346" t="str">
        <f>IFERROR(Table1[[#This Row],[County (Utah.gov)]], SUBSTITUTE(Table1[[#This Row],[County (WPR)]], " County", ""))</f>
        <v>Cache</v>
      </c>
    </row>
    <row r="3347" spans="1:10">
      <c r="A3347" t="s">
        <v>135</v>
      </c>
      <c r="B3347" t="s">
        <v>300</v>
      </c>
      <c r="C3347">
        <v>2025</v>
      </c>
      <c r="D3347">
        <v>2</v>
      </c>
      <c r="E3347">
        <v>84328</v>
      </c>
      <c r="F3347" t="s">
        <v>290</v>
      </c>
      <c r="G3347">
        <v>8</v>
      </c>
      <c r="H3347" t="str">
        <f>_xlfn.XLOOKUP(Table1[[#This Row],[ZIPCODE]],Table2[Zip Code],Table2[County])</f>
        <v>Cache</v>
      </c>
      <c r="I3347" t="str">
        <f>_xlfn.XLOOKUP(Table1[[#This Row],[ZIPCODE]],Table3[zip],Table3[county])</f>
        <v>Cache County</v>
      </c>
      <c r="J3347" t="str">
        <f>IFERROR(Table1[[#This Row],[County (Utah.gov)]], SUBSTITUTE(Table1[[#This Row],[County (WPR)]], " County", ""))</f>
        <v>Cache</v>
      </c>
    </row>
    <row r="3348" spans="1:10">
      <c r="A3348" t="s">
        <v>135</v>
      </c>
      <c r="B3348" t="s">
        <v>300</v>
      </c>
      <c r="C3348">
        <v>2025</v>
      </c>
      <c r="D3348">
        <v>2</v>
      </c>
      <c r="E3348">
        <v>84332</v>
      </c>
      <c r="F3348" t="s">
        <v>290</v>
      </c>
      <c r="G3348">
        <v>35</v>
      </c>
      <c r="H3348" t="str">
        <f>_xlfn.XLOOKUP(Table1[[#This Row],[ZIPCODE]],Table2[Zip Code],Table2[County])</f>
        <v>Cache</v>
      </c>
      <c r="I3348" t="str">
        <f>_xlfn.XLOOKUP(Table1[[#This Row],[ZIPCODE]],Table3[zip],Table3[county])</f>
        <v>Cache County</v>
      </c>
      <c r="J3348" t="str">
        <f>IFERROR(Table1[[#This Row],[County (Utah.gov)]], SUBSTITUTE(Table1[[#This Row],[County (WPR)]], " County", ""))</f>
        <v>Cache</v>
      </c>
    </row>
    <row r="3349" spans="1:10">
      <c r="A3349" t="s">
        <v>135</v>
      </c>
      <c r="B3349" t="s">
        <v>300</v>
      </c>
      <c r="C3349">
        <v>2025</v>
      </c>
      <c r="D3349">
        <v>2</v>
      </c>
      <c r="E3349">
        <v>84332</v>
      </c>
      <c r="F3349" t="s">
        <v>291</v>
      </c>
      <c r="G3349">
        <v>7</v>
      </c>
      <c r="H3349" t="str">
        <f>_xlfn.XLOOKUP(Table1[[#This Row],[ZIPCODE]],Table2[Zip Code],Table2[County])</f>
        <v>Cache</v>
      </c>
      <c r="I3349" t="str">
        <f>_xlfn.XLOOKUP(Table1[[#This Row],[ZIPCODE]],Table3[zip],Table3[county])</f>
        <v>Cache County</v>
      </c>
      <c r="J3349" t="str">
        <f>IFERROR(Table1[[#This Row],[County (Utah.gov)]], SUBSTITUTE(Table1[[#This Row],[County (WPR)]], " County", ""))</f>
        <v>Cache</v>
      </c>
    </row>
    <row r="3350" spans="1:10">
      <c r="A3350" t="s">
        <v>135</v>
      </c>
      <c r="B3350" t="s">
        <v>300</v>
      </c>
      <c r="C3350">
        <v>2025</v>
      </c>
      <c r="D3350">
        <v>2</v>
      </c>
      <c r="E3350">
        <v>84333</v>
      </c>
      <c r="F3350" t="s">
        <v>290</v>
      </c>
      <c r="G3350">
        <v>7</v>
      </c>
      <c r="H3350" t="str">
        <f>_xlfn.XLOOKUP(Table1[[#This Row],[ZIPCODE]],Table2[Zip Code],Table2[County])</f>
        <v>Cache</v>
      </c>
      <c r="I3350" t="str">
        <f>_xlfn.XLOOKUP(Table1[[#This Row],[ZIPCODE]],Table3[zip],Table3[county])</f>
        <v>Cache County</v>
      </c>
      <c r="J3350" t="str">
        <f>IFERROR(Table1[[#This Row],[County (Utah.gov)]], SUBSTITUTE(Table1[[#This Row],[County (WPR)]], " County", ""))</f>
        <v>Cache</v>
      </c>
    </row>
    <row r="3351" spans="1:10">
      <c r="A3351" t="s">
        <v>135</v>
      </c>
      <c r="B3351" t="s">
        <v>300</v>
      </c>
      <c r="C3351">
        <v>2025</v>
      </c>
      <c r="D3351">
        <v>2</v>
      </c>
      <c r="E3351">
        <v>84333</v>
      </c>
      <c r="F3351" t="s">
        <v>291</v>
      </c>
      <c r="G3351">
        <v>3</v>
      </c>
      <c r="H3351" t="str">
        <f>_xlfn.XLOOKUP(Table1[[#This Row],[ZIPCODE]],Table2[Zip Code],Table2[County])</f>
        <v>Cache</v>
      </c>
      <c r="I3351" t="str">
        <f>_xlfn.XLOOKUP(Table1[[#This Row],[ZIPCODE]],Table3[zip],Table3[county])</f>
        <v>Cache County</v>
      </c>
      <c r="J3351" t="str">
        <f>IFERROR(Table1[[#This Row],[County (Utah.gov)]], SUBSTITUTE(Table1[[#This Row],[County (WPR)]], " County", ""))</f>
        <v>Cache</v>
      </c>
    </row>
    <row r="3352" spans="1:10">
      <c r="A3352" t="s">
        <v>135</v>
      </c>
      <c r="B3352" t="s">
        <v>300</v>
      </c>
      <c r="C3352">
        <v>2025</v>
      </c>
      <c r="D3352">
        <v>2</v>
      </c>
      <c r="E3352">
        <v>84335</v>
      </c>
      <c r="F3352" t="s">
        <v>290</v>
      </c>
      <c r="G3352">
        <v>31</v>
      </c>
      <c r="H3352" t="str">
        <f>_xlfn.XLOOKUP(Table1[[#This Row],[ZIPCODE]],Table2[Zip Code],Table2[County])</f>
        <v>Cache</v>
      </c>
      <c r="I3352" t="str">
        <f>_xlfn.XLOOKUP(Table1[[#This Row],[ZIPCODE]],Table3[zip],Table3[county])</f>
        <v>Cache County</v>
      </c>
      <c r="J3352" t="str">
        <f>IFERROR(Table1[[#This Row],[County (Utah.gov)]], SUBSTITUTE(Table1[[#This Row],[County (WPR)]], " County", ""))</f>
        <v>Cache</v>
      </c>
    </row>
    <row r="3353" spans="1:10">
      <c r="A3353" t="s">
        <v>135</v>
      </c>
      <c r="B3353" t="s">
        <v>300</v>
      </c>
      <c r="C3353">
        <v>2025</v>
      </c>
      <c r="D3353">
        <v>2</v>
      </c>
      <c r="E3353">
        <v>84335</v>
      </c>
      <c r="F3353" t="s">
        <v>291</v>
      </c>
      <c r="G3353">
        <v>10</v>
      </c>
      <c r="H3353" t="str">
        <f>_xlfn.XLOOKUP(Table1[[#This Row],[ZIPCODE]],Table2[Zip Code],Table2[County])</f>
        <v>Cache</v>
      </c>
      <c r="I3353" t="str">
        <f>_xlfn.XLOOKUP(Table1[[#This Row],[ZIPCODE]],Table3[zip],Table3[county])</f>
        <v>Cache County</v>
      </c>
      <c r="J3353" t="str">
        <f>IFERROR(Table1[[#This Row],[County (Utah.gov)]], SUBSTITUTE(Table1[[#This Row],[County (WPR)]], " County", ""))</f>
        <v>Cache</v>
      </c>
    </row>
    <row r="3354" spans="1:10">
      <c r="A3354" t="s">
        <v>135</v>
      </c>
      <c r="B3354" t="s">
        <v>300</v>
      </c>
      <c r="C3354">
        <v>2025</v>
      </c>
      <c r="D3354">
        <v>2</v>
      </c>
      <c r="E3354">
        <v>84337</v>
      </c>
      <c r="F3354" t="s">
        <v>290</v>
      </c>
      <c r="G3354">
        <v>11</v>
      </c>
      <c r="H3354" t="str">
        <f>_xlfn.XLOOKUP(Table1[[#This Row],[ZIPCODE]],Table2[Zip Code],Table2[County])</f>
        <v>Box Elder</v>
      </c>
      <c r="I3354" t="str">
        <f>_xlfn.XLOOKUP(Table1[[#This Row],[ZIPCODE]],Table3[zip],Table3[county])</f>
        <v>Box Elder County</v>
      </c>
      <c r="J3354" t="str">
        <f>IFERROR(Table1[[#This Row],[County (Utah.gov)]], SUBSTITUTE(Table1[[#This Row],[County (WPR)]], " County", ""))</f>
        <v>Box Elder</v>
      </c>
    </row>
    <row r="3355" spans="1:10">
      <c r="A3355" t="s">
        <v>135</v>
      </c>
      <c r="B3355" t="s">
        <v>300</v>
      </c>
      <c r="C3355">
        <v>2025</v>
      </c>
      <c r="D3355">
        <v>2</v>
      </c>
      <c r="E3355">
        <v>84337</v>
      </c>
      <c r="F3355" t="s">
        <v>291</v>
      </c>
      <c r="G3355">
        <v>2</v>
      </c>
      <c r="H3355" t="str">
        <f>_xlfn.XLOOKUP(Table1[[#This Row],[ZIPCODE]],Table2[Zip Code],Table2[County])</f>
        <v>Box Elder</v>
      </c>
      <c r="I3355" t="str">
        <f>_xlfn.XLOOKUP(Table1[[#This Row],[ZIPCODE]],Table3[zip],Table3[county])</f>
        <v>Box Elder County</v>
      </c>
      <c r="J3355" t="str">
        <f>IFERROR(Table1[[#This Row],[County (Utah.gov)]], SUBSTITUTE(Table1[[#This Row],[County (WPR)]], " County", ""))</f>
        <v>Box Elder</v>
      </c>
    </row>
    <row r="3356" spans="1:10">
      <c r="A3356" t="s">
        <v>135</v>
      </c>
      <c r="B3356" t="s">
        <v>300</v>
      </c>
      <c r="C3356">
        <v>2025</v>
      </c>
      <c r="D3356">
        <v>2</v>
      </c>
      <c r="E3356">
        <v>84338</v>
      </c>
      <c r="F3356" t="s">
        <v>290</v>
      </c>
      <c r="G3356">
        <v>1</v>
      </c>
      <c r="H3356" t="str">
        <f>_xlfn.XLOOKUP(Table1[[#This Row],[ZIPCODE]],Table2[Zip Code],Table2[County])</f>
        <v>Cache</v>
      </c>
      <c r="I3356" t="str">
        <f>_xlfn.XLOOKUP(Table1[[#This Row],[ZIPCODE]],Table3[zip],Table3[county])</f>
        <v>Cache County</v>
      </c>
      <c r="J3356" t="str">
        <f>IFERROR(Table1[[#This Row],[County (Utah.gov)]], SUBSTITUTE(Table1[[#This Row],[County (WPR)]], " County", ""))</f>
        <v>Cache</v>
      </c>
    </row>
    <row r="3357" spans="1:10">
      <c r="A3357" t="s">
        <v>135</v>
      </c>
      <c r="B3357" t="s">
        <v>300</v>
      </c>
      <c r="C3357">
        <v>2025</v>
      </c>
      <c r="D3357">
        <v>2</v>
      </c>
      <c r="E3357">
        <v>84339</v>
      </c>
      <c r="F3357" t="s">
        <v>290</v>
      </c>
      <c r="G3357">
        <v>16</v>
      </c>
      <c r="H3357" t="str">
        <f>_xlfn.XLOOKUP(Table1[[#This Row],[ZIPCODE]],Table2[Zip Code],Table2[County])</f>
        <v>Cache</v>
      </c>
      <c r="I3357" t="str">
        <f>_xlfn.XLOOKUP(Table1[[#This Row],[ZIPCODE]],Table3[zip],Table3[county])</f>
        <v>Cache County</v>
      </c>
      <c r="J3357" t="str">
        <f>IFERROR(Table1[[#This Row],[County (Utah.gov)]], SUBSTITUTE(Table1[[#This Row],[County (WPR)]], " County", ""))</f>
        <v>Cache</v>
      </c>
    </row>
    <row r="3358" spans="1:10">
      <c r="A3358" t="s">
        <v>135</v>
      </c>
      <c r="B3358" t="s">
        <v>300</v>
      </c>
      <c r="C3358">
        <v>2025</v>
      </c>
      <c r="D3358">
        <v>2</v>
      </c>
      <c r="E3358">
        <v>84339</v>
      </c>
      <c r="F3358" t="s">
        <v>291</v>
      </c>
      <c r="G3358">
        <v>1</v>
      </c>
      <c r="H3358" t="str">
        <f>_xlfn.XLOOKUP(Table1[[#This Row],[ZIPCODE]],Table2[Zip Code],Table2[County])</f>
        <v>Cache</v>
      </c>
      <c r="I3358" t="str">
        <f>_xlfn.XLOOKUP(Table1[[#This Row],[ZIPCODE]],Table3[zip],Table3[county])</f>
        <v>Cache County</v>
      </c>
      <c r="J3358" t="str">
        <f>IFERROR(Table1[[#This Row],[County (Utah.gov)]], SUBSTITUTE(Table1[[#This Row],[County (WPR)]], " County", ""))</f>
        <v>Cache</v>
      </c>
    </row>
    <row r="3359" spans="1:10">
      <c r="A3359" t="s">
        <v>135</v>
      </c>
      <c r="B3359" t="s">
        <v>300</v>
      </c>
      <c r="C3359">
        <v>2025</v>
      </c>
      <c r="D3359">
        <v>2</v>
      </c>
      <c r="E3359">
        <v>84340</v>
      </c>
      <c r="F3359" t="s">
        <v>290</v>
      </c>
      <c r="G3359">
        <v>1</v>
      </c>
      <c r="H3359" t="str">
        <f>_xlfn.XLOOKUP(Table1[[#This Row],[ZIPCODE]],Table2[Zip Code],Table2[County])</f>
        <v>Box Elder</v>
      </c>
      <c r="I3359" t="str">
        <f>_xlfn.XLOOKUP(Table1[[#This Row],[ZIPCODE]],Table3[zip],Table3[county])</f>
        <v>Box Elder County</v>
      </c>
      <c r="J3359" t="str">
        <f>IFERROR(Table1[[#This Row],[County (Utah.gov)]], SUBSTITUTE(Table1[[#This Row],[County (WPR)]], " County", ""))</f>
        <v>Box Elder</v>
      </c>
    </row>
    <row r="3360" spans="1:10">
      <c r="A3360" t="s">
        <v>135</v>
      </c>
      <c r="B3360" t="s">
        <v>300</v>
      </c>
      <c r="C3360">
        <v>2025</v>
      </c>
      <c r="D3360">
        <v>2</v>
      </c>
      <c r="E3360">
        <v>84341</v>
      </c>
      <c r="F3360" t="s">
        <v>290</v>
      </c>
      <c r="G3360">
        <v>242</v>
      </c>
      <c r="H3360" t="str">
        <f>_xlfn.XLOOKUP(Table1[[#This Row],[ZIPCODE]],Table2[Zip Code],Table2[County])</f>
        <v>Cache</v>
      </c>
      <c r="I3360" t="str">
        <f>_xlfn.XLOOKUP(Table1[[#This Row],[ZIPCODE]],Table3[zip],Table3[county])</f>
        <v>Cache County</v>
      </c>
      <c r="J3360" t="str">
        <f>IFERROR(Table1[[#This Row],[County (Utah.gov)]], SUBSTITUTE(Table1[[#This Row],[County (WPR)]], " County", ""))</f>
        <v>Cache</v>
      </c>
    </row>
    <row r="3361" spans="1:10">
      <c r="A3361" t="s">
        <v>135</v>
      </c>
      <c r="B3361" t="s">
        <v>300</v>
      </c>
      <c r="C3361">
        <v>2025</v>
      </c>
      <c r="D3361">
        <v>2</v>
      </c>
      <c r="E3361">
        <v>84341</v>
      </c>
      <c r="F3361" t="s">
        <v>291</v>
      </c>
      <c r="G3361">
        <v>80</v>
      </c>
      <c r="H3361" t="str">
        <f>_xlfn.XLOOKUP(Table1[[#This Row],[ZIPCODE]],Table2[Zip Code],Table2[County])</f>
        <v>Cache</v>
      </c>
      <c r="I3361" t="str">
        <f>_xlfn.XLOOKUP(Table1[[#This Row],[ZIPCODE]],Table3[zip],Table3[county])</f>
        <v>Cache County</v>
      </c>
      <c r="J3361" t="str">
        <f>IFERROR(Table1[[#This Row],[County (Utah.gov)]], SUBSTITUTE(Table1[[#This Row],[County (WPR)]], " County", ""))</f>
        <v>Cache</v>
      </c>
    </row>
    <row r="3362" spans="1:10">
      <c r="A3362" t="s">
        <v>135</v>
      </c>
      <c r="B3362" t="s">
        <v>300</v>
      </c>
      <c r="C3362">
        <v>2025</v>
      </c>
      <c r="D3362">
        <v>2</v>
      </c>
      <c r="E3362">
        <v>84401</v>
      </c>
      <c r="F3362" t="s">
        <v>290</v>
      </c>
      <c r="G3362">
        <v>5</v>
      </c>
      <c r="H3362" t="str">
        <f>_xlfn.XLOOKUP(Table1[[#This Row],[ZIPCODE]],Table2[Zip Code],Table2[County])</f>
        <v>Weber</v>
      </c>
      <c r="I3362" t="str">
        <f>_xlfn.XLOOKUP(Table1[[#This Row],[ZIPCODE]],Table3[zip],Table3[county])</f>
        <v>Weber County</v>
      </c>
      <c r="J3362" t="str">
        <f>IFERROR(Table1[[#This Row],[County (Utah.gov)]], SUBSTITUTE(Table1[[#This Row],[County (WPR)]], " County", ""))</f>
        <v>Weber</v>
      </c>
    </row>
    <row r="3363" spans="1:10">
      <c r="A3363" t="s">
        <v>135</v>
      </c>
      <c r="B3363" t="s">
        <v>300</v>
      </c>
      <c r="C3363">
        <v>2025</v>
      </c>
      <c r="D3363">
        <v>2</v>
      </c>
      <c r="E3363">
        <v>84401</v>
      </c>
      <c r="F3363" t="s">
        <v>291</v>
      </c>
      <c r="G3363">
        <v>1</v>
      </c>
      <c r="H3363" t="str">
        <f>_xlfn.XLOOKUP(Table1[[#This Row],[ZIPCODE]],Table2[Zip Code],Table2[County])</f>
        <v>Weber</v>
      </c>
      <c r="I3363" t="str">
        <f>_xlfn.XLOOKUP(Table1[[#This Row],[ZIPCODE]],Table3[zip],Table3[county])</f>
        <v>Weber County</v>
      </c>
      <c r="J3363" t="str">
        <f>IFERROR(Table1[[#This Row],[County (Utah.gov)]], SUBSTITUTE(Table1[[#This Row],[County (WPR)]], " County", ""))</f>
        <v>Weber</v>
      </c>
    </row>
    <row r="3364" spans="1:10">
      <c r="A3364" t="s">
        <v>135</v>
      </c>
      <c r="B3364" t="s">
        <v>300</v>
      </c>
      <c r="C3364">
        <v>2025</v>
      </c>
      <c r="D3364">
        <v>2</v>
      </c>
      <c r="E3364">
        <v>84403</v>
      </c>
      <c r="F3364" t="s">
        <v>290</v>
      </c>
      <c r="G3364">
        <v>8</v>
      </c>
      <c r="H3364" t="str">
        <f>_xlfn.XLOOKUP(Table1[[#This Row],[ZIPCODE]],Table2[Zip Code],Table2[County])</f>
        <v>Weber</v>
      </c>
      <c r="I3364" t="str">
        <f>_xlfn.XLOOKUP(Table1[[#This Row],[ZIPCODE]],Table3[zip],Table3[county])</f>
        <v>Weber County</v>
      </c>
      <c r="J3364" t="str">
        <f>IFERROR(Table1[[#This Row],[County (Utah.gov)]], SUBSTITUTE(Table1[[#This Row],[County (WPR)]], " County", ""))</f>
        <v>Weber</v>
      </c>
    </row>
    <row r="3365" spans="1:10">
      <c r="A3365" t="s">
        <v>135</v>
      </c>
      <c r="B3365" t="s">
        <v>300</v>
      </c>
      <c r="C3365">
        <v>2025</v>
      </c>
      <c r="D3365">
        <v>2</v>
      </c>
      <c r="E3365">
        <v>84403</v>
      </c>
      <c r="F3365" t="s">
        <v>291</v>
      </c>
      <c r="G3365">
        <v>2</v>
      </c>
      <c r="H3365" t="str">
        <f>_xlfn.XLOOKUP(Table1[[#This Row],[ZIPCODE]],Table2[Zip Code],Table2[County])</f>
        <v>Weber</v>
      </c>
      <c r="I3365" t="str">
        <f>_xlfn.XLOOKUP(Table1[[#This Row],[ZIPCODE]],Table3[zip],Table3[county])</f>
        <v>Weber County</v>
      </c>
      <c r="J3365" t="str">
        <f>IFERROR(Table1[[#This Row],[County (Utah.gov)]], SUBSTITUTE(Table1[[#This Row],[County (WPR)]], " County", ""))</f>
        <v>Weber</v>
      </c>
    </row>
    <row r="3366" spans="1:10">
      <c r="A3366" t="s">
        <v>135</v>
      </c>
      <c r="B3366" t="s">
        <v>300</v>
      </c>
      <c r="C3366">
        <v>2025</v>
      </c>
      <c r="D3366">
        <v>2</v>
      </c>
      <c r="E3366">
        <v>84404</v>
      </c>
      <c r="F3366" t="s">
        <v>290</v>
      </c>
      <c r="G3366">
        <v>11</v>
      </c>
      <c r="H3366" t="str">
        <f>_xlfn.XLOOKUP(Table1[[#This Row],[ZIPCODE]],Table2[Zip Code],Table2[County])</f>
        <v>Weber</v>
      </c>
      <c r="I3366" t="str">
        <f>_xlfn.XLOOKUP(Table1[[#This Row],[ZIPCODE]],Table3[zip],Table3[county])</f>
        <v>Weber County</v>
      </c>
      <c r="J3366" t="str">
        <f>IFERROR(Table1[[#This Row],[County (Utah.gov)]], SUBSTITUTE(Table1[[#This Row],[County (WPR)]], " County", ""))</f>
        <v>Weber</v>
      </c>
    </row>
    <row r="3367" spans="1:10">
      <c r="A3367" t="s">
        <v>135</v>
      </c>
      <c r="B3367" t="s">
        <v>300</v>
      </c>
      <c r="C3367">
        <v>2025</v>
      </c>
      <c r="D3367">
        <v>2</v>
      </c>
      <c r="E3367">
        <v>84405</v>
      </c>
      <c r="F3367" t="s">
        <v>290</v>
      </c>
      <c r="G3367">
        <v>2</v>
      </c>
      <c r="H3367" t="str">
        <f>_xlfn.XLOOKUP(Table1[[#This Row],[ZIPCODE]],Table2[Zip Code],Table2[County])</f>
        <v>Weber</v>
      </c>
      <c r="I3367" t="str">
        <f>_xlfn.XLOOKUP(Table1[[#This Row],[ZIPCODE]],Table3[zip],Table3[county])</f>
        <v>Weber County</v>
      </c>
      <c r="J3367" t="str">
        <f>IFERROR(Table1[[#This Row],[County (Utah.gov)]], SUBSTITUTE(Table1[[#This Row],[County (WPR)]], " County", ""))</f>
        <v>Weber</v>
      </c>
    </row>
    <row r="3368" spans="1:10">
      <c r="A3368" t="s">
        <v>135</v>
      </c>
      <c r="B3368" t="s">
        <v>300</v>
      </c>
      <c r="C3368">
        <v>2025</v>
      </c>
      <c r="D3368">
        <v>2</v>
      </c>
      <c r="E3368">
        <v>84405</v>
      </c>
      <c r="F3368" t="s">
        <v>291</v>
      </c>
      <c r="G3368">
        <v>2</v>
      </c>
      <c r="H3368" t="str">
        <f>_xlfn.XLOOKUP(Table1[[#This Row],[ZIPCODE]],Table2[Zip Code],Table2[County])</f>
        <v>Weber</v>
      </c>
      <c r="I3368" t="str">
        <f>_xlfn.XLOOKUP(Table1[[#This Row],[ZIPCODE]],Table3[zip],Table3[county])</f>
        <v>Weber County</v>
      </c>
      <c r="J3368" t="str">
        <f>IFERROR(Table1[[#This Row],[County (Utah.gov)]], SUBSTITUTE(Table1[[#This Row],[County (WPR)]], " County", ""))</f>
        <v>Weber</v>
      </c>
    </row>
    <row r="3369" spans="1:10">
      <c r="A3369" t="s">
        <v>135</v>
      </c>
      <c r="B3369" t="s">
        <v>300</v>
      </c>
      <c r="C3369">
        <v>2025</v>
      </c>
      <c r="D3369">
        <v>2</v>
      </c>
      <c r="E3369">
        <v>84414</v>
      </c>
      <c r="F3369" t="s">
        <v>290</v>
      </c>
      <c r="G3369">
        <v>16</v>
      </c>
      <c r="H3369" t="str">
        <f>_xlfn.XLOOKUP(Table1[[#This Row],[ZIPCODE]],Table2[Zip Code],Table2[County])</f>
        <v>Weber</v>
      </c>
      <c r="I3369" t="str">
        <f>_xlfn.XLOOKUP(Table1[[#This Row],[ZIPCODE]],Table3[zip],Table3[county])</f>
        <v>Weber County</v>
      </c>
      <c r="J3369" t="str">
        <f>IFERROR(Table1[[#This Row],[County (Utah.gov)]], SUBSTITUTE(Table1[[#This Row],[County (WPR)]], " County", ""))</f>
        <v>Weber</v>
      </c>
    </row>
    <row r="3370" spans="1:10">
      <c r="A3370" t="s">
        <v>135</v>
      </c>
      <c r="B3370" t="s">
        <v>300</v>
      </c>
      <c r="C3370">
        <v>2025</v>
      </c>
      <c r="D3370">
        <v>2</v>
      </c>
      <c r="E3370">
        <v>84414</v>
      </c>
      <c r="F3370" t="s">
        <v>291</v>
      </c>
      <c r="G3370">
        <v>3</v>
      </c>
      <c r="H3370" t="str">
        <f>_xlfn.XLOOKUP(Table1[[#This Row],[ZIPCODE]],Table2[Zip Code],Table2[County])</f>
        <v>Weber</v>
      </c>
      <c r="I3370" t="str">
        <f>_xlfn.XLOOKUP(Table1[[#This Row],[ZIPCODE]],Table3[zip],Table3[county])</f>
        <v>Weber County</v>
      </c>
      <c r="J3370" t="str">
        <f>IFERROR(Table1[[#This Row],[County (Utah.gov)]], SUBSTITUTE(Table1[[#This Row],[County (WPR)]], " County", ""))</f>
        <v>Weber</v>
      </c>
    </row>
    <row r="3371" spans="1:10">
      <c r="A3371" t="s">
        <v>135</v>
      </c>
      <c r="B3371" t="s">
        <v>300</v>
      </c>
      <c r="C3371">
        <v>2025</v>
      </c>
      <c r="D3371">
        <v>2</v>
      </c>
      <c r="E3371">
        <v>84501</v>
      </c>
      <c r="F3371" t="s">
        <v>290</v>
      </c>
      <c r="G3371">
        <v>64</v>
      </c>
      <c r="H3371" t="str">
        <f>_xlfn.XLOOKUP(Table1[[#This Row],[ZIPCODE]],Table2[Zip Code],Table2[County])</f>
        <v>Carbon</v>
      </c>
      <c r="I3371" t="str">
        <f>_xlfn.XLOOKUP(Table1[[#This Row],[ZIPCODE]],Table3[zip],Table3[county])</f>
        <v>Carbon County</v>
      </c>
      <c r="J3371" t="str">
        <f>IFERROR(Table1[[#This Row],[County (Utah.gov)]], SUBSTITUTE(Table1[[#This Row],[County (WPR)]], " County", ""))</f>
        <v>Carbon</v>
      </c>
    </row>
    <row r="3372" spans="1:10">
      <c r="A3372" t="s">
        <v>135</v>
      </c>
      <c r="B3372" t="s">
        <v>300</v>
      </c>
      <c r="C3372">
        <v>2025</v>
      </c>
      <c r="D3372">
        <v>2</v>
      </c>
      <c r="E3372">
        <v>84501</v>
      </c>
      <c r="F3372" t="s">
        <v>291</v>
      </c>
      <c r="G3372">
        <v>15</v>
      </c>
      <c r="H3372" t="str">
        <f>_xlfn.XLOOKUP(Table1[[#This Row],[ZIPCODE]],Table2[Zip Code],Table2[County])</f>
        <v>Carbon</v>
      </c>
      <c r="I3372" t="str">
        <f>_xlfn.XLOOKUP(Table1[[#This Row],[ZIPCODE]],Table3[zip],Table3[county])</f>
        <v>Carbon County</v>
      </c>
      <c r="J3372" t="str">
        <f>IFERROR(Table1[[#This Row],[County (Utah.gov)]], SUBSTITUTE(Table1[[#This Row],[County (WPR)]], " County", ""))</f>
        <v>Carbon</v>
      </c>
    </row>
    <row r="3373" spans="1:10">
      <c r="A3373" t="s">
        <v>135</v>
      </c>
      <c r="B3373" t="s">
        <v>300</v>
      </c>
      <c r="C3373">
        <v>2025</v>
      </c>
      <c r="D3373">
        <v>2</v>
      </c>
      <c r="E3373">
        <v>84510</v>
      </c>
      <c r="F3373" t="s">
        <v>290</v>
      </c>
      <c r="G3373">
        <v>3</v>
      </c>
      <c r="H3373" t="str">
        <f>_xlfn.XLOOKUP(Table1[[#This Row],[ZIPCODE]],Table2[Zip Code],Table2[County])</f>
        <v>San Juan</v>
      </c>
      <c r="I3373" t="e">
        <f>_xlfn.XLOOKUP(Table1[[#This Row],[ZIPCODE]],Table3[zip],Table3[county])</f>
        <v>#N/A</v>
      </c>
      <c r="J3373" t="str">
        <f>IFERROR(Table1[[#This Row],[County (Utah.gov)]], SUBSTITUTE(Table1[[#This Row],[County (WPR)]], " County", ""))</f>
        <v>San Juan</v>
      </c>
    </row>
    <row r="3374" spans="1:10">
      <c r="A3374" t="s">
        <v>135</v>
      </c>
      <c r="B3374" t="s">
        <v>300</v>
      </c>
      <c r="C3374">
        <v>2025</v>
      </c>
      <c r="D3374">
        <v>2</v>
      </c>
      <c r="E3374">
        <v>84511</v>
      </c>
      <c r="F3374" t="s">
        <v>290</v>
      </c>
      <c r="G3374">
        <v>13</v>
      </c>
      <c r="H3374" t="str">
        <f>_xlfn.XLOOKUP(Table1[[#This Row],[ZIPCODE]],Table2[Zip Code],Table2[County])</f>
        <v>San Juan</v>
      </c>
      <c r="I3374" t="str">
        <f>_xlfn.XLOOKUP(Table1[[#This Row],[ZIPCODE]],Table3[zip],Table3[county])</f>
        <v>San Juan County</v>
      </c>
      <c r="J3374" t="str">
        <f>IFERROR(Table1[[#This Row],[County (Utah.gov)]], SUBSTITUTE(Table1[[#This Row],[County (WPR)]], " County", ""))</f>
        <v>San Juan</v>
      </c>
    </row>
    <row r="3375" spans="1:10">
      <c r="A3375" t="s">
        <v>135</v>
      </c>
      <c r="B3375" t="s">
        <v>300</v>
      </c>
      <c r="C3375">
        <v>2025</v>
      </c>
      <c r="D3375">
        <v>2</v>
      </c>
      <c r="E3375">
        <v>84511</v>
      </c>
      <c r="F3375" t="s">
        <v>291</v>
      </c>
      <c r="G3375">
        <v>5</v>
      </c>
      <c r="H3375" t="str">
        <f>_xlfn.XLOOKUP(Table1[[#This Row],[ZIPCODE]],Table2[Zip Code],Table2[County])</f>
        <v>San Juan</v>
      </c>
      <c r="I3375" t="str">
        <f>_xlfn.XLOOKUP(Table1[[#This Row],[ZIPCODE]],Table3[zip],Table3[county])</f>
        <v>San Juan County</v>
      </c>
      <c r="J3375" t="str">
        <f>IFERROR(Table1[[#This Row],[County (Utah.gov)]], SUBSTITUTE(Table1[[#This Row],[County (WPR)]], " County", ""))</f>
        <v>San Juan</v>
      </c>
    </row>
    <row r="3376" spans="1:10">
      <c r="A3376" t="s">
        <v>135</v>
      </c>
      <c r="B3376" t="s">
        <v>300</v>
      </c>
      <c r="C3376">
        <v>2025</v>
      </c>
      <c r="D3376">
        <v>2</v>
      </c>
      <c r="E3376">
        <v>84512</v>
      </c>
      <c r="F3376" t="s">
        <v>290</v>
      </c>
      <c r="G3376">
        <v>1</v>
      </c>
      <c r="H3376" t="str">
        <f>_xlfn.XLOOKUP(Table1[[#This Row],[ZIPCODE]],Table2[Zip Code],Table2[County])</f>
        <v>San Juan</v>
      </c>
      <c r="I3376" t="str">
        <f>_xlfn.XLOOKUP(Table1[[#This Row],[ZIPCODE]],Table3[zip],Table3[county])</f>
        <v>San Juan County</v>
      </c>
      <c r="J3376" t="str">
        <f>IFERROR(Table1[[#This Row],[County (Utah.gov)]], SUBSTITUTE(Table1[[#This Row],[County (WPR)]], " County", ""))</f>
        <v>San Juan</v>
      </c>
    </row>
    <row r="3377" spans="1:10">
      <c r="A3377" t="s">
        <v>135</v>
      </c>
      <c r="B3377" t="s">
        <v>300</v>
      </c>
      <c r="C3377">
        <v>2025</v>
      </c>
      <c r="D3377">
        <v>2</v>
      </c>
      <c r="E3377">
        <v>84512</v>
      </c>
      <c r="F3377" t="s">
        <v>291</v>
      </c>
      <c r="G3377">
        <v>1</v>
      </c>
      <c r="H3377" t="str">
        <f>_xlfn.XLOOKUP(Table1[[#This Row],[ZIPCODE]],Table2[Zip Code],Table2[County])</f>
        <v>San Juan</v>
      </c>
      <c r="I3377" t="str">
        <f>_xlfn.XLOOKUP(Table1[[#This Row],[ZIPCODE]],Table3[zip],Table3[county])</f>
        <v>San Juan County</v>
      </c>
      <c r="J3377" t="str">
        <f>IFERROR(Table1[[#This Row],[County (Utah.gov)]], SUBSTITUTE(Table1[[#This Row],[County (WPR)]], " County", ""))</f>
        <v>San Juan</v>
      </c>
    </row>
    <row r="3378" spans="1:10">
      <c r="A3378" t="s">
        <v>135</v>
      </c>
      <c r="B3378" t="s">
        <v>300</v>
      </c>
      <c r="C3378">
        <v>2025</v>
      </c>
      <c r="D3378">
        <v>2</v>
      </c>
      <c r="E3378">
        <v>84513</v>
      </c>
      <c r="F3378" t="s">
        <v>290</v>
      </c>
      <c r="G3378">
        <v>2</v>
      </c>
      <c r="H3378" t="str">
        <f>_xlfn.XLOOKUP(Table1[[#This Row],[ZIPCODE]],Table2[Zip Code],Table2[County])</f>
        <v>Emery</v>
      </c>
      <c r="I3378" t="str">
        <f>_xlfn.XLOOKUP(Table1[[#This Row],[ZIPCODE]],Table3[zip],Table3[county])</f>
        <v>Emery County</v>
      </c>
      <c r="J3378" t="str">
        <f>IFERROR(Table1[[#This Row],[County (Utah.gov)]], SUBSTITUTE(Table1[[#This Row],[County (WPR)]], " County", ""))</f>
        <v>Emery</v>
      </c>
    </row>
    <row r="3379" spans="1:10">
      <c r="A3379" t="s">
        <v>135</v>
      </c>
      <c r="B3379" t="s">
        <v>300</v>
      </c>
      <c r="C3379">
        <v>2025</v>
      </c>
      <c r="D3379">
        <v>2</v>
      </c>
      <c r="E3379">
        <v>84518</v>
      </c>
      <c r="F3379" t="s">
        <v>290</v>
      </c>
      <c r="G3379">
        <v>3</v>
      </c>
      <c r="H3379" t="str">
        <f>_xlfn.XLOOKUP(Table1[[#This Row],[ZIPCODE]],Table2[Zip Code],Table2[County])</f>
        <v>Emery</v>
      </c>
      <c r="I3379" t="str">
        <f>_xlfn.XLOOKUP(Table1[[#This Row],[ZIPCODE]],Table3[zip],Table3[county])</f>
        <v>Emery County</v>
      </c>
      <c r="J3379" t="str">
        <f>IFERROR(Table1[[#This Row],[County (Utah.gov)]], SUBSTITUTE(Table1[[#This Row],[County (WPR)]], " County", ""))</f>
        <v>Emery</v>
      </c>
    </row>
    <row r="3380" spans="1:10">
      <c r="A3380" t="s">
        <v>135</v>
      </c>
      <c r="B3380" t="s">
        <v>300</v>
      </c>
      <c r="C3380">
        <v>2025</v>
      </c>
      <c r="D3380">
        <v>2</v>
      </c>
      <c r="E3380">
        <v>84520</v>
      </c>
      <c r="F3380" t="s">
        <v>290</v>
      </c>
      <c r="G3380">
        <v>1</v>
      </c>
      <c r="H3380" t="str">
        <f>_xlfn.XLOOKUP(Table1[[#This Row],[ZIPCODE]],Table2[Zip Code],Table2[County])</f>
        <v>Carbon</v>
      </c>
      <c r="I3380" t="str">
        <f>_xlfn.XLOOKUP(Table1[[#This Row],[ZIPCODE]],Table3[zip],Table3[county])</f>
        <v>Carbon County</v>
      </c>
      <c r="J3380" t="str">
        <f>IFERROR(Table1[[#This Row],[County (Utah.gov)]], SUBSTITUTE(Table1[[#This Row],[County (WPR)]], " County", ""))</f>
        <v>Carbon</v>
      </c>
    </row>
    <row r="3381" spans="1:10">
      <c r="A3381" t="s">
        <v>135</v>
      </c>
      <c r="B3381" t="s">
        <v>300</v>
      </c>
      <c r="C3381">
        <v>2025</v>
      </c>
      <c r="D3381">
        <v>2</v>
      </c>
      <c r="E3381">
        <v>84521</v>
      </c>
      <c r="F3381" t="s">
        <v>291</v>
      </c>
      <c r="G3381">
        <v>1</v>
      </c>
      <c r="H3381" t="str">
        <f>_xlfn.XLOOKUP(Table1[[#This Row],[ZIPCODE]],Table2[Zip Code],Table2[County])</f>
        <v>Emery</v>
      </c>
      <c r="I3381" t="str">
        <f>_xlfn.XLOOKUP(Table1[[#This Row],[ZIPCODE]],Table3[zip],Table3[county])</f>
        <v>Emery County</v>
      </c>
      <c r="J3381" t="str">
        <f>IFERROR(Table1[[#This Row],[County (Utah.gov)]], SUBSTITUTE(Table1[[#This Row],[County (WPR)]], " County", ""))</f>
        <v>Emery</v>
      </c>
    </row>
    <row r="3382" spans="1:10">
      <c r="A3382" t="s">
        <v>135</v>
      </c>
      <c r="B3382" t="s">
        <v>300</v>
      </c>
      <c r="C3382">
        <v>2025</v>
      </c>
      <c r="D3382">
        <v>2</v>
      </c>
      <c r="E3382">
        <v>84523</v>
      </c>
      <c r="F3382" t="s">
        <v>290</v>
      </c>
      <c r="G3382">
        <v>7</v>
      </c>
      <c r="H3382" t="str">
        <f>_xlfn.XLOOKUP(Table1[[#This Row],[ZIPCODE]],Table2[Zip Code],Table2[County])</f>
        <v>Emery</v>
      </c>
      <c r="I3382" t="str">
        <f>_xlfn.XLOOKUP(Table1[[#This Row],[ZIPCODE]],Table3[zip],Table3[county])</f>
        <v>Emery County</v>
      </c>
      <c r="J3382" t="str">
        <f>IFERROR(Table1[[#This Row],[County (Utah.gov)]], SUBSTITUTE(Table1[[#This Row],[County (WPR)]], " County", ""))</f>
        <v>Emery</v>
      </c>
    </row>
    <row r="3383" spans="1:10">
      <c r="A3383" t="s">
        <v>135</v>
      </c>
      <c r="B3383" t="s">
        <v>300</v>
      </c>
      <c r="C3383">
        <v>2025</v>
      </c>
      <c r="D3383">
        <v>2</v>
      </c>
      <c r="E3383">
        <v>84523</v>
      </c>
      <c r="F3383" t="s">
        <v>291</v>
      </c>
      <c r="G3383">
        <v>1</v>
      </c>
      <c r="H3383" t="str">
        <f>_xlfn.XLOOKUP(Table1[[#This Row],[ZIPCODE]],Table2[Zip Code],Table2[County])</f>
        <v>Emery</v>
      </c>
      <c r="I3383" t="str">
        <f>_xlfn.XLOOKUP(Table1[[#This Row],[ZIPCODE]],Table3[zip],Table3[county])</f>
        <v>Emery County</v>
      </c>
      <c r="J3383" t="str">
        <f>IFERROR(Table1[[#This Row],[County (Utah.gov)]], SUBSTITUTE(Table1[[#This Row],[County (WPR)]], " County", ""))</f>
        <v>Emery</v>
      </c>
    </row>
    <row r="3384" spans="1:10">
      <c r="A3384" t="s">
        <v>135</v>
      </c>
      <c r="B3384" t="s">
        <v>300</v>
      </c>
      <c r="C3384">
        <v>2025</v>
      </c>
      <c r="D3384">
        <v>2</v>
      </c>
      <c r="E3384">
        <v>84525</v>
      </c>
      <c r="F3384" t="s">
        <v>291</v>
      </c>
      <c r="G3384">
        <v>1</v>
      </c>
      <c r="H3384" t="str">
        <f>_xlfn.XLOOKUP(Table1[[#This Row],[ZIPCODE]],Table2[Zip Code],Table2[County])</f>
        <v>Emery</v>
      </c>
      <c r="I3384" t="str">
        <f>_xlfn.XLOOKUP(Table1[[#This Row],[ZIPCODE]],Table3[zip],Table3[county])</f>
        <v>Emery County</v>
      </c>
      <c r="J3384" t="str">
        <f>IFERROR(Table1[[#This Row],[County (Utah.gov)]], SUBSTITUTE(Table1[[#This Row],[County (WPR)]], " County", ""))</f>
        <v>Emery</v>
      </c>
    </row>
    <row r="3385" spans="1:10">
      <c r="A3385" t="s">
        <v>135</v>
      </c>
      <c r="B3385" t="s">
        <v>300</v>
      </c>
      <c r="C3385">
        <v>2025</v>
      </c>
      <c r="D3385">
        <v>2</v>
      </c>
      <c r="E3385">
        <v>84526</v>
      </c>
      <c r="F3385" t="s">
        <v>290</v>
      </c>
      <c r="G3385">
        <v>11</v>
      </c>
      <c r="H3385" t="str">
        <f>_xlfn.XLOOKUP(Table1[[#This Row],[ZIPCODE]],Table2[Zip Code],Table2[County])</f>
        <v>Carbon</v>
      </c>
      <c r="I3385" t="str">
        <f>_xlfn.XLOOKUP(Table1[[#This Row],[ZIPCODE]],Table3[zip],Table3[county])</f>
        <v>Carbon County</v>
      </c>
      <c r="J3385" t="str">
        <f>IFERROR(Table1[[#This Row],[County (Utah.gov)]], SUBSTITUTE(Table1[[#This Row],[County (WPR)]], " County", ""))</f>
        <v>Carbon</v>
      </c>
    </row>
    <row r="3386" spans="1:10">
      <c r="A3386" t="s">
        <v>135</v>
      </c>
      <c r="B3386" t="s">
        <v>300</v>
      </c>
      <c r="C3386">
        <v>2025</v>
      </c>
      <c r="D3386">
        <v>2</v>
      </c>
      <c r="E3386">
        <v>84526</v>
      </c>
      <c r="F3386" t="s">
        <v>291</v>
      </c>
      <c r="G3386">
        <v>5</v>
      </c>
      <c r="H3386" t="str">
        <f>_xlfn.XLOOKUP(Table1[[#This Row],[ZIPCODE]],Table2[Zip Code],Table2[County])</f>
        <v>Carbon</v>
      </c>
      <c r="I3386" t="str">
        <f>_xlfn.XLOOKUP(Table1[[#This Row],[ZIPCODE]],Table3[zip],Table3[county])</f>
        <v>Carbon County</v>
      </c>
      <c r="J3386" t="str">
        <f>IFERROR(Table1[[#This Row],[County (Utah.gov)]], SUBSTITUTE(Table1[[#This Row],[County (WPR)]], " County", ""))</f>
        <v>Carbon</v>
      </c>
    </row>
    <row r="3387" spans="1:10">
      <c r="A3387" t="s">
        <v>135</v>
      </c>
      <c r="B3387" t="s">
        <v>300</v>
      </c>
      <c r="C3387">
        <v>2025</v>
      </c>
      <c r="D3387">
        <v>2</v>
      </c>
      <c r="E3387">
        <v>84528</v>
      </c>
      <c r="F3387" t="s">
        <v>290</v>
      </c>
      <c r="G3387">
        <v>9</v>
      </c>
      <c r="H3387" t="str">
        <f>_xlfn.XLOOKUP(Table1[[#This Row],[ZIPCODE]],Table2[Zip Code],Table2[County])</f>
        <v>Emery</v>
      </c>
      <c r="I3387" t="str">
        <f>_xlfn.XLOOKUP(Table1[[#This Row],[ZIPCODE]],Table3[zip],Table3[county])</f>
        <v>Emery County</v>
      </c>
      <c r="J3387" t="str">
        <f>IFERROR(Table1[[#This Row],[County (Utah.gov)]], SUBSTITUTE(Table1[[#This Row],[County (WPR)]], " County", ""))</f>
        <v>Emery</v>
      </c>
    </row>
    <row r="3388" spans="1:10">
      <c r="A3388" t="s">
        <v>135</v>
      </c>
      <c r="B3388" t="s">
        <v>300</v>
      </c>
      <c r="C3388">
        <v>2025</v>
      </c>
      <c r="D3388">
        <v>2</v>
      </c>
      <c r="E3388">
        <v>84528</v>
      </c>
      <c r="F3388" t="s">
        <v>291</v>
      </c>
      <c r="G3388">
        <v>1</v>
      </c>
      <c r="H3388" t="str">
        <f>_xlfn.XLOOKUP(Table1[[#This Row],[ZIPCODE]],Table2[Zip Code],Table2[County])</f>
        <v>Emery</v>
      </c>
      <c r="I3388" t="str">
        <f>_xlfn.XLOOKUP(Table1[[#This Row],[ZIPCODE]],Table3[zip],Table3[county])</f>
        <v>Emery County</v>
      </c>
      <c r="J3388" t="str">
        <f>IFERROR(Table1[[#This Row],[County (Utah.gov)]], SUBSTITUTE(Table1[[#This Row],[County (WPR)]], " County", ""))</f>
        <v>Emery</v>
      </c>
    </row>
    <row r="3389" spans="1:10">
      <c r="A3389" t="s">
        <v>135</v>
      </c>
      <c r="B3389" t="s">
        <v>300</v>
      </c>
      <c r="C3389">
        <v>2025</v>
      </c>
      <c r="D3389">
        <v>2</v>
      </c>
      <c r="E3389">
        <v>84531</v>
      </c>
      <c r="F3389" t="s">
        <v>290</v>
      </c>
      <c r="G3389">
        <v>2</v>
      </c>
      <c r="H3389" t="str">
        <f>_xlfn.XLOOKUP(Table1[[#This Row],[ZIPCODE]],Table2[Zip Code],Table2[County])</f>
        <v>San Juan</v>
      </c>
      <c r="I3389" t="str">
        <f>_xlfn.XLOOKUP(Table1[[#This Row],[ZIPCODE]],Table3[zip],Table3[county])</f>
        <v>San Juan County</v>
      </c>
      <c r="J3389" t="str">
        <f>IFERROR(Table1[[#This Row],[County (Utah.gov)]], SUBSTITUTE(Table1[[#This Row],[County (WPR)]], " County", ""))</f>
        <v>San Juan</v>
      </c>
    </row>
    <row r="3390" spans="1:10">
      <c r="A3390" t="s">
        <v>135</v>
      </c>
      <c r="B3390" t="s">
        <v>300</v>
      </c>
      <c r="C3390">
        <v>2025</v>
      </c>
      <c r="D3390">
        <v>2</v>
      </c>
      <c r="E3390">
        <v>84532</v>
      </c>
      <c r="F3390" t="s">
        <v>290</v>
      </c>
      <c r="G3390">
        <v>6</v>
      </c>
      <c r="H3390" t="str">
        <f>_xlfn.XLOOKUP(Table1[[#This Row],[ZIPCODE]],Table2[Zip Code],Table2[County])</f>
        <v>Grand</v>
      </c>
      <c r="I3390" t="str">
        <f>_xlfn.XLOOKUP(Table1[[#This Row],[ZIPCODE]],Table3[zip],Table3[county])</f>
        <v>Grand County</v>
      </c>
      <c r="J3390" t="str">
        <f>IFERROR(Table1[[#This Row],[County (Utah.gov)]], SUBSTITUTE(Table1[[#This Row],[County (WPR)]], " County", ""))</f>
        <v>Grand</v>
      </c>
    </row>
    <row r="3391" spans="1:10">
      <c r="A3391" t="s">
        <v>135</v>
      </c>
      <c r="B3391" t="s">
        <v>300</v>
      </c>
      <c r="C3391">
        <v>2025</v>
      </c>
      <c r="D3391">
        <v>2</v>
      </c>
      <c r="E3391">
        <v>84532</v>
      </c>
      <c r="F3391" t="s">
        <v>291</v>
      </c>
      <c r="G3391">
        <v>8</v>
      </c>
      <c r="H3391" t="str">
        <f>_xlfn.XLOOKUP(Table1[[#This Row],[ZIPCODE]],Table2[Zip Code],Table2[County])</f>
        <v>Grand</v>
      </c>
      <c r="I3391" t="str">
        <f>_xlfn.XLOOKUP(Table1[[#This Row],[ZIPCODE]],Table3[zip],Table3[county])</f>
        <v>Grand County</v>
      </c>
      <c r="J3391" t="str">
        <f>IFERROR(Table1[[#This Row],[County (Utah.gov)]], SUBSTITUTE(Table1[[#This Row],[County (WPR)]], " County", ""))</f>
        <v>Grand</v>
      </c>
    </row>
    <row r="3392" spans="1:10">
      <c r="A3392" t="s">
        <v>135</v>
      </c>
      <c r="B3392" t="s">
        <v>300</v>
      </c>
      <c r="C3392">
        <v>2025</v>
      </c>
      <c r="D3392">
        <v>2</v>
      </c>
      <c r="E3392">
        <v>84534</v>
      </c>
      <c r="F3392" t="s">
        <v>290</v>
      </c>
      <c r="G3392">
        <v>6</v>
      </c>
      <c r="H3392" t="str">
        <f>_xlfn.XLOOKUP(Table1[[#This Row],[ZIPCODE]],Table2[Zip Code],Table2[County])</f>
        <v>San Juan</v>
      </c>
      <c r="I3392" t="str">
        <f>_xlfn.XLOOKUP(Table1[[#This Row],[ZIPCODE]],Table3[zip],Table3[county])</f>
        <v>San Juan County</v>
      </c>
      <c r="J3392" t="str">
        <f>IFERROR(Table1[[#This Row],[County (Utah.gov)]], SUBSTITUTE(Table1[[#This Row],[County (WPR)]], " County", ""))</f>
        <v>San Juan</v>
      </c>
    </row>
    <row r="3393" spans="1:10">
      <c r="A3393" t="s">
        <v>135</v>
      </c>
      <c r="B3393" t="s">
        <v>300</v>
      </c>
      <c r="C3393">
        <v>2025</v>
      </c>
      <c r="D3393">
        <v>2</v>
      </c>
      <c r="E3393">
        <v>84535</v>
      </c>
      <c r="F3393" t="s">
        <v>290</v>
      </c>
      <c r="G3393">
        <v>3</v>
      </c>
      <c r="H3393" t="str">
        <f>_xlfn.XLOOKUP(Table1[[#This Row],[ZIPCODE]],Table2[Zip Code],Table2[County])</f>
        <v>San Juan</v>
      </c>
      <c r="I3393" t="str">
        <f>_xlfn.XLOOKUP(Table1[[#This Row],[ZIPCODE]],Table3[zip],Table3[county])</f>
        <v>San Juan County</v>
      </c>
      <c r="J3393" t="str">
        <f>IFERROR(Table1[[#This Row],[County (Utah.gov)]], SUBSTITUTE(Table1[[#This Row],[County (WPR)]], " County", ""))</f>
        <v>San Juan</v>
      </c>
    </row>
    <row r="3394" spans="1:10">
      <c r="A3394" t="s">
        <v>135</v>
      </c>
      <c r="B3394" t="s">
        <v>300</v>
      </c>
      <c r="C3394">
        <v>2025</v>
      </c>
      <c r="D3394">
        <v>2</v>
      </c>
      <c r="E3394">
        <v>84536</v>
      </c>
      <c r="F3394" t="s">
        <v>290</v>
      </c>
      <c r="G3394">
        <v>7</v>
      </c>
      <c r="H3394" t="str">
        <f>_xlfn.XLOOKUP(Table1[[#This Row],[ZIPCODE]],Table2[Zip Code],Table2[County])</f>
        <v>San Juan</v>
      </c>
      <c r="I3394" t="str">
        <f>_xlfn.XLOOKUP(Table1[[#This Row],[ZIPCODE]],Table3[zip],Table3[county])</f>
        <v>San Juan County</v>
      </c>
      <c r="J3394" t="str">
        <f>IFERROR(Table1[[#This Row],[County (Utah.gov)]], SUBSTITUTE(Table1[[#This Row],[County (WPR)]], " County", ""))</f>
        <v>San Juan</v>
      </c>
    </row>
    <row r="3395" spans="1:10">
      <c r="A3395" t="s">
        <v>135</v>
      </c>
      <c r="B3395" t="s">
        <v>300</v>
      </c>
      <c r="C3395">
        <v>2025</v>
      </c>
      <c r="D3395">
        <v>2</v>
      </c>
      <c r="E3395">
        <v>84536</v>
      </c>
      <c r="F3395" t="s">
        <v>291</v>
      </c>
      <c r="G3395">
        <v>1</v>
      </c>
      <c r="H3395" t="str">
        <f>_xlfn.XLOOKUP(Table1[[#This Row],[ZIPCODE]],Table2[Zip Code],Table2[County])</f>
        <v>San Juan</v>
      </c>
      <c r="I3395" t="str">
        <f>_xlfn.XLOOKUP(Table1[[#This Row],[ZIPCODE]],Table3[zip],Table3[county])</f>
        <v>San Juan County</v>
      </c>
      <c r="J3395" t="str">
        <f>IFERROR(Table1[[#This Row],[County (Utah.gov)]], SUBSTITUTE(Table1[[#This Row],[County (WPR)]], " County", ""))</f>
        <v>San Juan</v>
      </c>
    </row>
    <row r="3396" spans="1:10">
      <c r="A3396" t="s">
        <v>135</v>
      </c>
      <c r="B3396" t="s">
        <v>300</v>
      </c>
      <c r="C3396">
        <v>2025</v>
      </c>
      <c r="D3396">
        <v>2</v>
      </c>
      <c r="E3396">
        <v>84537</v>
      </c>
      <c r="F3396" t="s">
        <v>290</v>
      </c>
      <c r="G3396">
        <v>2</v>
      </c>
      <c r="H3396" t="str">
        <f>_xlfn.XLOOKUP(Table1[[#This Row],[ZIPCODE]],Table2[Zip Code],Table2[County])</f>
        <v>Emery</v>
      </c>
      <c r="I3396" t="str">
        <f>_xlfn.XLOOKUP(Table1[[#This Row],[ZIPCODE]],Table3[zip],Table3[county])</f>
        <v>Emery County</v>
      </c>
      <c r="J3396" t="str">
        <f>IFERROR(Table1[[#This Row],[County (Utah.gov)]], SUBSTITUTE(Table1[[#This Row],[County (WPR)]], " County", ""))</f>
        <v>Emery</v>
      </c>
    </row>
    <row r="3397" spans="1:10">
      <c r="A3397" t="s">
        <v>135</v>
      </c>
      <c r="B3397" t="s">
        <v>300</v>
      </c>
      <c r="C3397">
        <v>2025</v>
      </c>
      <c r="D3397">
        <v>2</v>
      </c>
      <c r="E3397">
        <v>84542</v>
      </c>
      <c r="F3397" t="s">
        <v>290</v>
      </c>
      <c r="G3397">
        <v>2</v>
      </c>
      <c r="H3397" t="str">
        <f>_xlfn.XLOOKUP(Table1[[#This Row],[ZIPCODE]],Table2[Zip Code],Table2[County])</f>
        <v>Carbon</v>
      </c>
      <c r="I3397" t="str">
        <f>_xlfn.XLOOKUP(Table1[[#This Row],[ZIPCODE]],Table3[zip],Table3[county])</f>
        <v>Carbon County</v>
      </c>
      <c r="J3397" t="str">
        <f>IFERROR(Table1[[#This Row],[County (Utah.gov)]], SUBSTITUTE(Table1[[#This Row],[County (WPR)]], " County", ""))</f>
        <v>Carbon</v>
      </c>
    </row>
    <row r="3398" spans="1:10">
      <c r="A3398" t="s">
        <v>135</v>
      </c>
      <c r="B3398" t="s">
        <v>300</v>
      </c>
      <c r="C3398">
        <v>2025</v>
      </c>
      <c r="D3398">
        <v>2</v>
      </c>
      <c r="E3398">
        <v>84542</v>
      </c>
      <c r="F3398" t="s">
        <v>291</v>
      </c>
      <c r="G3398">
        <v>3</v>
      </c>
      <c r="H3398" t="str">
        <f>_xlfn.XLOOKUP(Table1[[#This Row],[ZIPCODE]],Table2[Zip Code],Table2[County])</f>
        <v>Carbon</v>
      </c>
      <c r="I3398" t="str">
        <f>_xlfn.XLOOKUP(Table1[[#This Row],[ZIPCODE]],Table3[zip],Table3[county])</f>
        <v>Carbon County</v>
      </c>
      <c r="J3398" t="str">
        <f>IFERROR(Table1[[#This Row],[County (Utah.gov)]], SUBSTITUTE(Table1[[#This Row],[County (WPR)]], " County", ""))</f>
        <v>Carbon</v>
      </c>
    </row>
    <row r="3399" spans="1:10">
      <c r="A3399" t="s">
        <v>135</v>
      </c>
      <c r="B3399" t="s">
        <v>300</v>
      </c>
      <c r="C3399">
        <v>2025</v>
      </c>
      <c r="D3399">
        <v>2</v>
      </c>
      <c r="E3399">
        <v>84601</v>
      </c>
      <c r="F3399" t="s">
        <v>290</v>
      </c>
      <c r="G3399">
        <v>1</v>
      </c>
      <c r="H3399" t="str">
        <f>_xlfn.XLOOKUP(Table1[[#This Row],[ZIPCODE]],Table2[Zip Code],Table2[County])</f>
        <v>Utah</v>
      </c>
      <c r="I3399" t="str">
        <f>_xlfn.XLOOKUP(Table1[[#This Row],[ZIPCODE]],Table3[zip],Table3[county])</f>
        <v>Utah County</v>
      </c>
      <c r="J3399" t="str">
        <f>IFERROR(Table1[[#This Row],[County (Utah.gov)]], SUBSTITUTE(Table1[[#This Row],[County (WPR)]], " County", ""))</f>
        <v>Utah</v>
      </c>
    </row>
    <row r="3400" spans="1:10">
      <c r="A3400" t="s">
        <v>135</v>
      </c>
      <c r="B3400" t="s">
        <v>300</v>
      </c>
      <c r="C3400">
        <v>2025</v>
      </c>
      <c r="D3400">
        <v>2</v>
      </c>
      <c r="E3400">
        <v>84602</v>
      </c>
      <c r="F3400" t="s">
        <v>291</v>
      </c>
      <c r="G3400">
        <v>1</v>
      </c>
      <c r="H3400" t="str">
        <f>_xlfn.XLOOKUP(Table1[[#This Row],[ZIPCODE]],Table2[Zip Code],Table2[County])</f>
        <v>Utah</v>
      </c>
      <c r="I3400" t="str">
        <f>_xlfn.XLOOKUP(Table1[[#This Row],[ZIPCODE]],Table3[zip],Table3[county])</f>
        <v>Utah County</v>
      </c>
      <c r="J3400" t="str">
        <f>IFERROR(Table1[[#This Row],[County (Utah.gov)]], SUBSTITUTE(Table1[[#This Row],[County (WPR)]], " County", ""))</f>
        <v>Utah</v>
      </c>
    </row>
    <row r="3401" spans="1:10">
      <c r="A3401" t="s">
        <v>135</v>
      </c>
      <c r="B3401" t="s">
        <v>300</v>
      </c>
      <c r="C3401">
        <v>2025</v>
      </c>
      <c r="D3401">
        <v>2</v>
      </c>
      <c r="E3401">
        <v>84604</v>
      </c>
      <c r="F3401" t="s">
        <v>290</v>
      </c>
      <c r="G3401">
        <v>2</v>
      </c>
      <c r="H3401" t="str">
        <f>_xlfn.XLOOKUP(Table1[[#This Row],[ZIPCODE]],Table2[Zip Code],Table2[County])</f>
        <v>Utah</v>
      </c>
      <c r="I3401" t="str">
        <f>_xlfn.XLOOKUP(Table1[[#This Row],[ZIPCODE]],Table3[zip],Table3[county])</f>
        <v>Utah County</v>
      </c>
      <c r="J3401" t="str">
        <f>IFERROR(Table1[[#This Row],[County (Utah.gov)]], SUBSTITUTE(Table1[[#This Row],[County (WPR)]], " County", ""))</f>
        <v>Utah</v>
      </c>
    </row>
    <row r="3402" spans="1:10">
      <c r="A3402" t="s">
        <v>135</v>
      </c>
      <c r="B3402" t="s">
        <v>300</v>
      </c>
      <c r="C3402">
        <v>2025</v>
      </c>
      <c r="D3402">
        <v>2</v>
      </c>
      <c r="E3402">
        <v>84623</v>
      </c>
      <c r="F3402" t="s">
        <v>290</v>
      </c>
      <c r="G3402">
        <v>2</v>
      </c>
      <c r="H3402" t="str">
        <f>_xlfn.XLOOKUP(Table1[[#This Row],[ZIPCODE]],Table2[Zip Code],Table2[County])</f>
        <v>Sanpete</v>
      </c>
      <c r="I3402" t="str">
        <f>_xlfn.XLOOKUP(Table1[[#This Row],[ZIPCODE]],Table3[zip],Table3[county])</f>
        <v>Sanpete County</v>
      </c>
      <c r="J3402" t="str">
        <f>IFERROR(Table1[[#This Row],[County (Utah.gov)]], SUBSTITUTE(Table1[[#This Row],[County (WPR)]], " County", ""))</f>
        <v>Sanpete</v>
      </c>
    </row>
    <row r="3403" spans="1:10">
      <c r="A3403" t="s">
        <v>135</v>
      </c>
      <c r="B3403" t="s">
        <v>300</v>
      </c>
      <c r="C3403">
        <v>2025</v>
      </c>
      <c r="D3403">
        <v>2</v>
      </c>
      <c r="E3403">
        <v>84627</v>
      </c>
      <c r="F3403" t="s">
        <v>290</v>
      </c>
      <c r="G3403">
        <v>2</v>
      </c>
      <c r="H3403" t="str">
        <f>_xlfn.XLOOKUP(Table1[[#This Row],[ZIPCODE]],Table2[Zip Code],Table2[County])</f>
        <v>Sanpete</v>
      </c>
      <c r="I3403" t="str">
        <f>_xlfn.XLOOKUP(Table1[[#This Row],[ZIPCODE]],Table3[zip],Table3[county])</f>
        <v>Sanpete County</v>
      </c>
      <c r="J3403" t="str">
        <f>IFERROR(Table1[[#This Row],[County (Utah.gov)]], SUBSTITUTE(Table1[[#This Row],[County (WPR)]], " County", ""))</f>
        <v>Sanpete</v>
      </c>
    </row>
    <row r="3404" spans="1:10">
      <c r="A3404" t="s">
        <v>135</v>
      </c>
      <c r="B3404" t="s">
        <v>300</v>
      </c>
      <c r="C3404">
        <v>2025</v>
      </c>
      <c r="D3404">
        <v>2</v>
      </c>
      <c r="E3404">
        <v>84629</v>
      </c>
      <c r="F3404" t="s">
        <v>290</v>
      </c>
      <c r="G3404">
        <v>1</v>
      </c>
      <c r="H3404" t="str">
        <f>_xlfn.XLOOKUP(Table1[[#This Row],[ZIPCODE]],Table2[Zip Code],Table2[County])</f>
        <v>Sanpete</v>
      </c>
      <c r="I3404" t="str">
        <f>_xlfn.XLOOKUP(Table1[[#This Row],[ZIPCODE]],Table3[zip],Table3[county])</f>
        <v>Sanpete County</v>
      </c>
      <c r="J3404" t="str">
        <f>IFERROR(Table1[[#This Row],[County (Utah.gov)]], SUBSTITUTE(Table1[[#This Row],[County (WPR)]], " County", ""))</f>
        <v>Sanpete</v>
      </c>
    </row>
    <row r="3405" spans="1:10">
      <c r="A3405" t="s">
        <v>135</v>
      </c>
      <c r="B3405" t="s">
        <v>300</v>
      </c>
      <c r="C3405">
        <v>2025</v>
      </c>
      <c r="D3405">
        <v>2</v>
      </c>
      <c r="E3405">
        <v>84631</v>
      </c>
      <c r="F3405" t="s">
        <v>290</v>
      </c>
      <c r="G3405">
        <v>1</v>
      </c>
      <c r="H3405" t="str">
        <f>_xlfn.XLOOKUP(Table1[[#This Row],[ZIPCODE]],Table2[Zip Code],Table2[County])</f>
        <v>Millard</v>
      </c>
      <c r="I3405" t="str">
        <f>_xlfn.XLOOKUP(Table1[[#This Row],[ZIPCODE]],Table3[zip],Table3[county])</f>
        <v>Millard County</v>
      </c>
      <c r="J3405" t="str">
        <f>IFERROR(Table1[[#This Row],[County (Utah.gov)]], SUBSTITUTE(Table1[[#This Row],[County (WPR)]], " County", ""))</f>
        <v>Millard</v>
      </c>
    </row>
    <row r="3406" spans="1:10">
      <c r="A3406" t="s">
        <v>135</v>
      </c>
      <c r="B3406" t="s">
        <v>300</v>
      </c>
      <c r="C3406">
        <v>2025</v>
      </c>
      <c r="D3406">
        <v>2</v>
      </c>
      <c r="E3406">
        <v>84642</v>
      </c>
      <c r="F3406" t="s">
        <v>290</v>
      </c>
      <c r="G3406">
        <v>1</v>
      </c>
      <c r="H3406" t="str">
        <f>_xlfn.XLOOKUP(Table1[[#This Row],[ZIPCODE]],Table2[Zip Code],Table2[County])</f>
        <v>Sanpete</v>
      </c>
      <c r="I3406" t="str">
        <f>_xlfn.XLOOKUP(Table1[[#This Row],[ZIPCODE]],Table3[zip],Table3[county])</f>
        <v>Sanpete County</v>
      </c>
      <c r="J3406" t="str">
        <f>IFERROR(Table1[[#This Row],[County (Utah.gov)]], SUBSTITUTE(Table1[[#This Row],[County (WPR)]], " County", ""))</f>
        <v>Sanpete</v>
      </c>
    </row>
    <row r="3407" spans="1:10">
      <c r="A3407" t="s">
        <v>135</v>
      </c>
      <c r="B3407" t="s">
        <v>300</v>
      </c>
      <c r="C3407">
        <v>2025</v>
      </c>
      <c r="D3407">
        <v>2</v>
      </c>
      <c r="E3407">
        <v>84642</v>
      </c>
      <c r="F3407" t="s">
        <v>291</v>
      </c>
      <c r="G3407">
        <v>1</v>
      </c>
      <c r="H3407" t="str">
        <f>_xlfn.XLOOKUP(Table1[[#This Row],[ZIPCODE]],Table2[Zip Code],Table2[County])</f>
        <v>Sanpete</v>
      </c>
      <c r="I3407" t="str">
        <f>_xlfn.XLOOKUP(Table1[[#This Row],[ZIPCODE]],Table3[zip],Table3[county])</f>
        <v>Sanpete County</v>
      </c>
      <c r="J3407" t="str">
        <f>IFERROR(Table1[[#This Row],[County (Utah.gov)]], SUBSTITUTE(Table1[[#This Row],[County (WPR)]], " County", ""))</f>
        <v>Sanpete</v>
      </c>
    </row>
    <row r="3408" spans="1:10">
      <c r="A3408" t="s">
        <v>135</v>
      </c>
      <c r="B3408" t="s">
        <v>300</v>
      </c>
      <c r="C3408">
        <v>2025</v>
      </c>
      <c r="D3408">
        <v>2</v>
      </c>
      <c r="E3408">
        <v>84645</v>
      </c>
      <c r="F3408" t="s">
        <v>290</v>
      </c>
      <c r="G3408">
        <v>1</v>
      </c>
      <c r="H3408" t="str">
        <f>_xlfn.XLOOKUP(Table1[[#This Row],[ZIPCODE]],Table2[Zip Code],Table2[County])</f>
        <v>Juab</v>
      </c>
      <c r="I3408" t="str">
        <f>_xlfn.XLOOKUP(Table1[[#This Row],[ZIPCODE]],Table3[zip],Table3[county])</f>
        <v>Juab County</v>
      </c>
      <c r="J3408" t="str">
        <f>IFERROR(Table1[[#This Row],[County (Utah.gov)]], SUBSTITUTE(Table1[[#This Row],[County (WPR)]], " County", ""))</f>
        <v>Juab</v>
      </c>
    </row>
    <row r="3409" spans="1:10">
      <c r="A3409" t="s">
        <v>135</v>
      </c>
      <c r="B3409" t="s">
        <v>300</v>
      </c>
      <c r="C3409">
        <v>2025</v>
      </c>
      <c r="D3409">
        <v>2</v>
      </c>
      <c r="E3409">
        <v>84646</v>
      </c>
      <c r="F3409" t="s">
        <v>290</v>
      </c>
      <c r="G3409">
        <v>1</v>
      </c>
      <c r="H3409" t="str">
        <f>_xlfn.XLOOKUP(Table1[[#This Row],[ZIPCODE]],Table2[Zip Code],Table2[County])</f>
        <v>Sanpete</v>
      </c>
      <c r="I3409" t="str">
        <f>_xlfn.XLOOKUP(Table1[[#This Row],[ZIPCODE]],Table3[zip],Table3[county])</f>
        <v>Sanpete County</v>
      </c>
      <c r="J3409" t="str">
        <f>IFERROR(Table1[[#This Row],[County (Utah.gov)]], SUBSTITUTE(Table1[[#This Row],[County (WPR)]], " County", ""))</f>
        <v>Sanpete</v>
      </c>
    </row>
    <row r="3410" spans="1:10">
      <c r="A3410" t="s">
        <v>135</v>
      </c>
      <c r="B3410" t="s">
        <v>300</v>
      </c>
      <c r="C3410">
        <v>2025</v>
      </c>
      <c r="D3410">
        <v>2</v>
      </c>
      <c r="E3410">
        <v>84647</v>
      </c>
      <c r="F3410" t="s">
        <v>290</v>
      </c>
      <c r="G3410">
        <v>2</v>
      </c>
      <c r="H3410" t="str">
        <f>_xlfn.XLOOKUP(Table1[[#This Row],[ZIPCODE]],Table2[Zip Code],Table2[County])</f>
        <v>Sanpete</v>
      </c>
      <c r="I3410" t="str">
        <f>_xlfn.XLOOKUP(Table1[[#This Row],[ZIPCODE]],Table3[zip],Table3[county])</f>
        <v>Sanpete County</v>
      </c>
      <c r="J3410" t="str">
        <f>IFERROR(Table1[[#This Row],[County (Utah.gov)]], SUBSTITUTE(Table1[[#This Row],[County (WPR)]], " County", ""))</f>
        <v>Sanpete</v>
      </c>
    </row>
    <row r="3411" spans="1:10">
      <c r="A3411" t="s">
        <v>135</v>
      </c>
      <c r="B3411" t="s">
        <v>300</v>
      </c>
      <c r="C3411">
        <v>2025</v>
      </c>
      <c r="D3411">
        <v>2</v>
      </c>
      <c r="E3411">
        <v>84648</v>
      </c>
      <c r="F3411" t="s">
        <v>290</v>
      </c>
      <c r="G3411">
        <v>1</v>
      </c>
      <c r="H3411" t="str">
        <f>_xlfn.XLOOKUP(Table1[[#This Row],[ZIPCODE]],Table2[Zip Code],Table2[County])</f>
        <v>Juab</v>
      </c>
      <c r="I3411" t="str">
        <f>_xlfn.XLOOKUP(Table1[[#This Row],[ZIPCODE]],Table3[zip],Table3[county])</f>
        <v>Juab County</v>
      </c>
      <c r="J3411" t="str">
        <f>IFERROR(Table1[[#This Row],[County (Utah.gov)]], SUBSTITUTE(Table1[[#This Row],[County (WPR)]], " County", ""))</f>
        <v>Juab</v>
      </c>
    </row>
    <row r="3412" spans="1:10">
      <c r="A3412" t="s">
        <v>135</v>
      </c>
      <c r="B3412" t="s">
        <v>300</v>
      </c>
      <c r="C3412">
        <v>2025</v>
      </c>
      <c r="D3412">
        <v>2</v>
      </c>
      <c r="E3412">
        <v>84648</v>
      </c>
      <c r="F3412" t="s">
        <v>291</v>
      </c>
      <c r="G3412">
        <v>1</v>
      </c>
      <c r="H3412" t="str">
        <f>_xlfn.XLOOKUP(Table1[[#This Row],[ZIPCODE]],Table2[Zip Code],Table2[County])</f>
        <v>Juab</v>
      </c>
      <c r="I3412" t="str">
        <f>_xlfn.XLOOKUP(Table1[[#This Row],[ZIPCODE]],Table3[zip],Table3[county])</f>
        <v>Juab County</v>
      </c>
      <c r="J3412" t="str">
        <f>IFERROR(Table1[[#This Row],[County (Utah.gov)]], SUBSTITUTE(Table1[[#This Row],[County (WPR)]], " County", ""))</f>
        <v>Juab</v>
      </c>
    </row>
    <row r="3413" spans="1:10">
      <c r="A3413" t="s">
        <v>135</v>
      </c>
      <c r="B3413" t="s">
        <v>300</v>
      </c>
      <c r="C3413">
        <v>2025</v>
      </c>
      <c r="D3413">
        <v>2</v>
      </c>
      <c r="E3413">
        <v>84649</v>
      </c>
      <c r="F3413" t="s">
        <v>290</v>
      </c>
      <c r="G3413">
        <v>2</v>
      </c>
      <c r="H3413" t="str">
        <f>_xlfn.XLOOKUP(Table1[[#This Row],[ZIPCODE]],Table2[Zip Code],Table2[County])</f>
        <v>Millard</v>
      </c>
      <c r="I3413" t="str">
        <f>_xlfn.XLOOKUP(Table1[[#This Row],[ZIPCODE]],Table3[zip],Table3[county])</f>
        <v>Millard County</v>
      </c>
      <c r="J3413" t="str">
        <f>IFERROR(Table1[[#This Row],[County (Utah.gov)]], SUBSTITUTE(Table1[[#This Row],[County (WPR)]], " County", ""))</f>
        <v>Millard</v>
      </c>
    </row>
    <row r="3414" spans="1:10">
      <c r="A3414" t="s">
        <v>135</v>
      </c>
      <c r="B3414" t="s">
        <v>300</v>
      </c>
      <c r="C3414">
        <v>2025</v>
      </c>
      <c r="D3414">
        <v>2</v>
      </c>
      <c r="E3414">
        <v>84651</v>
      </c>
      <c r="F3414" t="s">
        <v>290</v>
      </c>
      <c r="G3414">
        <v>4</v>
      </c>
      <c r="H3414" t="str">
        <f>_xlfn.XLOOKUP(Table1[[#This Row],[ZIPCODE]],Table2[Zip Code],Table2[County])</f>
        <v>Utah</v>
      </c>
      <c r="I3414" t="str">
        <f>_xlfn.XLOOKUP(Table1[[#This Row],[ZIPCODE]],Table3[zip],Table3[county])</f>
        <v>Utah County</v>
      </c>
      <c r="J3414" t="str">
        <f>IFERROR(Table1[[#This Row],[County (Utah.gov)]], SUBSTITUTE(Table1[[#This Row],[County (WPR)]], " County", ""))</f>
        <v>Utah</v>
      </c>
    </row>
    <row r="3415" spans="1:10">
      <c r="A3415" t="s">
        <v>135</v>
      </c>
      <c r="B3415" t="s">
        <v>300</v>
      </c>
      <c r="C3415">
        <v>2025</v>
      </c>
      <c r="D3415">
        <v>2</v>
      </c>
      <c r="E3415">
        <v>84653</v>
      </c>
      <c r="F3415" t="s">
        <v>290</v>
      </c>
      <c r="G3415">
        <v>6</v>
      </c>
      <c r="H3415" t="str">
        <f>_xlfn.XLOOKUP(Table1[[#This Row],[ZIPCODE]],Table2[Zip Code],Table2[County])</f>
        <v>Utah</v>
      </c>
      <c r="I3415" t="str">
        <f>_xlfn.XLOOKUP(Table1[[#This Row],[ZIPCODE]],Table3[zip],Table3[county])</f>
        <v>Utah County</v>
      </c>
      <c r="J3415" t="str">
        <f>IFERROR(Table1[[#This Row],[County (Utah.gov)]], SUBSTITUTE(Table1[[#This Row],[County (WPR)]], " County", ""))</f>
        <v>Utah</v>
      </c>
    </row>
    <row r="3416" spans="1:10">
      <c r="A3416" t="s">
        <v>135</v>
      </c>
      <c r="B3416" t="s">
        <v>300</v>
      </c>
      <c r="C3416">
        <v>2025</v>
      </c>
      <c r="D3416">
        <v>2</v>
      </c>
      <c r="E3416">
        <v>84655</v>
      </c>
      <c r="F3416" t="s">
        <v>290</v>
      </c>
      <c r="G3416">
        <v>5</v>
      </c>
      <c r="H3416" t="str">
        <f>_xlfn.XLOOKUP(Table1[[#This Row],[ZIPCODE]],Table2[Zip Code],Table2[County])</f>
        <v>Utah</v>
      </c>
      <c r="I3416" t="str">
        <f>_xlfn.XLOOKUP(Table1[[#This Row],[ZIPCODE]],Table3[zip],Table3[county])</f>
        <v>Utah County</v>
      </c>
      <c r="J3416" t="str">
        <f>IFERROR(Table1[[#This Row],[County (Utah.gov)]], SUBSTITUTE(Table1[[#This Row],[County (WPR)]], " County", ""))</f>
        <v>Utah</v>
      </c>
    </row>
    <row r="3417" spans="1:10">
      <c r="A3417" t="s">
        <v>135</v>
      </c>
      <c r="B3417" t="s">
        <v>300</v>
      </c>
      <c r="C3417">
        <v>2025</v>
      </c>
      <c r="D3417">
        <v>2</v>
      </c>
      <c r="E3417">
        <v>84660</v>
      </c>
      <c r="F3417" t="s">
        <v>290</v>
      </c>
      <c r="G3417">
        <v>11</v>
      </c>
      <c r="H3417" t="str">
        <f>_xlfn.XLOOKUP(Table1[[#This Row],[ZIPCODE]],Table2[Zip Code],Table2[County])</f>
        <v>Utah</v>
      </c>
      <c r="I3417" t="str">
        <f>_xlfn.XLOOKUP(Table1[[#This Row],[ZIPCODE]],Table3[zip],Table3[county])</f>
        <v>Utah County</v>
      </c>
      <c r="J3417" t="str">
        <f>IFERROR(Table1[[#This Row],[County (Utah.gov)]], SUBSTITUTE(Table1[[#This Row],[County (WPR)]], " County", ""))</f>
        <v>Utah</v>
      </c>
    </row>
    <row r="3418" spans="1:10">
      <c r="A3418" t="s">
        <v>135</v>
      </c>
      <c r="B3418" t="s">
        <v>300</v>
      </c>
      <c r="C3418">
        <v>2025</v>
      </c>
      <c r="D3418">
        <v>2</v>
      </c>
      <c r="E3418">
        <v>84660</v>
      </c>
      <c r="F3418" t="s">
        <v>291</v>
      </c>
      <c r="G3418">
        <v>2</v>
      </c>
      <c r="H3418" t="str">
        <f>_xlfn.XLOOKUP(Table1[[#This Row],[ZIPCODE]],Table2[Zip Code],Table2[County])</f>
        <v>Utah</v>
      </c>
      <c r="I3418" t="str">
        <f>_xlfn.XLOOKUP(Table1[[#This Row],[ZIPCODE]],Table3[zip],Table3[county])</f>
        <v>Utah County</v>
      </c>
      <c r="J3418" t="str">
        <f>IFERROR(Table1[[#This Row],[County (Utah.gov)]], SUBSTITUTE(Table1[[#This Row],[County (WPR)]], " County", ""))</f>
        <v>Utah</v>
      </c>
    </row>
    <row r="3419" spans="1:10">
      <c r="A3419" t="s">
        <v>135</v>
      </c>
      <c r="B3419" t="s">
        <v>300</v>
      </c>
      <c r="C3419">
        <v>2025</v>
      </c>
      <c r="D3419">
        <v>2</v>
      </c>
      <c r="E3419">
        <v>84663</v>
      </c>
      <c r="F3419" t="s">
        <v>290</v>
      </c>
      <c r="G3419">
        <v>7</v>
      </c>
      <c r="H3419" t="str">
        <f>_xlfn.XLOOKUP(Table1[[#This Row],[ZIPCODE]],Table2[Zip Code],Table2[County])</f>
        <v>Utah</v>
      </c>
      <c r="I3419" t="str">
        <f>_xlfn.XLOOKUP(Table1[[#This Row],[ZIPCODE]],Table3[zip],Table3[county])</f>
        <v>Utah County</v>
      </c>
      <c r="J3419" t="str">
        <f>IFERROR(Table1[[#This Row],[County (Utah.gov)]], SUBSTITUTE(Table1[[#This Row],[County (WPR)]], " County", ""))</f>
        <v>Utah</v>
      </c>
    </row>
    <row r="3420" spans="1:10">
      <c r="A3420" t="s">
        <v>135</v>
      </c>
      <c r="B3420" t="s">
        <v>300</v>
      </c>
      <c r="C3420">
        <v>2025</v>
      </c>
      <c r="D3420">
        <v>2</v>
      </c>
      <c r="E3420">
        <v>84663</v>
      </c>
      <c r="F3420" t="s">
        <v>291</v>
      </c>
      <c r="G3420">
        <v>1</v>
      </c>
      <c r="H3420" t="str">
        <f>_xlfn.XLOOKUP(Table1[[#This Row],[ZIPCODE]],Table2[Zip Code],Table2[County])</f>
        <v>Utah</v>
      </c>
      <c r="I3420" t="str">
        <f>_xlfn.XLOOKUP(Table1[[#This Row],[ZIPCODE]],Table3[zip],Table3[county])</f>
        <v>Utah County</v>
      </c>
      <c r="J3420" t="str">
        <f>IFERROR(Table1[[#This Row],[County (Utah.gov)]], SUBSTITUTE(Table1[[#This Row],[County (WPR)]], " County", ""))</f>
        <v>Utah</v>
      </c>
    </row>
    <row r="3421" spans="1:10">
      <c r="A3421" t="s">
        <v>135</v>
      </c>
      <c r="B3421" t="s">
        <v>300</v>
      </c>
      <c r="C3421">
        <v>2025</v>
      </c>
      <c r="D3421">
        <v>2</v>
      </c>
      <c r="E3421">
        <v>84664</v>
      </c>
      <c r="F3421" t="s">
        <v>290</v>
      </c>
      <c r="G3421">
        <v>9</v>
      </c>
      <c r="H3421" t="str">
        <f>_xlfn.XLOOKUP(Table1[[#This Row],[ZIPCODE]],Table2[Zip Code],Table2[County])</f>
        <v>Utah</v>
      </c>
      <c r="I3421" t="str">
        <f>_xlfn.XLOOKUP(Table1[[#This Row],[ZIPCODE]],Table3[zip],Table3[county])</f>
        <v>Utah County</v>
      </c>
      <c r="J3421" t="str">
        <f>IFERROR(Table1[[#This Row],[County (Utah.gov)]], SUBSTITUTE(Table1[[#This Row],[County (WPR)]], " County", ""))</f>
        <v>Utah</v>
      </c>
    </row>
    <row r="3422" spans="1:10">
      <c r="A3422" t="s">
        <v>135</v>
      </c>
      <c r="B3422" t="s">
        <v>300</v>
      </c>
      <c r="C3422">
        <v>2025</v>
      </c>
      <c r="D3422">
        <v>2</v>
      </c>
      <c r="E3422">
        <v>84701</v>
      </c>
      <c r="F3422" t="s">
        <v>290</v>
      </c>
      <c r="G3422">
        <v>1</v>
      </c>
      <c r="H3422" t="str">
        <f>_xlfn.XLOOKUP(Table1[[#This Row],[ZIPCODE]],Table2[Zip Code],Table2[County])</f>
        <v>Sevier</v>
      </c>
      <c r="I3422" t="str">
        <f>_xlfn.XLOOKUP(Table1[[#This Row],[ZIPCODE]],Table3[zip],Table3[county])</f>
        <v>Sevier County</v>
      </c>
      <c r="J3422" t="str">
        <f>IFERROR(Table1[[#This Row],[County (Utah.gov)]], SUBSTITUTE(Table1[[#This Row],[County (WPR)]], " County", ""))</f>
        <v>Sevier</v>
      </c>
    </row>
    <row r="3423" spans="1:10">
      <c r="A3423" t="s">
        <v>135</v>
      </c>
      <c r="B3423" t="s">
        <v>300</v>
      </c>
      <c r="C3423">
        <v>2025</v>
      </c>
      <c r="D3423">
        <v>2</v>
      </c>
      <c r="E3423">
        <v>84711</v>
      </c>
      <c r="F3423" t="s">
        <v>290</v>
      </c>
      <c r="G3423">
        <v>1</v>
      </c>
      <c r="H3423" t="str">
        <f>_xlfn.XLOOKUP(Table1[[#This Row],[ZIPCODE]],Table2[Zip Code],Table2[County])</f>
        <v>Sevier</v>
      </c>
      <c r="I3423" t="str">
        <f>_xlfn.XLOOKUP(Table1[[#This Row],[ZIPCODE]],Table3[zip],Table3[county])</f>
        <v>Sevier County</v>
      </c>
      <c r="J3423" t="str">
        <f>IFERROR(Table1[[#This Row],[County (Utah.gov)]], SUBSTITUTE(Table1[[#This Row],[County (WPR)]], " County", ""))</f>
        <v>Sevier</v>
      </c>
    </row>
    <row r="3424" spans="1:10">
      <c r="A3424" t="s">
        <v>135</v>
      </c>
      <c r="B3424" t="s">
        <v>300</v>
      </c>
      <c r="C3424">
        <v>2025</v>
      </c>
      <c r="D3424">
        <v>2</v>
      </c>
      <c r="E3424">
        <v>84713</v>
      </c>
      <c r="F3424" t="s">
        <v>290</v>
      </c>
      <c r="G3424">
        <v>1</v>
      </c>
      <c r="H3424" t="str">
        <f>_xlfn.XLOOKUP(Table1[[#This Row],[ZIPCODE]],Table2[Zip Code],Table2[County])</f>
        <v>Beaver</v>
      </c>
      <c r="I3424" t="str">
        <f>_xlfn.XLOOKUP(Table1[[#This Row],[ZIPCODE]],Table3[zip],Table3[county])</f>
        <v>Beaver County</v>
      </c>
      <c r="J3424" t="str">
        <f>IFERROR(Table1[[#This Row],[County (Utah.gov)]], SUBSTITUTE(Table1[[#This Row],[County (WPR)]], " County", ""))</f>
        <v>Beaver</v>
      </c>
    </row>
    <row r="3425" spans="1:10">
      <c r="A3425" t="s">
        <v>135</v>
      </c>
      <c r="B3425" t="s">
        <v>300</v>
      </c>
      <c r="C3425">
        <v>2025</v>
      </c>
      <c r="D3425">
        <v>2</v>
      </c>
      <c r="E3425">
        <v>84720</v>
      </c>
      <c r="F3425" t="s">
        <v>290</v>
      </c>
      <c r="G3425">
        <v>5</v>
      </c>
      <c r="H3425" t="str">
        <f>_xlfn.XLOOKUP(Table1[[#This Row],[ZIPCODE]],Table2[Zip Code],Table2[County])</f>
        <v>Iron</v>
      </c>
      <c r="I3425" t="str">
        <f>_xlfn.XLOOKUP(Table1[[#This Row],[ZIPCODE]],Table3[zip],Table3[county])</f>
        <v>Iron County</v>
      </c>
      <c r="J3425" t="str">
        <f>IFERROR(Table1[[#This Row],[County (Utah.gov)]], SUBSTITUTE(Table1[[#This Row],[County (WPR)]], " County", ""))</f>
        <v>Iron</v>
      </c>
    </row>
    <row r="3426" spans="1:10">
      <c r="A3426" t="s">
        <v>135</v>
      </c>
      <c r="B3426" t="s">
        <v>300</v>
      </c>
      <c r="C3426">
        <v>2025</v>
      </c>
      <c r="D3426">
        <v>2</v>
      </c>
      <c r="E3426">
        <v>84721</v>
      </c>
      <c r="F3426" t="s">
        <v>290</v>
      </c>
      <c r="G3426">
        <v>3</v>
      </c>
      <c r="H3426" t="str">
        <f>_xlfn.XLOOKUP(Table1[[#This Row],[ZIPCODE]],Table2[Zip Code],Table2[County])</f>
        <v>Iron</v>
      </c>
      <c r="I3426" t="str">
        <f>_xlfn.XLOOKUP(Table1[[#This Row],[ZIPCODE]],Table3[zip],Table3[county])</f>
        <v>Iron County</v>
      </c>
      <c r="J3426" t="str">
        <f>IFERROR(Table1[[#This Row],[County (Utah.gov)]], SUBSTITUTE(Table1[[#This Row],[County (WPR)]], " County", ""))</f>
        <v>Iron</v>
      </c>
    </row>
    <row r="3427" spans="1:10">
      <c r="A3427" t="s">
        <v>135</v>
      </c>
      <c r="B3427" t="s">
        <v>300</v>
      </c>
      <c r="C3427">
        <v>2025</v>
      </c>
      <c r="D3427">
        <v>2</v>
      </c>
      <c r="E3427">
        <v>84725</v>
      </c>
      <c r="F3427" t="s">
        <v>291</v>
      </c>
      <c r="G3427">
        <v>1</v>
      </c>
      <c r="H3427" t="str">
        <f>_xlfn.XLOOKUP(Table1[[#This Row],[ZIPCODE]],Table2[Zip Code],Table2[County])</f>
        <v>Washington</v>
      </c>
      <c r="I3427" t="str">
        <f>_xlfn.XLOOKUP(Table1[[#This Row],[ZIPCODE]],Table3[zip],Table3[county])</f>
        <v>Washington County</v>
      </c>
      <c r="J3427" t="str">
        <f>IFERROR(Table1[[#This Row],[County (Utah.gov)]], SUBSTITUTE(Table1[[#This Row],[County (WPR)]], " County", ""))</f>
        <v>Washington</v>
      </c>
    </row>
    <row r="3428" spans="1:10">
      <c r="A3428" t="s">
        <v>135</v>
      </c>
      <c r="B3428" t="s">
        <v>300</v>
      </c>
      <c r="C3428">
        <v>2025</v>
      </c>
      <c r="D3428">
        <v>2</v>
      </c>
      <c r="E3428">
        <v>84728</v>
      </c>
      <c r="F3428" t="s">
        <v>291</v>
      </c>
      <c r="G3428">
        <v>1</v>
      </c>
      <c r="H3428" t="str">
        <f>_xlfn.XLOOKUP(Table1[[#This Row],[ZIPCODE]],Table2[Zip Code],Table2[County])</f>
        <v>Millard</v>
      </c>
      <c r="I3428" t="str">
        <f>_xlfn.XLOOKUP(Table1[[#This Row],[ZIPCODE]],Table3[zip],Table3[county])</f>
        <v>Millard County</v>
      </c>
      <c r="J3428" t="str">
        <f>IFERROR(Table1[[#This Row],[County (Utah.gov)]], SUBSTITUTE(Table1[[#This Row],[County (WPR)]], " County", ""))</f>
        <v>Millard</v>
      </c>
    </row>
    <row r="3429" spans="1:10">
      <c r="A3429" t="s">
        <v>135</v>
      </c>
      <c r="B3429" t="s">
        <v>300</v>
      </c>
      <c r="C3429">
        <v>2025</v>
      </c>
      <c r="D3429">
        <v>2</v>
      </c>
      <c r="E3429">
        <v>84737</v>
      </c>
      <c r="F3429" t="s">
        <v>290</v>
      </c>
      <c r="G3429">
        <v>3</v>
      </c>
      <c r="H3429" t="str">
        <f>_xlfn.XLOOKUP(Table1[[#This Row],[ZIPCODE]],Table2[Zip Code],Table2[County])</f>
        <v>Washington</v>
      </c>
      <c r="I3429" t="str">
        <f>_xlfn.XLOOKUP(Table1[[#This Row],[ZIPCODE]],Table3[zip],Table3[county])</f>
        <v>Washington County</v>
      </c>
      <c r="J3429" t="str">
        <f>IFERROR(Table1[[#This Row],[County (Utah.gov)]], SUBSTITUTE(Table1[[#This Row],[County (WPR)]], " County", ""))</f>
        <v>Washington</v>
      </c>
    </row>
    <row r="3430" spans="1:10">
      <c r="A3430" t="s">
        <v>135</v>
      </c>
      <c r="B3430" t="s">
        <v>300</v>
      </c>
      <c r="C3430">
        <v>2025</v>
      </c>
      <c r="D3430">
        <v>2</v>
      </c>
      <c r="E3430">
        <v>84738</v>
      </c>
      <c r="F3430" t="s">
        <v>290</v>
      </c>
      <c r="G3430">
        <v>1</v>
      </c>
      <c r="H3430" t="str">
        <f>_xlfn.XLOOKUP(Table1[[#This Row],[ZIPCODE]],Table2[Zip Code],Table2[County])</f>
        <v>Washington</v>
      </c>
      <c r="I3430" t="str">
        <f>_xlfn.XLOOKUP(Table1[[#This Row],[ZIPCODE]],Table3[zip],Table3[county])</f>
        <v>Washington County</v>
      </c>
      <c r="J3430" t="str">
        <f>IFERROR(Table1[[#This Row],[County (Utah.gov)]], SUBSTITUTE(Table1[[#This Row],[County (WPR)]], " County", ""))</f>
        <v>Washington</v>
      </c>
    </row>
    <row r="3431" spans="1:10">
      <c r="A3431" t="s">
        <v>135</v>
      </c>
      <c r="B3431" t="s">
        <v>300</v>
      </c>
      <c r="C3431">
        <v>2025</v>
      </c>
      <c r="D3431">
        <v>2</v>
      </c>
      <c r="E3431">
        <v>84741</v>
      </c>
      <c r="F3431" t="s">
        <v>290</v>
      </c>
      <c r="G3431">
        <v>1</v>
      </c>
      <c r="H3431" t="str">
        <f>_xlfn.XLOOKUP(Table1[[#This Row],[ZIPCODE]],Table2[Zip Code],Table2[County])</f>
        <v>Kane</v>
      </c>
      <c r="I3431" t="str">
        <f>_xlfn.XLOOKUP(Table1[[#This Row],[ZIPCODE]],Table3[zip],Table3[county])</f>
        <v>Kane County</v>
      </c>
      <c r="J3431" t="str">
        <f>IFERROR(Table1[[#This Row],[County (Utah.gov)]], SUBSTITUTE(Table1[[#This Row],[County (WPR)]], " County", ""))</f>
        <v>Kane</v>
      </c>
    </row>
    <row r="3432" spans="1:10">
      <c r="A3432" t="s">
        <v>135</v>
      </c>
      <c r="B3432" t="s">
        <v>300</v>
      </c>
      <c r="C3432">
        <v>2025</v>
      </c>
      <c r="D3432">
        <v>2</v>
      </c>
      <c r="E3432">
        <v>84745</v>
      </c>
      <c r="F3432" t="s">
        <v>290</v>
      </c>
      <c r="G3432">
        <v>1</v>
      </c>
      <c r="H3432" t="str">
        <f>_xlfn.XLOOKUP(Table1[[#This Row],[ZIPCODE]],Table2[Zip Code],Table2[County])</f>
        <v>Washington</v>
      </c>
      <c r="I3432" t="str">
        <f>_xlfn.XLOOKUP(Table1[[#This Row],[ZIPCODE]],Table3[zip],Table3[county])</f>
        <v>Washington County</v>
      </c>
      <c r="J3432" t="str">
        <f>IFERROR(Table1[[#This Row],[County (Utah.gov)]], SUBSTITUTE(Table1[[#This Row],[County (WPR)]], " County", ""))</f>
        <v>Washington</v>
      </c>
    </row>
    <row r="3433" spans="1:10">
      <c r="A3433" t="s">
        <v>135</v>
      </c>
      <c r="B3433" t="s">
        <v>300</v>
      </c>
      <c r="C3433">
        <v>2025</v>
      </c>
      <c r="D3433">
        <v>2</v>
      </c>
      <c r="E3433">
        <v>84757</v>
      </c>
      <c r="F3433" t="s">
        <v>291</v>
      </c>
      <c r="G3433">
        <v>1</v>
      </c>
      <c r="H3433" t="str">
        <f>_xlfn.XLOOKUP(Table1[[#This Row],[ZIPCODE]],Table2[Zip Code],Table2[County])</f>
        <v>Washington</v>
      </c>
      <c r="I3433" t="str">
        <f>_xlfn.XLOOKUP(Table1[[#This Row],[ZIPCODE]],Table3[zip],Table3[county])</f>
        <v>Washington County</v>
      </c>
      <c r="J3433" t="str">
        <f>IFERROR(Table1[[#This Row],[County (Utah.gov)]], SUBSTITUTE(Table1[[#This Row],[County (WPR)]], " County", ""))</f>
        <v>Washington</v>
      </c>
    </row>
    <row r="3434" spans="1:10">
      <c r="A3434" t="s">
        <v>135</v>
      </c>
      <c r="B3434" t="s">
        <v>300</v>
      </c>
      <c r="C3434">
        <v>2025</v>
      </c>
      <c r="D3434">
        <v>2</v>
      </c>
      <c r="E3434">
        <v>84765</v>
      </c>
      <c r="F3434" t="s">
        <v>290</v>
      </c>
      <c r="G3434">
        <v>1</v>
      </c>
      <c r="H3434" t="str">
        <f>_xlfn.XLOOKUP(Table1[[#This Row],[ZIPCODE]],Table2[Zip Code],Table2[County])</f>
        <v>Washington</v>
      </c>
      <c r="I3434" t="str">
        <f>_xlfn.XLOOKUP(Table1[[#This Row],[ZIPCODE]],Table3[zip],Table3[county])</f>
        <v>Washington County</v>
      </c>
      <c r="J3434" t="str">
        <f>IFERROR(Table1[[#This Row],[County (Utah.gov)]], SUBSTITUTE(Table1[[#This Row],[County (WPR)]], " County", ""))</f>
        <v>Washington</v>
      </c>
    </row>
    <row r="3435" spans="1:10">
      <c r="A3435" t="s">
        <v>135</v>
      </c>
      <c r="B3435" t="s">
        <v>300</v>
      </c>
      <c r="C3435">
        <v>2025</v>
      </c>
      <c r="D3435">
        <v>2</v>
      </c>
      <c r="E3435">
        <v>84770</v>
      </c>
      <c r="F3435" t="s">
        <v>290</v>
      </c>
      <c r="G3435">
        <v>3</v>
      </c>
      <c r="H3435" t="str">
        <f>_xlfn.XLOOKUP(Table1[[#This Row],[ZIPCODE]],Table2[Zip Code],Table2[County])</f>
        <v>Washington</v>
      </c>
      <c r="I3435" t="str">
        <f>_xlfn.XLOOKUP(Table1[[#This Row],[ZIPCODE]],Table3[zip],Table3[county])</f>
        <v>Washington County</v>
      </c>
      <c r="J3435" t="str">
        <f>IFERROR(Table1[[#This Row],[County (Utah.gov)]], SUBSTITUTE(Table1[[#This Row],[County (WPR)]], " County", ""))</f>
        <v>Washington</v>
      </c>
    </row>
    <row r="3436" spans="1:10">
      <c r="A3436" t="s">
        <v>135</v>
      </c>
      <c r="B3436" t="s">
        <v>300</v>
      </c>
      <c r="C3436">
        <v>2025</v>
      </c>
      <c r="D3436">
        <v>2</v>
      </c>
      <c r="E3436">
        <v>84770</v>
      </c>
      <c r="F3436" t="s">
        <v>291</v>
      </c>
      <c r="G3436">
        <v>1</v>
      </c>
      <c r="H3436" t="str">
        <f>_xlfn.XLOOKUP(Table1[[#This Row],[ZIPCODE]],Table2[Zip Code],Table2[County])</f>
        <v>Washington</v>
      </c>
      <c r="I3436" t="str">
        <f>_xlfn.XLOOKUP(Table1[[#This Row],[ZIPCODE]],Table3[zip],Table3[county])</f>
        <v>Washington County</v>
      </c>
      <c r="J3436" t="str">
        <f>IFERROR(Table1[[#This Row],[County (Utah.gov)]], SUBSTITUTE(Table1[[#This Row],[County (WPR)]], " County", ""))</f>
        <v>Washington</v>
      </c>
    </row>
    <row r="3437" spans="1:10">
      <c r="A3437" t="s">
        <v>135</v>
      </c>
      <c r="B3437" t="s">
        <v>300</v>
      </c>
      <c r="C3437">
        <v>2025</v>
      </c>
      <c r="D3437">
        <v>2</v>
      </c>
      <c r="E3437">
        <v>84780</v>
      </c>
      <c r="F3437" t="s">
        <v>290</v>
      </c>
      <c r="G3437">
        <v>6</v>
      </c>
      <c r="H3437" t="str">
        <f>_xlfn.XLOOKUP(Table1[[#This Row],[ZIPCODE]],Table2[Zip Code],Table2[County])</f>
        <v>Washington</v>
      </c>
      <c r="I3437" t="str">
        <f>_xlfn.XLOOKUP(Table1[[#This Row],[ZIPCODE]],Table3[zip],Table3[county])</f>
        <v>Washington County</v>
      </c>
      <c r="J3437" t="str">
        <f>IFERROR(Table1[[#This Row],[County (Utah.gov)]], SUBSTITUTE(Table1[[#This Row],[County (WPR)]], " County", ""))</f>
        <v>Washington</v>
      </c>
    </row>
    <row r="3438" spans="1:10">
      <c r="A3438" t="s">
        <v>135</v>
      </c>
      <c r="B3438" t="s">
        <v>300</v>
      </c>
      <c r="C3438">
        <v>2025</v>
      </c>
      <c r="D3438">
        <v>2</v>
      </c>
      <c r="E3438">
        <v>84790</v>
      </c>
      <c r="F3438" t="s">
        <v>290</v>
      </c>
      <c r="G3438">
        <v>7</v>
      </c>
      <c r="H3438" t="str">
        <f>_xlfn.XLOOKUP(Table1[[#This Row],[ZIPCODE]],Table2[Zip Code],Table2[County])</f>
        <v>Washington</v>
      </c>
      <c r="I3438" t="str">
        <f>_xlfn.XLOOKUP(Table1[[#This Row],[ZIPCODE]],Table3[zip],Table3[county])</f>
        <v>Washington County</v>
      </c>
      <c r="J3438" t="str">
        <f>IFERROR(Table1[[#This Row],[County (Utah.gov)]], SUBSTITUTE(Table1[[#This Row],[County (WPR)]], " County", ""))</f>
        <v>Washington</v>
      </c>
    </row>
    <row r="3439" spans="1:10">
      <c r="A3439" t="s">
        <v>135</v>
      </c>
      <c r="B3439" t="s">
        <v>322</v>
      </c>
      <c r="C3439">
        <v>2025</v>
      </c>
      <c r="D3439">
        <v>2</v>
      </c>
      <c r="E3439">
        <v>84001</v>
      </c>
      <c r="F3439" t="s">
        <v>290</v>
      </c>
      <c r="G3439">
        <v>1</v>
      </c>
      <c r="H3439" t="str">
        <f>_xlfn.XLOOKUP(Table1[[#This Row],[ZIPCODE]],Table2[Zip Code],Table2[County])</f>
        <v>Duchesne</v>
      </c>
      <c r="I3439" t="str">
        <f>_xlfn.XLOOKUP(Table1[[#This Row],[ZIPCODE]],Table3[zip],Table3[county])</f>
        <v>Duchesne County</v>
      </c>
      <c r="J3439" t="str">
        <f>IFERROR(Table1[[#This Row],[County (Utah.gov)]], SUBSTITUTE(Table1[[#This Row],[County (WPR)]], " County", ""))</f>
        <v>Duchesne</v>
      </c>
    </row>
    <row r="3440" spans="1:10">
      <c r="A3440" t="s">
        <v>135</v>
      </c>
      <c r="B3440" t="s">
        <v>322</v>
      </c>
      <c r="C3440">
        <v>2025</v>
      </c>
      <c r="D3440">
        <v>2</v>
      </c>
      <c r="E3440">
        <v>84001</v>
      </c>
      <c r="F3440" t="s">
        <v>291</v>
      </c>
      <c r="G3440">
        <v>4</v>
      </c>
      <c r="H3440" t="str">
        <f>_xlfn.XLOOKUP(Table1[[#This Row],[ZIPCODE]],Table2[Zip Code],Table2[County])</f>
        <v>Duchesne</v>
      </c>
      <c r="I3440" t="str">
        <f>_xlfn.XLOOKUP(Table1[[#This Row],[ZIPCODE]],Table3[zip],Table3[county])</f>
        <v>Duchesne County</v>
      </c>
      <c r="J3440" t="str">
        <f>IFERROR(Table1[[#This Row],[County (Utah.gov)]], SUBSTITUTE(Table1[[#This Row],[County (WPR)]], " County", ""))</f>
        <v>Duchesne</v>
      </c>
    </row>
    <row r="3441" spans="1:10">
      <c r="A3441" t="s">
        <v>135</v>
      </c>
      <c r="B3441" t="s">
        <v>322</v>
      </c>
      <c r="C3441">
        <v>2025</v>
      </c>
      <c r="D3441">
        <v>2</v>
      </c>
      <c r="E3441">
        <v>84002</v>
      </c>
      <c r="F3441" t="s">
        <v>290</v>
      </c>
      <c r="G3441">
        <v>1</v>
      </c>
      <c r="H3441" t="str">
        <f>_xlfn.XLOOKUP(Table1[[#This Row],[ZIPCODE]],Table2[Zip Code],Table2[County])</f>
        <v>Duchesne</v>
      </c>
      <c r="I3441" t="str">
        <f>_xlfn.XLOOKUP(Table1[[#This Row],[ZIPCODE]],Table3[zip],Table3[county])</f>
        <v>Duchesne County</v>
      </c>
      <c r="J3441" t="str">
        <f>IFERROR(Table1[[#This Row],[County (Utah.gov)]], SUBSTITUTE(Table1[[#This Row],[County (WPR)]], " County", ""))</f>
        <v>Duchesne</v>
      </c>
    </row>
    <row r="3442" spans="1:10">
      <c r="A3442" t="s">
        <v>135</v>
      </c>
      <c r="B3442" t="s">
        <v>322</v>
      </c>
      <c r="C3442">
        <v>2025</v>
      </c>
      <c r="D3442">
        <v>2</v>
      </c>
      <c r="E3442">
        <v>84003</v>
      </c>
      <c r="F3442" t="s">
        <v>290</v>
      </c>
      <c r="G3442">
        <v>129</v>
      </c>
      <c r="H3442" t="str">
        <f>_xlfn.XLOOKUP(Table1[[#This Row],[ZIPCODE]],Table2[Zip Code],Table2[County])</f>
        <v>Utah</v>
      </c>
      <c r="I3442" t="str">
        <f>_xlfn.XLOOKUP(Table1[[#This Row],[ZIPCODE]],Table3[zip],Table3[county])</f>
        <v>Utah County</v>
      </c>
      <c r="J3442" t="str">
        <f>IFERROR(Table1[[#This Row],[County (Utah.gov)]], SUBSTITUTE(Table1[[#This Row],[County (WPR)]], " County", ""))</f>
        <v>Utah</v>
      </c>
    </row>
    <row r="3443" spans="1:10">
      <c r="A3443" t="s">
        <v>135</v>
      </c>
      <c r="B3443" t="s">
        <v>322</v>
      </c>
      <c r="C3443">
        <v>2025</v>
      </c>
      <c r="D3443">
        <v>2</v>
      </c>
      <c r="E3443">
        <v>84003</v>
      </c>
      <c r="F3443" t="s">
        <v>291</v>
      </c>
      <c r="G3443">
        <v>30</v>
      </c>
      <c r="H3443" t="str">
        <f>_xlfn.XLOOKUP(Table1[[#This Row],[ZIPCODE]],Table2[Zip Code],Table2[County])</f>
        <v>Utah</v>
      </c>
      <c r="I3443" t="str">
        <f>_xlfn.XLOOKUP(Table1[[#This Row],[ZIPCODE]],Table3[zip],Table3[county])</f>
        <v>Utah County</v>
      </c>
      <c r="J3443" t="str">
        <f>IFERROR(Table1[[#This Row],[County (Utah.gov)]], SUBSTITUTE(Table1[[#This Row],[County (WPR)]], " County", ""))</f>
        <v>Utah</v>
      </c>
    </row>
    <row r="3444" spans="1:10">
      <c r="A3444" t="s">
        <v>135</v>
      </c>
      <c r="B3444" t="s">
        <v>322</v>
      </c>
      <c r="C3444">
        <v>2025</v>
      </c>
      <c r="D3444">
        <v>2</v>
      </c>
      <c r="E3444">
        <v>84004</v>
      </c>
      <c r="F3444" t="s">
        <v>290</v>
      </c>
      <c r="G3444">
        <v>29</v>
      </c>
      <c r="H3444" t="str">
        <f>_xlfn.XLOOKUP(Table1[[#This Row],[ZIPCODE]],Table2[Zip Code],Table2[County])</f>
        <v>Utah</v>
      </c>
      <c r="I3444" t="str">
        <f>_xlfn.XLOOKUP(Table1[[#This Row],[ZIPCODE]],Table3[zip],Table3[county])</f>
        <v>Utah County</v>
      </c>
      <c r="J3444" t="str">
        <f>IFERROR(Table1[[#This Row],[County (Utah.gov)]], SUBSTITUTE(Table1[[#This Row],[County (WPR)]], " County", ""))</f>
        <v>Utah</v>
      </c>
    </row>
    <row r="3445" spans="1:10">
      <c r="A3445" t="s">
        <v>135</v>
      </c>
      <c r="B3445" t="s">
        <v>322</v>
      </c>
      <c r="C3445">
        <v>2025</v>
      </c>
      <c r="D3445">
        <v>2</v>
      </c>
      <c r="E3445">
        <v>84004</v>
      </c>
      <c r="F3445" t="s">
        <v>291</v>
      </c>
      <c r="G3445">
        <v>5</v>
      </c>
      <c r="H3445" t="str">
        <f>_xlfn.XLOOKUP(Table1[[#This Row],[ZIPCODE]],Table2[Zip Code],Table2[County])</f>
        <v>Utah</v>
      </c>
      <c r="I3445" t="str">
        <f>_xlfn.XLOOKUP(Table1[[#This Row],[ZIPCODE]],Table3[zip],Table3[county])</f>
        <v>Utah County</v>
      </c>
      <c r="J3445" t="str">
        <f>IFERROR(Table1[[#This Row],[County (Utah.gov)]], SUBSTITUTE(Table1[[#This Row],[County (WPR)]], " County", ""))</f>
        <v>Utah</v>
      </c>
    </row>
    <row r="3446" spans="1:10">
      <c r="A3446" t="s">
        <v>135</v>
      </c>
      <c r="B3446" t="s">
        <v>322</v>
      </c>
      <c r="C3446">
        <v>2025</v>
      </c>
      <c r="D3446">
        <v>2</v>
      </c>
      <c r="E3446">
        <v>84005</v>
      </c>
      <c r="F3446" t="s">
        <v>290</v>
      </c>
      <c r="G3446">
        <v>74</v>
      </c>
      <c r="H3446" t="e">
        <f>_xlfn.XLOOKUP(Table1[[#This Row],[ZIPCODE]],Table2[Zip Code],Table2[County])</f>
        <v>#N/A</v>
      </c>
      <c r="I3446" t="str">
        <f>_xlfn.XLOOKUP(Table1[[#This Row],[ZIPCODE]],Table3[zip],Table3[county])</f>
        <v>Utah County</v>
      </c>
      <c r="J3446" t="str">
        <f>IFERROR(Table1[[#This Row],[County (Utah.gov)]], SUBSTITUTE(Table1[[#This Row],[County (WPR)]], " County", ""))</f>
        <v>Utah</v>
      </c>
    </row>
    <row r="3447" spans="1:10">
      <c r="A3447" t="s">
        <v>135</v>
      </c>
      <c r="B3447" t="s">
        <v>322</v>
      </c>
      <c r="C3447">
        <v>2025</v>
      </c>
      <c r="D3447">
        <v>2</v>
      </c>
      <c r="E3447">
        <v>84005</v>
      </c>
      <c r="F3447" t="s">
        <v>291</v>
      </c>
      <c r="G3447">
        <v>17</v>
      </c>
      <c r="H3447" t="e">
        <f>_xlfn.XLOOKUP(Table1[[#This Row],[ZIPCODE]],Table2[Zip Code],Table2[County])</f>
        <v>#N/A</v>
      </c>
      <c r="I3447" t="str">
        <f>_xlfn.XLOOKUP(Table1[[#This Row],[ZIPCODE]],Table3[zip],Table3[county])</f>
        <v>Utah County</v>
      </c>
      <c r="J3447" t="str">
        <f>IFERROR(Table1[[#This Row],[County (Utah.gov)]], SUBSTITUTE(Table1[[#This Row],[County (WPR)]], " County", ""))</f>
        <v>Utah</v>
      </c>
    </row>
    <row r="3448" spans="1:10">
      <c r="A3448" t="s">
        <v>135</v>
      </c>
      <c r="B3448" t="s">
        <v>322</v>
      </c>
      <c r="C3448">
        <v>2025</v>
      </c>
      <c r="D3448">
        <v>2</v>
      </c>
      <c r="E3448">
        <v>84007</v>
      </c>
      <c r="F3448" t="s">
        <v>290</v>
      </c>
      <c r="G3448">
        <v>3</v>
      </c>
      <c r="H3448" t="str">
        <f>_xlfn.XLOOKUP(Table1[[#This Row],[ZIPCODE]],Table2[Zip Code],Table2[County])</f>
        <v>Duchesne</v>
      </c>
      <c r="I3448" t="str">
        <f>_xlfn.XLOOKUP(Table1[[#This Row],[ZIPCODE]],Table3[zip],Table3[county])</f>
        <v>Duchesne County</v>
      </c>
      <c r="J3448" t="str">
        <f>IFERROR(Table1[[#This Row],[County (Utah.gov)]], SUBSTITUTE(Table1[[#This Row],[County (WPR)]], " County", ""))</f>
        <v>Duchesne</v>
      </c>
    </row>
    <row r="3449" spans="1:10">
      <c r="A3449" t="s">
        <v>135</v>
      </c>
      <c r="B3449" t="s">
        <v>322</v>
      </c>
      <c r="C3449">
        <v>2025</v>
      </c>
      <c r="D3449">
        <v>2</v>
      </c>
      <c r="E3449">
        <v>84007</v>
      </c>
      <c r="F3449" t="s">
        <v>291</v>
      </c>
      <c r="G3449">
        <v>2</v>
      </c>
      <c r="H3449" t="str">
        <f>_xlfn.XLOOKUP(Table1[[#This Row],[ZIPCODE]],Table2[Zip Code],Table2[County])</f>
        <v>Duchesne</v>
      </c>
      <c r="I3449" t="str">
        <f>_xlfn.XLOOKUP(Table1[[#This Row],[ZIPCODE]],Table3[zip],Table3[county])</f>
        <v>Duchesne County</v>
      </c>
      <c r="J3449" t="str">
        <f>IFERROR(Table1[[#This Row],[County (Utah.gov)]], SUBSTITUTE(Table1[[#This Row],[County (WPR)]], " County", ""))</f>
        <v>Duchesne</v>
      </c>
    </row>
    <row r="3450" spans="1:10">
      <c r="A3450" t="s">
        <v>135</v>
      </c>
      <c r="B3450" t="s">
        <v>322</v>
      </c>
      <c r="C3450">
        <v>2025</v>
      </c>
      <c r="D3450">
        <v>2</v>
      </c>
      <c r="E3450">
        <v>84009</v>
      </c>
      <c r="F3450" t="s">
        <v>290</v>
      </c>
      <c r="G3450">
        <v>68</v>
      </c>
      <c r="H3450" t="e">
        <f>_xlfn.XLOOKUP(Table1[[#This Row],[ZIPCODE]],Table2[Zip Code],Table2[County])</f>
        <v>#N/A</v>
      </c>
      <c r="I3450" t="str">
        <f>_xlfn.XLOOKUP(Table1[[#This Row],[ZIPCODE]],Table3[zip],Table3[county])</f>
        <v>Salt Lake County</v>
      </c>
      <c r="J3450" t="str">
        <f>IFERROR(Table1[[#This Row],[County (Utah.gov)]], SUBSTITUTE(Table1[[#This Row],[County (WPR)]], " County", ""))</f>
        <v>Salt Lake</v>
      </c>
    </row>
    <row r="3451" spans="1:10">
      <c r="A3451" t="s">
        <v>135</v>
      </c>
      <c r="B3451" t="s">
        <v>322</v>
      </c>
      <c r="C3451">
        <v>2025</v>
      </c>
      <c r="D3451">
        <v>2</v>
      </c>
      <c r="E3451">
        <v>84009</v>
      </c>
      <c r="F3451" t="s">
        <v>291</v>
      </c>
      <c r="G3451">
        <v>19</v>
      </c>
      <c r="H3451" t="e">
        <f>_xlfn.XLOOKUP(Table1[[#This Row],[ZIPCODE]],Table2[Zip Code],Table2[County])</f>
        <v>#N/A</v>
      </c>
      <c r="I3451" t="str">
        <f>_xlfn.XLOOKUP(Table1[[#This Row],[ZIPCODE]],Table3[zip],Table3[county])</f>
        <v>Salt Lake County</v>
      </c>
      <c r="J3451" t="str">
        <f>IFERROR(Table1[[#This Row],[County (Utah.gov)]], SUBSTITUTE(Table1[[#This Row],[County (WPR)]], " County", ""))</f>
        <v>Salt Lake</v>
      </c>
    </row>
    <row r="3452" spans="1:10">
      <c r="A3452" t="s">
        <v>135</v>
      </c>
      <c r="B3452" t="s">
        <v>322</v>
      </c>
      <c r="C3452">
        <v>2025</v>
      </c>
      <c r="D3452">
        <v>2</v>
      </c>
      <c r="E3452">
        <v>84010</v>
      </c>
      <c r="F3452" t="s">
        <v>290</v>
      </c>
      <c r="G3452">
        <v>128</v>
      </c>
      <c r="H3452" t="str">
        <f>_xlfn.XLOOKUP(Table1[[#This Row],[ZIPCODE]],Table2[Zip Code],Table2[County])</f>
        <v>Davis</v>
      </c>
      <c r="I3452" t="str">
        <f>_xlfn.XLOOKUP(Table1[[#This Row],[ZIPCODE]],Table3[zip],Table3[county])</f>
        <v>Davis County</v>
      </c>
      <c r="J3452" t="str">
        <f>IFERROR(Table1[[#This Row],[County (Utah.gov)]], SUBSTITUTE(Table1[[#This Row],[County (WPR)]], " County", ""))</f>
        <v>Davis</v>
      </c>
    </row>
    <row r="3453" spans="1:10">
      <c r="A3453" t="s">
        <v>135</v>
      </c>
      <c r="B3453" t="s">
        <v>322</v>
      </c>
      <c r="C3453">
        <v>2025</v>
      </c>
      <c r="D3453">
        <v>2</v>
      </c>
      <c r="E3453">
        <v>84010</v>
      </c>
      <c r="F3453" t="s">
        <v>291</v>
      </c>
      <c r="G3453">
        <v>29</v>
      </c>
      <c r="H3453" t="str">
        <f>_xlfn.XLOOKUP(Table1[[#This Row],[ZIPCODE]],Table2[Zip Code],Table2[County])</f>
        <v>Davis</v>
      </c>
      <c r="I3453" t="str">
        <f>_xlfn.XLOOKUP(Table1[[#This Row],[ZIPCODE]],Table3[zip],Table3[county])</f>
        <v>Davis County</v>
      </c>
      <c r="J3453" t="str">
        <f>IFERROR(Table1[[#This Row],[County (Utah.gov)]], SUBSTITUTE(Table1[[#This Row],[County (WPR)]], " County", ""))</f>
        <v>Davis</v>
      </c>
    </row>
    <row r="3454" spans="1:10">
      <c r="A3454" t="s">
        <v>135</v>
      </c>
      <c r="B3454" t="s">
        <v>322</v>
      </c>
      <c r="C3454">
        <v>2025</v>
      </c>
      <c r="D3454">
        <v>2</v>
      </c>
      <c r="E3454">
        <v>84011</v>
      </c>
      <c r="F3454" t="s">
        <v>291</v>
      </c>
      <c r="G3454">
        <v>1</v>
      </c>
      <c r="H3454" t="str">
        <f>_xlfn.XLOOKUP(Table1[[#This Row],[ZIPCODE]],Table2[Zip Code],Table2[County])</f>
        <v>Davis</v>
      </c>
      <c r="I3454" t="e">
        <f>_xlfn.XLOOKUP(Table1[[#This Row],[ZIPCODE]],Table3[zip],Table3[county])</f>
        <v>#N/A</v>
      </c>
      <c r="J3454" t="str">
        <f>IFERROR(Table1[[#This Row],[County (Utah.gov)]], SUBSTITUTE(Table1[[#This Row],[County (WPR)]], " County", ""))</f>
        <v>Davis</v>
      </c>
    </row>
    <row r="3455" spans="1:10">
      <c r="A3455" t="s">
        <v>135</v>
      </c>
      <c r="B3455" t="s">
        <v>322</v>
      </c>
      <c r="C3455">
        <v>2025</v>
      </c>
      <c r="D3455">
        <v>2</v>
      </c>
      <c r="E3455">
        <v>84014</v>
      </c>
      <c r="F3455" t="s">
        <v>290</v>
      </c>
      <c r="G3455">
        <v>42</v>
      </c>
      <c r="H3455" t="str">
        <f>_xlfn.XLOOKUP(Table1[[#This Row],[ZIPCODE]],Table2[Zip Code],Table2[County])</f>
        <v>Davis</v>
      </c>
      <c r="I3455" t="str">
        <f>_xlfn.XLOOKUP(Table1[[#This Row],[ZIPCODE]],Table3[zip],Table3[county])</f>
        <v>Davis County</v>
      </c>
      <c r="J3455" t="str">
        <f>IFERROR(Table1[[#This Row],[County (Utah.gov)]], SUBSTITUTE(Table1[[#This Row],[County (WPR)]], " County", ""))</f>
        <v>Davis</v>
      </c>
    </row>
    <row r="3456" spans="1:10">
      <c r="A3456" t="s">
        <v>135</v>
      </c>
      <c r="B3456" t="s">
        <v>322</v>
      </c>
      <c r="C3456">
        <v>2025</v>
      </c>
      <c r="D3456">
        <v>2</v>
      </c>
      <c r="E3456">
        <v>84014</v>
      </c>
      <c r="F3456" t="s">
        <v>291</v>
      </c>
      <c r="G3456">
        <v>15</v>
      </c>
      <c r="H3456" t="str">
        <f>_xlfn.XLOOKUP(Table1[[#This Row],[ZIPCODE]],Table2[Zip Code],Table2[County])</f>
        <v>Davis</v>
      </c>
      <c r="I3456" t="str">
        <f>_xlfn.XLOOKUP(Table1[[#This Row],[ZIPCODE]],Table3[zip],Table3[county])</f>
        <v>Davis County</v>
      </c>
      <c r="J3456" t="str">
        <f>IFERROR(Table1[[#This Row],[County (Utah.gov)]], SUBSTITUTE(Table1[[#This Row],[County (WPR)]], " County", ""))</f>
        <v>Davis</v>
      </c>
    </row>
    <row r="3457" spans="1:10">
      <c r="A3457" t="s">
        <v>135</v>
      </c>
      <c r="B3457" t="s">
        <v>322</v>
      </c>
      <c r="C3457">
        <v>2025</v>
      </c>
      <c r="D3457">
        <v>2</v>
      </c>
      <c r="E3457">
        <v>84015</v>
      </c>
      <c r="F3457" t="s">
        <v>290</v>
      </c>
      <c r="G3457">
        <v>89</v>
      </c>
      <c r="H3457" t="str">
        <f>_xlfn.XLOOKUP(Table1[[#This Row],[ZIPCODE]],Table2[Zip Code],Table2[County])</f>
        <v>Davis</v>
      </c>
      <c r="I3457" t="str">
        <f>_xlfn.XLOOKUP(Table1[[#This Row],[ZIPCODE]],Table3[zip],Table3[county])</f>
        <v>Davis County</v>
      </c>
      <c r="J3457" t="str">
        <f>IFERROR(Table1[[#This Row],[County (Utah.gov)]], SUBSTITUTE(Table1[[#This Row],[County (WPR)]], " County", ""))</f>
        <v>Davis</v>
      </c>
    </row>
    <row r="3458" spans="1:10">
      <c r="A3458" t="s">
        <v>135</v>
      </c>
      <c r="B3458" t="s">
        <v>322</v>
      </c>
      <c r="C3458">
        <v>2025</v>
      </c>
      <c r="D3458">
        <v>2</v>
      </c>
      <c r="E3458">
        <v>84015</v>
      </c>
      <c r="F3458" t="s">
        <v>291</v>
      </c>
      <c r="G3458">
        <v>35</v>
      </c>
      <c r="H3458" t="str">
        <f>_xlfn.XLOOKUP(Table1[[#This Row],[ZIPCODE]],Table2[Zip Code],Table2[County])</f>
        <v>Davis</v>
      </c>
      <c r="I3458" t="str">
        <f>_xlfn.XLOOKUP(Table1[[#This Row],[ZIPCODE]],Table3[zip],Table3[county])</f>
        <v>Davis County</v>
      </c>
      <c r="J3458" t="str">
        <f>IFERROR(Table1[[#This Row],[County (Utah.gov)]], SUBSTITUTE(Table1[[#This Row],[County (WPR)]], " County", ""))</f>
        <v>Davis</v>
      </c>
    </row>
    <row r="3459" spans="1:10">
      <c r="A3459" t="s">
        <v>135</v>
      </c>
      <c r="B3459" t="s">
        <v>322</v>
      </c>
      <c r="C3459">
        <v>2025</v>
      </c>
      <c r="D3459">
        <v>2</v>
      </c>
      <c r="E3459">
        <v>84017</v>
      </c>
      <c r="F3459" t="s">
        <v>290</v>
      </c>
      <c r="G3459">
        <v>6</v>
      </c>
      <c r="H3459" t="str">
        <f>_xlfn.XLOOKUP(Table1[[#This Row],[ZIPCODE]],Table2[Zip Code],Table2[County])</f>
        <v>Summit</v>
      </c>
      <c r="I3459" t="str">
        <f>_xlfn.XLOOKUP(Table1[[#This Row],[ZIPCODE]],Table3[zip],Table3[county])</f>
        <v>Summit County</v>
      </c>
      <c r="J3459" t="str">
        <f>IFERROR(Table1[[#This Row],[County (Utah.gov)]], SUBSTITUTE(Table1[[#This Row],[County (WPR)]], " County", ""))</f>
        <v>Summit</v>
      </c>
    </row>
    <row r="3460" spans="1:10">
      <c r="A3460" t="s">
        <v>135</v>
      </c>
      <c r="B3460" t="s">
        <v>322</v>
      </c>
      <c r="C3460">
        <v>2025</v>
      </c>
      <c r="D3460">
        <v>2</v>
      </c>
      <c r="E3460">
        <v>84017</v>
      </c>
      <c r="F3460" t="s">
        <v>291</v>
      </c>
      <c r="G3460">
        <v>5</v>
      </c>
      <c r="H3460" t="str">
        <f>_xlfn.XLOOKUP(Table1[[#This Row],[ZIPCODE]],Table2[Zip Code],Table2[County])</f>
        <v>Summit</v>
      </c>
      <c r="I3460" t="str">
        <f>_xlfn.XLOOKUP(Table1[[#This Row],[ZIPCODE]],Table3[zip],Table3[county])</f>
        <v>Summit County</v>
      </c>
      <c r="J3460" t="str">
        <f>IFERROR(Table1[[#This Row],[County (Utah.gov)]], SUBSTITUTE(Table1[[#This Row],[County (WPR)]], " County", ""))</f>
        <v>Summit</v>
      </c>
    </row>
    <row r="3461" spans="1:10">
      <c r="A3461" t="s">
        <v>135</v>
      </c>
      <c r="B3461" t="s">
        <v>322</v>
      </c>
      <c r="C3461">
        <v>2025</v>
      </c>
      <c r="D3461">
        <v>2</v>
      </c>
      <c r="E3461">
        <v>84020</v>
      </c>
      <c r="F3461" t="s">
        <v>290</v>
      </c>
      <c r="G3461">
        <v>106</v>
      </c>
      <c r="H3461" t="str">
        <f>_xlfn.XLOOKUP(Table1[[#This Row],[ZIPCODE]],Table2[Zip Code],Table2[County])</f>
        <v>Salt Lake</v>
      </c>
      <c r="I3461" t="str">
        <f>_xlfn.XLOOKUP(Table1[[#This Row],[ZIPCODE]],Table3[zip],Table3[county])</f>
        <v>Salt Lake County</v>
      </c>
      <c r="J3461" t="str">
        <f>IFERROR(Table1[[#This Row],[County (Utah.gov)]], SUBSTITUTE(Table1[[#This Row],[County (WPR)]], " County", ""))</f>
        <v>Salt Lake</v>
      </c>
    </row>
    <row r="3462" spans="1:10">
      <c r="A3462" t="s">
        <v>135</v>
      </c>
      <c r="B3462" t="s">
        <v>322</v>
      </c>
      <c r="C3462">
        <v>2025</v>
      </c>
      <c r="D3462">
        <v>2</v>
      </c>
      <c r="E3462">
        <v>84020</v>
      </c>
      <c r="F3462" t="s">
        <v>291</v>
      </c>
      <c r="G3462">
        <v>20</v>
      </c>
      <c r="H3462" t="str">
        <f>_xlfn.XLOOKUP(Table1[[#This Row],[ZIPCODE]],Table2[Zip Code],Table2[County])</f>
        <v>Salt Lake</v>
      </c>
      <c r="I3462" t="str">
        <f>_xlfn.XLOOKUP(Table1[[#This Row],[ZIPCODE]],Table3[zip],Table3[county])</f>
        <v>Salt Lake County</v>
      </c>
      <c r="J3462" t="str">
        <f>IFERROR(Table1[[#This Row],[County (Utah.gov)]], SUBSTITUTE(Table1[[#This Row],[County (WPR)]], " County", ""))</f>
        <v>Salt Lake</v>
      </c>
    </row>
    <row r="3463" spans="1:10">
      <c r="A3463" t="s">
        <v>135</v>
      </c>
      <c r="B3463" t="s">
        <v>322</v>
      </c>
      <c r="C3463">
        <v>2025</v>
      </c>
      <c r="D3463">
        <v>2</v>
      </c>
      <c r="E3463">
        <v>84021</v>
      </c>
      <c r="F3463" t="s">
        <v>290</v>
      </c>
      <c r="G3463">
        <v>17</v>
      </c>
      <c r="H3463" t="str">
        <f>_xlfn.XLOOKUP(Table1[[#This Row],[ZIPCODE]],Table2[Zip Code],Table2[County])</f>
        <v>Duchesne</v>
      </c>
      <c r="I3463" t="str">
        <f>_xlfn.XLOOKUP(Table1[[#This Row],[ZIPCODE]],Table3[zip],Table3[county])</f>
        <v>Duchesne County</v>
      </c>
      <c r="J3463" t="str">
        <f>IFERROR(Table1[[#This Row],[County (Utah.gov)]], SUBSTITUTE(Table1[[#This Row],[County (WPR)]], " County", ""))</f>
        <v>Duchesne</v>
      </c>
    </row>
    <row r="3464" spans="1:10">
      <c r="A3464" t="s">
        <v>135</v>
      </c>
      <c r="B3464" t="s">
        <v>322</v>
      </c>
      <c r="C3464">
        <v>2025</v>
      </c>
      <c r="D3464">
        <v>2</v>
      </c>
      <c r="E3464">
        <v>84021</v>
      </c>
      <c r="F3464" t="s">
        <v>291</v>
      </c>
      <c r="G3464">
        <v>8</v>
      </c>
      <c r="H3464" t="str">
        <f>_xlfn.XLOOKUP(Table1[[#This Row],[ZIPCODE]],Table2[Zip Code],Table2[County])</f>
        <v>Duchesne</v>
      </c>
      <c r="I3464" t="str">
        <f>_xlfn.XLOOKUP(Table1[[#This Row],[ZIPCODE]],Table3[zip],Table3[county])</f>
        <v>Duchesne County</v>
      </c>
      <c r="J3464" t="str">
        <f>IFERROR(Table1[[#This Row],[County (Utah.gov)]], SUBSTITUTE(Table1[[#This Row],[County (WPR)]], " County", ""))</f>
        <v>Duchesne</v>
      </c>
    </row>
    <row r="3465" spans="1:10">
      <c r="A3465" t="s">
        <v>135</v>
      </c>
      <c r="B3465" t="s">
        <v>322</v>
      </c>
      <c r="C3465">
        <v>2025</v>
      </c>
      <c r="D3465">
        <v>2</v>
      </c>
      <c r="E3465">
        <v>84023</v>
      </c>
      <c r="F3465" t="s">
        <v>290</v>
      </c>
      <c r="G3465">
        <v>1</v>
      </c>
      <c r="H3465" t="str">
        <f>_xlfn.XLOOKUP(Table1[[#This Row],[ZIPCODE]],Table2[Zip Code],Table2[County])</f>
        <v>Daggett</v>
      </c>
      <c r="I3465" t="str">
        <f>_xlfn.XLOOKUP(Table1[[#This Row],[ZIPCODE]],Table3[zip],Table3[county])</f>
        <v>Daggett County</v>
      </c>
      <c r="J3465" t="str">
        <f>IFERROR(Table1[[#This Row],[County (Utah.gov)]], SUBSTITUTE(Table1[[#This Row],[County (WPR)]], " County", ""))</f>
        <v>Daggett</v>
      </c>
    </row>
    <row r="3466" spans="1:10">
      <c r="A3466" t="s">
        <v>135</v>
      </c>
      <c r="B3466" t="s">
        <v>322</v>
      </c>
      <c r="C3466">
        <v>2025</v>
      </c>
      <c r="D3466">
        <v>2</v>
      </c>
      <c r="E3466">
        <v>84023</v>
      </c>
      <c r="F3466" t="s">
        <v>291</v>
      </c>
      <c r="G3466">
        <v>1</v>
      </c>
      <c r="H3466" t="str">
        <f>_xlfn.XLOOKUP(Table1[[#This Row],[ZIPCODE]],Table2[Zip Code],Table2[County])</f>
        <v>Daggett</v>
      </c>
      <c r="I3466" t="str">
        <f>_xlfn.XLOOKUP(Table1[[#This Row],[ZIPCODE]],Table3[zip],Table3[county])</f>
        <v>Daggett County</v>
      </c>
      <c r="J3466" t="str">
        <f>IFERROR(Table1[[#This Row],[County (Utah.gov)]], SUBSTITUTE(Table1[[#This Row],[County (WPR)]], " County", ""))</f>
        <v>Daggett</v>
      </c>
    </row>
    <row r="3467" spans="1:10">
      <c r="A3467" t="s">
        <v>135</v>
      </c>
      <c r="B3467" t="s">
        <v>322</v>
      </c>
      <c r="C3467">
        <v>2025</v>
      </c>
      <c r="D3467">
        <v>2</v>
      </c>
      <c r="E3467">
        <v>84025</v>
      </c>
      <c r="F3467" t="s">
        <v>290</v>
      </c>
      <c r="G3467">
        <v>146</v>
      </c>
      <c r="H3467" t="str">
        <f>_xlfn.XLOOKUP(Table1[[#This Row],[ZIPCODE]],Table2[Zip Code],Table2[County])</f>
        <v>Davis</v>
      </c>
      <c r="I3467" t="str">
        <f>_xlfn.XLOOKUP(Table1[[#This Row],[ZIPCODE]],Table3[zip],Table3[county])</f>
        <v>Davis County</v>
      </c>
      <c r="J3467" t="str">
        <f>IFERROR(Table1[[#This Row],[County (Utah.gov)]], SUBSTITUTE(Table1[[#This Row],[County (WPR)]], " County", ""))</f>
        <v>Davis</v>
      </c>
    </row>
    <row r="3468" spans="1:10">
      <c r="A3468" t="s">
        <v>135</v>
      </c>
      <c r="B3468" t="s">
        <v>322</v>
      </c>
      <c r="C3468">
        <v>2025</v>
      </c>
      <c r="D3468">
        <v>2</v>
      </c>
      <c r="E3468">
        <v>84025</v>
      </c>
      <c r="F3468" t="s">
        <v>291</v>
      </c>
      <c r="G3468">
        <v>30</v>
      </c>
      <c r="H3468" t="str">
        <f>_xlfn.XLOOKUP(Table1[[#This Row],[ZIPCODE]],Table2[Zip Code],Table2[County])</f>
        <v>Davis</v>
      </c>
      <c r="I3468" t="str">
        <f>_xlfn.XLOOKUP(Table1[[#This Row],[ZIPCODE]],Table3[zip],Table3[county])</f>
        <v>Davis County</v>
      </c>
      <c r="J3468" t="str">
        <f>IFERROR(Table1[[#This Row],[County (Utah.gov)]], SUBSTITUTE(Table1[[#This Row],[County (WPR)]], " County", ""))</f>
        <v>Davis</v>
      </c>
    </row>
    <row r="3469" spans="1:10">
      <c r="A3469" t="s">
        <v>135</v>
      </c>
      <c r="B3469" t="s">
        <v>322</v>
      </c>
      <c r="C3469">
        <v>2025</v>
      </c>
      <c r="D3469">
        <v>2</v>
      </c>
      <c r="E3469">
        <v>84026</v>
      </c>
      <c r="F3469" t="s">
        <v>290</v>
      </c>
      <c r="G3469">
        <v>3</v>
      </c>
      <c r="H3469" t="str">
        <f>_xlfn.XLOOKUP(Table1[[#This Row],[ZIPCODE]],Table2[Zip Code],Table2[County])</f>
        <v>Uintah</v>
      </c>
      <c r="I3469" t="str">
        <f>_xlfn.XLOOKUP(Table1[[#This Row],[ZIPCODE]],Table3[zip],Table3[county])</f>
        <v>Uintah County</v>
      </c>
      <c r="J3469" t="str">
        <f>IFERROR(Table1[[#This Row],[County (Utah.gov)]], SUBSTITUTE(Table1[[#This Row],[County (WPR)]], " County", ""))</f>
        <v>Uintah</v>
      </c>
    </row>
    <row r="3470" spans="1:10">
      <c r="A3470" t="s">
        <v>135</v>
      </c>
      <c r="B3470" t="s">
        <v>322</v>
      </c>
      <c r="C3470">
        <v>2025</v>
      </c>
      <c r="D3470">
        <v>2</v>
      </c>
      <c r="E3470">
        <v>84026</v>
      </c>
      <c r="F3470" t="s">
        <v>291</v>
      </c>
      <c r="G3470">
        <v>5</v>
      </c>
      <c r="H3470" t="str">
        <f>_xlfn.XLOOKUP(Table1[[#This Row],[ZIPCODE]],Table2[Zip Code],Table2[County])</f>
        <v>Uintah</v>
      </c>
      <c r="I3470" t="str">
        <f>_xlfn.XLOOKUP(Table1[[#This Row],[ZIPCODE]],Table3[zip],Table3[county])</f>
        <v>Uintah County</v>
      </c>
      <c r="J3470" t="str">
        <f>IFERROR(Table1[[#This Row],[County (Utah.gov)]], SUBSTITUTE(Table1[[#This Row],[County (WPR)]], " County", ""))</f>
        <v>Uintah</v>
      </c>
    </row>
    <row r="3471" spans="1:10">
      <c r="A3471" t="s">
        <v>135</v>
      </c>
      <c r="B3471" t="s">
        <v>322</v>
      </c>
      <c r="C3471">
        <v>2025</v>
      </c>
      <c r="D3471">
        <v>2</v>
      </c>
      <c r="E3471">
        <v>84027</v>
      </c>
      <c r="F3471" t="s">
        <v>290</v>
      </c>
      <c r="G3471">
        <v>1</v>
      </c>
      <c r="H3471" t="str">
        <f>_xlfn.XLOOKUP(Table1[[#This Row],[ZIPCODE]],Table2[Zip Code],Table2[County])</f>
        <v>Duchesne</v>
      </c>
      <c r="I3471" t="str">
        <f>_xlfn.XLOOKUP(Table1[[#This Row],[ZIPCODE]],Table3[zip],Table3[county])</f>
        <v>Duchesne County</v>
      </c>
      <c r="J3471" t="str">
        <f>IFERROR(Table1[[#This Row],[County (Utah.gov)]], SUBSTITUTE(Table1[[#This Row],[County (WPR)]], " County", ""))</f>
        <v>Duchesne</v>
      </c>
    </row>
    <row r="3472" spans="1:10">
      <c r="A3472" t="s">
        <v>135</v>
      </c>
      <c r="B3472" t="s">
        <v>322</v>
      </c>
      <c r="C3472">
        <v>2025</v>
      </c>
      <c r="D3472">
        <v>2</v>
      </c>
      <c r="E3472">
        <v>84028</v>
      </c>
      <c r="F3472" t="s">
        <v>290</v>
      </c>
      <c r="G3472">
        <v>5</v>
      </c>
      <c r="H3472" t="str">
        <f>_xlfn.XLOOKUP(Table1[[#This Row],[ZIPCODE]],Table2[Zip Code],Table2[County])</f>
        <v>Rich</v>
      </c>
      <c r="I3472" t="str">
        <f>_xlfn.XLOOKUP(Table1[[#This Row],[ZIPCODE]],Table3[zip],Table3[county])</f>
        <v>Rich County</v>
      </c>
      <c r="J3472" t="str">
        <f>IFERROR(Table1[[#This Row],[County (Utah.gov)]], SUBSTITUTE(Table1[[#This Row],[County (WPR)]], " County", ""))</f>
        <v>Rich</v>
      </c>
    </row>
    <row r="3473" spans="1:10">
      <c r="A3473" t="s">
        <v>135</v>
      </c>
      <c r="B3473" t="s">
        <v>322</v>
      </c>
      <c r="C3473">
        <v>2025</v>
      </c>
      <c r="D3473">
        <v>2</v>
      </c>
      <c r="E3473">
        <v>84028</v>
      </c>
      <c r="F3473" t="s">
        <v>291</v>
      </c>
      <c r="G3473">
        <v>1</v>
      </c>
      <c r="H3473" t="str">
        <f>_xlfn.XLOOKUP(Table1[[#This Row],[ZIPCODE]],Table2[Zip Code],Table2[County])</f>
        <v>Rich</v>
      </c>
      <c r="I3473" t="str">
        <f>_xlfn.XLOOKUP(Table1[[#This Row],[ZIPCODE]],Table3[zip],Table3[county])</f>
        <v>Rich County</v>
      </c>
      <c r="J3473" t="str">
        <f>IFERROR(Table1[[#This Row],[County (Utah.gov)]], SUBSTITUTE(Table1[[#This Row],[County (WPR)]], " County", ""))</f>
        <v>Rich</v>
      </c>
    </row>
    <row r="3474" spans="1:10">
      <c r="A3474" t="s">
        <v>135</v>
      </c>
      <c r="B3474" t="s">
        <v>322</v>
      </c>
      <c r="C3474">
        <v>2025</v>
      </c>
      <c r="D3474">
        <v>2</v>
      </c>
      <c r="E3474">
        <v>84029</v>
      </c>
      <c r="F3474" t="s">
        <v>290</v>
      </c>
      <c r="G3474">
        <v>33</v>
      </c>
      <c r="H3474" t="str">
        <f>_xlfn.XLOOKUP(Table1[[#This Row],[ZIPCODE]],Table2[Zip Code],Table2[County])</f>
        <v>Tooele</v>
      </c>
      <c r="I3474" t="str">
        <f>_xlfn.XLOOKUP(Table1[[#This Row],[ZIPCODE]],Table3[zip],Table3[county])</f>
        <v>Tooele County</v>
      </c>
      <c r="J3474" t="str">
        <f>IFERROR(Table1[[#This Row],[County (Utah.gov)]], SUBSTITUTE(Table1[[#This Row],[County (WPR)]], " County", ""))</f>
        <v>Tooele</v>
      </c>
    </row>
    <row r="3475" spans="1:10">
      <c r="A3475" t="s">
        <v>135</v>
      </c>
      <c r="B3475" t="s">
        <v>322</v>
      </c>
      <c r="C3475">
        <v>2025</v>
      </c>
      <c r="D3475">
        <v>2</v>
      </c>
      <c r="E3475">
        <v>84029</v>
      </c>
      <c r="F3475" t="s">
        <v>291</v>
      </c>
      <c r="G3475">
        <v>23</v>
      </c>
      <c r="H3475" t="str">
        <f>_xlfn.XLOOKUP(Table1[[#This Row],[ZIPCODE]],Table2[Zip Code],Table2[County])</f>
        <v>Tooele</v>
      </c>
      <c r="I3475" t="str">
        <f>_xlfn.XLOOKUP(Table1[[#This Row],[ZIPCODE]],Table3[zip],Table3[county])</f>
        <v>Tooele County</v>
      </c>
      <c r="J3475" t="str">
        <f>IFERROR(Table1[[#This Row],[County (Utah.gov)]], SUBSTITUTE(Table1[[#This Row],[County (WPR)]], " County", ""))</f>
        <v>Tooele</v>
      </c>
    </row>
    <row r="3476" spans="1:10">
      <c r="A3476" t="s">
        <v>135</v>
      </c>
      <c r="B3476" t="s">
        <v>322</v>
      </c>
      <c r="C3476">
        <v>2025</v>
      </c>
      <c r="D3476">
        <v>2</v>
      </c>
      <c r="E3476">
        <v>84031</v>
      </c>
      <c r="F3476" t="s">
        <v>290</v>
      </c>
      <c r="G3476">
        <v>1</v>
      </c>
      <c r="H3476" t="str">
        <f>_xlfn.XLOOKUP(Table1[[#This Row],[ZIPCODE]],Table2[Zip Code],Table2[County])</f>
        <v>Duchesne</v>
      </c>
      <c r="I3476" t="str">
        <f>_xlfn.XLOOKUP(Table1[[#This Row],[ZIPCODE]],Table3[zip],Table3[county])</f>
        <v>Duchesne County</v>
      </c>
      <c r="J3476" t="str">
        <f>IFERROR(Table1[[#This Row],[County (Utah.gov)]], SUBSTITUTE(Table1[[#This Row],[County (WPR)]], " County", ""))</f>
        <v>Duchesne</v>
      </c>
    </row>
    <row r="3477" spans="1:10">
      <c r="A3477" t="s">
        <v>135</v>
      </c>
      <c r="B3477" t="s">
        <v>322</v>
      </c>
      <c r="C3477">
        <v>2025</v>
      </c>
      <c r="D3477">
        <v>2</v>
      </c>
      <c r="E3477">
        <v>84032</v>
      </c>
      <c r="F3477" t="s">
        <v>290</v>
      </c>
      <c r="G3477">
        <v>68</v>
      </c>
      <c r="H3477" t="str">
        <f>_xlfn.XLOOKUP(Table1[[#This Row],[ZIPCODE]],Table2[Zip Code],Table2[County])</f>
        <v>Wasatch</v>
      </c>
      <c r="I3477" t="str">
        <f>_xlfn.XLOOKUP(Table1[[#This Row],[ZIPCODE]],Table3[zip],Table3[county])</f>
        <v>Wasatch County</v>
      </c>
      <c r="J3477" t="str">
        <f>IFERROR(Table1[[#This Row],[County (Utah.gov)]], SUBSTITUTE(Table1[[#This Row],[County (WPR)]], " County", ""))</f>
        <v>Wasatch</v>
      </c>
    </row>
    <row r="3478" spans="1:10">
      <c r="A3478" t="s">
        <v>135</v>
      </c>
      <c r="B3478" t="s">
        <v>322</v>
      </c>
      <c r="C3478">
        <v>2025</v>
      </c>
      <c r="D3478">
        <v>2</v>
      </c>
      <c r="E3478">
        <v>84032</v>
      </c>
      <c r="F3478" t="s">
        <v>291</v>
      </c>
      <c r="G3478">
        <v>13</v>
      </c>
      <c r="H3478" t="str">
        <f>_xlfn.XLOOKUP(Table1[[#This Row],[ZIPCODE]],Table2[Zip Code],Table2[County])</f>
        <v>Wasatch</v>
      </c>
      <c r="I3478" t="str">
        <f>_xlfn.XLOOKUP(Table1[[#This Row],[ZIPCODE]],Table3[zip],Table3[county])</f>
        <v>Wasatch County</v>
      </c>
      <c r="J3478" t="str">
        <f>IFERROR(Table1[[#This Row],[County (Utah.gov)]], SUBSTITUTE(Table1[[#This Row],[County (WPR)]], " County", ""))</f>
        <v>Wasatch</v>
      </c>
    </row>
    <row r="3479" spans="1:10">
      <c r="A3479" t="s">
        <v>135</v>
      </c>
      <c r="B3479" t="s">
        <v>322</v>
      </c>
      <c r="C3479">
        <v>2025</v>
      </c>
      <c r="D3479">
        <v>2</v>
      </c>
      <c r="E3479">
        <v>84033</v>
      </c>
      <c r="F3479" t="s">
        <v>290</v>
      </c>
      <c r="G3479">
        <v>2</v>
      </c>
      <c r="H3479" t="str">
        <f>_xlfn.XLOOKUP(Table1[[#This Row],[ZIPCODE]],Table2[Zip Code],Table2[County])</f>
        <v>Summit</v>
      </c>
      <c r="I3479" t="str">
        <f>_xlfn.XLOOKUP(Table1[[#This Row],[ZIPCODE]],Table3[zip],Table3[county])</f>
        <v>Summit County</v>
      </c>
      <c r="J3479" t="str">
        <f>IFERROR(Table1[[#This Row],[County (Utah.gov)]], SUBSTITUTE(Table1[[#This Row],[County (WPR)]], " County", ""))</f>
        <v>Summit</v>
      </c>
    </row>
    <row r="3480" spans="1:10">
      <c r="A3480" t="s">
        <v>135</v>
      </c>
      <c r="B3480" t="s">
        <v>322</v>
      </c>
      <c r="C3480">
        <v>2025</v>
      </c>
      <c r="D3480">
        <v>2</v>
      </c>
      <c r="E3480">
        <v>84035</v>
      </c>
      <c r="F3480" t="s">
        <v>290</v>
      </c>
      <c r="G3480">
        <v>3</v>
      </c>
      <c r="H3480" t="str">
        <f>_xlfn.XLOOKUP(Table1[[#This Row],[ZIPCODE]],Table2[Zip Code],Table2[County])</f>
        <v>Uintah</v>
      </c>
      <c r="I3480" t="str">
        <f>_xlfn.XLOOKUP(Table1[[#This Row],[ZIPCODE]],Table3[zip],Table3[county])</f>
        <v>Uintah County</v>
      </c>
      <c r="J3480" t="str">
        <f>IFERROR(Table1[[#This Row],[County (Utah.gov)]], SUBSTITUTE(Table1[[#This Row],[County (WPR)]], " County", ""))</f>
        <v>Uintah</v>
      </c>
    </row>
    <row r="3481" spans="1:10">
      <c r="A3481" t="s">
        <v>135</v>
      </c>
      <c r="B3481" t="s">
        <v>322</v>
      </c>
      <c r="C3481">
        <v>2025</v>
      </c>
      <c r="D3481">
        <v>2</v>
      </c>
      <c r="E3481">
        <v>84035</v>
      </c>
      <c r="F3481" t="s">
        <v>291</v>
      </c>
      <c r="G3481">
        <v>1</v>
      </c>
      <c r="H3481" t="str">
        <f>_xlfn.XLOOKUP(Table1[[#This Row],[ZIPCODE]],Table2[Zip Code],Table2[County])</f>
        <v>Uintah</v>
      </c>
      <c r="I3481" t="str">
        <f>_xlfn.XLOOKUP(Table1[[#This Row],[ZIPCODE]],Table3[zip],Table3[county])</f>
        <v>Uintah County</v>
      </c>
      <c r="J3481" t="str">
        <f>IFERROR(Table1[[#This Row],[County (Utah.gov)]], SUBSTITUTE(Table1[[#This Row],[County (WPR)]], " County", ""))</f>
        <v>Uintah</v>
      </c>
    </row>
    <row r="3482" spans="1:10">
      <c r="A3482" t="s">
        <v>135</v>
      </c>
      <c r="B3482" t="s">
        <v>322</v>
      </c>
      <c r="C3482">
        <v>2025</v>
      </c>
      <c r="D3482">
        <v>2</v>
      </c>
      <c r="E3482">
        <v>84036</v>
      </c>
      <c r="F3482" t="s">
        <v>290</v>
      </c>
      <c r="G3482">
        <v>13</v>
      </c>
      <c r="H3482" t="str">
        <f>_xlfn.XLOOKUP(Table1[[#This Row],[ZIPCODE]],Table2[Zip Code],Table2[County])</f>
        <v>Summit</v>
      </c>
      <c r="I3482" t="str">
        <f>_xlfn.XLOOKUP(Table1[[#This Row],[ZIPCODE]],Table3[zip],Table3[county])</f>
        <v>Summit County</v>
      </c>
      <c r="J3482" t="str">
        <f>IFERROR(Table1[[#This Row],[County (Utah.gov)]], SUBSTITUTE(Table1[[#This Row],[County (WPR)]], " County", ""))</f>
        <v>Summit</v>
      </c>
    </row>
    <row r="3483" spans="1:10">
      <c r="A3483" t="s">
        <v>135</v>
      </c>
      <c r="B3483" t="s">
        <v>322</v>
      </c>
      <c r="C3483">
        <v>2025</v>
      </c>
      <c r="D3483">
        <v>2</v>
      </c>
      <c r="E3483">
        <v>84036</v>
      </c>
      <c r="F3483" t="s">
        <v>291</v>
      </c>
      <c r="G3483">
        <v>3</v>
      </c>
      <c r="H3483" t="str">
        <f>_xlfn.XLOOKUP(Table1[[#This Row],[ZIPCODE]],Table2[Zip Code],Table2[County])</f>
        <v>Summit</v>
      </c>
      <c r="I3483" t="str">
        <f>_xlfn.XLOOKUP(Table1[[#This Row],[ZIPCODE]],Table3[zip],Table3[county])</f>
        <v>Summit County</v>
      </c>
      <c r="J3483" t="str">
        <f>IFERROR(Table1[[#This Row],[County (Utah.gov)]], SUBSTITUTE(Table1[[#This Row],[County (WPR)]], " County", ""))</f>
        <v>Summit</v>
      </c>
    </row>
    <row r="3484" spans="1:10">
      <c r="A3484" t="s">
        <v>135</v>
      </c>
      <c r="B3484" t="s">
        <v>322</v>
      </c>
      <c r="C3484">
        <v>2025</v>
      </c>
      <c r="D3484">
        <v>2</v>
      </c>
      <c r="E3484">
        <v>84037</v>
      </c>
      <c r="F3484" t="s">
        <v>290</v>
      </c>
      <c r="G3484">
        <v>240</v>
      </c>
      <c r="H3484" t="str">
        <f>_xlfn.XLOOKUP(Table1[[#This Row],[ZIPCODE]],Table2[Zip Code],Table2[County])</f>
        <v>Davis</v>
      </c>
      <c r="I3484" t="str">
        <f>_xlfn.XLOOKUP(Table1[[#This Row],[ZIPCODE]],Table3[zip],Table3[county])</f>
        <v>Davis County</v>
      </c>
      <c r="J3484" t="str">
        <f>IFERROR(Table1[[#This Row],[County (Utah.gov)]], SUBSTITUTE(Table1[[#This Row],[County (WPR)]], " County", ""))</f>
        <v>Davis</v>
      </c>
    </row>
    <row r="3485" spans="1:10">
      <c r="A3485" t="s">
        <v>135</v>
      </c>
      <c r="B3485" t="s">
        <v>322</v>
      </c>
      <c r="C3485">
        <v>2025</v>
      </c>
      <c r="D3485">
        <v>2</v>
      </c>
      <c r="E3485">
        <v>84037</v>
      </c>
      <c r="F3485" t="s">
        <v>291</v>
      </c>
      <c r="G3485">
        <v>53</v>
      </c>
      <c r="H3485" t="str">
        <f>_xlfn.XLOOKUP(Table1[[#This Row],[ZIPCODE]],Table2[Zip Code],Table2[County])</f>
        <v>Davis</v>
      </c>
      <c r="I3485" t="str">
        <f>_xlfn.XLOOKUP(Table1[[#This Row],[ZIPCODE]],Table3[zip],Table3[county])</f>
        <v>Davis County</v>
      </c>
      <c r="J3485" t="str">
        <f>IFERROR(Table1[[#This Row],[County (Utah.gov)]], SUBSTITUTE(Table1[[#This Row],[County (WPR)]], " County", ""))</f>
        <v>Davis</v>
      </c>
    </row>
    <row r="3486" spans="1:10">
      <c r="A3486" t="s">
        <v>135</v>
      </c>
      <c r="B3486" t="s">
        <v>322</v>
      </c>
      <c r="C3486">
        <v>2025</v>
      </c>
      <c r="D3486">
        <v>2</v>
      </c>
      <c r="E3486">
        <v>84038</v>
      </c>
      <c r="F3486" t="s">
        <v>290</v>
      </c>
      <c r="G3486">
        <v>3</v>
      </c>
      <c r="H3486" t="str">
        <f>_xlfn.XLOOKUP(Table1[[#This Row],[ZIPCODE]],Table2[Zip Code],Table2[County])</f>
        <v>Rich</v>
      </c>
      <c r="I3486" t="str">
        <f>_xlfn.XLOOKUP(Table1[[#This Row],[ZIPCODE]],Table3[zip],Table3[county])</f>
        <v>Rich County</v>
      </c>
      <c r="J3486" t="str">
        <f>IFERROR(Table1[[#This Row],[County (Utah.gov)]], SUBSTITUTE(Table1[[#This Row],[County (WPR)]], " County", ""))</f>
        <v>Rich</v>
      </c>
    </row>
    <row r="3487" spans="1:10">
      <c r="A3487" t="s">
        <v>135</v>
      </c>
      <c r="B3487" t="s">
        <v>322</v>
      </c>
      <c r="C3487">
        <v>2025</v>
      </c>
      <c r="D3487">
        <v>2</v>
      </c>
      <c r="E3487">
        <v>84038</v>
      </c>
      <c r="F3487" t="s">
        <v>291</v>
      </c>
      <c r="G3487">
        <v>1</v>
      </c>
      <c r="H3487" t="str">
        <f>_xlfn.XLOOKUP(Table1[[#This Row],[ZIPCODE]],Table2[Zip Code],Table2[County])</f>
        <v>Rich</v>
      </c>
      <c r="I3487" t="str">
        <f>_xlfn.XLOOKUP(Table1[[#This Row],[ZIPCODE]],Table3[zip],Table3[county])</f>
        <v>Rich County</v>
      </c>
      <c r="J3487" t="str">
        <f>IFERROR(Table1[[#This Row],[County (Utah.gov)]], SUBSTITUTE(Table1[[#This Row],[County (WPR)]], " County", ""))</f>
        <v>Rich</v>
      </c>
    </row>
    <row r="3488" spans="1:10">
      <c r="A3488" t="s">
        <v>135</v>
      </c>
      <c r="B3488" t="s">
        <v>322</v>
      </c>
      <c r="C3488">
        <v>2025</v>
      </c>
      <c r="D3488">
        <v>2</v>
      </c>
      <c r="E3488">
        <v>84039</v>
      </c>
      <c r="F3488" t="s">
        <v>290</v>
      </c>
      <c r="G3488">
        <v>10</v>
      </c>
      <c r="H3488" t="str">
        <f>_xlfn.XLOOKUP(Table1[[#This Row],[ZIPCODE]],Table2[Zip Code],Table2[County])</f>
        <v>Uintah</v>
      </c>
      <c r="I3488" t="str">
        <f>_xlfn.XLOOKUP(Table1[[#This Row],[ZIPCODE]],Table3[zip],Table3[county])</f>
        <v>Uintah County</v>
      </c>
      <c r="J3488" t="str">
        <f>IFERROR(Table1[[#This Row],[County (Utah.gov)]], SUBSTITUTE(Table1[[#This Row],[County (WPR)]], " County", ""))</f>
        <v>Uintah</v>
      </c>
    </row>
    <row r="3489" spans="1:10">
      <c r="A3489" t="s">
        <v>135</v>
      </c>
      <c r="B3489" t="s">
        <v>322</v>
      </c>
      <c r="C3489">
        <v>2025</v>
      </c>
      <c r="D3489">
        <v>2</v>
      </c>
      <c r="E3489">
        <v>84039</v>
      </c>
      <c r="F3489" t="s">
        <v>291</v>
      </c>
      <c r="G3489">
        <v>4</v>
      </c>
      <c r="H3489" t="str">
        <f>_xlfn.XLOOKUP(Table1[[#This Row],[ZIPCODE]],Table2[Zip Code],Table2[County])</f>
        <v>Uintah</v>
      </c>
      <c r="I3489" t="str">
        <f>_xlfn.XLOOKUP(Table1[[#This Row],[ZIPCODE]],Table3[zip],Table3[county])</f>
        <v>Uintah County</v>
      </c>
      <c r="J3489" t="str">
        <f>IFERROR(Table1[[#This Row],[County (Utah.gov)]], SUBSTITUTE(Table1[[#This Row],[County (WPR)]], " County", ""))</f>
        <v>Uintah</v>
      </c>
    </row>
    <row r="3490" spans="1:10">
      <c r="A3490" t="s">
        <v>135</v>
      </c>
      <c r="B3490" t="s">
        <v>322</v>
      </c>
      <c r="C3490">
        <v>2025</v>
      </c>
      <c r="D3490">
        <v>2</v>
      </c>
      <c r="E3490">
        <v>84040</v>
      </c>
      <c r="F3490" t="s">
        <v>290</v>
      </c>
      <c r="G3490">
        <v>66</v>
      </c>
      <c r="H3490" t="str">
        <f>_xlfn.XLOOKUP(Table1[[#This Row],[ZIPCODE]],Table2[Zip Code],Table2[County])</f>
        <v>Davis</v>
      </c>
      <c r="I3490" t="str">
        <f>_xlfn.XLOOKUP(Table1[[#This Row],[ZIPCODE]],Table3[zip],Table3[county])</f>
        <v>Davis County</v>
      </c>
      <c r="J3490" t="str">
        <f>IFERROR(Table1[[#This Row],[County (Utah.gov)]], SUBSTITUTE(Table1[[#This Row],[County (WPR)]], " County", ""))</f>
        <v>Davis</v>
      </c>
    </row>
    <row r="3491" spans="1:10">
      <c r="A3491" t="s">
        <v>135</v>
      </c>
      <c r="B3491" t="s">
        <v>322</v>
      </c>
      <c r="C3491">
        <v>2025</v>
      </c>
      <c r="D3491">
        <v>2</v>
      </c>
      <c r="E3491">
        <v>84040</v>
      </c>
      <c r="F3491" t="s">
        <v>291</v>
      </c>
      <c r="G3491">
        <v>15</v>
      </c>
      <c r="H3491" t="str">
        <f>_xlfn.XLOOKUP(Table1[[#This Row],[ZIPCODE]],Table2[Zip Code],Table2[County])</f>
        <v>Davis</v>
      </c>
      <c r="I3491" t="str">
        <f>_xlfn.XLOOKUP(Table1[[#This Row],[ZIPCODE]],Table3[zip],Table3[county])</f>
        <v>Davis County</v>
      </c>
      <c r="J3491" t="str">
        <f>IFERROR(Table1[[#This Row],[County (Utah.gov)]], SUBSTITUTE(Table1[[#This Row],[County (WPR)]], " County", ""))</f>
        <v>Davis</v>
      </c>
    </row>
    <row r="3492" spans="1:10">
      <c r="A3492" t="s">
        <v>135</v>
      </c>
      <c r="B3492" t="s">
        <v>322</v>
      </c>
      <c r="C3492">
        <v>2025</v>
      </c>
      <c r="D3492">
        <v>2</v>
      </c>
      <c r="E3492">
        <v>84041</v>
      </c>
      <c r="F3492" t="s">
        <v>290</v>
      </c>
      <c r="G3492">
        <v>117</v>
      </c>
      <c r="H3492" t="str">
        <f>_xlfn.XLOOKUP(Table1[[#This Row],[ZIPCODE]],Table2[Zip Code],Table2[County])</f>
        <v>Davis</v>
      </c>
      <c r="I3492" t="str">
        <f>_xlfn.XLOOKUP(Table1[[#This Row],[ZIPCODE]],Table3[zip],Table3[county])</f>
        <v>Davis County</v>
      </c>
      <c r="J3492" t="str">
        <f>IFERROR(Table1[[#This Row],[County (Utah.gov)]], SUBSTITUTE(Table1[[#This Row],[County (WPR)]], " County", ""))</f>
        <v>Davis</v>
      </c>
    </row>
    <row r="3493" spans="1:10">
      <c r="A3493" t="s">
        <v>135</v>
      </c>
      <c r="B3493" t="s">
        <v>322</v>
      </c>
      <c r="C3493">
        <v>2025</v>
      </c>
      <c r="D3493">
        <v>2</v>
      </c>
      <c r="E3493">
        <v>84041</v>
      </c>
      <c r="F3493" t="s">
        <v>291</v>
      </c>
      <c r="G3493">
        <v>24</v>
      </c>
      <c r="H3493" t="str">
        <f>_xlfn.XLOOKUP(Table1[[#This Row],[ZIPCODE]],Table2[Zip Code],Table2[County])</f>
        <v>Davis</v>
      </c>
      <c r="I3493" t="str">
        <f>_xlfn.XLOOKUP(Table1[[#This Row],[ZIPCODE]],Table3[zip],Table3[county])</f>
        <v>Davis County</v>
      </c>
      <c r="J3493" t="str">
        <f>IFERROR(Table1[[#This Row],[County (Utah.gov)]], SUBSTITUTE(Table1[[#This Row],[County (WPR)]], " County", ""))</f>
        <v>Davis</v>
      </c>
    </row>
    <row r="3494" spans="1:10">
      <c r="A3494" t="s">
        <v>135</v>
      </c>
      <c r="B3494" t="s">
        <v>322</v>
      </c>
      <c r="C3494">
        <v>2025</v>
      </c>
      <c r="D3494">
        <v>2</v>
      </c>
      <c r="E3494">
        <v>84042</v>
      </c>
      <c r="F3494" t="s">
        <v>290</v>
      </c>
      <c r="G3494">
        <v>11</v>
      </c>
      <c r="H3494" t="str">
        <f>_xlfn.XLOOKUP(Table1[[#This Row],[ZIPCODE]],Table2[Zip Code],Table2[County])</f>
        <v>Utah</v>
      </c>
      <c r="I3494" t="str">
        <f>_xlfn.XLOOKUP(Table1[[#This Row],[ZIPCODE]],Table3[zip],Table3[county])</f>
        <v>Utah County</v>
      </c>
      <c r="J3494" t="str">
        <f>IFERROR(Table1[[#This Row],[County (Utah.gov)]], SUBSTITUTE(Table1[[#This Row],[County (WPR)]], " County", ""))</f>
        <v>Utah</v>
      </c>
    </row>
    <row r="3495" spans="1:10">
      <c r="A3495" t="s">
        <v>135</v>
      </c>
      <c r="B3495" t="s">
        <v>322</v>
      </c>
      <c r="C3495">
        <v>2025</v>
      </c>
      <c r="D3495">
        <v>2</v>
      </c>
      <c r="E3495">
        <v>84042</v>
      </c>
      <c r="F3495" t="s">
        <v>291</v>
      </c>
      <c r="G3495">
        <v>3</v>
      </c>
      <c r="H3495" t="str">
        <f>_xlfn.XLOOKUP(Table1[[#This Row],[ZIPCODE]],Table2[Zip Code],Table2[County])</f>
        <v>Utah</v>
      </c>
      <c r="I3495" t="str">
        <f>_xlfn.XLOOKUP(Table1[[#This Row],[ZIPCODE]],Table3[zip],Table3[county])</f>
        <v>Utah County</v>
      </c>
      <c r="J3495" t="str">
        <f>IFERROR(Table1[[#This Row],[County (Utah.gov)]], SUBSTITUTE(Table1[[#This Row],[County (WPR)]], " County", ""))</f>
        <v>Utah</v>
      </c>
    </row>
    <row r="3496" spans="1:10">
      <c r="A3496" t="s">
        <v>135</v>
      </c>
      <c r="B3496" t="s">
        <v>322</v>
      </c>
      <c r="C3496">
        <v>2025</v>
      </c>
      <c r="D3496">
        <v>2</v>
      </c>
      <c r="E3496">
        <v>84043</v>
      </c>
      <c r="F3496" t="s">
        <v>290</v>
      </c>
      <c r="G3496">
        <v>159</v>
      </c>
      <c r="H3496" t="str">
        <f>_xlfn.XLOOKUP(Table1[[#This Row],[ZIPCODE]],Table2[Zip Code],Table2[County])</f>
        <v>Utah</v>
      </c>
      <c r="I3496" t="str">
        <f>_xlfn.XLOOKUP(Table1[[#This Row],[ZIPCODE]],Table3[zip],Table3[county])</f>
        <v>Utah County</v>
      </c>
      <c r="J3496" t="str">
        <f>IFERROR(Table1[[#This Row],[County (Utah.gov)]], SUBSTITUTE(Table1[[#This Row],[County (WPR)]], " County", ""))</f>
        <v>Utah</v>
      </c>
    </row>
    <row r="3497" spans="1:10">
      <c r="A3497" t="s">
        <v>135</v>
      </c>
      <c r="B3497" t="s">
        <v>322</v>
      </c>
      <c r="C3497">
        <v>2025</v>
      </c>
      <c r="D3497">
        <v>2</v>
      </c>
      <c r="E3497">
        <v>84043</v>
      </c>
      <c r="F3497" t="s">
        <v>291</v>
      </c>
      <c r="G3497">
        <v>34</v>
      </c>
      <c r="H3497" t="str">
        <f>_xlfn.XLOOKUP(Table1[[#This Row],[ZIPCODE]],Table2[Zip Code],Table2[County])</f>
        <v>Utah</v>
      </c>
      <c r="I3497" t="str">
        <f>_xlfn.XLOOKUP(Table1[[#This Row],[ZIPCODE]],Table3[zip],Table3[county])</f>
        <v>Utah County</v>
      </c>
      <c r="J3497" t="str">
        <f>IFERROR(Table1[[#This Row],[County (Utah.gov)]], SUBSTITUTE(Table1[[#This Row],[County (WPR)]], " County", ""))</f>
        <v>Utah</v>
      </c>
    </row>
    <row r="3498" spans="1:10">
      <c r="A3498" t="s">
        <v>135</v>
      </c>
      <c r="B3498" t="s">
        <v>322</v>
      </c>
      <c r="C3498">
        <v>2025</v>
      </c>
      <c r="D3498">
        <v>2</v>
      </c>
      <c r="E3498">
        <v>84044</v>
      </c>
      <c r="F3498" t="s">
        <v>290</v>
      </c>
      <c r="G3498">
        <v>20</v>
      </c>
      <c r="H3498" t="str">
        <f>_xlfn.XLOOKUP(Table1[[#This Row],[ZIPCODE]],Table2[Zip Code],Table2[County])</f>
        <v>Salt Lake</v>
      </c>
      <c r="I3498" t="str">
        <f>_xlfn.XLOOKUP(Table1[[#This Row],[ZIPCODE]],Table3[zip],Table3[county])</f>
        <v>Salt Lake County</v>
      </c>
      <c r="J3498" t="str">
        <f>IFERROR(Table1[[#This Row],[County (Utah.gov)]], SUBSTITUTE(Table1[[#This Row],[County (WPR)]], " County", ""))</f>
        <v>Salt Lake</v>
      </c>
    </row>
    <row r="3499" spans="1:10">
      <c r="A3499" t="s">
        <v>135</v>
      </c>
      <c r="B3499" t="s">
        <v>322</v>
      </c>
      <c r="C3499">
        <v>2025</v>
      </c>
      <c r="D3499">
        <v>2</v>
      </c>
      <c r="E3499">
        <v>84044</v>
      </c>
      <c r="F3499" t="s">
        <v>291</v>
      </c>
      <c r="G3499">
        <v>12</v>
      </c>
      <c r="H3499" t="str">
        <f>_xlfn.XLOOKUP(Table1[[#This Row],[ZIPCODE]],Table2[Zip Code],Table2[County])</f>
        <v>Salt Lake</v>
      </c>
      <c r="I3499" t="str">
        <f>_xlfn.XLOOKUP(Table1[[#This Row],[ZIPCODE]],Table3[zip],Table3[county])</f>
        <v>Salt Lake County</v>
      </c>
      <c r="J3499" t="str">
        <f>IFERROR(Table1[[#This Row],[County (Utah.gov)]], SUBSTITUTE(Table1[[#This Row],[County (WPR)]], " County", ""))</f>
        <v>Salt Lake</v>
      </c>
    </row>
    <row r="3500" spans="1:10">
      <c r="A3500" t="s">
        <v>135</v>
      </c>
      <c r="B3500" t="s">
        <v>322</v>
      </c>
      <c r="C3500">
        <v>2025</v>
      </c>
      <c r="D3500">
        <v>2</v>
      </c>
      <c r="E3500">
        <v>84045</v>
      </c>
      <c r="F3500" t="s">
        <v>290</v>
      </c>
      <c r="G3500">
        <v>73</v>
      </c>
      <c r="H3500" t="e">
        <f>_xlfn.XLOOKUP(Table1[[#This Row],[ZIPCODE]],Table2[Zip Code],Table2[County])</f>
        <v>#N/A</v>
      </c>
      <c r="I3500" t="str">
        <f>_xlfn.XLOOKUP(Table1[[#This Row],[ZIPCODE]],Table3[zip],Table3[county])</f>
        <v>Utah County</v>
      </c>
      <c r="J3500" t="str">
        <f>IFERROR(Table1[[#This Row],[County (Utah.gov)]], SUBSTITUTE(Table1[[#This Row],[County (WPR)]], " County", ""))</f>
        <v>Utah</v>
      </c>
    </row>
    <row r="3501" spans="1:10">
      <c r="A3501" t="s">
        <v>135</v>
      </c>
      <c r="B3501" t="s">
        <v>322</v>
      </c>
      <c r="C3501">
        <v>2025</v>
      </c>
      <c r="D3501">
        <v>2</v>
      </c>
      <c r="E3501">
        <v>84045</v>
      </c>
      <c r="F3501" t="s">
        <v>291</v>
      </c>
      <c r="G3501">
        <v>20</v>
      </c>
      <c r="H3501" t="e">
        <f>_xlfn.XLOOKUP(Table1[[#This Row],[ZIPCODE]],Table2[Zip Code],Table2[County])</f>
        <v>#N/A</v>
      </c>
      <c r="I3501" t="str">
        <f>_xlfn.XLOOKUP(Table1[[#This Row],[ZIPCODE]],Table3[zip],Table3[county])</f>
        <v>Utah County</v>
      </c>
      <c r="J3501" t="str">
        <f>IFERROR(Table1[[#This Row],[County (Utah.gov)]], SUBSTITUTE(Table1[[#This Row],[County (WPR)]], " County", ""))</f>
        <v>Utah</v>
      </c>
    </row>
    <row r="3502" spans="1:10">
      <c r="A3502" t="s">
        <v>135</v>
      </c>
      <c r="B3502" t="s">
        <v>322</v>
      </c>
      <c r="C3502">
        <v>2025</v>
      </c>
      <c r="D3502">
        <v>2</v>
      </c>
      <c r="E3502">
        <v>84046</v>
      </c>
      <c r="F3502" t="s">
        <v>291</v>
      </c>
      <c r="G3502">
        <v>2</v>
      </c>
      <c r="H3502" t="str">
        <f>_xlfn.XLOOKUP(Table1[[#This Row],[ZIPCODE]],Table2[Zip Code],Table2[County])</f>
        <v>Daggett</v>
      </c>
      <c r="I3502" t="str">
        <f>_xlfn.XLOOKUP(Table1[[#This Row],[ZIPCODE]],Table3[zip],Table3[county])</f>
        <v>Daggett County</v>
      </c>
      <c r="J3502" t="str">
        <f>IFERROR(Table1[[#This Row],[County (Utah.gov)]], SUBSTITUTE(Table1[[#This Row],[County (WPR)]], " County", ""))</f>
        <v>Daggett</v>
      </c>
    </row>
    <row r="3503" spans="1:10">
      <c r="A3503" t="s">
        <v>135</v>
      </c>
      <c r="B3503" t="s">
        <v>322</v>
      </c>
      <c r="C3503">
        <v>2025</v>
      </c>
      <c r="D3503">
        <v>2</v>
      </c>
      <c r="E3503">
        <v>84047</v>
      </c>
      <c r="F3503" t="s">
        <v>290</v>
      </c>
      <c r="G3503">
        <v>10</v>
      </c>
      <c r="H3503" t="str">
        <f>_xlfn.XLOOKUP(Table1[[#This Row],[ZIPCODE]],Table2[Zip Code],Table2[County])</f>
        <v>Salt Lake</v>
      </c>
      <c r="I3503" t="str">
        <f>_xlfn.XLOOKUP(Table1[[#This Row],[ZIPCODE]],Table3[zip],Table3[county])</f>
        <v>Salt Lake County</v>
      </c>
      <c r="J3503" t="str">
        <f>IFERROR(Table1[[#This Row],[County (Utah.gov)]], SUBSTITUTE(Table1[[#This Row],[County (WPR)]], " County", ""))</f>
        <v>Salt Lake</v>
      </c>
    </row>
    <row r="3504" spans="1:10">
      <c r="A3504" t="s">
        <v>135</v>
      </c>
      <c r="B3504" t="s">
        <v>322</v>
      </c>
      <c r="C3504">
        <v>2025</v>
      </c>
      <c r="D3504">
        <v>2</v>
      </c>
      <c r="E3504">
        <v>84047</v>
      </c>
      <c r="F3504" t="s">
        <v>291</v>
      </c>
      <c r="G3504">
        <v>4</v>
      </c>
      <c r="H3504" t="str">
        <f>_xlfn.XLOOKUP(Table1[[#This Row],[ZIPCODE]],Table2[Zip Code],Table2[County])</f>
        <v>Salt Lake</v>
      </c>
      <c r="I3504" t="str">
        <f>_xlfn.XLOOKUP(Table1[[#This Row],[ZIPCODE]],Table3[zip],Table3[county])</f>
        <v>Salt Lake County</v>
      </c>
      <c r="J3504" t="str">
        <f>IFERROR(Table1[[#This Row],[County (Utah.gov)]], SUBSTITUTE(Table1[[#This Row],[County (WPR)]], " County", ""))</f>
        <v>Salt Lake</v>
      </c>
    </row>
    <row r="3505" spans="1:10">
      <c r="A3505" t="s">
        <v>135</v>
      </c>
      <c r="B3505" t="s">
        <v>322</v>
      </c>
      <c r="C3505">
        <v>2025</v>
      </c>
      <c r="D3505">
        <v>2</v>
      </c>
      <c r="E3505">
        <v>84049</v>
      </c>
      <c r="F3505" t="s">
        <v>290</v>
      </c>
      <c r="G3505">
        <v>29</v>
      </c>
      <c r="H3505" t="str">
        <f>_xlfn.XLOOKUP(Table1[[#This Row],[ZIPCODE]],Table2[Zip Code],Table2[County])</f>
        <v>Wasatch</v>
      </c>
      <c r="I3505" t="str">
        <f>_xlfn.XLOOKUP(Table1[[#This Row],[ZIPCODE]],Table3[zip],Table3[county])</f>
        <v>Wasatch County</v>
      </c>
      <c r="J3505" t="str">
        <f>IFERROR(Table1[[#This Row],[County (Utah.gov)]], SUBSTITUTE(Table1[[#This Row],[County (WPR)]], " County", ""))</f>
        <v>Wasatch</v>
      </c>
    </row>
    <row r="3506" spans="1:10">
      <c r="A3506" t="s">
        <v>135</v>
      </c>
      <c r="B3506" t="s">
        <v>322</v>
      </c>
      <c r="C3506">
        <v>2025</v>
      </c>
      <c r="D3506">
        <v>2</v>
      </c>
      <c r="E3506">
        <v>84049</v>
      </c>
      <c r="F3506" t="s">
        <v>291</v>
      </c>
      <c r="G3506">
        <v>3</v>
      </c>
      <c r="H3506" t="str">
        <f>_xlfn.XLOOKUP(Table1[[#This Row],[ZIPCODE]],Table2[Zip Code],Table2[County])</f>
        <v>Wasatch</v>
      </c>
      <c r="I3506" t="str">
        <f>_xlfn.XLOOKUP(Table1[[#This Row],[ZIPCODE]],Table3[zip],Table3[county])</f>
        <v>Wasatch County</v>
      </c>
      <c r="J3506" t="str">
        <f>IFERROR(Table1[[#This Row],[County (Utah.gov)]], SUBSTITUTE(Table1[[#This Row],[County (WPR)]], " County", ""))</f>
        <v>Wasatch</v>
      </c>
    </row>
    <row r="3507" spans="1:10">
      <c r="A3507" t="s">
        <v>135</v>
      </c>
      <c r="B3507" t="s">
        <v>322</v>
      </c>
      <c r="C3507">
        <v>2025</v>
      </c>
      <c r="D3507">
        <v>2</v>
      </c>
      <c r="E3507">
        <v>84050</v>
      </c>
      <c r="F3507" t="s">
        <v>290</v>
      </c>
      <c r="G3507">
        <v>51</v>
      </c>
      <c r="H3507" t="str">
        <f>_xlfn.XLOOKUP(Table1[[#This Row],[ZIPCODE]],Table2[Zip Code],Table2[County])</f>
        <v>Morgan</v>
      </c>
      <c r="I3507" t="str">
        <f>_xlfn.XLOOKUP(Table1[[#This Row],[ZIPCODE]],Table3[zip],Table3[county])</f>
        <v>Morgan County</v>
      </c>
      <c r="J3507" t="str">
        <f>IFERROR(Table1[[#This Row],[County (Utah.gov)]], SUBSTITUTE(Table1[[#This Row],[County (WPR)]], " County", ""))</f>
        <v>Morgan</v>
      </c>
    </row>
    <row r="3508" spans="1:10">
      <c r="A3508" t="s">
        <v>135</v>
      </c>
      <c r="B3508" t="s">
        <v>322</v>
      </c>
      <c r="C3508">
        <v>2025</v>
      </c>
      <c r="D3508">
        <v>2</v>
      </c>
      <c r="E3508">
        <v>84050</v>
      </c>
      <c r="F3508" t="s">
        <v>291</v>
      </c>
      <c r="G3508">
        <v>13</v>
      </c>
      <c r="H3508" t="str">
        <f>_xlfn.XLOOKUP(Table1[[#This Row],[ZIPCODE]],Table2[Zip Code],Table2[County])</f>
        <v>Morgan</v>
      </c>
      <c r="I3508" t="str">
        <f>_xlfn.XLOOKUP(Table1[[#This Row],[ZIPCODE]],Table3[zip],Table3[county])</f>
        <v>Morgan County</v>
      </c>
      <c r="J3508" t="str">
        <f>IFERROR(Table1[[#This Row],[County (Utah.gov)]], SUBSTITUTE(Table1[[#This Row],[County (WPR)]], " County", ""))</f>
        <v>Morgan</v>
      </c>
    </row>
    <row r="3509" spans="1:10">
      <c r="A3509" t="s">
        <v>135</v>
      </c>
      <c r="B3509" t="s">
        <v>322</v>
      </c>
      <c r="C3509">
        <v>2025</v>
      </c>
      <c r="D3509">
        <v>2</v>
      </c>
      <c r="E3509">
        <v>84051</v>
      </c>
      <c r="F3509" t="s">
        <v>290</v>
      </c>
      <c r="G3509">
        <v>1</v>
      </c>
      <c r="H3509" t="str">
        <f>_xlfn.XLOOKUP(Table1[[#This Row],[ZIPCODE]],Table2[Zip Code],Table2[County])</f>
        <v>Duchesne</v>
      </c>
      <c r="I3509" t="str">
        <f>_xlfn.XLOOKUP(Table1[[#This Row],[ZIPCODE]],Table3[zip],Table3[county])</f>
        <v>Duchesne County</v>
      </c>
      <c r="J3509" t="str">
        <f>IFERROR(Table1[[#This Row],[County (Utah.gov)]], SUBSTITUTE(Table1[[#This Row],[County (WPR)]], " County", ""))</f>
        <v>Duchesne</v>
      </c>
    </row>
    <row r="3510" spans="1:10">
      <c r="A3510" t="s">
        <v>135</v>
      </c>
      <c r="B3510" t="s">
        <v>322</v>
      </c>
      <c r="C3510">
        <v>2025</v>
      </c>
      <c r="D3510">
        <v>2</v>
      </c>
      <c r="E3510">
        <v>84051</v>
      </c>
      <c r="F3510" t="s">
        <v>291</v>
      </c>
      <c r="G3510">
        <v>1</v>
      </c>
      <c r="H3510" t="str">
        <f>_xlfn.XLOOKUP(Table1[[#This Row],[ZIPCODE]],Table2[Zip Code],Table2[County])</f>
        <v>Duchesne</v>
      </c>
      <c r="I3510" t="str">
        <f>_xlfn.XLOOKUP(Table1[[#This Row],[ZIPCODE]],Table3[zip],Table3[county])</f>
        <v>Duchesne County</v>
      </c>
      <c r="J3510" t="str">
        <f>IFERROR(Table1[[#This Row],[County (Utah.gov)]], SUBSTITUTE(Table1[[#This Row],[County (WPR)]], " County", ""))</f>
        <v>Duchesne</v>
      </c>
    </row>
    <row r="3511" spans="1:10">
      <c r="A3511" t="s">
        <v>135</v>
      </c>
      <c r="B3511" t="s">
        <v>322</v>
      </c>
      <c r="C3511">
        <v>2025</v>
      </c>
      <c r="D3511">
        <v>2</v>
      </c>
      <c r="E3511">
        <v>84052</v>
      </c>
      <c r="F3511" t="s">
        <v>290</v>
      </c>
      <c r="G3511">
        <v>5</v>
      </c>
      <c r="H3511" t="str">
        <f>_xlfn.XLOOKUP(Table1[[#This Row],[ZIPCODE]],Table2[Zip Code],Table2[County])</f>
        <v>Duchesne</v>
      </c>
      <c r="I3511" t="str">
        <f>_xlfn.XLOOKUP(Table1[[#This Row],[ZIPCODE]],Table3[zip],Table3[county])</f>
        <v>Duchesne County</v>
      </c>
      <c r="J3511" t="str">
        <f>IFERROR(Table1[[#This Row],[County (Utah.gov)]], SUBSTITUTE(Table1[[#This Row],[County (WPR)]], " County", ""))</f>
        <v>Duchesne</v>
      </c>
    </row>
    <row r="3512" spans="1:10">
      <c r="A3512" t="s">
        <v>135</v>
      </c>
      <c r="B3512" t="s">
        <v>322</v>
      </c>
      <c r="C3512">
        <v>2025</v>
      </c>
      <c r="D3512">
        <v>2</v>
      </c>
      <c r="E3512">
        <v>84052</v>
      </c>
      <c r="F3512" t="s">
        <v>291</v>
      </c>
      <c r="G3512">
        <v>6</v>
      </c>
      <c r="H3512" t="str">
        <f>_xlfn.XLOOKUP(Table1[[#This Row],[ZIPCODE]],Table2[Zip Code],Table2[County])</f>
        <v>Duchesne</v>
      </c>
      <c r="I3512" t="str">
        <f>_xlfn.XLOOKUP(Table1[[#This Row],[ZIPCODE]],Table3[zip],Table3[county])</f>
        <v>Duchesne County</v>
      </c>
      <c r="J3512" t="str">
        <f>IFERROR(Table1[[#This Row],[County (Utah.gov)]], SUBSTITUTE(Table1[[#This Row],[County (WPR)]], " County", ""))</f>
        <v>Duchesne</v>
      </c>
    </row>
    <row r="3513" spans="1:10">
      <c r="A3513" t="s">
        <v>135</v>
      </c>
      <c r="B3513" t="s">
        <v>322</v>
      </c>
      <c r="C3513">
        <v>2025</v>
      </c>
      <c r="D3513">
        <v>2</v>
      </c>
      <c r="E3513">
        <v>84053</v>
      </c>
      <c r="F3513" t="s">
        <v>290</v>
      </c>
      <c r="G3513">
        <v>2</v>
      </c>
      <c r="H3513" t="str">
        <f>_xlfn.XLOOKUP(Table1[[#This Row],[ZIPCODE]],Table2[Zip Code],Table2[County])</f>
        <v>Duchesne</v>
      </c>
      <c r="I3513" t="str">
        <f>_xlfn.XLOOKUP(Table1[[#This Row],[ZIPCODE]],Table3[zip],Table3[county])</f>
        <v>Duchesne County</v>
      </c>
      <c r="J3513" t="str">
        <f>IFERROR(Table1[[#This Row],[County (Utah.gov)]], SUBSTITUTE(Table1[[#This Row],[County (WPR)]], " County", ""))</f>
        <v>Duchesne</v>
      </c>
    </row>
    <row r="3514" spans="1:10">
      <c r="A3514" t="s">
        <v>135</v>
      </c>
      <c r="B3514" t="s">
        <v>322</v>
      </c>
      <c r="C3514">
        <v>2025</v>
      </c>
      <c r="D3514">
        <v>2</v>
      </c>
      <c r="E3514">
        <v>84053</v>
      </c>
      <c r="F3514" t="s">
        <v>291</v>
      </c>
      <c r="G3514">
        <v>2</v>
      </c>
      <c r="H3514" t="str">
        <f>_xlfn.XLOOKUP(Table1[[#This Row],[ZIPCODE]],Table2[Zip Code],Table2[County])</f>
        <v>Duchesne</v>
      </c>
      <c r="I3514" t="str">
        <f>_xlfn.XLOOKUP(Table1[[#This Row],[ZIPCODE]],Table3[zip],Table3[county])</f>
        <v>Duchesne County</v>
      </c>
      <c r="J3514" t="str">
        <f>IFERROR(Table1[[#This Row],[County (Utah.gov)]], SUBSTITUTE(Table1[[#This Row],[County (WPR)]], " County", ""))</f>
        <v>Duchesne</v>
      </c>
    </row>
    <row r="3515" spans="1:10">
      <c r="A3515" t="s">
        <v>135</v>
      </c>
      <c r="B3515" t="s">
        <v>322</v>
      </c>
      <c r="C3515">
        <v>2025</v>
      </c>
      <c r="D3515">
        <v>2</v>
      </c>
      <c r="E3515">
        <v>84054</v>
      </c>
      <c r="F3515" t="s">
        <v>290</v>
      </c>
      <c r="G3515">
        <v>51</v>
      </c>
      <c r="H3515" t="str">
        <f>_xlfn.XLOOKUP(Table1[[#This Row],[ZIPCODE]],Table2[Zip Code],Table2[County])</f>
        <v>Davis</v>
      </c>
      <c r="I3515" t="str">
        <f>_xlfn.XLOOKUP(Table1[[#This Row],[ZIPCODE]],Table3[zip],Table3[county])</f>
        <v>Davis County</v>
      </c>
      <c r="J3515" t="str">
        <f>IFERROR(Table1[[#This Row],[County (Utah.gov)]], SUBSTITUTE(Table1[[#This Row],[County (WPR)]], " County", ""))</f>
        <v>Davis</v>
      </c>
    </row>
    <row r="3516" spans="1:10">
      <c r="A3516" t="s">
        <v>135</v>
      </c>
      <c r="B3516" t="s">
        <v>322</v>
      </c>
      <c r="C3516">
        <v>2025</v>
      </c>
      <c r="D3516">
        <v>2</v>
      </c>
      <c r="E3516">
        <v>84054</v>
      </c>
      <c r="F3516" t="s">
        <v>291</v>
      </c>
      <c r="G3516">
        <v>18</v>
      </c>
      <c r="H3516" t="str">
        <f>_xlfn.XLOOKUP(Table1[[#This Row],[ZIPCODE]],Table2[Zip Code],Table2[County])</f>
        <v>Davis</v>
      </c>
      <c r="I3516" t="str">
        <f>_xlfn.XLOOKUP(Table1[[#This Row],[ZIPCODE]],Table3[zip],Table3[county])</f>
        <v>Davis County</v>
      </c>
      <c r="J3516" t="str">
        <f>IFERROR(Table1[[#This Row],[County (Utah.gov)]], SUBSTITUTE(Table1[[#This Row],[County (WPR)]], " County", ""))</f>
        <v>Davis</v>
      </c>
    </row>
    <row r="3517" spans="1:10">
      <c r="A3517" t="s">
        <v>135</v>
      </c>
      <c r="B3517" t="s">
        <v>322</v>
      </c>
      <c r="C3517">
        <v>2025</v>
      </c>
      <c r="D3517">
        <v>2</v>
      </c>
      <c r="E3517">
        <v>84055</v>
      </c>
      <c r="F3517" t="s">
        <v>290</v>
      </c>
      <c r="G3517">
        <v>2</v>
      </c>
      <c r="H3517" t="str">
        <f>_xlfn.XLOOKUP(Table1[[#This Row],[ZIPCODE]],Table2[Zip Code],Table2[County])</f>
        <v>Summit</v>
      </c>
      <c r="I3517" t="str">
        <f>_xlfn.XLOOKUP(Table1[[#This Row],[ZIPCODE]],Table3[zip],Table3[county])</f>
        <v>Summit County</v>
      </c>
      <c r="J3517" t="str">
        <f>IFERROR(Table1[[#This Row],[County (Utah.gov)]], SUBSTITUTE(Table1[[#This Row],[County (WPR)]], " County", ""))</f>
        <v>Summit</v>
      </c>
    </row>
    <row r="3518" spans="1:10">
      <c r="A3518" t="s">
        <v>135</v>
      </c>
      <c r="B3518" t="s">
        <v>322</v>
      </c>
      <c r="C3518">
        <v>2025</v>
      </c>
      <c r="D3518">
        <v>2</v>
      </c>
      <c r="E3518">
        <v>84056</v>
      </c>
      <c r="F3518" t="s">
        <v>290</v>
      </c>
      <c r="G3518">
        <v>2</v>
      </c>
      <c r="H3518" t="str">
        <f>_xlfn.XLOOKUP(Table1[[#This Row],[ZIPCODE]],Table2[Zip Code],Table2[County])</f>
        <v>Weber</v>
      </c>
      <c r="I3518" t="str">
        <f>_xlfn.XLOOKUP(Table1[[#This Row],[ZIPCODE]],Table3[zip],Table3[county])</f>
        <v>Davis County</v>
      </c>
      <c r="J3518" t="str">
        <f>IFERROR(Table1[[#This Row],[County (Utah.gov)]], SUBSTITUTE(Table1[[#This Row],[County (WPR)]], " County", ""))</f>
        <v>Weber</v>
      </c>
    </row>
    <row r="3519" spans="1:10">
      <c r="A3519" t="s">
        <v>135</v>
      </c>
      <c r="B3519" t="s">
        <v>322</v>
      </c>
      <c r="C3519">
        <v>2025</v>
      </c>
      <c r="D3519">
        <v>2</v>
      </c>
      <c r="E3519">
        <v>84056</v>
      </c>
      <c r="F3519" t="s">
        <v>291</v>
      </c>
      <c r="G3519">
        <v>1</v>
      </c>
      <c r="H3519" t="str">
        <f>_xlfn.XLOOKUP(Table1[[#This Row],[ZIPCODE]],Table2[Zip Code],Table2[County])</f>
        <v>Weber</v>
      </c>
      <c r="I3519" t="str">
        <f>_xlfn.XLOOKUP(Table1[[#This Row],[ZIPCODE]],Table3[zip],Table3[county])</f>
        <v>Davis County</v>
      </c>
      <c r="J3519" t="str">
        <f>IFERROR(Table1[[#This Row],[County (Utah.gov)]], SUBSTITUTE(Table1[[#This Row],[County (WPR)]], " County", ""))</f>
        <v>Weber</v>
      </c>
    </row>
    <row r="3520" spans="1:10">
      <c r="A3520" t="s">
        <v>135</v>
      </c>
      <c r="B3520" t="s">
        <v>322</v>
      </c>
      <c r="C3520">
        <v>2025</v>
      </c>
      <c r="D3520">
        <v>2</v>
      </c>
      <c r="E3520">
        <v>84057</v>
      </c>
      <c r="F3520" t="s">
        <v>290</v>
      </c>
      <c r="G3520">
        <v>29</v>
      </c>
      <c r="H3520" t="str">
        <f>_xlfn.XLOOKUP(Table1[[#This Row],[ZIPCODE]],Table2[Zip Code],Table2[County])</f>
        <v>Utah</v>
      </c>
      <c r="I3520" t="str">
        <f>_xlfn.XLOOKUP(Table1[[#This Row],[ZIPCODE]],Table3[zip],Table3[county])</f>
        <v>Utah County</v>
      </c>
      <c r="J3520" t="str">
        <f>IFERROR(Table1[[#This Row],[County (Utah.gov)]], SUBSTITUTE(Table1[[#This Row],[County (WPR)]], " County", ""))</f>
        <v>Utah</v>
      </c>
    </row>
    <row r="3521" spans="1:10">
      <c r="A3521" t="s">
        <v>135</v>
      </c>
      <c r="B3521" t="s">
        <v>322</v>
      </c>
      <c r="C3521">
        <v>2025</v>
      </c>
      <c r="D3521">
        <v>2</v>
      </c>
      <c r="E3521">
        <v>84057</v>
      </c>
      <c r="F3521" t="s">
        <v>291</v>
      </c>
      <c r="G3521">
        <v>11</v>
      </c>
      <c r="H3521" t="str">
        <f>_xlfn.XLOOKUP(Table1[[#This Row],[ZIPCODE]],Table2[Zip Code],Table2[County])</f>
        <v>Utah</v>
      </c>
      <c r="I3521" t="str">
        <f>_xlfn.XLOOKUP(Table1[[#This Row],[ZIPCODE]],Table3[zip],Table3[county])</f>
        <v>Utah County</v>
      </c>
      <c r="J3521" t="str">
        <f>IFERROR(Table1[[#This Row],[County (Utah.gov)]], SUBSTITUTE(Table1[[#This Row],[County (WPR)]], " County", ""))</f>
        <v>Utah</v>
      </c>
    </row>
    <row r="3522" spans="1:10">
      <c r="A3522" t="s">
        <v>135</v>
      </c>
      <c r="B3522" t="s">
        <v>322</v>
      </c>
      <c r="C3522">
        <v>2025</v>
      </c>
      <c r="D3522">
        <v>2</v>
      </c>
      <c r="E3522">
        <v>84058</v>
      </c>
      <c r="F3522" t="s">
        <v>290</v>
      </c>
      <c r="G3522">
        <v>18</v>
      </c>
      <c r="H3522" t="str">
        <f>_xlfn.XLOOKUP(Table1[[#This Row],[ZIPCODE]],Table2[Zip Code],Table2[County])</f>
        <v>Utah</v>
      </c>
      <c r="I3522" t="str">
        <f>_xlfn.XLOOKUP(Table1[[#This Row],[ZIPCODE]],Table3[zip],Table3[county])</f>
        <v>Utah County</v>
      </c>
      <c r="J3522" t="str">
        <f>IFERROR(Table1[[#This Row],[County (Utah.gov)]], SUBSTITUTE(Table1[[#This Row],[County (WPR)]], " County", ""))</f>
        <v>Utah</v>
      </c>
    </row>
    <row r="3523" spans="1:10">
      <c r="A3523" t="s">
        <v>135</v>
      </c>
      <c r="B3523" t="s">
        <v>322</v>
      </c>
      <c r="C3523">
        <v>2025</v>
      </c>
      <c r="D3523">
        <v>2</v>
      </c>
      <c r="E3523">
        <v>84058</v>
      </c>
      <c r="F3523" t="s">
        <v>291</v>
      </c>
      <c r="G3523">
        <v>10</v>
      </c>
      <c r="H3523" t="str">
        <f>_xlfn.XLOOKUP(Table1[[#This Row],[ZIPCODE]],Table2[Zip Code],Table2[County])</f>
        <v>Utah</v>
      </c>
      <c r="I3523" t="str">
        <f>_xlfn.XLOOKUP(Table1[[#This Row],[ZIPCODE]],Table3[zip],Table3[county])</f>
        <v>Utah County</v>
      </c>
      <c r="J3523" t="str">
        <f>IFERROR(Table1[[#This Row],[County (Utah.gov)]], SUBSTITUTE(Table1[[#This Row],[County (WPR)]], " County", ""))</f>
        <v>Utah</v>
      </c>
    </row>
    <row r="3524" spans="1:10">
      <c r="A3524" t="s">
        <v>135</v>
      </c>
      <c r="B3524" t="s">
        <v>322</v>
      </c>
      <c r="C3524">
        <v>2025</v>
      </c>
      <c r="D3524">
        <v>2</v>
      </c>
      <c r="E3524">
        <v>84059</v>
      </c>
      <c r="F3524" t="s">
        <v>290</v>
      </c>
      <c r="G3524">
        <v>8</v>
      </c>
      <c r="H3524" t="str">
        <f>_xlfn.XLOOKUP(Table1[[#This Row],[ZIPCODE]],Table2[Zip Code],Table2[County])</f>
        <v>Utah</v>
      </c>
      <c r="I3524" t="str">
        <f>_xlfn.XLOOKUP(Table1[[#This Row],[ZIPCODE]],Table3[zip],Table3[county])</f>
        <v>Utah County</v>
      </c>
      <c r="J3524" t="str">
        <f>IFERROR(Table1[[#This Row],[County (Utah.gov)]], SUBSTITUTE(Table1[[#This Row],[County (WPR)]], " County", ""))</f>
        <v>Utah</v>
      </c>
    </row>
    <row r="3525" spans="1:10">
      <c r="A3525" t="s">
        <v>135</v>
      </c>
      <c r="B3525" t="s">
        <v>322</v>
      </c>
      <c r="C3525">
        <v>2025</v>
      </c>
      <c r="D3525">
        <v>2</v>
      </c>
      <c r="E3525">
        <v>84059</v>
      </c>
      <c r="F3525" t="s">
        <v>291</v>
      </c>
      <c r="G3525">
        <v>10</v>
      </c>
      <c r="H3525" t="str">
        <f>_xlfn.XLOOKUP(Table1[[#This Row],[ZIPCODE]],Table2[Zip Code],Table2[County])</f>
        <v>Utah</v>
      </c>
      <c r="I3525" t="str">
        <f>_xlfn.XLOOKUP(Table1[[#This Row],[ZIPCODE]],Table3[zip],Table3[county])</f>
        <v>Utah County</v>
      </c>
      <c r="J3525" t="str">
        <f>IFERROR(Table1[[#This Row],[County (Utah.gov)]], SUBSTITUTE(Table1[[#This Row],[County (WPR)]], " County", ""))</f>
        <v>Utah</v>
      </c>
    </row>
    <row r="3526" spans="1:10">
      <c r="A3526" t="s">
        <v>135</v>
      </c>
      <c r="B3526" t="s">
        <v>322</v>
      </c>
      <c r="C3526">
        <v>2025</v>
      </c>
      <c r="D3526">
        <v>2</v>
      </c>
      <c r="E3526">
        <v>84060</v>
      </c>
      <c r="F3526" t="s">
        <v>290</v>
      </c>
      <c r="G3526">
        <v>2</v>
      </c>
      <c r="H3526" t="str">
        <f>_xlfn.XLOOKUP(Table1[[#This Row],[ZIPCODE]],Table2[Zip Code],Table2[County])</f>
        <v>Summit</v>
      </c>
      <c r="I3526" t="str">
        <f>_xlfn.XLOOKUP(Table1[[#This Row],[ZIPCODE]],Table3[zip],Table3[county])</f>
        <v>Summit County</v>
      </c>
      <c r="J3526" t="str">
        <f>IFERROR(Table1[[#This Row],[County (Utah.gov)]], SUBSTITUTE(Table1[[#This Row],[County (WPR)]], " County", ""))</f>
        <v>Summit</v>
      </c>
    </row>
    <row r="3527" spans="1:10">
      <c r="A3527" t="s">
        <v>135</v>
      </c>
      <c r="B3527" t="s">
        <v>322</v>
      </c>
      <c r="C3527">
        <v>2025</v>
      </c>
      <c r="D3527">
        <v>2</v>
      </c>
      <c r="E3527">
        <v>84061</v>
      </c>
      <c r="F3527" t="s">
        <v>290</v>
      </c>
      <c r="G3527">
        <v>3</v>
      </c>
      <c r="H3527" t="str">
        <f>_xlfn.XLOOKUP(Table1[[#This Row],[ZIPCODE]],Table2[Zip Code],Table2[County])</f>
        <v>Summit</v>
      </c>
      <c r="I3527" t="str">
        <f>_xlfn.XLOOKUP(Table1[[#This Row],[ZIPCODE]],Table3[zip],Table3[county])</f>
        <v>Summit County</v>
      </c>
      <c r="J3527" t="str">
        <f>IFERROR(Table1[[#This Row],[County (Utah.gov)]], SUBSTITUTE(Table1[[#This Row],[County (WPR)]], " County", ""))</f>
        <v>Summit</v>
      </c>
    </row>
    <row r="3528" spans="1:10">
      <c r="A3528" t="s">
        <v>135</v>
      </c>
      <c r="B3528" t="s">
        <v>322</v>
      </c>
      <c r="C3528">
        <v>2025</v>
      </c>
      <c r="D3528">
        <v>2</v>
      </c>
      <c r="E3528">
        <v>84062</v>
      </c>
      <c r="F3528" t="s">
        <v>290</v>
      </c>
      <c r="G3528">
        <v>72</v>
      </c>
      <c r="H3528" t="str">
        <f>_xlfn.XLOOKUP(Table1[[#This Row],[ZIPCODE]],Table2[Zip Code],Table2[County])</f>
        <v>Utah</v>
      </c>
      <c r="I3528" t="str">
        <f>_xlfn.XLOOKUP(Table1[[#This Row],[ZIPCODE]],Table3[zip],Table3[county])</f>
        <v>Utah County</v>
      </c>
      <c r="J3528" t="str">
        <f>IFERROR(Table1[[#This Row],[County (Utah.gov)]], SUBSTITUTE(Table1[[#This Row],[County (WPR)]], " County", ""))</f>
        <v>Utah</v>
      </c>
    </row>
    <row r="3529" spans="1:10">
      <c r="A3529" t="s">
        <v>135</v>
      </c>
      <c r="B3529" t="s">
        <v>322</v>
      </c>
      <c r="C3529">
        <v>2025</v>
      </c>
      <c r="D3529">
        <v>2</v>
      </c>
      <c r="E3529">
        <v>84062</v>
      </c>
      <c r="F3529" t="s">
        <v>291</v>
      </c>
      <c r="G3529">
        <v>15</v>
      </c>
      <c r="H3529" t="str">
        <f>_xlfn.XLOOKUP(Table1[[#This Row],[ZIPCODE]],Table2[Zip Code],Table2[County])</f>
        <v>Utah</v>
      </c>
      <c r="I3529" t="str">
        <f>_xlfn.XLOOKUP(Table1[[#This Row],[ZIPCODE]],Table3[zip],Table3[county])</f>
        <v>Utah County</v>
      </c>
      <c r="J3529" t="str">
        <f>IFERROR(Table1[[#This Row],[County (Utah.gov)]], SUBSTITUTE(Table1[[#This Row],[County (WPR)]], " County", ""))</f>
        <v>Utah</v>
      </c>
    </row>
    <row r="3530" spans="1:10">
      <c r="A3530" t="s">
        <v>135</v>
      </c>
      <c r="B3530" t="s">
        <v>322</v>
      </c>
      <c r="C3530">
        <v>2025</v>
      </c>
      <c r="D3530">
        <v>2</v>
      </c>
      <c r="E3530">
        <v>84064</v>
      </c>
      <c r="F3530" t="s">
        <v>290</v>
      </c>
      <c r="G3530">
        <v>4</v>
      </c>
      <c r="H3530" t="str">
        <f>_xlfn.XLOOKUP(Table1[[#This Row],[ZIPCODE]],Table2[Zip Code],Table2[County])</f>
        <v>Rich</v>
      </c>
      <c r="I3530" t="str">
        <f>_xlfn.XLOOKUP(Table1[[#This Row],[ZIPCODE]],Table3[zip],Table3[county])</f>
        <v>Rich County</v>
      </c>
      <c r="J3530" t="str">
        <f>IFERROR(Table1[[#This Row],[County (Utah.gov)]], SUBSTITUTE(Table1[[#This Row],[County (WPR)]], " County", ""))</f>
        <v>Rich</v>
      </c>
    </row>
    <row r="3531" spans="1:10">
      <c r="A3531" t="s">
        <v>135</v>
      </c>
      <c r="B3531" t="s">
        <v>322</v>
      </c>
      <c r="C3531">
        <v>2025</v>
      </c>
      <c r="D3531">
        <v>2</v>
      </c>
      <c r="E3531">
        <v>84064</v>
      </c>
      <c r="F3531" t="s">
        <v>291</v>
      </c>
      <c r="G3531">
        <v>1</v>
      </c>
      <c r="H3531" t="str">
        <f>_xlfn.XLOOKUP(Table1[[#This Row],[ZIPCODE]],Table2[Zip Code],Table2[County])</f>
        <v>Rich</v>
      </c>
      <c r="I3531" t="str">
        <f>_xlfn.XLOOKUP(Table1[[#This Row],[ZIPCODE]],Table3[zip],Table3[county])</f>
        <v>Rich County</v>
      </c>
      <c r="J3531" t="str">
        <f>IFERROR(Table1[[#This Row],[County (Utah.gov)]], SUBSTITUTE(Table1[[#This Row],[County (WPR)]], " County", ""))</f>
        <v>Rich</v>
      </c>
    </row>
    <row r="3532" spans="1:10">
      <c r="A3532" t="s">
        <v>135</v>
      </c>
      <c r="B3532" t="s">
        <v>322</v>
      </c>
      <c r="C3532">
        <v>2025</v>
      </c>
      <c r="D3532">
        <v>2</v>
      </c>
      <c r="E3532">
        <v>84065</v>
      </c>
      <c r="F3532" t="s">
        <v>290</v>
      </c>
      <c r="G3532">
        <v>95</v>
      </c>
      <c r="H3532" t="str">
        <f>_xlfn.XLOOKUP(Table1[[#This Row],[ZIPCODE]],Table2[Zip Code],Table2[County])</f>
        <v>Salt Lake</v>
      </c>
      <c r="I3532" t="str">
        <f>_xlfn.XLOOKUP(Table1[[#This Row],[ZIPCODE]],Table3[zip],Table3[county])</f>
        <v>Salt Lake County</v>
      </c>
      <c r="J3532" t="str">
        <f>IFERROR(Table1[[#This Row],[County (Utah.gov)]], SUBSTITUTE(Table1[[#This Row],[County (WPR)]], " County", ""))</f>
        <v>Salt Lake</v>
      </c>
    </row>
    <row r="3533" spans="1:10">
      <c r="A3533" t="s">
        <v>135</v>
      </c>
      <c r="B3533" t="s">
        <v>322</v>
      </c>
      <c r="C3533">
        <v>2025</v>
      </c>
      <c r="D3533">
        <v>2</v>
      </c>
      <c r="E3533">
        <v>84065</v>
      </c>
      <c r="F3533" t="s">
        <v>291</v>
      </c>
      <c r="G3533">
        <v>35</v>
      </c>
      <c r="H3533" t="str">
        <f>_xlfn.XLOOKUP(Table1[[#This Row],[ZIPCODE]],Table2[Zip Code],Table2[County])</f>
        <v>Salt Lake</v>
      </c>
      <c r="I3533" t="str">
        <f>_xlfn.XLOOKUP(Table1[[#This Row],[ZIPCODE]],Table3[zip],Table3[county])</f>
        <v>Salt Lake County</v>
      </c>
      <c r="J3533" t="str">
        <f>IFERROR(Table1[[#This Row],[County (Utah.gov)]], SUBSTITUTE(Table1[[#This Row],[County (WPR)]], " County", ""))</f>
        <v>Salt Lake</v>
      </c>
    </row>
    <row r="3534" spans="1:10">
      <c r="A3534" t="s">
        <v>135</v>
      </c>
      <c r="B3534" t="s">
        <v>322</v>
      </c>
      <c r="C3534">
        <v>2025</v>
      </c>
      <c r="D3534">
        <v>2</v>
      </c>
      <c r="E3534">
        <v>84066</v>
      </c>
      <c r="F3534" t="s">
        <v>290</v>
      </c>
      <c r="G3534">
        <v>44</v>
      </c>
      <c r="H3534" t="str">
        <f>_xlfn.XLOOKUP(Table1[[#This Row],[ZIPCODE]],Table2[Zip Code],Table2[County])</f>
        <v>Duchesne</v>
      </c>
      <c r="I3534" t="str">
        <f>_xlfn.XLOOKUP(Table1[[#This Row],[ZIPCODE]],Table3[zip],Table3[county])</f>
        <v>Duchesne County</v>
      </c>
      <c r="J3534" t="str">
        <f>IFERROR(Table1[[#This Row],[County (Utah.gov)]], SUBSTITUTE(Table1[[#This Row],[County (WPR)]], " County", ""))</f>
        <v>Duchesne</v>
      </c>
    </row>
    <row r="3535" spans="1:10">
      <c r="A3535" t="s">
        <v>135</v>
      </c>
      <c r="B3535" t="s">
        <v>322</v>
      </c>
      <c r="C3535">
        <v>2025</v>
      </c>
      <c r="D3535">
        <v>2</v>
      </c>
      <c r="E3535">
        <v>84066</v>
      </c>
      <c r="F3535" t="s">
        <v>291</v>
      </c>
      <c r="G3535">
        <v>43</v>
      </c>
      <c r="H3535" t="str">
        <f>_xlfn.XLOOKUP(Table1[[#This Row],[ZIPCODE]],Table2[Zip Code],Table2[County])</f>
        <v>Duchesne</v>
      </c>
      <c r="I3535" t="str">
        <f>_xlfn.XLOOKUP(Table1[[#This Row],[ZIPCODE]],Table3[zip],Table3[county])</f>
        <v>Duchesne County</v>
      </c>
      <c r="J3535" t="str">
        <f>IFERROR(Table1[[#This Row],[County (Utah.gov)]], SUBSTITUTE(Table1[[#This Row],[County (WPR)]], " County", ""))</f>
        <v>Duchesne</v>
      </c>
    </row>
    <row r="3536" spans="1:10">
      <c r="A3536" t="s">
        <v>135</v>
      </c>
      <c r="B3536" t="s">
        <v>322</v>
      </c>
      <c r="C3536">
        <v>2025</v>
      </c>
      <c r="D3536">
        <v>2</v>
      </c>
      <c r="E3536">
        <v>84067</v>
      </c>
      <c r="F3536" t="s">
        <v>290</v>
      </c>
      <c r="G3536">
        <v>31</v>
      </c>
      <c r="H3536" t="str">
        <f>_xlfn.XLOOKUP(Table1[[#This Row],[ZIPCODE]],Table2[Zip Code],Table2[County])</f>
        <v>Weber</v>
      </c>
      <c r="I3536" t="str">
        <f>_xlfn.XLOOKUP(Table1[[#This Row],[ZIPCODE]],Table3[zip],Table3[county])</f>
        <v>Weber County</v>
      </c>
      <c r="J3536" t="str">
        <f>IFERROR(Table1[[#This Row],[County (Utah.gov)]], SUBSTITUTE(Table1[[#This Row],[County (WPR)]], " County", ""))</f>
        <v>Weber</v>
      </c>
    </row>
    <row r="3537" spans="1:10">
      <c r="A3537" t="s">
        <v>135</v>
      </c>
      <c r="B3537" t="s">
        <v>322</v>
      </c>
      <c r="C3537">
        <v>2025</v>
      </c>
      <c r="D3537">
        <v>2</v>
      </c>
      <c r="E3537">
        <v>84067</v>
      </c>
      <c r="F3537" t="s">
        <v>291</v>
      </c>
      <c r="G3537">
        <v>12</v>
      </c>
      <c r="H3537" t="str">
        <f>_xlfn.XLOOKUP(Table1[[#This Row],[ZIPCODE]],Table2[Zip Code],Table2[County])</f>
        <v>Weber</v>
      </c>
      <c r="I3537" t="str">
        <f>_xlfn.XLOOKUP(Table1[[#This Row],[ZIPCODE]],Table3[zip],Table3[county])</f>
        <v>Weber County</v>
      </c>
      <c r="J3537" t="str">
        <f>IFERROR(Table1[[#This Row],[County (Utah.gov)]], SUBSTITUTE(Table1[[#This Row],[County (WPR)]], " County", ""))</f>
        <v>Weber</v>
      </c>
    </row>
    <row r="3538" spans="1:10">
      <c r="A3538" t="s">
        <v>135</v>
      </c>
      <c r="B3538" t="s">
        <v>322</v>
      </c>
      <c r="C3538">
        <v>2025</v>
      </c>
      <c r="D3538">
        <v>2</v>
      </c>
      <c r="E3538">
        <v>84069</v>
      </c>
      <c r="F3538" t="s">
        <v>290</v>
      </c>
      <c r="G3538">
        <v>1</v>
      </c>
      <c r="H3538" t="str">
        <f>_xlfn.XLOOKUP(Table1[[#This Row],[ZIPCODE]],Table2[Zip Code],Table2[County])</f>
        <v>Tooele</v>
      </c>
      <c r="I3538" t="str">
        <f>_xlfn.XLOOKUP(Table1[[#This Row],[ZIPCODE]],Table3[zip],Table3[county])</f>
        <v>Tooele County</v>
      </c>
      <c r="J3538" t="str">
        <f>IFERROR(Table1[[#This Row],[County (Utah.gov)]], SUBSTITUTE(Table1[[#This Row],[County (WPR)]], " County", ""))</f>
        <v>Tooele</v>
      </c>
    </row>
    <row r="3539" spans="1:10">
      <c r="A3539" t="s">
        <v>135</v>
      </c>
      <c r="B3539" t="s">
        <v>322</v>
      </c>
      <c r="C3539">
        <v>2025</v>
      </c>
      <c r="D3539">
        <v>2</v>
      </c>
      <c r="E3539">
        <v>84069</v>
      </c>
      <c r="F3539" t="s">
        <v>291</v>
      </c>
      <c r="G3539">
        <v>1</v>
      </c>
      <c r="H3539" t="str">
        <f>_xlfn.XLOOKUP(Table1[[#This Row],[ZIPCODE]],Table2[Zip Code],Table2[County])</f>
        <v>Tooele</v>
      </c>
      <c r="I3539" t="str">
        <f>_xlfn.XLOOKUP(Table1[[#This Row],[ZIPCODE]],Table3[zip],Table3[county])</f>
        <v>Tooele County</v>
      </c>
      <c r="J3539" t="str">
        <f>IFERROR(Table1[[#This Row],[County (Utah.gov)]], SUBSTITUTE(Table1[[#This Row],[County (WPR)]], " County", ""))</f>
        <v>Tooele</v>
      </c>
    </row>
    <row r="3540" spans="1:10">
      <c r="A3540" t="s">
        <v>135</v>
      </c>
      <c r="B3540" t="s">
        <v>322</v>
      </c>
      <c r="C3540">
        <v>2025</v>
      </c>
      <c r="D3540">
        <v>2</v>
      </c>
      <c r="E3540">
        <v>84070</v>
      </c>
      <c r="F3540" t="s">
        <v>290</v>
      </c>
      <c r="G3540">
        <v>15</v>
      </c>
      <c r="H3540" t="str">
        <f>_xlfn.XLOOKUP(Table1[[#This Row],[ZIPCODE]],Table2[Zip Code],Table2[County])</f>
        <v>Salt Lake</v>
      </c>
      <c r="I3540" t="str">
        <f>_xlfn.XLOOKUP(Table1[[#This Row],[ZIPCODE]],Table3[zip],Table3[county])</f>
        <v>Salt Lake County</v>
      </c>
      <c r="J3540" t="str">
        <f>IFERROR(Table1[[#This Row],[County (Utah.gov)]], SUBSTITUTE(Table1[[#This Row],[County (WPR)]], " County", ""))</f>
        <v>Salt Lake</v>
      </c>
    </row>
    <row r="3541" spans="1:10">
      <c r="A3541" t="s">
        <v>135</v>
      </c>
      <c r="B3541" t="s">
        <v>322</v>
      </c>
      <c r="C3541">
        <v>2025</v>
      </c>
      <c r="D3541">
        <v>2</v>
      </c>
      <c r="E3541">
        <v>84070</v>
      </c>
      <c r="F3541" t="s">
        <v>291</v>
      </c>
      <c r="G3541">
        <v>9</v>
      </c>
      <c r="H3541" t="str">
        <f>_xlfn.XLOOKUP(Table1[[#This Row],[ZIPCODE]],Table2[Zip Code],Table2[County])</f>
        <v>Salt Lake</v>
      </c>
      <c r="I3541" t="str">
        <f>_xlfn.XLOOKUP(Table1[[#This Row],[ZIPCODE]],Table3[zip],Table3[county])</f>
        <v>Salt Lake County</v>
      </c>
      <c r="J3541" t="str">
        <f>IFERROR(Table1[[#This Row],[County (Utah.gov)]], SUBSTITUTE(Table1[[#This Row],[County (WPR)]], " County", ""))</f>
        <v>Salt Lake</v>
      </c>
    </row>
    <row r="3542" spans="1:10">
      <c r="A3542" t="s">
        <v>135</v>
      </c>
      <c r="B3542" t="s">
        <v>322</v>
      </c>
      <c r="C3542">
        <v>2025</v>
      </c>
      <c r="D3542">
        <v>2</v>
      </c>
      <c r="E3542">
        <v>84071</v>
      </c>
      <c r="F3542" t="s">
        <v>290</v>
      </c>
      <c r="G3542">
        <v>5</v>
      </c>
      <c r="H3542" t="str">
        <f>_xlfn.XLOOKUP(Table1[[#This Row],[ZIPCODE]],Table2[Zip Code],Table2[County])</f>
        <v>Tooele</v>
      </c>
      <c r="I3542" t="str">
        <f>_xlfn.XLOOKUP(Table1[[#This Row],[ZIPCODE]],Table3[zip],Table3[county])</f>
        <v>Tooele County</v>
      </c>
      <c r="J3542" t="str">
        <f>IFERROR(Table1[[#This Row],[County (Utah.gov)]], SUBSTITUTE(Table1[[#This Row],[County (WPR)]], " County", ""))</f>
        <v>Tooele</v>
      </c>
    </row>
    <row r="3543" spans="1:10">
      <c r="A3543" t="s">
        <v>135</v>
      </c>
      <c r="B3543" t="s">
        <v>322</v>
      </c>
      <c r="C3543">
        <v>2025</v>
      </c>
      <c r="D3543">
        <v>2</v>
      </c>
      <c r="E3543">
        <v>84071</v>
      </c>
      <c r="F3543" t="s">
        <v>291</v>
      </c>
      <c r="G3543">
        <v>6</v>
      </c>
      <c r="H3543" t="str">
        <f>_xlfn.XLOOKUP(Table1[[#This Row],[ZIPCODE]],Table2[Zip Code],Table2[County])</f>
        <v>Tooele</v>
      </c>
      <c r="I3543" t="str">
        <f>_xlfn.XLOOKUP(Table1[[#This Row],[ZIPCODE]],Table3[zip],Table3[county])</f>
        <v>Tooele County</v>
      </c>
      <c r="J3543" t="str">
        <f>IFERROR(Table1[[#This Row],[County (Utah.gov)]], SUBSTITUTE(Table1[[#This Row],[County (WPR)]], " County", ""))</f>
        <v>Tooele</v>
      </c>
    </row>
    <row r="3544" spans="1:10">
      <c r="A3544" t="s">
        <v>135</v>
      </c>
      <c r="B3544" t="s">
        <v>322</v>
      </c>
      <c r="C3544">
        <v>2025</v>
      </c>
      <c r="D3544">
        <v>2</v>
      </c>
      <c r="E3544">
        <v>84073</v>
      </c>
      <c r="F3544" t="s">
        <v>290</v>
      </c>
      <c r="G3544">
        <v>1</v>
      </c>
      <c r="H3544" t="str">
        <f>_xlfn.XLOOKUP(Table1[[#This Row],[ZIPCODE]],Table2[Zip Code],Table2[County])</f>
        <v>Duchesne</v>
      </c>
      <c r="I3544" t="str">
        <f>_xlfn.XLOOKUP(Table1[[#This Row],[ZIPCODE]],Table3[zip],Table3[county])</f>
        <v>Duchesne County</v>
      </c>
      <c r="J3544" t="str">
        <f>IFERROR(Table1[[#This Row],[County (Utah.gov)]], SUBSTITUTE(Table1[[#This Row],[County (WPR)]], " County", ""))</f>
        <v>Duchesne</v>
      </c>
    </row>
    <row r="3545" spans="1:10">
      <c r="A3545" t="s">
        <v>135</v>
      </c>
      <c r="B3545" t="s">
        <v>322</v>
      </c>
      <c r="C3545">
        <v>2025</v>
      </c>
      <c r="D3545">
        <v>2</v>
      </c>
      <c r="E3545">
        <v>84074</v>
      </c>
      <c r="F3545" t="s">
        <v>290</v>
      </c>
      <c r="G3545">
        <v>146</v>
      </c>
      <c r="H3545" t="str">
        <f>_xlfn.XLOOKUP(Table1[[#This Row],[ZIPCODE]],Table2[Zip Code],Table2[County])</f>
        <v>Tooele</v>
      </c>
      <c r="I3545" t="str">
        <f>_xlfn.XLOOKUP(Table1[[#This Row],[ZIPCODE]],Table3[zip],Table3[county])</f>
        <v>Tooele County</v>
      </c>
      <c r="J3545" t="str">
        <f>IFERROR(Table1[[#This Row],[County (Utah.gov)]], SUBSTITUTE(Table1[[#This Row],[County (WPR)]], " County", ""))</f>
        <v>Tooele</v>
      </c>
    </row>
    <row r="3546" spans="1:10">
      <c r="A3546" t="s">
        <v>135</v>
      </c>
      <c r="B3546" t="s">
        <v>322</v>
      </c>
      <c r="C3546">
        <v>2025</v>
      </c>
      <c r="D3546">
        <v>2</v>
      </c>
      <c r="E3546">
        <v>84074</v>
      </c>
      <c r="F3546" t="s">
        <v>291</v>
      </c>
      <c r="G3546">
        <v>78</v>
      </c>
      <c r="H3546" t="str">
        <f>_xlfn.XLOOKUP(Table1[[#This Row],[ZIPCODE]],Table2[Zip Code],Table2[County])</f>
        <v>Tooele</v>
      </c>
      <c r="I3546" t="str">
        <f>_xlfn.XLOOKUP(Table1[[#This Row],[ZIPCODE]],Table3[zip],Table3[county])</f>
        <v>Tooele County</v>
      </c>
      <c r="J3546" t="str">
        <f>IFERROR(Table1[[#This Row],[County (Utah.gov)]], SUBSTITUTE(Table1[[#This Row],[County (WPR)]], " County", ""))</f>
        <v>Tooele</v>
      </c>
    </row>
    <row r="3547" spans="1:10">
      <c r="A3547" t="s">
        <v>135</v>
      </c>
      <c r="B3547" t="s">
        <v>322</v>
      </c>
      <c r="C3547">
        <v>2025</v>
      </c>
      <c r="D3547">
        <v>2</v>
      </c>
      <c r="E3547">
        <v>84075</v>
      </c>
      <c r="F3547" t="s">
        <v>290</v>
      </c>
      <c r="G3547">
        <v>92</v>
      </c>
      <c r="H3547" t="str">
        <f>_xlfn.XLOOKUP(Table1[[#This Row],[ZIPCODE]],Table2[Zip Code],Table2[County])</f>
        <v>Davis</v>
      </c>
      <c r="I3547" t="str">
        <f>_xlfn.XLOOKUP(Table1[[#This Row],[ZIPCODE]],Table3[zip],Table3[county])</f>
        <v>Davis County</v>
      </c>
      <c r="J3547" t="str">
        <f>IFERROR(Table1[[#This Row],[County (Utah.gov)]], SUBSTITUTE(Table1[[#This Row],[County (WPR)]], " County", ""))</f>
        <v>Davis</v>
      </c>
    </row>
    <row r="3548" spans="1:10">
      <c r="A3548" t="s">
        <v>135</v>
      </c>
      <c r="B3548" t="s">
        <v>322</v>
      </c>
      <c r="C3548">
        <v>2025</v>
      </c>
      <c r="D3548">
        <v>2</v>
      </c>
      <c r="E3548">
        <v>84075</v>
      </c>
      <c r="F3548" t="s">
        <v>291</v>
      </c>
      <c r="G3548">
        <v>28</v>
      </c>
      <c r="H3548" t="str">
        <f>_xlfn.XLOOKUP(Table1[[#This Row],[ZIPCODE]],Table2[Zip Code],Table2[County])</f>
        <v>Davis</v>
      </c>
      <c r="I3548" t="str">
        <f>_xlfn.XLOOKUP(Table1[[#This Row],[ZIPCODE]],Table3[zip],Table3[county])</f>
        <v>Davis County</v>
      </c>
      <c r="J3548" t="str">
        <f>IFERROR(Table1[[#This Row],[County (Utah.gov)]], SUBSTITUTE(Table1[[#This Row],[County (WPR)]], " County", ""))</f>
        <v>Davis</v>
      </c>
    </row>
    <row r="3549" spans="1:10">
      <c r="A3549" t="s">
        <v>135</v>
      </c>
      <c r="B3549" t="s">
        <v>322</v>
      </c>
      <c r="C3549">
        <v>2025</v>
      </c>
      <c r="D3549">
        <v>2</v>
      </c>
      <c r="E3549">
        <v>84076</v>
      </c>
      <c r="F3549" t="s">
        <v>290</v>
      </c>
      <c r="G3549">
        <v>2</v>
      </c>
      <c r="H3549" t="str">
        <f>_xlfn.XLOOKUP(Table1[[#This Row],[ZIPCODE]],Table2[Zip Code],Table2[County])</f>
        <v>Uintah</v>
      </c>
      <c r="I3549" t="str">
        <f>_xlfn.XLOOKUP(Table1[[#This Row],[ZIPCODE]],Table3[zip],Table3[county])</f>
        <v>Uintah County</v>
      </c>
      <c r="J3549" t="str">
        <f>IFERROR(Table1[[#This Row],[County (Utah.gov)]], SUBSTITUTE(Table1[[#This Row],[County (WPR)]], " County", ""))</f>
        <v>Uintah</v>
      </c>
    </row>
    <row r="3550" spans="1:10">
      <c r="A3550" t="s">
        <v>135</v>
      </c>
      <c r="B3550" t="s">
        <v>322</v>
      </c>
      <c r="C3550">
        <v>2025</v>
      </c>
      <c r="D3550">
        <v>2</v>
      </c>
      <c r="E3550">
        <v>84076</v>
      </c>
      <c r="F3550" t="s">
        <v>291</v>
      </c>
      <c r="G3550">
        <v>4</v>
      </c>
      <c r="H3550" t="str">
        <f>_xlfn.XLOOKUP(Table1[[#This Row],[ZIPCODE]],Table2[Zip Code],Table2[County])</f>
        <v>Uintah</v>
      </c>
      <c r="I3550" t="str">
        <f>_xlfn.XLOOKUP(Table1[[#This Row],[ZIPCODE]],Table3[zip],Table3[county])</f>
        <v>Uintah County</v>
      </c>
      <c r="J3550" t="str">
        <f>IFERROR(Table1[[#This Row],[County (Utah.gov)]], SUBSTITUTE(Table1[[#This Row],[County (WPR)]], " County", ""))</f>
        <v>Uintah</v>
      </c>
    </row>
    <row r="3551" spans="1:10">
      <c r="A3551" t="s">
        <v>135</v>
      </c>
      <c r="B3551" t="s">
        <v>322</v>
      </c>
      <c r="C3551">
        <v>2025</v>
      </c>
      <c r="D3551">
        <v>2</v>
      </c>
      <c r="E3551">
        <v>84078</v>
      </c>
      <c r="F3551" t="s">
        <v>290</v>
      </c>
      <c r="G3551">
        <v>108</v>
      </c>
      <c r="H3551" t="str">
        <f>_xlfn.XLOOKUP(Table1[[#This Row],[ZIPCODE]],Table2[Zip Code],Table2[County])</f>
        <v>Uintah</v>
      </c>
      <c r="I3551" t="str">
        <f>_xlfn.XLOOKUP(Table1[[#This Row],[ZIPCODE]],Table3[zip],Table3[county])</f>
        <v>Uintah County</v>
      </c>
      <c r="J3551" t="str">
        <f>IFERROR(Table1[[#This Row],[County (Utah.gov)]], SUBSTITUTE(Table1[[#This Row],[County (WPR)]], " County", ""))</f>
        <v>Uintah</v>
      </c>
    </row>
    <row r="3552" spans="1:10">
      <c r="A3552" t="s">
        <v>135</v>
      </c>
      <c r="B3552" t="s">
        <v>322</v>
      </c>
      <c r="C3552">
        <v>2025</v>
      </c>
      <c r="D3552">
        <v>2</v>
      </c>
      <c r="E3552">
        <v>84078</v>
      </c>
      <c r="F3552" t="s">
        <v>291</v>
      </c>
      <c r="G3552">
        <v>153</v>
      </c>
      <c r="H3552" t="str">
        <f>_xlfn.XLOOKUP(Table1[[#This Row],[ZIPCODE]],Table2[Zip Code],Table2[County])</f>
        <v>Uintah</v>
      </c>
      <c r="I3552" t="str">
        <f>_xlfn.XLOOKUP(Table1[[#This Row],[ZIPCODE]],Table3[zip],Table3[county])</f>
        <v>Uintah County</v>
      </c>
      <c r="J3552" t="str">
        <f>IFERROR(Table1[[#This Row],[County (Utah.gov)]], SUBSTITUTE(Table1[[#This Row],[County (WPR)]], " County", ""))</f>
        <v>Uintah</v>
      </c>
    </row>
    <row r="3553" spans="1:10">
      <c r="A3553" t="s">
        <v>135</v>
      </c>
      <c r="B3553" t="s">
        <v>322</v>
      </c>
      <c r="C3553">
        <v>2025</v>
      </c>
      <c r="D3553">
        <v>2</v>
      </c>
      <c r="E3553">
        <v>84080</v>
      </c>
      <c r="F3553" t="s">
        <v>290</v>
      </c>
      <c r="G3553">
        <v>1</v>
      </c>
      <c r="H3553" t="str">
        <f>_xlfn.XLOOKUP(Table1[[#This Row],[ZIPCODE]],Table2[Zip Code],Table2[County])</f>
        <v>Tooele</v>
      </c>
      <c r="I3553" t="str">
        <f>_xlfn.XLOOKUP(Table1[[#This Row],[ZIPCODE]],Table3[zip],Table3[county])</f>
        <v>Tooele County</v>
      </c>
      <c r="J3553" t="str">
        <f>IFERROR(Table1[[#This Row],[County (Utah.gov)]], SUBSTITUTE(Table1[[#This Row],[County (WPR)]], " County", ""))</f>
        <v>Tooele</v>
      </c>
    </row>
    <row r="3554" spans="1:10">
      <c r="A3554" t="s">
        <v>135</v>
      </c>
      <c r="B3554" t="s">
        <v>322</v>
      </c>
      <c r="C3554">
        <v>2025</v>
      </c>
      <c r="D3554">
        <v>2</v>
      </c>
      <c r="E3554">
        <v>84081</v>
      </c>
      <c r="F3554" t="s">
        <v>290</v>
      </c>
      <c r="G3554">
        <v>78</v>
      </c>
      <c r="H3554" t="e">
        <f>_xlfn.XLOOKUP(Table1[[#This Row],[ZIPCODE]],Table2[Zip Code],Table2[County])</f>
        <v>#N/A</v>
      </c>
      <c r="I3554" t="str">
        <f>_xlfn.XLOOKUP(Table1[[#This Row],[ZIPCODE]],Table3[zip],Table3[county])</f>
        <v>Salt Lake County</v>
      </c>
      <c r="J3554" t="str">
        <f>IFERROR(Table1[[#This Row],[County (Utah.gov)]], SUBSTITUTE(Table1[[#This Row],[County (WPR)]], " County", ""))</f>
        <v>Salt Lake</v>
      </c>
    </row>
    <row r="3555" spans="1:10">
      <c r="A3555" t="s">
        <v>135</v>
      </c>
      <c r="B3555" t="s">
        <v>322</v>
      </c>
      <c r="C3555">
        <v>2025</v>
      </c>
      <c r="D3555">
        <v>2</v>
      </c>
      <c r="E3555">
        <v>84081</v>
      </c>
      <c r="F3555" t="s">
        <v>291</v>
      </c>
      <c r="G3555">
        <v>25</v>
      </c>
      <c r="H3555" t="e">
        <f>_xlfn.XLOOKUP(Table1[[#This Row],[ZIPCODE]],Table2[Zip Code],Table2[County])</f>
        <v>#N/A</v>
      </c>
      <c r="I3555" t="str">
        <f>_xlfn.XLOOKUP(Table1[[#This Row],[ZIPCODE]],Table3[zip],Table3[county])</f>
        <v>Salt Lake County</v>
      </c>
      <c r="J3555" t="str">
        <f>IFERROR(Table1[[#This Row],[County (Utah.gov)]], SUBSTITUTE(Table1[[#This Row],[County (WPR)]], " County", ""))</f>
        <v>Salt Lake</v>
      </c>
    </row>
    <row r="3556" spans="1:10">
      <c r="A3556" t="s">
        <v>135</v>
      </c>
      <c r="B3556" t="s">
        <v>322</v>
      </c>
      <c r="C3556">
        <v>2025</v>
      </c>
      <c r="D3556">
        <v>2</v>
      </c>
      <c r="E3556">
        <v>84082</v>
      </c>
      <c r="F3556" t="s">
        <v>290</v>
      </c>
      <c r="G3556">
        <v>1</v>
      </c>
      <c r="H3556" t="str">
        <f>_xlfn.XLOOKUP(Table1[[#This Row],[ZIPCODE]],Table2[Zip Code],Table2[County])</f>
        <v>Wasatch</v>
      </c>
      <c r="I3556" t="str">
        <f>_xlfn.XLOOKUP(Table1[[#This Row],[ZIPCODE]],Table3[zip],Table3[county])</f>
        <v>Wasatch County</v>
      </c>
      <c r="J3556" t="str">
        <f>IFERROR(Table1[[#This Row],[County (Utah.gov)]], SUBSTITUTE(Table1[[#This Row],[County (WPR)]], " County", ""))</f>
        <v>Wasatch</v>
      </c>
    </row>
    <row r="3557" spans="1:10">
      <c r="A3557" t="s">
        <v>135</v>
      </c>
      <c r="B3557" t="s">
        <v>322</v>
      </c>
      <c r="C3557">
        <v>2025</v>
      </c>
      <c r="D3557">
        <v>2</v>
      </c>
      <c r="E3557">
        <v>84083</v>
      </c>
      <c r="F3557" t="s">
        <v>290</v>
      </c>
      <c r="G3557">
        <v>2</v>
      </c>
      <c r="H3557" t="str">
        <f>_xlfn.XLOOKUP(Table1[[#This Row],[ZIPCODE]],Table2[Zip Code],Table2[County])</f>
        <v>Tooele</v>
      </c>
      <c r="I3557" t="str">
        <f>_xlfn.XLOOKUP(Table1[[#This Row],[ZIPCODE]],Table3[zip],Table3[county])</f>
        <v>Tooele County</v>
      </c>
      <c r="J3557" t="str">
        <f>IFERROR(Table1[[#This Row],[County (Utah.gov)]], SUBSTITUTE(Table1[[#This Row],[County (WPR)]], " County", ""))</f>
        <v>Tooele</v>
      </c>
    </row>
    <row r="3558" spans="1:10">
      <c r="A3558" t="s">
        <v>135</v>
      </c>
      <c r="B3558" t="s">
        <v>322</v>
      </c>
      <c r="C3558">
        <v>2025</v>
      </c>
      <c r="D3558">
        <v>2</v>
      </c>
      <c r="E3558">
        <v>84084</v>
      </c>
      <c r="F3558" t="s">
        <v>290</v>
      </c>
      <c r="G3558">
        <v>31</v>
      </c>
      <c r="H3558" t="str">
        <f>_xlfn.XLOOKUP(Table1[[#This Row],[ZIPCODE]],Table2[Zip Code],Table2[County])</f>
        <v>Salt Lake</v>
      </c>
      <c r="I3558" t="str">
        <f>_xlfn.XLOOKUP(Table1[[#This Row],[ZIPCODE]],Table3[zip],Table3[county])</f>
        <v>Salt Lake County</v>
      </c>
      <c r="J3558" t="str">
        <f>IFERROR(Table1[[#This Row],[County (Utah.gov)]], SUBSTITUTE(Table1[[#This Row],[County (WPR)]], " County", ""))</f>
        <v>Salt Lake</v>
      </c>
    </row>
    <row r="3559" spans="1:10">
      <c r="A3559" t="s">
        <v>135</v>
      </c>
      <c r="B3559" t="s">
        <v>322</v>
      </c>
      <c r="C3559">
        <v>2025</v>
      </c>
      <c r="D3559">
        <v>2</v>
      </c>
      <c r="E3559">
        <v>84084</v>
      </c>
      <c r="F3559" t="s">
        <v>291</v>
      </c>
      <c r="G3559">
        <v>14</v>
      </c>
      <c r="H3559" t="str">
        <f>_xlfn.XLOOKUP(Table1[[#This Row],[ZIPCODE]],Table2[Zip Code],Table2[County])</f>
        <v>Salt Lake</v>
      </c>
      <c r="I3559" t="str">
        <f>_xlfn.XLOOKUP(Table1[[#This Row],[ZIPCODE]],Table3[zip],Table3[county])</f>
        <v>Salt Lake County</v>
      </c>
      <c r="J3559" t="str">
        <f>IFERROR(Table1[[#This Row],[County (Utah.gov)]], SUBSTITUTE(Table1[[#This Row],[County (WPR)]], " County", ""))</f>
        <v>Salt Lake</v>
      </c>
    </row>
    <row r="3560" spans="1:10">
      <c r="A3560" t="s">
        <v>135</v>
      </c>
      <c r="B3560" t="s">
        <v>322</v>
      </c>
      <c r="C3560">
        <v>2025</v>
      </c>
      <c r="D3560">
        <v>2</v>
      </c>
      <c r="E3560">
        <v>84085</v>
      </c>
      <c r="F3560" t="s">
        <v>291</v>
      </c>
      <c r="G3560">
        <v>1</v>
      </c>
      <c r="H3560" t="str">
        <f>_xlfn.XLOOKUP(Table1[[#This Row],[ZIPCODE]],Table2[Zip Code],Table2[County])</f>
        <v>Uintah</v>
      </c>
      <c r="I3560" t="str">
        <f>_xlfn.XLOOKUP(Table1[[#This Row],[ZIPCODE]],Table3[zip],Table3[county])</f>
        <v>Uintah County</v>
      </c>
      <c r="J3560" t="str">
        <f>IFERROR(Table1[[#This Row],[County (Utah.gov)]], SUBSTITUTE(Table1[[#This Row],[County (WPR)]], " County", ""))</f>
        <v>Uintah</v>
      </c>
    </row>
    <row r="3561" spans="1:10">
      <c r="A3561" t="s">
        <v>135</v>
      </c>
      <c r="B3561" t="s">
        <v>322</v>
      </c>
      <c r="C3561">
        <v>2025</v>
      </c>
      <c r="D3561">
        <v>2</v>
      </c>
      <c r="E3561">
        <v>84086</v>
      </c>
      <c r="F3561" t="s">
        <v>290</v>
      </c>
      <c r="G3561">
        <v>4</v>
      </c>
      <c r="H3561" t="str">
        <f>_xlfn.XLOOKUP(Table1[[#This Row],[ZIPCODE]],Table2[Zip Code],Table2[County])</f>
        <v>Rich</v>
      </c>
      <c r="I3561" t="str">
        <f>_xlfn.XLOOKUP(Table1[[#This Row],[ZIPCODE]],Table3[zip],Table3[county])</f>
        <v>Rich County</v>
      </c>
      <c r="J3561" t="str">
        <f>IFERROR(Table1[[#This Row],[County (Utah.gov)]], SUBSTITUTE(Table1[[#This Row],[County (WPR)]], " County", ""))</f>
        <v>Rich</v>
      </c>
    </row>
    <row r="3562" spans="1:10">
      <c r="A3562" t="s">
        <v>135</v>
      </c>
      <c r="B3562" t="s">
        <v>322</v>
      </c>
      <c r="C3562">
        <v>2025</v>
      </c>
      <c r="D3562">
        <v>2</v>
      </c>
      <c r="E3562">
        <v>84087</v>
      </c>
      <c r="F3562" t="s">
        <v>290</v>
      </c>
      <c r="G3562">
        <v>38</v>
      </c>
      <c r="H3562" t="str">
        <f>_xlfn.XLOOKUP(Table1[[#This Row],[ZIPCODE]],Table2[Zip Code],Table2[County])</f>
        <v>Davis</v>
      </c>
      <c r="I3562" t="str">
        <f>_xlfn.XLOOKUP(Table1[[#This Row],[ZIPCODE]],Table3[zip],Table3[county])</f>
        <v>Davis County</v>
      </c>
      <c r="J3562" t="str">
        <f>IFERROR(Table1[[#This Row],[County (Utah.gov)]], SUBSTITUTE(Table1[[#This Row],[County (WPR)]], " County", ""))</f>
        <v>Davis</v>
      </c>
    </row>
    <row r="3563" spans="1:10">
      <c r="A3563" t="s">
        <v>135</v>
      </c>
      <c r="B3563" t="s">
        <v>322</v>
      </c>
      <c r="C3563">
        <v>2025</v>
      </c>
      <c r="D3563">
        <v>2</v>
      </c>
      <c r="E3563">
        <v>84087</v>
      </c>
      <c r="F3563" t="s">
        <v>291</v>
      </c>
      <c r="G3563">
        <v>11</v>
      </c>
      <c r="H3563" t="str">
        <f>_xlfn.XLOOKUP(Table1[[#This Row],[ZIPCODE]],Table2[Zip Code],Table2[County])</f>
        <v>Davis</v>
      </c>
      <c r="I3563" t="str">
        <f>_xlfn.XLOOKUP(Table1[[#This Row],[ZIPCODE]],Table3[zip],Table3[county])</f>
        <v>Davis County</v>
      </c>
      <c r="J3563" t="str">
        <f>IFERROR(Table1[[#This Row],[County (Utah.gov)]], SUBSTITUTE(Table1[[#This Row],[County (WPR)]], " County", ""))</f>
        <v>Davis</v>
      </c>
    </row>
    <row r="3564" spans="1:10">
      <c r="A3564" t="s">
        <v>135</v>
      </c>
      <c r="B3564" t="s">
        <v>322</v>
      </c>
      <c r="C3564">
        <v>2025</v>
      </c>
      <c r="D3564">
        <v>2</v>
      </c>
      <c r="E3564">
        <v>84088</v>
      </c>
      <c r="F3564" t="s">
        <v>290</v>
      </c>
      <c r="G3564">
        <v>52</v>
      </c>
      <c r="H3564" t="str">
        <f>_xlfn.XLOOKUP(Table1[[#This Row],[ZIPCODE]],Table2[Zip Code],Table2[County])</f>
        <v>Salt Lake</v>
      </c>
      <c r="I3564" t="str">
        <f>_xlfn.XLOOKUP(Table1[[#This Row],[ZIPCODE]],Table3[zip],Table3[county])</f>
        <v>Salt Lake County</v>
      </c>
      <c r="J3564" t="str">
        <f>IFERROR(Table1[[#This Row],[County (Utah.gov)]], SUBSTITUTE(Table1[[#This Row],[County (WPR)]], " County", ""))</f>
        <v>Salt Lake</v>
      </c>
    </row>
    <row r="3565" spans="1:10">
      <c r="A3565" t="s">
        <v>135</v>
      </c>
      <c r="B3565" t="s">
        <v>322</v>
      </c>
      <c r="C3565">
        <v>2025</v>
      </c>
      <c r="D3565">
        <v>2</v>
      </c>
      <c r="E3565">
        <v>84088</v>
      </c>
      <c r="F3565" t="s">
        <v>291</v>
      </c>
      <c r="G3565">
        <v>9</v>
      </c>
      <c r="H3565" t="str">
        <f>_xlfn.XLOOKUP(Table1[[#This Row],[ZIPCODE]],Table2[Zip Code],Table2[County])</f>
        <v>Salt Lake</v>
      </c>
      <c r="I3565" t="str">
        <f>_xlfn.XLOOKUP(Table1[[#This Row],[ZIPCODE]],Table3[zip],Table3[county])</f>
        <v>Salt Lake County</v>
      </c>
      <c r="J3565" t="str">
        <f>IFERROR(Table1[[#This Row],[County (Utah.gov)]], SUBSTITUTE(Table1[[#This Row],[County (WPR)]], " County", ""))</f>
        <v>Salt Lake</v>
      </c>
    </row>
    <row r="3566" spans="1:10">
      <c r="A3566" t="s">
        <v>135</v>
      </c>
      <c r="B3566" t="s">
        <v>322</v>
      </c>
      <c r="C3566">
        <v>2025</v>
      </c>
      <c r="D3566">
        <v>2</v>
      </c>
      <c r="E3566">
        <v>84092</v>
      </c>
      <c r="F3566" t="s">
        <v>290</v>
      </c>
      <c r="G3566">
        <v>53</v>
      </c>
      <c r="H3566" t="str">
        <f>_xlfn.XLOOKUP(Table1[[#This Row],[ZIPCODE]],Table2[Zip Code],Table2[County])</f>
        <v>Salt Lake</v>
      </c>
      <c r="I3566" t="str">
        <f>_xlfn.XLOOKUP(Table1[[#This Row],[ZIPCODE]],Table3[zip],Table3[county])</f>
        <v>Salt Lake County</v>
      </c>
      <c r="J3566" t="str">
        <f>IFERROR(Table1[[#This Row],[County (Utah.gov)]], SUBSTITUTE(Table1[[#This Row],[County (WPR)]], " County", ""))</f>
        <v>Salt Lake</v>
      </c>
    </row>
    <row r="3567" spans="1:10">
      <c r="A3567" t="s">
        <v>135</v>
      </c>
      <c r="B3567" t="s">
        <v>322</v>
      </c>
      <c r="C3567">
        <v>2025</v>
      </c>
      <c r="D3567">
        <v>2</v>
      </c>
      <c r="E3567">
        <v>84092</v>
      </c>
      <c r="F3567" t="s">
        <v>291</v>
      </c>
      <c r="G3567">
        <v>5</v>
      </c>
      <c r="H3567" t="str">
        <f>_xlfn.XLOOKUP(Table1[[#This Row],[ZIPCODE]],Table2[Zip Code],Table2[County])</f>
        <v>Salt Lake</v>
      </c>
      <c r="I3567" t="str">
        <f>_xlfn.XLOOKUP(Table1[[#This Row],[ZIPCODE]],Table3[zip],Table3[county])</f>
        <v>Salt Lake County</v>
      </c>
      <c r="J3567" t="str">
        <f>IFERROR(Table1[[#This Row],[County (Utah.gov)]], SUBSTITUTE(Table1[[#This Row],[County (WPR)]], " County", ""))</f>
        <v>Salt Lake</v>
      </c>
    </row>
    <row r="3568" spans="1:10">
      <c r="A3568" t="s">
        <v>135</v>
      </c>
      <c r="B3568" t="s">
        <v>322</v>
      </c>
      <c r="C3568">
        <v>2025</v>
      </c>
      <c r="D3568">
        <v>2</v>
      </c>
      <c r="E3568">
        <v>84093</v>
      </c>
      <c r="F3568" t="s">
        <v>290</v>
      </c>
      <c r="G3568">
        <v>29</v>
      </c>
      <c r="H3568" t="str">
        <f>_xlfn.XLOOKUP(Table1[[#This Row],[ZIPCODE]],Table2[Zip Code],Table2[County])</f>
        <v>Salt Lake</v>
      </c>
      <c r="I3568" t="str">
        <f>_xlfn.XLOOKUP(Table1[[#This Row],[ZIPCODE]],Table3[zip],Table3[county])</f>
        <v>Salt Lake County</v>
      </c>
      <c r="J3568" t="str">
        <f>IFERROR(Table1[[#This Row],[County (Utah.gov)]], SUBSTITUTE(Table1[[#This Row],[County (WPR)]], " County", ""))</f>
        <v>Salt Lake</v>
      </c>
    </row>
    <row r="3569" spans="1:10">
      <c r="A3569" t="s">
        <v>135</v>
      </c>
      <c r="B3569" t="s">
        <v>322</v>
      </c>
      <c r="C3569">
        <v>2025</v>
      </c>
      <c r="D3569">
        <v>2</v>
      </c>
      <c r="E3569">
        <v>84093</v>
      </c>
      <c r="F3569" t="s">
        <v>291</v>
      </c>
      <c r="G3569">
        <v>8</v>
      </c>
      <c r="H3569" t="str">
        <f>_xlfn.XLOOKUP(Table1[[#This Row],[ZIPCODE]],Table2[Zip Code],Table2[County])</f>
        <v>Salt Lake</v>
      </c>
      <c r="I3569" t="str">
        <f>_xlfn.XLOOKUP(Table1[[#This Row],[ZIPCODE]],Table3[zip],Table3[county])</f>
        <v>Salt Lake County</v>
      </c>
      <c r="J3569" t="str">
        <f>IFERROR(Table1[[#This Row],[County (Utah.gov)]], SUBSTITUTE(Table1[[#This Row],[County (WPR)]], " County", ""))</f>
        <v>Salt Lake</v>
      </c>
    </row>
    <row r="3570" spans="1:10">
      <c r="A3570" t="s">
        <v>135</v>
      </c>
      <c r="B3570" t="s">
        <v>322</v>
      </c>
      <c r="C3570">
        <v>2025</v>
      </c>
      <c r="D3570">
        <v>2</v>
      </c>
      <c r="E3570">
        <v>84094</v>
      </c>
      <c r="F3570" t="s">
        <v>290</v>
      </c>
      <c r="G3570">
        <v>42</v>
      </c>
      <c r="H3570" t="str">
        <f>_xlfn.XLOOKUP(Table1[[#This Row],[ZIPCODE]],Table2[Zip Code],Table2[County])</f>
        <v>Salt Lake</v>
      </c>
      <c r="I3570" t="str">
        <f>_xlfn.XLOOKUP(Table1[[#This Row],[ZIPCODE]],Table3[zip],Table3[county])</f>
        <v>Salt Lake County</v>
      </c>
      <c r="J3570" t="str">
        <f>IFERROR(Table1[[#This Row],[County (Utah.gov)]], SUBSTITUTE(Table1[[#This Row],[County (WPR)]], " County", ""))</f>
        <v>Salt Lake</v>
      </c>
    </row>
    <row r="3571" spans="1:10">
      <c r="A3571" t="s">
        <v>135</v>
      </c>
      <c r="B3571" t="s">
        <v>322</v>
      </c>
      <c r="C3571">
        <v>2025</v>
      </c>
      <c r="D3571">
        <v>2</v>
      </c>
      <c r="E3571">
        <v>84094</v>
      </c>
      <c r="F3571" t="s">
        <v>291</v>
      </c>
      <c r="G3571">
        <v>17</v>
      </c>
      <c r="H3571" t="str">
        <f>_xlfn.XLOOKUP(Table1[[#This Row],[ZIPCODE]],Table2[Zip Code],Table2[County])</f>
        <v>Salt Lake</v>
      </c>
      <c r="I3571" t="str">
        <f>_xlfn.XLOOKUP(Table1[[#This Row],[ZIPCODE]],Table3[zip],Table3[county])</f>
        <v>Salt Lake County</v>
      </c>
      <c r="J3571" t="str">
        <f>IFERROR(Table1[[#This Row],[County (Utah.gov)]], SUBSTITUTE(Table1[[#This Row],[County (WPR)]], " County", ""))</f>
        <v>Salt Lake</v>
      </c>
    </row>
    <row r="3572" spans="1:10">
      <c r="A3572" t="s">
        <v>135</v>
      </c>
      <c r="B3572" t="s">
        <v>322</v>
      </c>
      <c r="C3572">
        <v>2025</v>
      </c>
      <c r="D3572">
        <v>2</v>
      </c>
      <c r="E3572">
        <v>84095</v>
      </c>
      <c r="F3572" t="s">
        <v>290</v>
      </c>
      <c r="G3572">
        <v>107</v>
      </c>
      <c r="H3572" t="str">
        <f>_xlfn.XLOOKUP(Table1[[#This Row],[ZIPCODE]],Table2[Zip Code],Table2[County])</f>
        <v>Salt Lake</v>
      </c>
      <c r="I3572" t="str">
        <f>_xlfn.XLOOKUP(Table1[[#This Row],[ZIPCODE]],Table3[zip],Table3[county])</f>
        <v>Salt Lake County</v>
      </c>
      <c r="J3572" t="str">
        <f>IFERROR(Table1[[#This Row],[County (Utah.gov)]], SUBSTITUTE(Table1[[#This Row],[County (WPR)]], " County", ""))</f>
        <v>Salt Lake</v>
      </c>
    </row>
    <row r="3573" spans="1:10">
      <c r="A3573" t="s">
        <v>135</v>
      </c>
      <c r="B3573" t="s">
        <v>322</v>
      </c>
      <c r="C3573">
        <v>2025</v>
      </c>
      <c r="D3573">
        <v>2</v>
      </c>
      <c r="E3573">
        <v>84095</v>
      </c>
      <c r="F3573" t="s">
        <v>291</v>
      </c>
      <c r="G3573">
        <v>23</v>
      </c>
      <c r="H3573" t="str">
        <f>_xlfn.XLOOKUP(Table1[[#This Row],[ZIPCODE]],Table2[Zip Code],Table2[County])</f>
        <v>Salt Lake</v>
      </c>
      <c r="I3573" t="str">
        <f>_xlfn.XLOOKUP(Table1[[#This Row],[ZIPCODE]],Table3[zip],Table3[county])</f>
        <v>Salt Lake County</v>
      </c>
      <c r="J3573" t="str">
        <f>IFERROR(Table1[[#This Row],[County (Utah.gov)]], SUBSTITUTE(Table1[[#This Row],[County (WPR)]], " County", ""))</f>
        <v>Salt Lake</v>
      </c>
    </row>
    <row r="3574" spans="1:10">
      <c r="A3574" t="s">
        <v>135</v>
      </c>
      <c r="B3574" t="s">
        <v>322</v>
      </c>
      <c r="C3574">
        <v>2025</v>
      </c>
      <c r="D3574">
        <v>2</v>
      </c>
      <c r="E3574">
        <v>84096</v>
      </c>
      <c r="F3574" t="s">
        <v>290</v>
      </c>
      <c r="G3574">
        <v>125</v>
      </c>
      <c r="H3574" t="e">
        <f>_xlfn.XLOOKUP(Table1[[#This Row],[ZIPCODE]],Table2[Zip Code],Table2[County])</f>
        <v>#N/A</v>
      </c>
      <c r="I3574" t="str">
        <f>_xlfn.XLOOKUP(Table1[[#This Row],[ZIPCODE]],Table3[zip],Table3[county])</f>
        <v>Salt Lake County</v>
      </c>
      <c r="J3574" t="str">
        <f>IFERROR(Table1[[#This Row],[County (Utah.gov)]], SUBSTITUTE(Table1[[#This Row],[County (WPR)]], " County", ""))</f>
        <v>Salt Lake</v>
      </c>
    </row>
    <row r="3575" spans="1:10">
      <c r="A3575" t="s">
        <v>135</v>
      </c>
      <c r="B3575" t="s">
        <v>322</v>
      </c>
      <c r="C3575">
        <v>2025</v>
      </c>
      <c r="D3575">
        <v>2</v>
      </c>
      <c r="E3575">
        <v>84096</v>
      </c>
      <c r="F3575" t="s">
        <v>291</v>
      </c>
      <c r="G3575">
        <v>29</v>
      </c>
      <c r="H3575" t="e">
        <f>_xlfn.XLOOKUP(Table1[[#This Row],[ZIPCODE]],Table2[Zip Code],Table2[County])</f>
        <v>#N/A</v>
      </c>
      <c r="I3575" t="str">
        <f>_xlfn.XLOOKUP(Table1[[#This Row],[ZIPCODE]],Table3[zip],Table3[county])</f>
        <v>Salt Lake County</v>
      </c>
      <c r="J3575" t="str">
        <f>IFERROR(Table1[[#This Row],[County (Utah.gov)]], SUBSTITUTE(Table1[[#This Row],[County (WPR)]], " County", ""))</f>
        <v>Salt Lake</v>
      </c>
    </row>
    <row r="3576" spans="1:10">
      <c r="A3576" t="s">
        <v>135</v>
      </c>
      <c r="B3576" t="s">
        <v>322</v>
      </c>
      <c r="C3576">
        <v>2025</v>
      </c>
      <c r="D3576">
        <v>2</v>
      </c>
      <c r="E3576">
        <v>84097</v>
      </c>
      <c r="F3576" t="s">
        <v>290</v>
      </c>
      <c r="G3576">
        <v>21</v>
      </c>
      <c r="H3576" t="str">
        <f>_xlfn.XLOOKUP(Table1[[#This Row],[ZIPCODE]],Table2[Zip Code],Table2[County])</f>
        <v>Utah</v>
      </c>
      <c r="I3576" t="str">
        <f>_xlfn.XLOOKUP(Table1[[#This Row],[ZIPCODE]],Table3[zip],Table3[county])</f>
        <v>Utah County</v>
      </c>
      <c r="J3576" t="str">
        <f>IFERROR(Table1[[#This Row],[County (Utah.gov)]], SUBSTITUTE(Table1[[#This Row],[County (WPR)]], " County", ""))</f>
        <v>Utah</v>
      </c>
    </row>
    <row r="3577" spans="1:10">
      <c r="A3577" t="s">
        <v>135</v>
      </c>
      <c r="B3577" t="s">
        <v>322</v>
      </c>
      <c r="C3577">
        <v>2025</v>
      </c>
      <c r="D3577">
        <v>2</v>
      </c>
      <c r="E3577">
        <v>84097</v>
      </c>
      <c r="F3577" t="s">
        <v>291</v>
      </c>
      <c r="G3577">
        <v>3</v>
      </c>
      <c r="H3577" t="str">
        <f>_xlfn.XLOOKUP(Table1[[#This Row],[ZIPCODE]],Table2[Zip Code],Table2[County])</f>
        <v>Utah</v>
      </c>
      <c r="I3577" t="str">
        <f>_xlfn.XLOOKUP(Table1[[#This Row],[ZIPCODE]],Table3[zip],Table3[county])</f>
        <v>Utah County</v>
      </c>
      <c r="J3577" t="str">
        <f>IFERROR(Table1[[#This Row],[County (Utah.gov)]], SUBSTITUTE(Table1[[#This Row],[County (WPR)]], " County", ""))</f>
        <v>Utah</v>
      </c>
    </row>
    <row r="3578" spans="1:10">
      <c r="A3578" t="s">
        <v>135</v>
      </c>
      <c r="B3578" t="s">
        <v>322</v>
      </c>
      <c r="C3578">
        <v>2025</v>
      </c>
      <c r="D3578">
        <v>2</v>
      </c>
      <c r="E3578">
        <v>84098</v>
      </c>
      <c r="F3578" t="s">
        <v>290</v>
      </c>
      <c r="G3578">
        <v>22</v>
      </c>
      <c r="H3578" t="str">
        <f>_xlfn.XLOOKUP(Table1[[#This Row],[ZIPCODE]],Table2[Zip Code],Table2[County])</f>
        <v>Summit</v>
      </c>
      <c r="I3578" t="str">
        <f>_xlfn.XLOOKUP(Table1[[#This Row],[ZIPCODE]],Table3[zip],Table3[county])</f>
        <v>Summit County</v>
      </c>
      <c r="J3578" t="str">
        <f>IFERROR(Table1[[#This Row],[County (Utah.gov)]], SUBSTITUTE(Table1[[#This Row],[County (WPR)]], " County", ""))</f>
        <v>Summit</v>
      </c>
    </row>
    <row r="3579" spans="1:10">
      <c r="A3579" t="s">
        <v>135</v>
      </c>
      <c r="B3579" t="s">
        <v>322</v>
      </c>
      <c r="C3579">
        <v>2025</v>
      </c>
      <c r="D3579">
        <v>2</v>
      </c>
      <c r="E3579">
        <v>84098</v>
      </c>
      <c r="F3579" t="s">
        <v>291</v>
      </c>
      <c r="G3579">
        <v>7</v>
      </c>
      <c r="H3579" t="str">
        <f>_xlfn.XLOOKUP(Table1[[#This Row],[ZIPCODE]],Table2[Zip Code],Table2[County])</f>
        <v>Summit</v>
      </c>
      <c r="I3579" t="str">
        <f>_xlfn.XLOOKUP(Table1[[#This Row],[ZIPCODE]],Table3[zip],Table3[county])</f>
        <v>Summit County</v>
      </c>
      <c r="J3579" t="str">
        <f>IFERROR(Table1[[#This Row],[County (Utah.gov)]], SUBSTITUTE(Table1[[#This Row],[County (WPR)]], " County", ""))</f>
        <v>Summit</v>
      </c>
    </row>
    <row r="3580" spans="1:10">
      <c r="A3580" t="s">
        <v>135</v>
      </c>
      <c r="B3580" t="s">
        <v>322</v>
      </c>
      <c r="C3580">
        <v>2025</v>
      </c>
      <c r="D3580">
        <v>2</v>
      </c>
      <c r="E3580">
        <v>84101</v>
      </c>
      <c r="F3580" t="s">
        <v>290</v>
      </c>
      <c r="G3580">
        <v>1</v>
      </c>
      <c r="H3580" t="str">
        <f>_xlfn.XLOOKUP(Table1[[#This Row],[ZIPCODE]],Table2[Zip Code],Table2[County])</f>
        <v>Salt Lake</v>
      </c>
      <c r="I3580" t="str">
        <f>_xlfn.XLOOKUP(Table1[[#This Row],[ZIPCODE]],Table3[zip],Table3[county])</f>
        <v>Salt Lake County</v>
      </c>
      <c r="J3580" t="str">
        <f>IFERROR(Table1[[#This Row],[County (Utah.gov)]], SUBSTITUTE(Table1[[#This Row],[County (WPR)]], " County", ""))</f>
        <v>Salt Lake</v>
      </c>
    </row>
    <row r="3581" spans="1:10">
      <c r="A3581" t="s">
        <v>135</v>
      </c>
      <c r="B3581" t="s">
        <v>322</v>
      </c>
      <c r="C3581">
        <v>2025</v>
      </c>
      <c r="D3581">
        <v>2</v>
      </c>
      <c r="E3581">
        <v>84101</v>
      </c>
      <c r="F3581" t="s">
        <v>291</v>
      </c>
      <c r="G3581">
        <v>4</v>
      </c>
      <c r="H3581" t="str">
        <f>_xlfn.XLOOKUP(Table1[[#This Row],[ZIPCODE]],Table2[Zip Code],Table2[County])</f>
        <v>Salt Lake</v>
      </c>
      <c r="I3581" t="str">
        <f>_xlfn.XLOOKUP(Table1[[#This Row],[ZIPCODE]],Table3[zip],Table3[county])</f>
        <v>Salt Lake County</v>
      </c>
      <c r="J3581" t="str">
        <f>IFERROR(Table1[[#This Row],[County (Utah.gov)]], SUBSTITUTE(Table1[[#This Row],[County (WPR)]], " County", ""))</f>
        <v>Salt Lake</v>
      </c>
    </row>
    <row r="3582" spans="1:10">
      <c r="A3582" t="s">
        <v>135</v>
      </c>
      <c r="B3582" t="s">
        <v>322</v>
      </c>
      <c r="C3582">
        <v>2025</v>
      </c>
      <c r="D3582">
        <v>2</v>
      </c>
      <c r="E3582">
        <v>84102</v>
      </c>
      <c r="F3582" t="s">
        <v>290</v>
      </c>
      <c r="G3582">
        <v>4</v>
      </c>
      <c r="H3582" t="str">
        <f>_xlfn.XLOOKUP(Table1[[#This Row],[ZIPCODE]],Table2[Zip Code],Table2[County])</f>
        <v>Salt Lake</v>
      </c>
      <c r="I3582" t="str">
        <f>_xlfn.XLOOKUP(Table1[[#This Row],[ZIPCODE]],Table3[zip],Table3[county])</f>
        <v>Salt Lake County</v>
      </c>
      <c r="J3582" t="str">
        <f>IFERROR(Table1[[#This Row],[County (Utah.gov)]], SUBSTITUTE(Table1[[#This Row],[County (WPR)]], " County", ""))</f>
        <v>Salt Lake</v>
      </c>
    </row>
    <row r="3583" spans="1:10">
      <c r="A3583" t="s">
        <v>135</v>
      </c>
      <c r="B3583" t="s">
        <v>322</v>
      </c>
      <c r="C3583">
        <v>2025</v>
      </c>
      <c r="D3583">
        <v>2</v>
      </c>
      <c r="E3583">
        <v>84102</v>
      </c>
      <c r="F3583" t="s">
        <v>291</v>
      </c>
      <c r="G3583">
        <v>3</v>
      </c>
      <c r="H3583" t="str">
        <f>_xlfn.XLOOKUP(Table1[[#This Row],[ZIPCODE]],Table2[Zip Code],Table2[County])</f>
        <v>Salt Lake</v>
      </c>
      <c r="I3583" t="str">
        <f>_xlfn.XLOOKUP(Table1[[#This Row],[ZIPCODE]],Table3[zip],Table3[county])</f>
        <v>Salt Lake County</v>
      </c>
      <c r="J3583" t="str">
        <f>IFERROR(Table1[[#This Row],[County (Utah.gov)]], SUBSTITUTE(Table1[[#This Row],[County (WPR)]], " County", ""))</f>
        <v>Salt Lake</v>
      </c>
    </row>
    <row r="3584" spans="1:10">
      <c r="A3584" t="s">
        <v>135</v>
      </c>
      <c r="B3584" t="s">
        <v>322</v>
      </c>
      <c r="C3584">
        <v>2025</v>
      </c>
      <c r="D3584">
        <v>2</v>
      </c>
      <c r="E3584">
        <v>84103</v>
      </c>
      <c r="F3584" t="s">
        <v>290</v>
      </c>
      <c r="G3584">
        <v>11</v>
      </c>
      <c r="H3584" t="str">
        <f>_xlfn.XLOOKUP(Table1[[#This Row],[ZIPCODE]],Table2[Zip Code],Table2[County])</f>
        <v>Salt Lake</v>
      </c>
      <c r="I3584" t="str">
        <f>_xlfn.XLOOKUP(Table1[[#This Row],[ZIPCODE]],Table3[zip],Table3[county])</f>
        <v>Salt Lake County</v>
      </c>
      <c r="J3584" t="str">
        <f>IFERROR(Table1[[#This Row],[County (Utah.gov)]], SUBSTITUTE(Table1[[#This Row],[County (WPR)]], " County", ""))</f>
        <v>Salt Lake</v>
      </c>
    </row>
    <row r="3585" spans="1:10">
      <c r="A3585" t="s">
        <v>135</v>
      </c>
      <c r="B3585" t="s">
        <v>322</v>
      </c>
      <c r="C3585">
        <v>2025</v>
      </c>
      <c r="D3585">
        <v>2</v>
      </c>
      <c r="E3585">
        <v>84103</v>
      </c>
      <c r="F3585" t="s">
        <v>291</v>
      </c>
      <c r="G3585">
        <v>13</v>
      </c>
      <c r="H3585" t="str">
        <f>_xlfn.XLOOKUP(Table1[[#This Row],[ZIPCODE]],Table2[Zip Code],Table2[County])</f>
        <v>Salt Lake</v>
      </c>
      <c r="I3585" t="str">
        <f>_xlfn.XLOOKUP(Table1[[#This Row],[ZIPCODE]],Table3[zip],Table3[county])</f>
        <v>Salt Lake County</v>
      </c>
      <c r="J3585" t="str">
        <f>IFERROR(Table1[[#This Row],[County (Utah.gov)]], SUBSTITUTE(Table1[[#This Row],[County (WPR)]], " County", ""))</f>
        <v>Salt Lake</v>
      </c>
    </row>
    <row r="3586" spans="1:10">
      <c r="A3586" t="s">
        <v>135</v>
      </c>
      <c r="B3586" t="s">
        <v>322</v>
      </c>
      <c r="C3586">
        <v>2025</v>
      </c>
      <c r="D3586">
        <v>2</v>
      </c>
      <c r="E3586">
        <v>84104</v>
      </c>
      <c r="F3586" t="s">
        <v>290</v>
      </c>
      <c r="G3586">
        <v>8</v>
      </c>
      <c r="H3586" t="str">
        <f>_xlfn.XLOOKUP(Table1[[#This Row],[ZIPCODE]],Table2[Zip Code],Table2[County])</f>
        <v>Salt Lake</v>
      </c>
      <c r="I3586" t="str">
        <f>_xlfn.XLOOKUP(Table1[[#This Row],[ZIPCODE]],Table3[zip],Table3[county])</f>
        <v>Salt Lake County</v>
      </c>
      <c r="J3586" t="str">
        <f>IFERROR(Table1[[#This Row],[County (Utah.gov)]], SUBSTITUTE(Table1[[#This Row],[County (WPR)]], " County", ""))</f>
        <v>Salt Lake</v>
      </c>
    </row>
    <row r="3587" spans="1:10">
      <c r="A3587" t="s">
        <v>135</v>
      </c>
      <c r="B3587" t="s">
        <v>322</v>
      </c>
      <c r="C3587">
        <v>2025</v>
      </c>
      <c r="D3587">
        <v>2</v>
      </c>
      <c r="E3587">
        <v>84104</v>
      </c>
      <c r="F3587" t="s">
        <v>291</v>
      </c>
      <c r="G3587">
        <v>2</v>
      </c>
      <c r="H3587" t="str">
        <f>_xlfn.XLOOKUP(Table1[[#This Row],[ZIPCODE]],Table2[Zip Code],Table2[County])</f>
        <v>Salt Lake</v>
      </c>
      <c r="I3587" t="str">
        <f>_xlfn.XLOOKUP(Table1[[#This Row],[ZIPCODE]],Table3[zip],Table3[county])</f>
        <v>Salt Lake County</v>
      </c>
      <c r="J3587" t="str">
        <f>IFERROR(Table1[[#This Row],[County (Utah.gov)]], SUBSTITUTE(Table1[[#This Row],[County (WPR)]], " County", ""))</f>
        <v>Salt Lake</v>
      </c>
    </row>
    <row r="3588" spans="1:10">
      <c r="A3588" t="s">
        <v>135</v>
      </c>
      <c r="B3588" t="s">
        <v>322</v>
      </c>
      <c r="C3588">
        <v>2025</v>
      </c>
      <c r="D3588">
        <v>2</v>
      </c>
      <c r="E3588">
        <v>84105</v>
      </c>
      <c r="F3588" t="s">
        <v>290</v>
      </c>
      <c r="G3588">
        <v>16</v>
      </c>
      <c r="H3588" t="str">
        <f>_xlfn.XLOOKUP(Table1[[#This Row],[ZIPCODE]],Table2[Zip Code],Table2[County])</f>
        <v>Salt Lake</v>
      </c>
      <c r="I3588" t="str">
        <f>_xlfn.XLOOKUP(Table1[[#This Row],[ZIPCODE]],Table3[zip],Table3[county])</f>
        <v>Salt Lake County</v>
      </c>
      <c r="J3588" t="str">
        <f>IFERROR(Table1[[#This Row],[County (Utah.gov)]], SUBSTITUTE(Table1[[#This Row],[County (WPR)]], " County", ""))</f>
        <v>Salt Lake</v>
      </c>
    </row>
    <row r="3589" spans="1:10">
      <c r="A3589" t="s">
        <v>135</v>
      </c>
      <c r="B3589" t="s">
        <v>322</v>
      </c>
      <c r="C3589">
        <v>2025</v>
      </c>
      <c r="D3589">
        <v>2</v>
      </c>
      <c r="E3589">
        <v>84105</v>
      </c>
      <c r="F3589" t="s">
        <v>291</v>
      </c>
      <c r="G3589">
        <v>11</v>
      </c>
      <c r="H3589" t="str">
        <f>_xlfn.XLOOKUP(Table1[[#This Row],[ZIPCODE]],Table2[Zip Code],Table2[County])</f>
        <v>Salt Lake</v>
      </c>
      <c r="I3589" t="str">
        <f>_xlfn.XLOOKUP(Table1[[#This Row],[ZIPCODE]],Table3[zip],Table3[county])</f>
        <v>Salt Lake County</v>
      </c>
      <c r="J3589" t="str">
        <f>IFERROR(Table1[[#This Row],[County (Utah.gov)]], SUBSTITUTE(Table1[[#This Row],[County (WPR)]], " County", ""))</f>
        <v>Salt Lake</v>
      </c>
    </row>
    <row r="3590" spans="1:10">
      <c r="A3590" t="s">
        <v>135</v>
      </c>
      <c r="B3590" t="s">
        <v>322</v>
      </c>
      <c r="C3590">
        <v>2025</v>
      </c>
      <c r="D3590">
        <v>2</v>
      </c>
      <c r="E3590">
        <v>84106</v>
      </c>
      <c r="F3590" t="s">
        <v>290</v>
      </c>
      <c r="G3590">
        <v>29</v>
      </c>
      <c r="H3590" t="str">
        <f>_xlfn.XLOOKUP(Table1[[#This Row],[ZIPCODE]],Table2[Zip Code],Table2[County])</f>
        <v>Salt Lake</v>
      </c>
      <c r="I3590" t="str">
        <f>_xlfn.XLOOKUP(Table1[[#This Row],[ZIPCODE]],Table3[zip],Table3[county])</f>
        <v>Salt Lake County</v>
      </c>
      <c r="J3590" t="str">
        <f>IFERROR(Table1[[#This Row],[County (Utah.gov)]], SUBSTITUTE(Table1[[#This Row],[County (WPR)]], " County", ""))</f>
        <v>Salt Lake</v>
      </c>
    </row>
    <row r="3591" spans="1:10">
      <c r="A3591" t="s">
        <v>135</v>
      </c>
      <c r="B3591" t="s">
        <v>322</v>
      </c>
      <c r="C3591">
        <v>2025</v>
      </c>
      <c r="D3591">
        <v>2</v>
      </c>
      <c r="E3591">
        <v>84106</v>
      </c>
      <c r="F3591" t="s">
        <v>291</v>
      </c>
      <c r="G3591">
        <v>12</v>
      </c>
      <c r="H3591" t="str">
        <f>_xlfn.XLOOKUP(Table1[[#This Row],[ZIPCODE]],Table2[Zip Code],Table2[County])</f>
        <v>Salt Lake</v>
      </c>
      <c r="I3591" t="str">
        <f>_xlfn.XLOOKUP(Table1[[#This Row],[ZIPCODE]],Table3[zip],Table3[county])</f>
        <v>Salt Lake County</v>
      </c>
      <c r="J3591" t="str">
        <f>IFERROR(Table1[[#This Row],[County (Utah.gov)]], SUBSTITUTE(Table1[[#This Row],[County (WPR)]], " County", ""))</f>
        <v>Salt Lake</v>
      </c>
    </row>
    <row r="3592" spans="1:10">
      <c r="A3592" t="s">
        <v>135</v>
      </c>
      <c r="B3592" t="s">
        <v>322</v>
      </c>
      <c r="C3592">
        <v>2025</v>
      </c>
      <c r="D3592">
        <v>2</v>
      </c>
      <c r="E3592">
        <v>84107</v>
      </c>
      <c r="F3592" t="s">
        <v>290</v>
      </c>
      <c r="G3592">
        <v>22</v>
      </c>
      <c r="H3592" t="str">
        <f>_xlfn.XLOOKUP(Table1[[#This Row],[ZIPCODE]],Table2[Zip Code],Table2[County])</f>
        <v>Salt Lake</v>
      </c>
      <c r="I3592" t="str">
        <f>_xlfn.XLOOKUP(Table1[[#This Row],[ZIPCODE]],Table3[zip],Table3[county])</f>
        <v>Salt Lake County</v>
      </c>
      <c r="J3592" t="str">
        <f>IFERROR(Table1[[#This Row],[County (Utah.gov)]], SUBSTITUTE(Table1[[#This Row],[County (WPR)]], " County", ""))</f>
        <v>Salt Lake</v>
      </c>
    </row>
    <row r="3593" spans="1:10">
      <c r="A3593" t="s">
        <v>135</v>
      </c>
      <c r="B3593" t="s">
        <v>322</v>
      </c>
      <c r="C3593">
        <v>2025</v>
      </c>
      <c r="D3593">
        <v>2</v>
      </c>
      <c r="E3593">
        <v>84107</v>
      </c>
      <c r="F3593" t="s">
        <v>291</v>
      </c>
      <c r="G3593">
        <v>12</v>
      </c>
      <c r="H3593" t="str">
        <f>_xlfn.XLOOKUP(Table1[[#This Row],[ZIPCODE]],Table2[Zip Code],Table2[County])</f>
        <v>Salt Lake</v>
      </c>
      <c r="I3593" t="str">
        <f>_xlfn.XLOOKUP(Table1[[#This Row],[ZIPCODE]],Table3[zip],Table3[county])</f>
        <v>Salt Lake County</v>
      </c>
      <c r="J3593" t="str">
        <f>IFERROR(Table1[[#This Row],[County (Utah.gov)]], SUBSTITUTE(Table1[[#This Row],[County (WPR)]], " County", ""))</f>
        <v>Salt Lake</v>
      </c>
    </row>
    <row r="3594" spans="1:10">
      <c r="A3594" t="s">
        <v>135</v>
      </c>
      <c r="B3594" t="s">
        <v>322</v>
      </c>
      <c r="C3594">
        <v>2025</v>
      </c>
      <c r="D3594">
        <v>2</v>
      </c>
      <c r="E3594">
        <v>84108</v>
      </c>
      <c r="F3594" t="s">
        <v>290</v>
      </c>
      <c r="G3594">
        <v>23</v>
      </c>
      <c r="H3594" t="str">
        <f>_xlfn.XLOOKUP(Table1[[#This Row],[ZIPCODE]],Table2[Zip Code],Table2[County])</f>
        <v>Salt Lake</v>
      </c>
      <c r="I3594" t="str">
        <f>_xlfn.XLOOKUP(Table1[[#This Row],[ZIPCODE]],Table3[zip],Table3[county])</f>
        <v>Salt Lake County</v>
      </c>
      <c r="J3594" t="str">
        <f>IFERROR(Table1[[#This Row],[County (Utah.gov)]], SUBSTITUTE(Table1[[#This Row],[County (WPR)]], " County", ""))</f>
        <v>Salt Lake</v>
      </c>
    </row>
    <row r="3595" spans="1:10">
      <c r="A3595" t="s">
        <v>135</v>
      </c>
      <c r="B3595" t="s">
        <v>322</v>
      </c>
      <c r="C3595">
        <v>2025</v>
      </c>
      <c r="D3595">
        <v>2</v>
      </c>
      <c r="E3595">
        <v>84108</v>
      </c>
      <c r="F3595" t="s">
        <v>291</v>
      </c>
      <c r="G3595">
        <v>6</v>
      </c>
      <c r="H3595" t="str">
        <f>_xlfn.XLOOKUP(Table1[[#This Row],[ZIPCODE]],Table2[Zip Code],Table2[County])</f>
        <v>Salt Lake</v>
      </c>
      <c r="I3595" t="str">
        <f>_xlfn.XLOOKUP(Table1[[#This Row],[ZIPCODE]],Table3[zip],Table3[county])</f>
        <v>Salt Lake County</v>
      </c>
      <c r="J3595" t="str">
        <f>IFERROR(Table1[[#This Row],[County (Utah.gov)]], SUBSTITUTE(Table1[[#This Row],[County (WPR)]], " County", ""))</f>
        <v>Salt Lake</v>
      </c>
    </row>
    <row r="3596" spans="1:10">
      <c r="A3596" t="s">
        <v>135</v>
      </c>
      <c r="B3596" t="s">
        <v>322</v>
      </c>
      <c r="C3596">
        <v>2025</v>
      </c>
      <c r="D3596">
        <v>2</v>
      </c>
      <c r="E3596">
        <v>84109</v>
      </c>
      <c r="F3596" t="s">
        <v>290</v>
      </c>
      <c r="G3596">
        <v>44</v>
      </c>
      <c r="H3596" t="str">
        <f>_xlfn.XLOOKUP(Table1[[#This Row],[ZIPCODE]],Table2[Zip Code],Table2[County])</f>
        <v>Salt Lake</v>
      </c>
      <c r="I3596" t="str">
        <f>_xlfn.XLOOKUP(Table1[[#This Row],[ZIPCODE]],Table3[zip],Table3[county])</f>
        <v>Salt Lake County</v>
      </c>
      <c r="J3596" t="str">
        <f>IFERROR(Table1[[#This Row],[County (Utah.gov)]], SUBSTITUTE(Table1[[#This Row],[County (WPR)]], " County", ""))</f>
        <v>Salt Lake</v>
      </c>
    </row>
    <row r="3597" spans="1:10">
      <c r="A3597" t="s">
        <v>135</v>
      </c>
      <c r="B3597" t="s">
        <v>322</v>
      </c>
      <c r="C3597">
        <v>2025</v>
      </c>
      <c r="D3597">
        <v>2</v>
      </c>
      <c r="E3597">
        <v>84109</v>
      </c>
      <c r="F3597" t="s">
        <v>291</v>
      </c>
      <c r="G3597">
        <v>7</v>
      </c>
      <c r="H3597" t="str">
        <f>_xlfn.XLOOKUP(Table1[[#This Row],[ZIPCODE]],Table2[Zip Code],Table2[County])</f>
        <v>Salt Lake</v>
      </c>
      <c r="I3597" t="str">
        <f>_xlfn.XLOOKUP(Table1[[#This Row],[ZIPCODE]],Table3[zip],Table3[county])</f>
        <v>Salt Lake County</v>
      </c>
      <c r="J3597" t="str">
        <f>IFERROR(Table1[[#This Row],[County (Utah.gov)]], SUBSTITUTE(Table1[[#This Row],[County (WPR)]], " County", ""))</f>
        <v>Salt Lake</v>
      </c>
    </row>
    <row r="3598" spans="1:10">
      <c r="A3598" t="s">
        <v>135</v>
      </c>
      <c r="B3598" t="s">
        <v>322</v>
      </c>
      <c r="C3598">
        <v>2025</v>
      </c>
      <c r="D3598">
        <v>2</v>
      </c>
      <c r="E3598">
        <v>84111</v>
      </c>
      <c r="F3598" t="s">
        <v>290</v>
      </c>
      <c r="G3598">
        <v>3</v>
      </c>
      <c r="H3598" t="str">
        <f>_xlfn.XLOOKUP(Table1[[#This Row],[ZIPCODE]],Table2[Zip Code],Table2[County])</f>
        <v>Salt Lake</v>
      </c>
      <c r="I3598" t="str">
        <f>_xlfn.XLOOKUP(Table1[[#This Row],[ZIPCODE]],Table3[zip],Table3[county])</f>
        <v>Salt Lake County</v>
      </c>
      <c r="J3598" t="str">
        <f>IFERROR(Table1[[#This Row],[County (Utah.gov)]], SUBSTITUTE(Table1[[#This Row],[County (WPR)]], " County", ""))</f>
        <v>Salt Lake</v>
      </c>
    </row>
    <row r="3599" spans="1:10">
      <c r="A3599" t="s">
        <v>135</v>
      </c>
      <c r="B3599" t="s">
        <v>322</v>
      </c>
      <c r="C3599">
        <v>2025</v>
      </c>
      <c r="D3599">
        <v>2</v>
      </c>
      <c r="E3599">
        <v>84111</v>
      </c>
      <c r="F3599" t="s">
        <v>291</v>
      </c>
      <c r="G3599">
        <v>2</v>
      </c>
      <c r="H3599" t="str">
        <f>_xlfn.XLOOKUP(Table1[[#This Row],[ZIPCODE]],Table2[Zip Code],Table2[County])</f>
        <v>Salt Lake</v>
      </c>
      <c r="I3599" t="str">
        <f>_xlfn.XLOOKUP(Table1[[#This Row],[ZIPCODE]],Table3[zip],Table3[county])</f>
        <v>Salt Lake County</v>
      </c>
      <c r="J3599" t="str">
        <f>IFERROR(Table1[[#This Row],[County (Utah.gov)]], SUBSTITUTE(Table1[[#This Row],[County (WPR)]], " County", ""))</f>
        <v>Salt Lake</v>
      </c>
    </row>
    <row r="3600" spans="1:10">
      <c r="A3600" t="s">
        <v>135</v>
      </c>
      <c r="B3600" t="s">
        <v>322</v>
      </c>
      <c r="C3600">
        <v>2025</v>
      </c>
      <c r="D3600">
        <v>2</v>
      </c>
      <c r="E3600">
        <v>84115</v>
      </c>
      <c r="F3600" t="s">
        <v>290</v>
      </c>
      <c r="G3600">
        <v>8</v>
      </c>
      <c r="H3600" t="str">
        <f>_xlfn.XLOOKUP(Table1[[#This Row],[ZIPCODE]],Table2[Zip Code],Table2[County])</f>
        <v>Salt Lake</v>
      </c>
      <c r="I3600" t="str">
        <f>_xlfn.XLOOKUP(Table1[[#This Row],[ZIPCODE]],Table3[zip],Table3[county])</f>
        <v>Salt Lake County</v>
      </c>
      <c r="J3600" t="str">
        <f>IFERROR(Table1[[#This Row],[County (Utah.gov)]], SUBSTITUTE(Table1[[#This Row],[County (WPR)]], " County", ""))</f>
        <v>Salt Lake</v>
      </c>
    </row>
    <row r="3601" spans="1:10">
      <c r="A3601" t="s">
        <v>135</v>
      </c>
      <c r="B3601" t="s">
        <v>322</v>
      </c>
      <c r="C3601">
        <v>2025</v>
      </c>
      <c r="D3601">
        <v>2</v>
      </c>
      <c r="E3601">
        <v>84115</v>
      </c>
      <c r="F3601" t="s">
        <v>291</v>
      </c>
      <c r="G3601">
        <v>4</v>
      </c>
      <c r="H3601" t="str">
        <f>_xlfn.XLOOKUP(Table1[[#This Row],[ZIPCODE]],Table2[Zip Code],Table2[County])</f>
        <v>Salt Lake</v>
      </c>
      <c r="I3601" t="str">
        <f>_xlfn.XLOOKUP(Table1[[#This Row],[ZIPCODE]],Table3[zip],Table3[county])</f>
        <v>Salt Lake County</v>
      </c>
      <c r="J3601" t="str">
        <f>IFERROR(Table1[[#This Row],[County (Utah.gov)]], SUBSTITUTE(Table1[[#This Row],[County (WPR)]], " County", ""))</f>
        <v>Salt Lake</v>
      </c>
    </row>
    <row r="3602" spans="1:10">
      <c r="A3602" t="s">
        <v>135</v>
      </c>
      <c r="B3602" t="s">
        <v>322</v>
      </c>
      <c r="C3602">
        <v>2025</v>
      </c>
      <c r="D3602">
        <v>2</v>
      </c>
      <c r="E3602">
        <v>84116</v>
      </c>
      <c r="F3602" t="s">
        <v>290</v>
      </c>
      <c r="G3602">
        <v>14</v>
      </c>
      <c r="H3602" t="str">
        <f>_xlfn.XLOOKUP(Table1[[#This Row],[ZIPCODE]],Table2[Zip Code],Table2[County])</f>
        <v>Salt Lake</v>
      </c>
      <c r="I3602" t="str">
        <f>_xlfn.XLOOKUP(Table1[[#This Row],[ZIPCODE]],Table3[zip],Table3[county])</f>
        <v>Salt Lake County</v>
      </c>
      <c r="J3602" t="str">
        <f>IFERROR(Table1[[#This Row],[County (Utah.gov)]], SUBSTITUTE(Table1[[#This Row],[County (WPR)]], " County", ""))</f>
        <v>Salt Lake</v>
      </c>
    </row>
    <row r="3603" spans="1:10">
      <c r="A3603" t="s">
        <v>135</v>
      </c>
      <c r="B3603" t="s">
        <v>322</v>
      </c>
      <c r="C3603">
        <v>2025</v>
      </c>
      <c r="D3603">
        <v>2</v>
      </c>
      <c r="E3603">
        <v>84116</v>
      </c>
      <c r="F3603" t="s">
        <v>291</v>
      </c>
      <c r="G3603">
        <v>8</v>
      </c>
      <c r="H3603" t="str">
        <f>_xlfn.XLOOKUP(Table1[[#This Row],[ZIPCODE]],Table2[Zip Code],Table2[County])</f>
        <v>Salt Lake</v>
      </c>
      <c r="I3603" t="str">
        <f>_xlfn.XLOOKUP(Table1[[#This Row],[ZIPCODE]],Table3[zip],Table3[county])</f>
        <v>Salt Lake County</v>
      </c>
      <c r="J3603" t="str">
        <f>IFERROR(Table1[[#This Row],[County (Utah.gov)]], SUBSTITUTE(Table1[[#This Row],[County (WPR)]], " County", ""))</f>
        <v>Salt Lake</v>
      </c>
    </row>
    <row r="3604" spans="1:10">
      <c r="A3604" t="s">
        <v>135</v>
      </c>
      <c r="B3604" t="s">
        <v>322</v>
      </c>
      <c r="C3604">
        <v>2025</v>
      </c>
      <c r="D3604">
        <v>2</v>
      </c>
      <c r="E3604">
        <v>84117</v>
      </c>
      <c r="F3604" t="s">
        <v>290</v>
      </c>
      <c r="G3604">
        <v>33</v>
      </c>
      <c r="H3604" t="str">
        <f>_xlfn.XLOOKUP(Table1[[#This Row],[ZIPCODE]],Table2[Zip Code],Table2[County])</f>
        <v>Salt Lake</v>
      </c>
      <c r="I3604" t="str">
        <f>_xlfn.XLOOKUP(Table1[[#This Row],[ZIPCODE]],Table3[zip],Table3[county])</f>
        <v>Salt Lake County</v>
      </c>
      <c r="J3604" t="str">
        <f>IFERROR(Table1[[#This Row],[County (Utah.gov)]], SUBSTITUTE(Table1[[#This Row],[County (WPR)]], " County", ""))</f>
        <v>Salt Lake</v>
      </c>
    </row>
    <row r="3605" spans="1:10">
      <c r="A3605" t="s">
        <v>135</v>
      </c>
      <c r="B3605" t="s">
        <v>322</v>
      </c>
      <c r="C3605">
        <v>2025</v>
      </c>
      <c r="D3605">
        <v>2</v>
      </c>
      <c r="E3605">
        <v>84117</v>
      </c>
      <c r="F3605" t="s">
        <v>291</v>
      </c>
      <c r="G3605">
        <v>10</v>
      </c>
      <c r="H3605" t="str">
        <f>_xlfn.XLOOKUP(Table1[[#This Row],[ZIPCODE]],Table2[Zip Code],Table2[County])</f>
        <v>Salt Lake</v>
      </c>
      <c r="I3605" t="str">
        <f>_xlfn.XLOOKUP(Table1[[#This Row],[ZIPCODE]],Table3[zip],Table3[county])</f>
        <v>Salt Lake County</v>
      </c>
      <c r="J3605" t="str">
        <f>IFERROR(Table1[[#This Row],[County (Utah.gov)]], SUBSTITUTE(Table1[[#This Row],[County (WPR)]], " County", ""))</f>
        <v>Salt Lake</v>
      </c>
    </row>
    <row r="3606" spans="1:10">
      <c r="A3606" t="s">
        <v>135</v>
      </c>
      <c r="B3606" t="s">
        <v>322</v>
      </c>
      <c r="C3606">
        <v>2025</v>
      </c>
      <c r="D3606">
        <v>2</v>
      </c>
      <c r="E3606">
        <v>84118</v>
      </c>
      <c r="F3606" t="s">
        <v>290</v>
      </c>
      <c r="G3606">
        <v>18</v>
      </c>
      <c r="H3606" t="str">
        <f>_xlfn.XLOOKUP(Table1[[#This Row],[ZIPCODE]],Table2[Zip Code],Table2[County])</f>
        <v>Salt Lake</v>
      </c>
      <c r="I3606" t="str">
        <f>_xlfn.XLOOKUP(Table1[[#This Row],[ZIPCODE]],Table3[zip],Table3[county])</f>
        <v>Salt Lake County</v>
      </c>
      <c r="J3606" t="str">
        <f>IFERROR(Table1[[#This Row],[County (Utah.gov)]], SUBSTITUTE(Table1[[#This Row],[County (WPR)]], " County", ""))</f>
        <v>Salt Lake</v>
      </c>
    </row>
    <row r="3607" spans="1:10">
      <c r="A3607" t="s">
        <v>135</v>
      </c>
      <c r="B3607" t="s">
        <v>322</v>
      </c>
      <c r="C3607">
        <v>2025</v>
      </c>
      <c r="D3607">
        <v>2</v>
      </c>
      <c r="E3607">
        <v>84118</v>
      </c>
      <c r="F3607" t="s">
        <v>291</v>
      </c>
      <c r="G3607">
        <v>12</v>
      </c>
      <c r="H3607" t="str">
        <f>_xlfn.XLOOKUP(Table1[[#This Row],[ZIPCODE]],Table2[Zip Code],Table2[County])</f>
        <v>Salt Lake</v>
      </c>
      <c r="I3607" t="str">
        <f>_xlfn.XLOOKUP(Table1[[#This Row],[ZIPCODE]],Table3[zip],Table3[county])</f>
        <v>Salt Lake County</v>
      </c>
      <c r="J3607" t="str">
        <f>IFERROR(Table1[[#This Row],[County (Utah.gov)]], SUBSTITUTE(Table1[[#This Row],[County (WPR)]], " County", ""))</f>
        <v>Salt Lake</v>
      </c>
    </row>
    <row r="3608" spans="1:10">
      <c r="A3608" t="s">
        <v>135</v>
      </c>
      <c r="B3608" t="s">
        <v>322</v>
      </c>
      <c r="C3608">
        <v>2025</v>
      </c>
      <c r="D3608">
        <v>2</v>
      </c>
      <c r="E3608">
        <v>84119</v>
      </c>
      <c r="F3608" t="s">
        <v>290</v>
      </c>
      <c r="G3608">
        <v>15</v>
      </c>
      <c r="H3608" t="str">
        <f>_xlfn.XLOOKUP(Table1[[#This Row],[ZIPCODE]],Table2[Zip Code],Table2[County])</f>
        <v>Salt Lake</v>
      </c>
      <c r="I3608" t="str">
        <f>_xlfn.XLOOKUP(Table1[[#This Row],[ZIPCODE]],Table3[zip],Table3[county])</f>
        <v>Salt Lake County</v>
      </c>
      <c r="J3608" t="str">
        <f>IFERROR(Table1[[#This Row],[County (Utah.gov)]], SUBSTITUTE(Table1[[#This Row],[County (WPR)]], " County", ""))</f>
        <v>Salt Lake</v>
      </c>
    </row>
    <row r="3609" spans="1:10">
      <c r="A3609" t="s">
        <v>135</v>
      </c>
      <c r="B3609" t="s">
        <v>322</v>
      </c>
      <c r="C3609">
        <v>2025</v>
      </c>
      <c r="D3609">
        <v>2</v>
      </c>
      <c r="E3609">
        <v>84119</v>
      </c>
      <c r="F3609" t="s">
        <v>291</v>
      </c>
      <c r="G3609">
        <v>3</v>
      </c>
      <c r="H3609" t="str">
        <f>_xlfn.XLOOKUP(Table1[[#This Row],[ZIPCODE]],Table2[Zip Code],Table2[County])</f>
        <v>Salt Lake</v>
      </c>
      <c r="I3609" t="str">
        <f>_xlfn.XLOOKUP(Table1[[#This Row],[ZIPCODE]],Table3[zip],Table3[county])</f>
        <v>Salt Lake County</v>
      </c>
      <c r="J3609" t="str">
        <f>IFERROR(Table1[[#This Row],[County (Utah.gov)]], SUBSTITUTE(Table1[[#This Row],[County (WPR)]], " County", ""))</f>
        <v>Salt Lake</v>
      </c>
    </row>
    <row r="3610" spans="1:10">
      <c r="A3610" t="s">
        <v>135</v>
      </c>
      <c r="B3610" t="s">
        <v>322</v>
      </c>
      <c r="C3610">
        <v>2025</v>
      </c>
      <c r="D3610">
        <v>2</v>
      </c>
      <c r="E3610">
        <v>84120</v>
      </c>
      <c r="F3610" t="s">
        <v>290</v>
      </c>
      <c r="G3610">
        <v>22</v>
      </c>
      <c r="H3610" t="str">
        <f>_xlfn.XLOOKUP(Table1[[#This Row],[ZIPCODE]],Table2[Zip Code],Table2[County])</f>
        <v>Salt Lake</v>
      </c>
      <c r="I3610" t="str">
        <f>_xlfn.XLOOKUP(Table1[[#This Row],[ZIPCODE]],Table3[zip],Table3[county])</f>
        <v>Salt Lake County</v>
      </c>
      <c r="J3610" t="str">
        <f>IFERROR(Table1[[#This Row],[County (Utah.gov)]], SUBSTITUTE(Table1[[#This Row],[County (WPR)]], " County", ""))</f>
        <v>Salt Lake</v>
      </c>
    </row>
    <row r="3611" spans="1:10">
      <c r="A3611" t="s">
        <v>135</v>
      </c>
      <c r="B3611" t="s">
        <v>322</v>
      </c>
      <c r="C3611">
        <v>2025</v>
      </c>
      <c r="D3611">
        <v>2</v>
      </c>
      <c r="E3611">
        <v>84120</v>
      </c>
      <c r="F3611" t="s">
        <v>291</v>
      </c>
      <c r="G3611">
        <v>6</v>
      </c>
      <c r="H3611" t="str">
        <f>_xlfn.XLOOKUP(Table1[[#This Row],[ZIPCODE]],Table2[Zip Code],Table2[County])</f>
        <v>Salt Lake</v>
      </c>
      <c r="I3611" t="str">
        <f>_xlfn.XLOOKUP(Table1[[#This Row],[ZIPCODE]],Table3[zip],Table3[county])</f>
        <v>Salt Lake County</v>
      </c>
      <c r="J3611" t="str">
        <f>IFERROR(Table1[[#This Row],[County (Utah.gov)]], SUBSTITUTE(Table1[[#This Row],[County (WPR)]], " County", ""))</f>
        <v>Salt Lake</v>
      </c>
    </row>
    <row r="3612" spans="1:10">
      <c r="A3612" t="s">
        <v>135</v>
      </c>
      <c r="B3612" t="s">
        <v>322</v>
      </c>
      <c r="C3612">
        <v>2025</v>
      </c>
      <c r="D3612">
        <v>2</v>
      </c>
      <c r="E3612">
        <v>84121</v>
      </c>
      <c r="F3612" t="s">
        <v>290</v>
      </c>
      <c r="G3612">
        <v>35</v>
      </c>
      <c r="H3612" t="str">
        <f>_xlfn.XLOOKUP(Table1[[#This Row],[ZIPCODE]],Table2[Zip Code],Table2[County])</f>
        <v>Salt Lake</v>
      </c>
      <c r="I3612" t="str">
        <f>_xlfn.XLOOKUP(Table1[[#This Row],[ZIPCODE]],Table3[zip],Table3[county])</f>
        <v>Salt Lake County</v>
      </c>
      <c r="J3612" t="str">
        <f>IFERROR(Table1[[#This Row],[County (Utah.gov)]], SUBSTITUTE(Table1[[#This Row],[County (WPR)]], " County", ""))</f>
        <v>Salt Lake</v>
      </c>
    </row>
    <row r="3613" spans="1:10">
      <c r="A3613" t="s">
        <v>135</v>
      </c>
      <c r="B3613" t="s">
        <v>322</v>
      </c>
      <c r="C3613">
        <v>2025</v>
      </c>
      <c r="D3613">
        <v>2</v>
      </c>
      <c r="E3613">
        <v>84121</v>
      </c>
      <c r="F3613" t="s">
        <v>291</v>
      </c>
      <c r="G3613">
        <v>17</v>
      </c>
      <c r="H3613" t="str">
        <f>_xlfn.XLOOKUP(Table1[[#This Row],[ZIPCODE]],Table2[Zip Code],Table2[County])</f>
        <v>Salt Lake</v>
      </c>
      <c r="I3613" t="str">
        <f>_xlfn.XLOOKUP(Table1[[#This Row],[ZIPCODE]],Table3[zip],Table3[county])</f>
        <v>Salt Lake County</v>
      </c>
      <c r="J3613" t="str">
        <f>IFERROR(Table1[[#This Row],[County (Utah.gov)]], SUBSTITUTE(Table1[[#This Row],[County (WPR)]], " County", ""))</f>
        <v>Salt Lake</v>
      </c>
    </row>
    <row r="3614" spans="1:10">
      <c r="A3614" t="s">
        <v>135</v>
      </c>
      <c r="B3614" t="s">
        <v>322</v>
      </c>
      <c r="C3614">
        <v>2025</v>
      </c>
      <c r="D3614">
        <v>2</v>
      </c>
      <c r="E3614">
        <v>84123</v>
      </c>
      <c r="F3614" t="s">
        <v>290</v>
      </c>
      <c r="G3614">
        <v>35</v>
      </c>
      <c r="H3614" t="str">
        <f>_xlfn.XLOOKUP(Table1[[#This Row],[ZIPCODE]],Table2[Zip Code],Table2[County])</f>
        <v>Salt Lake</v>
      </c>
      <c r="I3614" t="str">
        <f>_xlfn.XLOOKUP(Table1[[#This Row],[ZIPCODE]],Table3[zip],Table3[county])</f>
        <v>Salt Lake County</v>
      </c>
      <c r="J3614" t="str">
        <f>IFERROR(Table1[[#This Row],[County (Utah.gov)]], SUBSTITUTE(Table1[[#This Row],[County (WPR)]], " County", ""))</f>
        <v>Salt Lake</v>
      </c>
    </row>
    <row r="3615" spans="1:10">
      <c r="A3615" t="s">
        <v>135</v>
      </c>
      <c r="B3615" t="s">
        <v>322</v>
      </c>
      <c r="C3615">
        <v>2025</v>
      </c>
      <c r="D3615">
        <v>2</v>
      </c>
      <c r="E3615">
        <v>84123</v>
      </c>
      <c r="F3615" t="s">
        <v>291</v>
      </c>
      <c r="G3615">
        <v>13</v>
      </c>
      <c r="H3615" t="str">
        <f>_xlfn.XLOOKUP(Table1[[#This Row],[ZIPCODE]],Table2[Zip Code],Table2[County])</f>
        <v>Salt Lake</v>
      </c>
      <c r="I3615" t="str">
        <f>_xlfn.XLOOKUP(Table1[[#This Row],[ZIPCODE]],Table3[zip],Table3[county])</f>
        <v>Salt Lake County</v>
      </c>
      <c r="J3615" t="str">
        <f>IFERROR(Table1[[#This Row],[County (Utah.gov)]], SUBSTITUTE(Table1[[#This Row],[County (WPR)]], " County", ""))</f>
        <v>Salt Lake</v>
      </c>
    </row>
    <row r="3616" spans="1:10">
      <c r="A3616" t="s">
        <v>135</v>
      </c>
      <c r="B3616" t="s">
        <v>322</v>
      </c>
      <c r="C3616">
        <v>2025</v>
      </c>
      <c r="D3616">
        <v>2</v>
      </c>
      <c r="E3616">
        <v>84124</v>
      </c>
      <c r="F3616" t="s">
        <v>290</v>
      </c>
      <c r="G3616">
        <v>38</v>
      </c>
      <c r="H3616" t="str">
        <f>_xlfn.XLOOKUP(Table1[[#This Row],[ZIPCODE]],Table2[Zip Code],Table2[County])</f>
        <v>Salt Lake</v>
      </c>
      <c r="I3616" t="str">
        <f>_xlfn.XLOOKUP(Table1[[#This Row],[ZIPCODE]],Table3[zip],Table3[county])</f>
        <v>Salt Lake County</v>
      </c>
      <c r="J3616" t="str">
        <f>IFERROR(Table1[[#This Row],[County (Utah.gov)]], SUBSTITUTE(Table1[[#This Row],[County (WPR)]], " County", ""))</f>
        <v>Salt Lake</v>
      </c>
    </row>
    <row r="3617" spans="1:10">
      <c r="A3617" t="s">
        <v>135</v>
      </c>
      <c r="B3617" t="s">
        <v>322</v>
      </c>
      <c r="C3617">
        <v>2025</v>
      </c>
      <c r="D3617">
        <v>2</v>
      </c>
      <c r="E3617">
        <v>84124</v>
      </c>
      <c r="F3617" t="s">
        <v>291</v>
      </c>
      <c r="G3617">
        <v>5</v>
      </c>
      <c r="H3617" t="str">
        <f>_xlfn.XLOOKUP(Table1[[#This Row],[ZIPCODE]],Table2[Zip Code],Table2[County])</f>
        <v>Salt Lake</v>
      </c>
      <c r="I3617" t="str">
        <f>_xlfn.XLOOKUP(Table1[[#This Row],[ZIPCODE]],Table3[zip],Table3[county])</f>
        <v>Salt Lake County</v>
      </c>
      <c r="J3617" t="str">
        <f>IFERROR(Table1[[#This Row],[County (Utah.gov)]], SUBSTITUTE(Table1[[#This Row],[County (WPR)]], " County", ""))</f>
        <v>Salt Lake</v>
      </c>
    </row>
    <row r="3618" spans="1:10">
      <c r="A3618" t="s">
        <v>135</v>
      </c>
      <c r="B3618" t="s">
        <v>322</v>
      </c>
      <c r="C3618">
        <v>2025</v>
      </c>
      <c r="D3618">
        <v>2</v>
      </c>
      <c r="E3618">
        <v>84126</v>
      </c>
      <c r="F3618" t="s">
        <v>290</v>
      </c>
      <c r="G3618">
        <v>1</v>
      </c>
      <c r="H3618" t="str">
        <f>_xlfn.XLOOKUP(Table1[[#This Row],[ZIPCODE]],Table2[Zip Code],Table2[County])</f>
        <v>Salt Lake</v>
      </c>
      <c r="I3618" t="e">
        <f>_xlfn.XLOOKUP(Table1[[#This Row],[ZIPCODE]],Table3[zip],Table3[county])</f>
        <v>#N/A</v>
      </c>
      <c r="J3618" t="str">
        <f>IFERROR(Table1[[#This Row],[County (Utah.gov)]], SUBSTITUTE(Table1[[#This Row],[County (WPR)]], " County", ""))</f>
        <v>Salt Lake</v>
      </c>
    </row>
    <row r="3619" spans="1:10">
      <c r="A3619" t="s">
        <v>135</v>
      </c>
      <c r="B3619" t="s">
        <v>322</v>
      </c>
      <c r="C3619">
        <v>2025</v>
      </c>
      <c r="D3619">
        <v>2</v>
      </c>
      <c r="E3619">
        <v>84127</v>
      </c>
      <c r="F3619" t="s">
        <v>291</v>
      </c>
      <c r="G3619">
        <v>1</v>
      </c>
      <c r="H3619" t="str">
        <f>_xlfn.XLOOKUP(Table1[[#This Row],[ZIPCODE]],Table2[Zip Code],Table2[County])</f>
        <v>Salt Lake</v>
      </c>
      <c r="I3619" t="e">
        <f>_xlfn.XLOOKUP(Table1[[#This Row],[ZIPCODE]],Table3[zip],Table3[county])</f>
        <v>#N/A</v>
      </c>
      <c r="J3619" t="str">
        <f>IFERROR(Table1[[#This Row],[County (Utah.gov)]], SUBSTITUTE(Table1[[#This Row],[County (WPR)]], " County", ""))</f>
        <v>Salt Lake</v>
      </c>
    </row>
    <row r="3620" spans="1:10">
      <c r="A3620" t="s">
        <v>135</v>
      </c>
      <c r="B3620" t="s">
        <v>322</v>
      </c>
      <c r="C3620">
        <v>2025</v>
      </c>
      <c r="D3620">
        <v>2</v>
      </c>
      <c r="E3620">
        <v>84128</v>
      </c>
      <c r="F3620" t="s">
        <v>290</v>
      </c>
      <c r="G3620">
        <v>17</v>
      </c>
      <c r="H3620" t="str">
        <f>_xlfn.XLOOKUP(Table1[[#This Row],[ZIPCODE]],Table2[Zip Code],Table2[County])</f>
        <v>Salt Lake</v>
      </c>
      <c r="I3620" t="str">
        <f>_xlfn.XLOOKUP(Table1[[#This Row],[ZIPCODE]],Table3[zip],Table3[county])</f>
        <v>Salt Lake County</v>
      </c>
      <c r="J3620" t="str">
        <f>IFERROR(Table1[[#This Row],[County (Utah.gov)]], SUBSTITUTE(Table1[[#This Row],[County (WPR)]], " County", ""))</f>
        <v>Salt Lake</v>
      </c>
    </row>
    <row r="3621" spans="1:10">
      <c r="A3621" t="s">
        <v>135</v>
      </c>
      <c r="B3621" t="s">
        <v>322</v>
      </c>
      <c r="C3621">
        <v>2025</v>
      </c>
      <c r="D3621">
        <v>2</v>
      </c>
      <c r="E3621">
        <v>84128</v>
      </c>
      <c r="F3621" t="s">
        <v>291</v>
      </c>
      <c r="G3621">
        <v>5</v>
      </c>
      <c r="H3621" t="str">
        <f>_xlfn.XLOOKUP(Table1[[#This Row],[ZIPCODE]],Table2[Zip Code],Table2[County])</f>
        <v>Salt Lake</v>
      </c>
      <c r="I3621" t="str">
        <f>_xlfn.XLOOKUP(Table1[[#This Row],[ZIPCODE]],Table3[zip],Table3[county])</f>
        <v>Salt Lake County</v>
      </c>
      <c r="J3621" t="str">
        <f>IFERROR(Table1[[#This Row],[County (Utah.gov)]], SUBSTITUTE(Table1[[#This Row],[County (WPR)]], " County", ""))</f>
        <v>Salt Lake</v>
      </c>
    </row>
    <row r="3622" spans="1:10">
      <c r="A3622" t="s">
        <v>135</v>
      </c>
      <c r="B3622" t="s">
        <v>322</v>
      </c>
      <c r="C3622">
        <v>2025</v>
      </c>
      <c r="D3622">
        <v>2</v>
      </c>
      <c r="E3622">
        <v>84129</v>
      </c>
      <c r="F3622" t="s">
        <v>290</v>
      </c>
      <c r="G3622">
        <v>34</v>
      </c>
      <c r="H3622" t="e">
        <f>_xlfn.XLOOKUP(Table1[[#This Row],[ZIPCODE]],Table2[Zip Code],Table2[County])</f>
        <v>#N/A</v>
      </c>
      <c r="I3622" t="str">
        <f>_xlfn.XLOOKUP(Table1[[#This Row],[ZIPCODE]],Table3[zip],Table3[county])</f>
        <v>Salt Lake County</v>
      </c>
      <c r="J3622" t="str">
        <f>IFERROR(Table1[[#This Row],[County (Utah.gov)]], SUBSTITUTE(Table1[[#This Row],[County (WPR)]], " County", ""))</f>
        <v>Salt Lake</v>
      </c>
    </row>
    <row r="3623" spans="1:10">
      <c r="A3623" t="s">
        <v>135</v>
      </c>
      <c r="B3623" t="s">
        <v>322</v>
      </c>
      <c r="C3623">
        <v>2025</v>
      </c>
      <c r="D3623">
        <v>2</v>
      </c>
      <c r="E3623">
        <v>84129</v>
      </c>
      <c r="F3623" t="s">
        <v>291</v>
      </c>
      <c r="G3623">
        <v>16</v>
      </c>
      <c r="H3623" t="e">
        <f>_xlfn.XLOOKUP(Table1[[#This Row],[ZIPCODE]],Table2[Zip Code],Table2[County])</f>
        <v>#N/A</v>
      </c>
      <c r="I3623" t="str">
        <f>_xlfn.XLOOKUP(Table1[[#This Row],[ZIPCODE]],Table3[zip],Table3[county])</f>
        <v>Salt Lake County</v>
      </c>
      <c r="J3623" t="str">
        <f>IFERROR(Table1[[#This Row],[County (Utah.gov)]], SUBSTITUTE(Table1[[#This Row],[County (WPR)]], " County", ""))</f>
        <v>Salt Lake</v>
      </c>
    </row>
    <row r="3624" spans="1:10">
      <c r="A3624" t="s">
        <v>135</v>
      </c>
      <c r="B3624" t="s">
        <v>322</v>
      </c>
      <c r="C3624">
        <v>2025</v>
      </c>
      <c r="D3624">
        <v>2</v>
      </c>
      <c r="E3624">
        <v>84152</v>
      </c>
      <c r="F3624" t="s">
        <v>291</v>
      </c>
      <c r="G3624">
        <v>1</v>
      </c>
      <c r="H3624" t="str">
        <f>_xlfn.XLOOKUP(Table1[[#This Row],[ZIPCODE]],Table2[Zip Code],Table2[County])</f>
        <v>Salt Lake</v>
      </c>
      <c r="I3624" t="e">
        <f>_xlfn.XLOOKUP(Table1[[#This Row],[ZIPCODE]],Table3[zip],Table3[county])</f>
        <v>#N/A</v>
      </c>
      <c r="J3624" t="str">
        <f>IFERROR(Table1[[#This Row],[County (Utah.gov)]], SUBSTITUTE(Table1[[#This Row],[County (WPR)]], " County", ""))</f>
        <v>Salt Lake</v>
      </c>
    </row>
    <row r="3625" spans="1:10">
      <c r="A3625" t="s">
        <v>135</v>
      </c>
      <c r="B3625" t="s">
        <v>322</v>
      </c>
      <c r="C3625">
        <v>2025</v>
      </c>
      <c r="D3625">
        <v>2</v>
      </c>
      <c r="E3625">
        <v>84301</v>
      </c>
      <c r="F3625" t="s">
        <v>290</v>
      </c>
      <c r="G3625">
        <v>9</v>
      </c>
      <c r="H3625" t="str">
        <f>_xlfn.XLOOKUP(Table1[[#This Row],[ZIPCODE]],Table2[Zip Code],Table2[County])</f>
        <v>Box Elder</v>
      </c>
      <c r="I3625" t="str">
        <f>_xlfn.XLOOKUP(Table1[[#This Row],[ZIPCODE]],Table3[zip],Table3[county])</f>
        <v>Box Elder County</v>
      </c>
      <c r="J3625" t="str">
        <f>IFERROR(Table1[[#This Row],[County (Utah.gov)]], SUBSTITUTE(Table1[[#This Row],[County (WPR)]], " County", ""))</f>
        <v>Box Elder</v>
      </c>
    </row>
    <row r="3626" spans="1:10">
      <c r="A3626" t="s">
        <v>135</v>
      </c>
      <c r="B3626" t="s">
        <v>322</v>
      </c>
      <c r="C3626">
        <v>2025</v>
      </c>
      <c r="D3626">
        <v>2</v>
      </c>
      <c r="E3626">
        <v>84301</v>
      </c>
      <c r="F3626" t="s">
        <v>291</v>
      </c>
      <c r="G3626">
        <v>3</v>
      </c>
      <c r="H3626" t="str">
        <f>_xlfn.XLOOKUP(Table1[[#This Row],[ZIPCODE]],Table2[Zip Code],Table2[County])</f>
        <v>Box Elder</v>
      </c>
      <c r="I3626" t="str">
        <f>_xlfn.XLOOKUP(Table1[[#This Row],[ZIPCODE]],Table3[zip],Table3[county])</f>
        <v>Box Elder County</v>
      </c>
      <c r="J3626" t="str">
        <f>IFERROR(Table1[[#This Row],[County (Utah.gov)]], SUBSTITUTE(Table1[[#This Row],[County (WPR)]], " County", ""))</f>
        <v>Box Elder</v>
      </c>
    </row>
    <row r="3627" spans="1:10">
      <c r="A3627" t="s">
        <v>135</v>
      </c>
      <c r="B3627" t="s">
        <v>322</v>
      </c>
      <c r="C3627">
        <v>2025</v>
      </c>
      <c r="D3627">
        <v>2</v>
      </c>
      <c r="E3627">
        <v>84302</v>
      </c>
      <c r="F3627" t="s">
        <v>290</v>
      </c>
      <c r="G3627">
        <v>148</v>
      </c>
      <c r="H3627" t="str">
        <f>_xlfn.XLOOKUP(Table1[[#This Row],[ZIPCODE]],Table2[Zip Code],Table2[County])</f>
        <v>Box Elder</v>
      </c>
      <c r="I3627" t="str">
        <f>_xlfn.XLOOKUP(Table1[[#This Row],[ZIPCODE]],Table3[zip],Table3[county])</f>
        <v>Box Elder County</v>
      </c>
      <c r="J3627" t="str">
        <f>IFERROR(Table1[[#This Row],[County (Utah.gov)]], SUBSTITUTE(Table1[[#This Row],[County (WPR)]], " County", ""))</f>
        <v>Box Elder</v>
      </c>
    </row>
    <row r="3628" spans="1:10">
      <c r="A3628" t="s">
        <v>135</v>
      </c>
      <c r="B3628" t="s">
        <v>322</v>
      </c>
      <c r="C3628">
        <v>2025</v>
      </c>
      <c r="D3628">
        <v>2</v>
      </c>
      <c r="E3628">
        <v>84302</v>
      </c>
      <c r="F3628" t="s">
        <v>291</v>
      </c>
      <c r="G3628">
        <v>58</v>
      </c>
      <c r="H3628" t="str">
        <f>_xlfn.XLOOKUP(Table1[[#This Row],[ZIPCODE]],Table2[Zip Code],Table2[County])</f>
        <v>Box Elder</v>
      </c>
      <c r="I3628" t="str">
        <f>_xlfn.XLOOKUP(Table1[[#This Row],[ZIPCODE]],Table3[zip],Table3[county])</f>
        <v>Box Elder County</v>
      </c>
      <c r="J3628" t="str">
        <f>IFERROR(Table1[[#This Row],[County (Utah.gov)]], SUBSTITUTE(Table1[[#This Row],[County (WPR)]], " County", ""))</f>
        <v>Box Elder</v>
      </c>
    </row>
    <row r="3629" spans="1:10">
      <c r="A3629" t="s">
        <v>135</v>
      </c>
      <c r="B3629" t="s">
        <v>322</v>
      </c>
      <c r="C3629">
        <v>2025</v>
      </c>
      <c r="D3629">
        <v>2</v>
      </c>
      <c r="E3629">
        <v>84305</v>
      </c>
      <c r="F3629" t="s">
        <v>290</v>
      </c>
      <c r="G3629">
        <v>12</v>
      </c>
      <c r="H3629" t="str">
        <f>_xlfn.XLOOKUP(Table1[[#This Row],[ZIPCODE]],Table2[Zip Code],Table2[County])</f>
        <v>Cache</v>
      </c>
      <c r="I3629" t="str">
        <f>_xlfn.XLOOKUP(Table1[[#This Row],[ZIPCODE]],Table3[zip],Table3[county])</f>
        <v>Cache County</v>
      </c>
      <c r="J3629" t="str">
        <f>IFERROR(Table1[[#This Row],[County (Utah.gov)]], SUBSTITUTE(Table1[[#This Row],[County (WPR)]], " County", ""))</f>
        <v>Cache</v>
      </c>
    </row>
    <row r="3630" spans="1:10">
      <c r="A3630" t="s">
        <v>135</v>
      </c>
      <c r="B3630" t="s">
        <v>322</v>
      </c>
      <c r="C3630">
        <v>2025</v>
      </c>
      <c r="D3630">
        <v>2</v>
      </c>
      <c r="E3630">
        <v>84305</v>
      </c>
      <c r="F3630" t="s">
        <v>291</v>
      </c>
      <c r="G3630">
        <v>3</v>
      </c>
      <c r="H3630" t="str">
        <f>_xlfn.XLOOKUP(Table1[[#This Row],[ZIPCODE]],Table2[Zip Code],Table2[County])</f>
        <v>Cache</v>
      </c>
      <c r="I3630" t="str">
        <f>_xlfn.XLOOKUP(Table1[[#This Row],[ZIPCODE]],Table3[zip],Table3[county])</f>
        <v>Cache County</v>
      </c>
      <c r="J3630" t="str">
        <f>IFERROR(Table1[[#This Row],[County (Utah.gov)]], SUBSTITUTE(Table1[[#This Row],[County (WPR)]], " County", ""))</f>
        <v>Cache</v>
      </c>
    </row>
    <row r="3631" spans="1:10">
      <c r="A3631" t="s">
        <v>135</v>
      </c>
      <c r="B3631" t="s">
        <v>322</v>
      </c>
      <c r="C3631">
        <v>2025</v>
      </c>
      <c r="D3631">
        <v>2</v>
      </c>
      <c r="E3631">
        <v>84306</v>
      </c>
      <c r="F3631" t="s">
        <v>290</v>
      </c>
      <c r="G3631">
        <v>5</v>
      </c>
      <c r="H3631" t="str">
        <f>_xlfn.XLOOKUP(Table1[[#This Row],[ZIPCODE]],Table2[Zip Code],Table2[County])</f>
        <v>Box Elder</v>
      </c>
      <c r="I3631" t="str">
        <f>_xlfn.XLOOKUP(Table1[[#This Row],[ZIPCODE]],Table3[zip],Table3[county])</f>
        <v>Box Elder County</v>
      </c>
      <c r="J3631" t="str">
        <f>IFERROR(Table1[[#This Row],[County (Utah.gov)]], SUBSTITUTE(Table1[[#This Row],[County (WPR)]], " County", ""))</f>
        <v>Box Elder</v>
      </c>
    </row>
    <row r="3632" spans="1:10">
      <c r="A3632" t="s">
        <v>135</v>
      </c>
      <c r="B3632" t="s">
        <v>322</v>
      </c>
      <c r="C3632">
        <v>2025</v>
      </c>
      <c r="D3632">
        <v>2</v>
      </c>
      <c r="E3632">
        <v>84306</v>
      </c>
      <c r="F3632" t="s">
        <v>291</v>
      </c>
      <c r="G3632">
        <v>2</v>
      </c>
      <c r="H3632" t="str">
        <f>_xlfn.XLOOKUP(Table1[[#This Row],[ZIPCODE]],Table2[Zip Code],Table2[County])</f>
        <v>Box Elder</v>
      </c>
      <c r="I3632" t="str">
        <f>_xlfn.XLOOKUP(Table1[[#This Row],[ZIPCODE]],Table3[zip],Table3[county])</f>
        <v>Box Elder County</v>
      </c>
      <c r="J3632" t="str">
        <f>IFERROR(Table1[[#This Row],[County (Utah.gov)]], SUBSTITUTE(Table1[[#This Row],[County (WPR)]], " County", ""))</f>
        <v>Box Elder</v>
      </c>
    </row>
    <row r="3633" spans="1:10">
      <c r="A3633" t="s">
        <v>135</v>
      </c>
      <c r="B3633" t="s">
        <v>322</v>
      </c>
      <c r="C3633">
        <v>2025</v>
      </c>
      <c r="D3633">
        <v>2</v>
      </c>
      <c r="E3633">
        <v>84307</v>
      </c>
      <c r="F3633" t="s">
        <v>290</v>
      </c>
      <c r="G3633">
        <v>8</v>
      </c>
      <c r="H3633" t="str">
        <f>_xlfn.XLOOKUP(Table1[[#This Row],[ZIPCODE]],Table2[Zip Code],Table2[County])</f>
        <v>Box Elder</v>
      </c>
      <c r="I3633" t="str">
        <f>_xlfn.XLOOKUP(Table1[[#This Row],[ZIPCODE]],Table3[zip],Table3[county])</f>
        <v>Box Elder County</v>
      </c>
      <c r="J3633" t="str">
        <f>IFERROR(Table1[[#This Row],[County (Utah.gov)]], SUBSTITUTE(Table1[[#This Row],[County (WPR)]], " County", ""))</f>
        <v>Box Elder</v>
      </c>
    </row>
    <row r="3634" spans="1:10">
      <c r="A3634" t="s">
        <v>135</v>
      </c>
      <c r="B3634" t="s">
        <v>322</v>
      </c>
      <c r="C3634">
        <v>2025</v>
      </c>
      <c r="D3634">
        <v>2</v>
      </c>
      <c r="E3634">
        <v>84307</v>
      </c>
      <c r="F3634" t="s">
        <v>291</v>
      </c>
      <c r="G3634">
        <v>2</v>
      </c>
      <c r="H3634" t="str">
        <f>_xlfn.XLOOKUP(Table1[[#This Row],[ZIPCODE]],Table2[Zip Code],Table2[County])</f>
        <v>Box Elder</v>
      </c>
      <c r="I3634" t="str">
        <f>_xlfn.XLOOKUP(Table1[[#This Row],[ZIPCODE]],Table3[zip],Table3[county])</f>
        <v>Box Elder County</v>
      </c>
      <c r="J3634" t="str">
        <f>IFERROR(Table1[[#This Row],[County (Utah.gov)]], SUBSTITUTE(Table1[[#This Row],[County (WPR)]], " County", ""))</f>
        <v>Box Elder</v>
      </c>
    </row>
    <row r="3635" spans="1:10">
      <c r="A3635" t="s">
        <v>135</v>
      </c>
      <c r="B3635" t="s">
        <v>322</v>
      </c>
      <c r="C3635">
        <v>2025</v>
      </c>
      <c r="D3635">
        <v>2</v>
      </c>
      <c r="E3635">
        <v>84308</v>
      </c>
      <c r="F3635" t="s">
        <v>290</v>
      </c>
      <c r="G3635">
        <v>4</v>
      </c>
      <c r="H3635" t="str">
        <f>_xlfn.XLOOKUP(Table1[[#This Row],[ZIPCODE]],Table2[Zip Code],Table2[County])</f>
        <v>Cache</v>
      </c>
      <c r="I3635" t="str">
        <f>_xlfn.XLOOKUP(Table1[[#This Row],[ZIPCODE]],Table3[zip],Table3[county])</f>
        <v>Cache County</v>
      </c>
      <c r="J3635" t="str">
        <f>IFERROR(Table1[[#This Row],[County (Utah.gov)]], SUBSTITUTE(Table1[[#This Row],[County (WPR)]], " County", ""))</f>
        <v>Cache</v>
      </c>
    </row>
    <row r="3636" spans="1:10">
      <c r="A3636" t="s">
        <v>135</v>
      </c>
      <c r="B3636" t="s">
        <v>322</v>
      </c>
      <c r="C3636">
        <v>2025</v>
      </c>
      <c r="D3636">
        <v>2</v>
      </c>
      <c r="E3636">
        <v>84308</v>
      </c>
      <c r="F3636" t="s">
        <v>291</v>
      </c>
      <c r="G3636">
        <v>2</v>
      </c>
      <c r="H3636" t="str">
        <f>_xlfn.XLOOKUP(Table1[[#This Row],[ZIPCODE]],Table2[Zip Code],Table2[County])</f>
        <v>Cache</v>
      </c>
      <c r="I3636" t="str">
        <f>_xlfn.XLOOKUP(Table1[[#This Row],[ZIPCODE]],Table3[zip],Table3[county])</f>
        <v>Cache County</v>
      </c>
      <c r="J3636" t="str">
        <f>IFERROR(Table1[[#This Row],[County (Utah.gov)]], SUBSTITUTE(Table1[[#This Row],[County (WPR)]], " County", ""))</f>
        <v>Cache</v>
      </c>
    </row>
    <row r="3637" spans="1:10">
      <c r="A3637" t="s">
        <v>135</v>
      </c>
      <c r="B3637" t="s">
        <v>322</v>
      </c>
      <c r="C3637">
        <v>2025</v>
      </c>
      <c r="D3637">
        <v>2</v>
      </c>
      <c r="E3637">
        <v>84309</v>
      </c>
      <c r="F3637" t="s">
        <v>290</v>
      </c>
      <c r="G3637">
        <v>8</v>
      </c>
      <c r="H3637" t="str">
        <f>_xlfn.XLOOKUP(Table1[[#This Row],[ZIPCODE]],Table2[Zip Code],Table2[County])</f>
        <v>Box Elder</v>
      </c>
      <c r="I3637" t="str">
        <f>_xlfn.XLOOKUP(Table1[[#This Row],[ZIPCODE]],Table3[zip],Table3[county])</f>
        <v>Box Elder County</v>
      </c>
      <c r="J3637" t="str">
        <f>IFERROR(Table1[[#This Row],[County (Utah.gov)]], SUBSTITUTE(Table1[[#This Row],[County (WPR)]], " County", ""))</f>
        <v>Box Elder</v>
      </c>
    </row>
    <row r="3638" spans="1:10">
      <c r="A3638" t="s">
        <v>135</v>
      </c>
      <c r="B3638" t="s">
        <v>322</v>
      </c>
      <c r="C3638">
        <v>2025</v>
      </c>
      <c r="D3638">
        <v>2</v>
      </c>
      <c r="E3638">
        <v>84309</v>
      </c>
      <c r="F3638" t="s">
        <v>291</v>
      </c>
      <c r="G3638">
        <v>4</v>
      </c>
      <c r="H3638" t="str">
        <f>_xlfn.XLOOKUP(Table1[[#This Row],[ZIPCODE]],Table2[Zip Code],Table2[County])</f>
        <v>Box Elder</v>
      </c>
      <c r="I3638" t="str">
        <f>_xlfn.XLOOKUP(Table1[[#This Row],[ZIPCODE]],Table3[zip],Table3[county])</f>
        <v>Box Elder County</v>
      </c>
      <c r="J3638" t="str">
        <f>IFERROR(Table1[[#This Row],[County (Utah.gov)]], SUBSTITUTE(Table1[[#This Row],[County (WPR)]], " County", ""))</f>
        <v>Box Elder</v>
      </c>
    </row>
    <row r="3639" spans="1:10">
      <c r="A3639" t="s">
        <v>135</v>
      </c>
      <c r="B3639" t="s">
        <v>322</v>
      </c>
      <c r="C3639">
        <v>2025</v>
      </c>
      <c r="D3639">
        <v>2</v>
      </c>
      <c r="E3639">
        <v>84310</v>
      </c>
      <c r="F3639" t="s">
        <v>290</v>
      </c>
      <c r="G3639">
        <v>13</v>
      </c>
      <c r="H3639" t="str">
        <f>_xlfn.XLOOKUP(Table1[[#This Row],[ZIPCODE]],Table2[Zip Code],Table2[County])</f>
        <v>Weber</v>
      </c>
      <c r="I3639" t="str">
        <f>_xlfn.XLOOKUP(Table1[[#This Row],[ZIPCODE]],Table3[zip],Table3[county])</f>
        <v>Weber County</v>
      </c>
      <c r="J3639" t="str">
        <f>IFERROR(Table1[[#This Row],[County (Utah.gov)]], SUBSTITUTE(Table1[[#This Row],[County (WPR)]], " County", ""))</f>
        <v>Weber</v>
      </c>
    </row>
    <row r="3640" spans="1:10">
      <c r="A3640" t="s">
        <v>135</v>
      </c>
      <c r="B3640" t="s">
        <v>322</v>
      </c>
      <c r="C3640">
        <v>2025</v>
      </c>
      <c r="D3640">
        <v>2</v>
      </c>
      <c r="E3640">
        <v>84310</v>
      </c>
      <c r="F3640" t="s">
        <v>291</v>
      </c>
      <c r="G3640">
        <v>8</v>
      </c>
      <c r="H3640" t="str">
        <f>_xlfn.XLOOKUP(Table1[[#This Row],[ZIPCODE]],Table2[Zip Code],Table2[County])</f>
        <v>Weber</v>
      </c>
      <c r="I3640" t="str">
        <f>_xlfn.XLOOKUP(Table1[[#This Row],[ZIPCODE]],Table3[zip],Table3[county])</f>
        <v>Weber County</v>
      </c>
      <c r="J3640" t="str">
        <f>IFERROR(Table1[[#This Row],[County (Utah.gov)]], SUBSTITUTE(Table1[[#This Row],[County (WPR)]], " County", ""))</f>
        <v>Weber</v>
      </c>
    </row>
    <row r="3641" spans="1:10">
      <c r="A3641" t="s">
        <v>135</v>
      </c>
      <c r="B3641" t="s">
        <v>322</v>
      </c>
      <c r="C3641">
        <v>2025</v>
      </c>
      <c r="D3641">
        <v>2</v>
      </c>
      <c r="E3641">
        <v>84311</v>
      </c>
      <c r="F3641" t="s">
        <v>290</v>
      </c>
      <c r="G3641">
        <v>6</v>
      </c>
      <c r="H3641" t="str">
        <f>_xlfn.XLOOKUP(Table1[[#This Row],[ZIPCODE]],Table2[Zip Code],Table2[County])</f>
        <v>Box Elder</v>
      </c>
      <c r="I3641" t="str">
        <f>_xlfn.XLOOKUP(Table1[[#This Row],[ZIPCODE]],Table3[zip],Table3[county])</f>
        <v>Box Elder County</v>
      </c>
      <c r="J3641" t="str">
        <f>IFERROR(Table1[[#This Row],[County (Utah.gov)]], SUBSTITUTE(Table1[[#This Row],[County (WPR)]], " County", ""))</f>
        <v>Box Elder</v>
      </c>
    </row>
    <row r="3642" spans="1:10">
      <c r="A3642" t="s">
        <v>135</v>
      </c>
      <c r="B3642" t="s">
        <v>322</v>
      </c>
      <c r="C3642">
        <v>2025</v>
      </c>
      <c r="D3642">
        <v>2</v>
      </c>
      <c r="E3642">
        <v>84311</v>
      </c>
      <c r="F3642" t="s">
        <v>291</v>
      </c>
      <c r="G3642">
        <v>3</v>
      </c>
      <c r="H3642" t="str">
        <f>_xlfn.XLOOKUP(Table1[[#This Row],[ZIPCODE]],Table2[Zip Code],Table2[County])</f>
        <v>Box Elder</v>
      </c>
      <c r="I3642" t="str">
        <f>_xlfn.XLOOKUP(Table1[[#This Row],[ZIPCODE]],Table3[zip],Table3[county])</f>
        <v>Box Elder County</v>
      </c>
      <c r="J3642" t="str">
        <f>IFERROR(Table1[[#This Row],[County (Utah.gov)]], SUBSTITUTE(Table1[[#This Row],[County (WPR)]], " County", ""))</f>
        <v>Box Elder</v>
      </c>
    </row>
    <row r="3643" spans="1:10">
      <c r="A3643" t="s">
        <v>135</v>
      </c>
      <c r="B3643" t="s">
        <v>322</v>
      </c>
      <c r="C3643">
        <v>2025</v>
      </c>
      <c r="D3643">
        <v>2</v>
      </c>
      <c r="E3643">
        <v>84312</v>
      </c>
      <c r="F3643" t="s">
        <v>290</v>
      </c>
      <c r="G3643">
        <v>39</v>
      </c>
      <c r="H3643" t="str">
        <f>_xlfn.XLOOKUP(Table1[[#This Row],[ZIPCODE]],Table2[Zip Code],Table2[County])</f>
        <v>Box Elder</v>
      </c>
      <c r="I3643" t="str">
        <f>_xlfn.XLOOKUP(Table1[[#This Row],[ZIPCODE]],Table3[zip],Table3[county])</f>
        <v>Box Elder County</v>
      </c>
      <c r="J3643" t="str">
        <f>IFERROR(Table1[[#This Row],[County (Utah.gov)]], SUBSTITUTE(Table1[[#This Row],[County (WPR)]], " County", ""))</f>
        <v>Box Elder</v>
      </c>
    </row>
    <row r="3644" spans="1:10">
      <c r="A3644" t="s">
        <v>135</v>
      </c>
      <c r="B3644" t="s">
        <v>322</v>
      </c>
      <c r="C3644">
        <v>2025</v>
      </c>
      <c r="D3644">
        <v>2</v>
      </c>
      <c r="E3644">
        <v>84312</v>
      </c>
      <c r="F3644" t="s">
        <v>291</v>
      </c>
      <c r="G3644">
        <v>10</v>
      </c>
      <c r="H3644" t="str">
        <f>_xlfn.XLOOKUP(Table1[[#This Row],[ZIPCODE]],Table2[Zip Code],Table2[County])</f>
        <v>Box Elder</v>
      </c>
      <c r="I3644" t="str">
        <f>_xlfn.XLOOKUP(Table1[[#This Row],[ZIPCODE]],Table3[zip],Table3[county])</f>
        <v>Box Elder County</v>
      </c>
      <c r="J3644" t="str">
        <f>IFERROR(Table1[[#This Row],[County (Utah.gov)]], SUBSTITUTE(Table1[[#This Row],[County (WPR)]], " County", ""))</f>
        <v>Box Elder</v>
      </c>
    </row>
    <row r="3645" spans="1:10">
      <c r="A3645" t="s">
        <v>135</v>
      </c>
      <c r="B3645" t="s">
        <v>322</v>
      </c>
      <c r="C3645">
        <v>2025</v>
      </c>
      <c r="D3645">
        <v>2</v>
      </c>
      <c r="E3645">
        <v>84314</v>
      </c>
      <c r="F3645" t="s">
        <v>290</v>
      </c>
      <c r="G3645">
        <v>7</v>
      </c>
      <c r="H3645" t="str">
        <f>_xlfn.XLOOKUP(Table1[[#This Row],[ZIPCODE]],Table2[Zip Code],Table2[County])</f>
        <v>Box Elder</v>
      </c>
      <c r="I3645" t="str">
        <f>_xlfn.XLOOKUP(Table1[[#This Row],[ZIPCODE]],Table3[zip],Table3[county])</f>
        <v>Box Elder County</v>
      </c>
      <c r="J3645" t="str">
        <f>IFERROR(Table1[[#This Row],[County (Utah.gov)]], SUBSTITUTE(Table1[[#This Row],[County (WPR)]], " County", ""))</f>
        <v>Box Elder</v>
      </c>
    </row>
    <row r="3646" spans="1:10">
      <c r="A3646" t="s">
        <v>135</v>
      </c>
      <c r="B3646" t="s">
        <v>322</v>
      </c>
      <c r="C3646">
        <v>2025</v>
      </c>
      <c r="D3646">
        <v>2</v>
      </c>
      <c r="E3646">
        <v>84314</v>
      </c>
      <c r="F3646" t="s">
        <v>291</v>
      </c>
      <c r="G3646">
        <v>7</v>
      </c>
      <c r="H3646" t="str">
        <f>_xlfn.XLOOKUP(Table1[[#This Row],[ZIPCODE]],Table2[Zip Code],Table2[County])</f>
        <v>Box Elder</v>
      </c>
      <c r="I3646" t="str">
        <f>_xlfn.XLOOKUP(Table1[[#This Row],[ZIPCODE]],Table3[zip],Table3[county])</f>
        <v>Box Elder County</v>
      </c>
      <c r="J3646" t="str">
        <f>IFERROR(Table1[[#This Row],[County (Utah.gov)]], SUBSTITUTE(Table1[[#This Row],[County (WPR)]], " County", ""))</f>
        <v>Box Elder</v>
      </c>
    </row>
    <row r="3647" spans="1:10">
      <c r="A3647" t="s">
        <v>135</v>
      </c>
      <c r="B3647" t="s">
        <v>322</v>
      </c>
      <c r="C3647">
        <v>2025</v>
      </c>
      <c r="D3647">
        <v>2</v>
      </c>
      <c r="E3647">
        <v>84315</v>
      </c>
      <c r="F3647" t="s">
        <v>290</v>
      </c>
      <c r="G3647">
        <v>32</v>
      </c>
      <c r="H3647" t="str">
        <f>_xlfn.XLOOKUP(Table1[[#This Row],[ZIPCODE]],Table2[Zip Code],Table2[County])</f>
        <v>Weber</v>
      </c>
      <c r="I3647" t="str">
        <f>_xlfn.XLOOKUP(Table1[[#This Row],[ZIPCODE]],Table3[zip],Table3[county])</f>
        <v>Weber County</v>
      </c>
      <c r="J3647" t="str">
        <f>IFERROR(Table1[[#This Row],[County (Utah.gov)]], SUBSTITUTE(Table1[[#This Row],[County (WPR)]], " County", ""))</f>
        <v>Weber</v>
      </c>
    </row>
    <row r="3648" spans="1:10">
      <c r="A3648" t="s">
        <v>135</v>
      </c>
      <c r="B3648" t="s">
        <v>322</v>
      </c>
      <c r="C3648">
        <v>2025</v>
      </c>
      <c r="D3648">
        <v>2</v>
      </c>
      <c r="E3648">
        <v>84315</v>
      </c>
      <c r="F3648" t="s">
        <v>291</v>
      </c>
      <c r="G3648">
        <v>6</v>
      </c>
      <c r="H3648" t="str">
        <f>_xlfn.XLOOKUP(Table1[[#This Row],[ZIPCODE]],Table2[Zip Code],Table2[County])</f>
        <v>Weber</v>
      </c>
      <c r="I3648" t="str">
        <f>_xlfn.XLOOKUP(Table1[[#This Row],[ZIPCODE]],Table3[zip],Table3[county])</f>
        <v>Weber County</v>
      </c>
      <c r="J3648" t="str">
        <f>IFERROR(Table1[[#This Row],[County (Utah.gov)]], SUBSTITUTE(Table1[[#This Row],[County (WPR)]], " County", ""))</f>
        <v>Weber</v>
      </c>
    </row>
    <row r="3649" spans="1:10">
      <c r="A3649" t="s">
        <v>135</v>
      </c>
      <c r="B3649" t="s">
        <v>322</v>
      </c>
      <c r="C3649">
        <v>2025</v>
      </c>
      <c r="D3649">
        <v>2</v>
      </c>
      <c r="E3649">
        <v>84316</v>
      </c>
      <c r="F3649" t="s">
        <v>291</v>
      </c>
      <c r="G3649">
        <v>1</v>
      </c>
      <c r="H3649" t="str">
        <f>_xlfn.XLOOKUP(Table1[[#This Row],[ZIPCODE]],Table2[Zip Code],Table2[County])</f>
        <v>Box Elder</v>
      </c>
      <c r="I3649" t="str">
        <f>_xlfn.XLOOKUP(Table1[[#This Row],[ZIPCODE]],Table3[zip],Table3[county])</f>
        <v>Box Elder County</v>
      </c>
      <c r="J3649" t="str">
        <f>IFERROR(Table1[[#This Row],[County (Utah.gov)]], SUBSTITUTE(Table1[[#This Row],[County (WPR)]], " County", ""))</f>
        <v>Box Elder</v>
      </c>
    </row>
    <row r="3650" spans="1:10">
      <c r="A3650" t="s">
        <v>135</v>
      </c>
      <c r="B3650" t="s">
        <v>322</v>
      </c>
      <c r="C3650">
        <v>2025</v>
      </c>
      <c r="D3650">
        <v>2</v>
      </c>
      <c r="E3650">
        <v>84317</v>
      </c>
      <c r="F3650" t="s">
        <v>290</v>
      </c>
      <c r="G3650">
        <v>4</v>
      </c>
      <c r="H3650" t="str">
        <f>_xlfn.XLOOKUP(Table1[[#This Row],[ZIPCODE]],Table2[Zip Code],Table2[County])</f>
        <v>Weber</v>
      </c>
      <c r="I3650" t="str">
        <f>_xlfn.XLOOKUP(Table1[[#This Row],[ZIPCODE]],Table3[zip],Table3[county])</f>
        <v>Weber County</v>
      </c>
      <c r="J3650" t="str">
        <f>IFERROR(Table1[[#This Row],[County (Utah.gov)]], SUBSTITUTE(Table1[[#This Row],[County (WPR)]], " County", ""))</f>
        <v>Weber</v>
      </c>
    </row>
    <row r="3651" spans="1:10">
      <c r="A3651" t="s">
        <v>135</v>
      </c>
      <c r="B3651" t="s">
        <v>322</v>
      </c>
      <c r="C3651">
        <v>2025</v>
      </c>
      <c r="D3651">
        <v>2</v>
      </c>
      <c r="E3651">
        <v>84317</v>
      </c>
      <c r="F3651" t="s">
        <v>291</v>
      </c>
      <c r="G3651">
        <v>2</v>
      </c>
      <c r="H3651" t="str">
        <f>_xlfn.XLOOKUP(Table1[[#This Row],[ZIPCODE]],Table2[Zip Code],Table2[County])</f>
        <v>Weber</v>
      </c>
      <c r="I3651" t="str">
        <f>_xlfn.XLOOKUP(Table1[[#This Row],[ZIPCODE]],Table3[zip],Table3[county])</f>
        <v>Weber County</v>
      </c>
      <c r="J3651" t="str">
        <f>IFERROR(Table1[[#This Row],[County (Utah.gov)]], SUBSTITUTE(Table1[[#This Row],[County (WPR)]], " County", ""))</f>
        <v>Weber</v>
      </c>
    </row>
    <row r="3652" spans="1:10">
      <c r="A3652" t="s">
        <v>135</v>
      </c>
      <c r="B3652" t="s">
        <v>322</v>
      </c>
      <c r="C3652">
        <v>2025</v>
      </c>
      <c r="D3652">
        <v>2</v>
      </c>
      <c r="E3652">
        <v>84318</v>
      </c>
      <c r="F3652" t="s">
        <v>290</v>
      </c>
      <c r="G3652">
        <v>136</v>
      </c>
      <c r="H3652" t="str">
        <f>_xlfn.XLOOKUP(Table1[[#This Row],[ZIPCODE]],Table2[Zip Code],Table2[County])</f>
        <v>Cache</v>
      </c>
      <c r="I3652" t="str">
        <f>_xlfn.XLOOKUP(Table1[[#This Row],[ZIPCODE]],Table3[zip],Table3[county])</f>
        <v>Cache County</v>
      </c>
      <c r="J3652" t="str">
        <f>IFERROR(Table1[[#This Row],[County (Utah.gov)]], SUBSTITUTE(Table1[[#This Row],[County (WPR)]], " County", ""))</f>
        <v>Cache</v>
      </c>
    </row>
    <row r="3653" spans="1:10">
      <c r="A3653" t="s">
        <v>135</v>
      </c>
      <c r="B3653" t="s">
        <v>322</v>
      </c>
      <c r="C3653">
        <v>2025</v>
      </c>
      <c r="D3653">
        <v>2</v>
      </c>
      <c r="E3653">
        <v>84318</v>
      </c>
      <c r="F3653" t="s">
        <v>291</v>
      </c>
      <c r="G3653">
        <v>44</v>
      </c>
      <c r="H3653" t="str">
        <f>_xlfn.XLOOKUP(Table1[[#This Row],[ZIPCODE]],Table2[Zip Code],Table2[County])</f>
        <v>Cache</v>
      </c>
      <c r="I3653" t="str">
        <f>_xlfn.XLOOKUP(Table1[[#This Row],[ZIPCODE]],Table3[zip],Table3[county])</f>
        <v>Cache County</v>
      </c>
      <c r="J3653" t="str">
        <f>IFERROR(Table1[[#This Row],[County (Utah.gov)]], SUBSTITUTE(Table1[[#This Row],[County (WPR)]], " County", ""))</f>
        <v>Cache</v>
      </c>
    </row>
    <row r="3654" spans="1:10">
      <c r="A3654" t="s">
        <v>135</v>
      </c>
      <c r="B3654" t="s">
        <v>322</v>
      </c>
      <c r="C3654">
        <v>2025</v>
      </c>
      <c r="D3654">
        <v>2</v>
      </c>
      <c r="E3654">
        <v>84319</v>
      </c>
      <c r="F3654" t="s">
        <v>290</v>
      </c>
      <c r="G3654">
        <v>111</v>
      </c>
      <c r="H3654" t="str">
        <f>_xlfn.XLOOKUP(Table1[[#This Row],[ZIPCODE]],Table2[Zip Code],Table2[County])</f>
        <v>Cache</v>
      </c>
      <c r="I3654" t="str">
        <f>_xlfn.XLOOKUP(Table1[[#This Row],[ZIPCODE]],Table3[zip],Table3[county])</f>
        <v>Cache County</v>
      </c>
      <c r="J3654" t="str">
        <f>IFERROR(Table1[[#This Row],[County (Utah.gov)]], SUBSTITUTE(Table1[[#This Row],[County (WPR)]], " County", ""))</f>
        <v>Cache</v>
      </c>
    </row>
    <row r="3655" spans="1:10">
      <c r="A3655" t="s">
        <v>135</v>
      </c>
      <c r="B3655" t="s">
        <v>322</v>
      </c>
      <c r="C3655">
        <v>2025</v>
      </c>
      <c r="D3655">
        <v>2</v>
      </c>
      <c r="E3655">
        <v>84319</v>
      </c>
      <c r="F3655" t="s">
        <v>291</v>
      </c>
      <c r="G3655">
        <v>33</v>
      </c>
      <c r="H3655" t="str">
        <f>_xlfn.XLOOKUP(Table1[[#This Row],[ZIPCODE]],Table2[Zip Code],Table2[County])</f>
        <v>Cache</v>
      </c>
      <c r="I3655" t="str">
        <f>_xlfn.XLOOKUP(Table1[[#This Row],[ZIPCODE]],Table3[zip],Table3[county])</f>
        <v>Cache County</v>
      </c>
      <c r="J3655" t="str">
        <f>IFERROR(Table1[[#This Row],[County (Utah.gov)]], SUBSTITUTE(Table1[[#This Row],[County (WPR)]], " County", ""))</f>
        <v>Cache</v>
      </c>
    </row>
    <row r="3656" spans="1:10">
      <c r="A3656" t="s">
        <v>135</v>
      </c>
      <c r="B3656" t="s">
        <v>322</v>
      </c>
      <c r="C3656">
        <v>2025</v>
      </c>
      <c r="D3656">
        <v>2</v>
      </c>
      <c r="E3656">
        <v>84320</v>
      </c>
      <c r="F3656" t="s">
        <v>290</v>
      </c>
      <c r="G3656">
        <v>27</v>
      </c>
      <c r="H3656" t="str">
        <f>_xlfn.XLOOKUP(Table1[[#This Row],[ZIPCODE]],Table2[Zip Code],Table2[County])</f>
        <v>Cache</v>
      </c>
      <c r="I3656" t="str">
        <f>_xlfn.XLOOKUP(Table1[[#This Row],[ZIPCODE]],Table3[zip],Table3[county])</f>
        <v>Cache County</v>
      </c>
      <c r="J3656" t="str">
        <f>IFERROR(Table1[[#This Row],[County (Utah.gov)]], SUBSTITUTE(Table1[[#This Row],[County (WPR)]], " County", ""))</f>
        <v>Cache</v>
      </c>
    </row>
    <row r="3657" spans="1:10">
      <c r="A3657" t="s">
        <v>135</v>
      </c>
      <c r="B3657" t="s">
        <v>322</v>
      </c>
      <c r="C3657">
        <v>2025</v>
      </c>
      <c r="D3657">
        <v>2</v>
      </c>
      <c r="E3657">
        <v>84320</v>
      </c>
      <c r="F3657" t="s">
        <v>291</v>
      </c>
      <c r="G3657">
        <v>11</v>
      </c>
      <c r="H3657" t="str">
        <f>_xlfn.XLOOKUP(Table1[[#This Row],[ZIPCODE]],Table2[Zip Code],Table2[County])</f>
        <v>Cache</v>
      </c>
      <c r="I3657" t="str">
        <f>_xlfn.XLOOKUP(Table1[[#This Row],[ZIPCODE]],Table3[zip],Table3[county])</f>
        <v>Cache County</v>
      </c>
      <c r="J3657" t="str">
        <f>IFERROR(Table1[[#This Row],[County (Utah.gov)]], SUBSTITUTE(Table1[[#This Row],[County (WPR)]], " County", ""))</f>
        <v>Cache</v>
      </c>
    </row>
    <row r="3658" spans="1:10">
      <c r="A3658" t="s">
        <v>135</v>
      </c>
      <c r="B3658" t="s">
        <v>322</v>
      </c>
      <c r="C3658">
        <v>2025</v>
      </c>
      <c r="D3658">
        <v>2</v>
      </c>
      <c r="E3658">
        <v>84321</v>
      </c>
      <c r="F3658" t="s">
        <v>290</v>
      </c>
      <c r="G3658">
        <v>2411</v>
      </c>
      <c r="H3658" t="str">
        <f>_xlfn.XLOOKUP(Table1[[#This Row],[ZIPCODE]],Table2[Zip Code],Table2[County])</f>
        <v>Cache</v>
      </c>
      <c r="I3658" t="str">
        <f>_xlfn.XLOOKUP(Table1[[#This Row],[ZIPCODE]],Table3[zip],Table3[county])</f>
        <v>Cache County</v>
      </c>
      <c r="J3658" t="str">
        <f>IFERROR(Table1[[#This Row],[County (Utah.gov)]], SUBSTITUTE(Table1[[#This Row],[County (WPR)]], " County", ""))</f>
        <v>Cache</v>
      </c>
    </row>
    <row r="3659" spans="1:10">
      <c r="A3659" t="s">
        <v>135</v>
      </c>
      <c r="B3659" t="s">
        <v>322</v>
      </c>
      <c r="C3659">
        <v>2025</v>
      </c>
      <c r="D3659">
        <v>2</v>
      </c>
      <c r="E3659">
        <v>84321</v>
      </c>
      <c r="F3659" t="s">
        <v>291</v>
      </c>
      <c r="G3659">
        <v>527</v>
      </c>
      <c r="H3659" t="str">
        <f>_xlfn.XLOOKUP(Table1[[#This Row],[ZIPCODE]],Table2[Zip Code],Table2[County])</f>
        <v>Cache</v>
      </c>
      <c r="I3659" t="str">
        <f>_xlfn.XLOOKUP(Table1[[#This Row],[ZIPCODE]],Table3[zip],Table3[county])</f>
        <v>Cache County</v>
      </c>
      <c r="J3659" t="str">
        <f>IFERROR(Table1[[#This Row],[County (Utah.gov)]], SUBSTITUTE(Table1[[#This Row],[County (WPR)]], " County", ""))</f>
        <v>Cache</v>
      </c>
    </row>
    <row r="3660" spans="1:10">
      <c r="A3660" t="s">
        <v>135</v>
      </c>
      <c r="B3660" t="s">
        <v>322</v>
      </c>
      <c r="C3660">
        <v>2025</v>
      </c>
      <c r="D3660">
        <v>2</v>
      </c>
      <c r="E3660">
        <v>84322</v>
      </c>
      <c r="F3660" t="s">
        <v>290</v>
      </c>
      <c r="G3660">
        <v>90</v>
      </c>
      <c r="H3660" t="str">
        <f>_xlfn.XLOOKUP(Table1[[#This Row],[ZIPCODE]],Table2[Zip Code],Table2[County])</f>
        <v>Cache</v>
      </c>
      <c r="I3660" t="str">
        <f>_xlfn.XLOOKUP(Table1[[#This Row],[ZIPCODE]],Table3[zip],Table3[county])</f>
        <v>Cache County</v>
      </c>
      <c r="J3660" t="str">
        <f>IFERROR(Table1[[#This Row],[County (Utah.gov)]], SUBSTITUTE(Table1[[#This Row],[County (WPR)]], " County", ""))</f>
        <v>Cache</v>
      </c>
    </row>
    <row r="3661" spans="1:10">
      <c r="A3661" t="s">
        <v>135</v>
      </c>
      <c r="B3661" t="s">
        <v>322</v>
      </c>
      <c r="C3661">
        <v>2025</v>
      </c>
      <c r="D3661">
        <v>2</v>
      </c>
      <c r="E3661">
        <v>84322</v>
      </c>
      <c r="F3661" t="s">
        <v>291</v>
      </c>
      <c r="G3661">
        <v>12</v>
      </c>
      <c r="H3661" t="str">
        <f>_xlfn.XLOOKUP(Table1[[#This Row],[ZIPCODE]],Table2[Zip Code],Table2[County])</f>
        <v>Cache</v>
      </c>
      <c r="I3661" t="str">
        <f>_xlfn.XLOOKUP(Table1[[#This Row],[ZIPCODE]],Table3[zip],Table3[county])</f>
        <v>Cache County</v>
      </c>
      <c r="J3661" t="str">
        <f>IFERROR(Table1[[#This Row],[County (Utah.gov)]], SUBSTITUTE(Table1[[#This Row],[County (WPR)]], " County", ""))</f>
        <v>Cache</v>
      </c>
    </row>
    <row r="3662" spans="1:10">
      <c r="A3662" t="s">
        <v>135</v>
      </c>
      <c r="B3662" t="s">
        <v>322</v>
      </c>
      <c r="C3662">
        <v>2025</v>
      </c>
      <c r="D3662">
        <v>2</v>
      </c>
      <c r="E3662">
        <v>84323</v>
      </c>
      <c r="F3662" t="s">
        <v>290</v>
      </c>
      <c r="G3662">
        <v>4</v>
      </c>
      <c r="H3662" t="str">
        <f>_xlfn.XLOOKUP(Table1[[#This Row],[ZIPCODE]],Table2[Zip Code],Table2[County])</f>
        <v>Cache</v>
      </c>
      <c r="I3662" t="e">
        <f>_xlfn.XLOOKUP(Table1[[#This Row],[ZIPCODE]],Table3[zip],Table3[county])</f>
        <v>#N/A</v>
      </c>
      <c r="J3662" t="str">
        <f>IFERROR(Table1[[#This Row],[County (Utah.gov)]], SUBSTITUTE(Table1[[#This Row],[County (WPR)]], " County", ""))</f>
        <v>Cache</v>
      </c>
    </row>
    <row r="3663" spans="1:10">
      <c r="A3663" t="s">
        <v>135</v>
      </c>
      <c r="B3663" t="s">
        <v>322</v>
      </c>
      <c r="C3663">
        <v>2025</v>
      </c>
      <c r="D3663">
        <v>2</v>
      </c>
      <c r="E3663">
        <v>84323</v>
      </c>
      <c r="F3663" t="s">
        <v>291</v>
      </c>
      <c r="G3663">
        <v>3</v>
      </c>
      <c r="H3663" t="str">
        <f>_xlfn.XLOOKUP(Table1[[#This Row],[ZIPCODE]],Table2[Zip Code],Table2[County])</f>
        <v>Cache</v>
      </c>
      <c r="I3663" t="e">
        <f>_xlfn.XLOOKUP(Table1[[#This Row],[ZIPCODE]],Table3[zip],Table3[county])</f>
        <v>#N/A</v>
      </c>
      <c r="J3663" t="str">
        <f>IFERROR(Table1[[#This Row],[County (Utah.gov)]], SUBSTITUTE(Table1[[#This Row],[County (WPR)]], " County", ""))</f>
        <v>Cache</v>
      </c>
    </row>
    <row r="3664" spans="1:10">
      <c r="A3664" t="s">
        <v>135</v>
      </c>
      <c r="B3664" t="s">
        <v>322</v>
      </c>
      <c r="C3664">
        <v>2025</v>
      </c>
      <c r="D3664">
        <v>2</v>
      </c>
      <c r="E3664">
        <v>84324</v>
      </c>
      <c r="F3664" t="s">
        <v>290</v>
      </c>
      <c r="G3664">
        <v>14</v>
      </c>
      <c r="H3664" t="str">
        <f>_xlfn.XLOOKUP(Table1[[#This Row],[ZIPCODE]],Table2[Zip Code],Table2[County])</f>
        <v>Box Elder</v>
      </c>
      <c r="I3664" t="str">
        <f>_xlfn.XLOOKUP(Table1[[#This Row],[ZIPCODE]],Table3[zip],Table3[county])</f>
        <v>Box Elder County</v>
      </c>
      <c r="J3664" t="str">
        <f>IFERROR(Table1[[#This Row],[County (Utah.gov)]], SUBSTITUTE(Table1[[#This Row],[County (WPR)]], " County", ""))</f>
        <v>Box Elder</v>
      </c>
    </row>
    <row r="3665" spans="1:10">
      <c r="A3665" t="s">
        <v>135</v>
      </c>
      <c r="B3665" t="s">
        <v>322</v>
      </c>
      <c r="C3665">
        <v>2025</v>
      </c>
      <c r="D3665">
        <v>2</v>
      </c>
      <c r="E3665">
        <v>84324</v>
      </c>
      <c r="F3665" t="s">
        <v>291</v>
      </c>
      <c r="G3665">
        <v>7</v>
      </c>
      <c r="H3665" t="str">
        <f>_xlfn.XLOOKUP(Table1[[#This Row],[ZIPCODE]],Table2[Zip Code],Table2[County])</f>
        <v>Box Elder</v>
      </c>
      <c r="I3665" t="str">
        <f>_xlfn.XLOOKUP(Table1[[#This Row],[ZIPCODE]],Table3[zip],Table3[county])</f>
        <v>Box Elder County</v>
      </c>
      <c r="J3665" t="str">
        <f>IFERROR(Table1[[#This Row],[County (Utah.gov)]], SUBSTITUTE(Table1[[#This Row],[County (WPR)]], " County", ""))</f>
        <v>Box Elder</v>
      </c>
    </row>
    <row r="3666" spans="1:10">
      <c r="A3666" t="s">
        <v>135</v>
      </c>
      <c r="B3666" t="s">
        <v>322</v>
      </c>
      <c r="C3666">
        <v>2025</v>
      </c>
      <c r="D3666">
        <v>2</v>
      </c>
      <c r="E3666">
        <v>84325</v>
      </c>
      <c r="F3666" t="s">
        <v>290</v>
      </c>
      <c r="G3666">
        <v>62</v>
      </c>
      <c r="H3666" t="str">
        <f>_xlfn.XLOOKUP(Table1[[#This Row],[ZIPCODE]],Table2[Zip Code],Table2[County])</f>
        <v>Cache</v>
      </c>
      <c r="I3666" t="str">
        <f>_xlfn.XLOOKUP(Table1[[#This Row],[ZIPCODE]],Table3[zip],Table3[county])</f>
        <v>Cache County</v>
      </c>
      <c r="J3666" t="str">
        <f>IFERROR(Table1[[#This Row],[County (Utah.gov)]], SUBSTITUTE(Table1[[#This Row],[County (WPR)]], " County", ""))</f>
        <v>Cache</v>
      </c>
    </row>
    <row r="3667" spans="1:10">
      <c r="A3667" t="s">
        <v>135</v>
      </c>
      <c r="B3667" t="s">
        <v>322</v>
      </c>
      <c r="C3667">
        <v>2025</v>
      </c>
      <c r="D3667">
        <v>2</v>
      </c>
      <c r="E3667">
        <v>84325</v>
      </c>
      <c r="F3667" t="s">
        <v>291</v>
      </c>
      <c r="G3667">
        <v>7</v>
      </c>
      <c r="H3667" t="str">
        <f>_xlfn.XLOOKUP(Table1[[#This Row],[ZIPCODE]],Table2[Zip Code],Table2[County])</f>
        <v>Cache</v>
      </c>
      <c r="I3667" t="str">
        <f>_xlfn.XLOOKUP(Table1[[#This Row],[ZIPCODE]],Table3[zip],Table3[county])</f>
        <v>Cache County</v>
      </c>
      <c r="J3667" t="str">
        <f>IFERROR(Table1[[#This Row],[County (Utah.gov)]], SUBSTITUTE(Table1[[#This Row],[County (WPR)]], " County", ""))</f>
        <v>Cache</v>
      </c>
    </row>
    <row r="3668" spans="1:10">
      <c r="A3668" t="s">
        <v>135</v>
      </c>
      <c r="B3668" t="s">
        <v>322</v>
      </c>
      <c r="C3668">
        <v>2025</v>
      </c>
      <c r="D3668">
        <v>2</v>
      </c>
      <c r="E3668">
        <v>84326</v>
      </c>
      <c r="F3668" t="s">
        <v>290</v>
      </c>
      <c r="G3668">
        <v>58</v>
      </c>
      <c r="H3668" t="str">
        <f>_xlfn.XLOOKUP(Table1[[#This Row],[ZIPCODE]],Table2[Zip Code],Table2[County])</f>
        <v>Cache</v>
      </c>
      <c r="I3668" t="str">
        <f>_xlfn.XLOOKUP(Table1[[#This Row],[ZIPCODE]],Table3[zip],Table3[county])</f>
        <v>Cache County</v>
      </c>
      <c r="J3668" t="str">
        <f>IFERROR(Table1[[#This Row],[County (Utah.gov)]], SUBSTITUTE(Table1[[#This Row],[County (WPR)]], " County", ""))</f>
        <v>Cache</v>
      </c>
    </row>
    <row r="3669" spans="1:10">
      <c r="A3669" t="s">
        <v>135</v>
      </c>
      <c r="B3669" t="s">
        <v>322</v>
      </c>
      <c r="C3669">
        <v>2025</v>
      </c>
      <c r="D3669">
        <v>2</v>
      </c>
      <c r="E3669">
        <v>84326</v>
      </c>
      <c r="F3669" t="s">
        <v>291</v>
      </c>
      <c r="G3669">
        <v>12</v>
      </c>
      <c r="H3669" t="str">
        <f>_xlfn.XLOOKUP(Table1[[#This Row],[ZIPCODE]],Table2[Zip Code],Table2[County])</f>
        <v>Cache</v>
      </c>
      <c r="I3669" t="str">
        <f>_xlfn.XLOOKUP(Table1[[#This Row],[ZIPCODE]],Table3[zip],Table3[county])</f>
        <v>Cache County</v>
      </c>
      <c r="J3669" t="str">
        <f>IFERROR(Table1[[#This Row],[County (Utah.gov)]], SUBSTITUTE(Table1[[#This Row],[County (WPR)]], " County", ""))</f>
        <v>Cache</v>
      </c>
    </row>
    <row r="3670" spans="1:10">
      <c r="A3670" t="s">
        <v>135</v>
      </c>
      <c r="B3670" t="s">
        <v>322</v>
      </c>
      <c r="C3670">
        <v>2025</v>
      </c>
      <c r="D3670">
        <v>2</v>
      </c>
      <c r="E3670">
        <v>84327</v>
      </c>
      <c r="F3670" t="s">
        <v>290</v>
      </c>
      <c r="G3670">
        <v>17</v>
      </c>
      <c r="H3670" t="str">
        <f>_xlfn.XLOOKUP(Table1[[#This Row],[ZIPCODE]],Table2[Zip Code],Table2[County])</f>
        <v>Cache</v>
      </c>
      <c r="I3670" t="str">
        <f>_xlfn.XLOOKUP(Table1[[#This Row],[ZIPCODE]],Table3[zip],Table3[county])</f>
        <v>Cache County</v>
      </c>
      <c r="J3670" t="str">
        <f>IFERROR(Table1[[#This Row],[County (Utah.gov)]], SUBSTITUTE(Table1[[#This Row],[County (WPR)]], " County", ""))</f>
        <v>Cache</v>
      </c>
    </row>
    <row r="3671" spans="1:10">
      <c r="A3671" t="s">
        <v>135</v>
      </c>
      <c r="B3671" t="s">
        <v>322</v>
      </c>
      <c r="C3671">
        <v>2025</v>
      </c>
      <c r="D3671">
        <v>2</v>
      </c>
      <c r="E3671">
        <v>84327</v>
      </c>
      <c r="F3671" t="s">
        <v>291</v>
      </c>
      <c r="G3671">
        <v>7</v>
      </c>
      <c r="H3671" t="str">
        <f>_xlfn.XLOOKUP(Table1[[#This Row],[ZIPCODE]],Table2[Zip Code],Table2[County])</f>
        <v>Cache</v>
      </c>
      <c r="I3671" t="str">
        <f>_xlfn.XLOOKUP(Table1[[#This Row],[ZIPCODE]],Table3[zip],Table3[county])</f>
        <v>Cache County</v>
      </c>
      <c r="J3671" t="str">
        <f>IFERROR(Table1[[#This Row],[County (Utah.gov)]], SUBSTITUTE(Table1[[#This Row],[County (WPR)]], " County", ""))</f>
        <v>Cache</v>
      </c>
    </row>
    <row r="3672" spans="1:10">
      <c r="A3672" t="s">
        <v>135</v>
      </c>
      <c r="B3672" t="s">
        <v>322</v>
      </c>
      <c r="C3672">
        <v>2025</v>
      </c>
      <c r="D3672">
        <v>2</v>
      </c>
      <c r="E3672">
        <v>84328</v>
      </c>
      <c r="F3672" t="s">
        <v>290</v>
      </c>
      <c r="G3672">
        <v>25</v>
      </c>
      <c r="H3672" t="str">
        <f>_xlfn.XLOOKUP(Table1[[#This Row],[ZIPCODE]],Table2[Zip Code],Table2[County])</f>
        <v>Cache</v>
      </c>
      <c r="I3672" t="str">
        <f>_xlfn.XLOOKUP(Table1[[#This Row],[ZIPCODE]],Table3[zip],Table3[county])</f>
        <v>Cache County</v>
      </c>
      <c r="J3672" t="str">
        <f>IFERROR(Table1[[#This Row],[County (Utah.gov)]], SUBSTITUTE(Table1[[#This Row],[County (WPR)]], " County", ""))</f>
        <v>Cache</v>
      </c>
    </row>
    <row r="3673" spans="1:10">
      <c r="A3673" t="s">
        <v>135</v>
      </c>
      <c r="B3673" t="s">
        <v>322</v>
      </c>
      <c r="C3673">
        <v>2025</v>
      </c>
      <c r="D3673">
        <v>2</v>
      </c>
      <c r="E3673">
        <v>84328</v>
      </c>
      <c r="F3673" t="s">
        <v>291</v>
      </c>
      <c r="G3673">
        <v>11</v>
      </c>
      <c r="H3673" t="str">
        <f>_xlfn.XLOOKUP(Table1[[#This Row],[ZIPCODE]],Table2[Zip Code],Table2[County])</f>
        <v>Cache</v>
      </c>
      <c r="I3673" t="str">
        <f>_xlfn.XLOOKUP(Table1[[#This Row],[ZIPCODE]],Table3[zip],Table3[county])</f>
        <v>Cache County</v>
      </c>
      <c r="J3673" t="str">
        <f>IFERROR(Table1[[#This Row],[County (Utah.gov)]], SUBSTITUTE(Table1[[#This Row],[County (WPR)]], " County", ""))</f>
        <v>Cache</v>
      </c>
    </row>
    <row r="3674" spans="1:10">
      <c r="A3674" t="s">
        <v>135</v>
      </c>
      <c r="B3674" t="s">
        <v>322</v>
      </c>
      <c r="C3674">
        <v>2025</v>
      </c>
      <c r="D3674">
        <v>2</v>
      </c>
      <c r="E3674">
        <v>84329</v>
      </c>
      <c r="F3674" t="s">
        <v>290</v>
      </c>
      <c r="G3674">
        <v>3</v>
      </c>
      <c r="H3674" t="str">
        <f>_xlfn.XLOOKUP(Table1[[#This Row],[ZIPCODE]],Table2[Zip Code],Table2[County])</f>
        <v>Box Elder</v>
      </c>
      <c r="I3674" t="str">
        <f>_xlfn.XLOOKUP(Table1[[#This Row],[ZIPCODE]],Table3[zip],Table3[county])</f>
        <v>Box Elder County</v>
      </c>
      <c r="J3674" t="str">
        <f>IFERROR(Table1[[#This Row],[County (Utah.gov)]], SUBSTITUTE(Table1[[#This Row],[County (WPR)]], " County", ""))</f>
        <v>Box Elder</v>
      </c>
    </row>
    <row r="3675" spans="1:10">
      <c r="A3675" t="s">
        <v>135</v>
      </c>
      <c r="B3675" t="s">
        <v>322</v>
      </c>
      <c r="C3675">
        <v>2025</v>
      </c>
      <c r="D3675">
        <v>2</v>
      </c>
      <c r="E3675">
        <v>84329</v>
      </c>
      <c r="F3675" t="s">
        <v>291</v>
      </c>
      <c r="G3675">
        <v>1</v>
      </c>
      <c r="H3675" t="str">
        <f>_xlfn.XLOOKUP(Table1[[#This Row],[ZIPCODE]],Table2[Zip Code],Table2[County])</f>
        <v>Box Elder</v>
      </c>
      <c r="I3675" t="str">
        <f>_xlfn.XLOOKUP(Table1[[#This Row],[ZIPCODE]],Table3[zip],Table3[county])</f>
        <v>Box Elder County</v>
      </c>
      <c r="J3675" t="str">
        <f>IFERROR(Table1[[#This Row],[County (Utah.gov)]], SUBSTITUTE(Table1[[#This Row],[County (WPR)]], " County", ""))</f>
        <v>Box Elder</v>
      </c>
    </row>
    <row r="3676" spans="1:10">
      <c r="A3676" t="s">
        <v>135</v>
      </c>
      <c r="B3676" t="s">
        <v>322</v>
      </c>
      <c r="C3676">
        <v>2025</v>
      </c>
      <c r="D3676">
        <v>2</v>
      </c>
      <c r="E3676">
        <v>84330</v>
      </c>
      <c r="F3676" t="s">
        <v>290</v>
      </c>
      <c r="G3676">
        <v>1</v>
      </c>
      <c r="H3676" t="str">
        <f>_xlfn.XLOOKUP(Table1[[#This Row],[ZIPCODE]],Table2[Zip Code],Table2[County])</f>
        <v>Box Elder</v>
      </c>
      <c r="I3676" t="str">
        <f>_xlfn.XLOOKUP(Table1[[#This Row],[ZIPCODE]],Table3[zip],Table3[county])</f>
        <v>Box Elder County</v>
      </c>
      <c r="J3676" t="str">
        <f>IFERROR(Table1[[#This Row],[County (Utah.gov)]], SUBSTITUTE(Table1[[#This Row],[County (WPR)]], " County", ""))</f>
        <v>Box Elder</v>
      </c>
    </row>
    <row r="3677" spans="1:10">
      <c r="A3677" t="s">
        <v>135</v>
      </c>
      <c r="B3677" t="s">
        <v>322</v>
      </c>
      <c r="C3677">
        <v>2025</v>
      </c>
      <c r="D3677">
        <v>2</v>
      </c>
      <c r="E3677">
        <v>84330</v>
      </c>
      <c r="F3677" t="s">
        <v>291</v>
      </c>
      <c r="G3677">
        <v>1</v>
      </c>
      <c r="H3677" t="str">
        <f>_xlfn.XLOOKUP(Table1[[#This Row],[ZIPCODE]],Table2[Zip Code],Table2[County])</f>
        <v>Box Elder</v>
      </c>
      <c r="I3677" t="str">
        <f>_xlfn.XLOOKUP(Table1[[#This Row],[ZIPCODE]],Table3[zip],Table3[county])</f>
        <v>Box Elder County</v>
      </c>
      <c r="J3677" t="str">
        <f>IFERROR(Table1[[#This Row],[County (Utah.gov)]], SUBSTITUTE(Table1[[#This Row],[County (WPR)]], " County", ""))</f>
        <v>Box Elder</v>
      </c>
    </row>
    <row r="3678" spans="1:10">
      <c r="A3678" t="s">
        <v>135</v>
      </c>
      <c r="B3678" t="s">
        <v>322</v>
      </c>
      <c r="C3678">
        <v>2025</v>
      </c>
      <c r="D3678">
        <v>2</v>
      </c>
      <c r="E3678">
        <v>84331</v>
      </c>
      <c r="F3678" t="s">
        <v>290</v>
      </c>
      <c r="G3678">
        <v>1</v>
      </c>
      <c r="H3678" t="str">
        <f>_xlfn.XLOOKUP(Table1[[#This Row],[ZIPCODE]],Table2[Zip Code],Table2[County])</f>
        <v>Box Elder</v>
      </c>
      <c r="I3678" t="str">
        <f>_xlfn.XLOOKUP(Table1[[#This Row],[ZIPCODE]],Table3[zip],Table3[county])</f>
        <v>Box Elder County</v>
      </c>
      <c r="J3678" t="str">
        <f>IFERROR(Table1[[#This Row],[County (Utah.gov)]], SUBSTITUTE(Table1[[#This Row],[County (WPR)]], " County", ""))</f>
        <v>Box Elder</v>
      </c>
    </row>
    <row r="3679" spans="1:10">
      <c r="A3679" t="s">
        <v>135</v>
      </c>
      <c r="B3679" t="s">
        <v>322</v>
      </c>
      <c r="C3679">
        <v>2025</v>
      </c>
      <c r="D3679">
        <v>2</v>
      </c>
      <c r="E3679">
        <v>84331</v>
      </c>
      <c r="F3679" t="s">
        <v>291</v>
      </c>
      <c r="G3679">
        <v>1</v>
      </c>
      <c r="H3679" t="str">
        <f>_xlfn.XLOOKUP(Table1[[#This Row],[ZIPCODE]],Table2[Zip Code],Table2[County])</f>
        <v>Box Elder</v>
      </c>
      <c r="I3679" t="str">
        <f>_xlfn.XLOOKUP(Table1[[#This Row],[ZIPCODE]],Table3[zip],Table3[county])</f>
        <v>Box Elder County</v>
      </c>
      <c r="J3679" t="str">
        <f>IFERROR(Table1[[#This Row],[County (Utah.gov)]], SUBSTITUTE(Table1[[#This Row],[County (WPR)]], " County", ""))</f>
        <v>Box Elder</v>
      </c>
    </row>
    <row r="3680" spans="1:10">
      <c r="A3680" t="s">
        <v>135</v>
      </c>
      <c r="B3680" t="s">
        <v>322</v>
      </c>
      <c r="C3680">
        <v>2025</v>
      </c>
      <c r="D3680">
        <v>2</v>
      </c>
      <c r="E3680">
        <v>84332</v>
      </c>
      <c r="F3680" t="s">
        <v>290</v>
      </c>
      <c r="G3680">
        <v>236</v>
      </c>
      <c r="H3680" t="str">
        <f>_xlfn.XLOOKUP(Table1[[#This Row],[ZIPCODE]],Table2[Zip Code],Table2[County])</f>
        <v>Cache</v>
      </c>
      <c r="I3680" t="str">
        <f>_xlfn.XLOOKUP(Table1[[#This Row],[ZIPCODE]],Table3[zip],Table3[county])</f>
        <v>Cache County</v>
      </c>
      <c r="J3680" t="str">
        <f>IFERROR(Table1[[#This Row],[County (Utah.gov)]], SUBSTITUTE(Table1[[#This Row],[County (WPR)]], " County", ""))</f>
        <v>Cache</v>
      </c>
    </row>
    <row r="3681" spans="1:10">
      <c r="A3681" t="s">
        <v>135</v>
      </c>
      <c r="B3681" t="s">
        <v>322</v>
      </c>
      <c r="C3681">
        <v>2025</v>
      </c>
      <c r="D3681">
        <v>2</v>
      </c>
      <c r="E3681">
        <v>84332</v>
      </c>
      <c r="F3681" t="s">
        <v>291</v>
      </c>
      <c r="G3681">
        <v>76</v>
      </c>
      <c r="H3681" t="str">
        <f>_xlfn.XLOOKUP(Table1[[#This Row],[ZIPCODE]],Table2[Zip Code],Table2[County])</f>
        <v>Cache</v>
      </c>
      <c r="I3681" t="str">
        <f>_xlfn.XLOOKUP(Table1[[#This Row],[ZIPCODE]],Table3[zip],Table3[county])</f>
        <v>Cache County</v>
      </c>
      <c r="J3681" t="str">
        <f>IFERROR(Table1[[#This Row],[County (Utah.gov)]], SUBSTITUTE(Table1[[#This Row],[County (WPR)]], " County", ""))</f>
        <v>Cache</v>
      </c>
    </row>
    <row r="3682" spans="1:10">
      <c r="A3682" t="s">
        <v>135</v>
      </c>
      <c r="B3682" t="s">
        <v>322</v>
      </c>
      <c r="C3682">
        <v>2025</v>
      </c>
      <c r="D3682">
        <v>2</v>
      </c>
      <c r="E3682">
        <v>84333</v>
      </c>
      <c r="F3682" t="s">
        <v>290</v>
      </c>
      <c r="G3682">
        <v>41</v>
      </c>
      <c r="H3682" t="str">
        <f>_xlfn.XLOOKUP(Table1[[#This Row],[ZIPCODE]],Table2[Zip Code],Table2[County])</f>
        <v>Cache</v>
      </c>
      <c r="I3682" t="str">
        <f>_xlfn.XLOOKUP(Table1[[#This Row],[ZIPCODE]],Table3[zip],Table3[county])</f>
        <v>Cache County</v>
      </c>
      <c r="J3682" t="str">
        <f>IFERROR(Table1[[#This Row],[County (Utah.gov)]], SUBSTITUTE(Table1[[#This Row],[County (WPR)]], " County", ""))</f>
        <v>Cache</v>
      </c>
    </row>
    <row r="3683" spans="1:10">
      <c r="A3683" t="s">
        <v>135</v>
      </c>
      <c r="B3683" t="s">
        <v>322</v>
      </c>
      <c r="C3683">
        <v>2025</v>
      </c>
      <c r="D3683">
        <v>2</v>
      </c>
      <c r="E3683">
        <v>84333</v>
      </c>
      <c r="F3683" t="s">
        <v>291</v>
      </c>
      <c r="G3683">
        <v>15</v>
      </c>
      <c r="H3683" t="str">
        <f>_xlfn.XLOOKUP(Table1[[#This Row],[ZIPCODE]],Table2[Zip Code],Table2[County])</f>
        <v>Cache</v>
      </c>
      <c r="I3683" t="str">
        <f>_xlfn.XLOOKUP(Table1[[#This Row],[ZIPCODE]],Table3[zip],Table3[county])</f>
        <v>Cache County</v>
      </c>
      <c r="J3683" t="str">
        <f>IFERROR(Table1[[#This Row],[County (Utah.gov)]], SUBSTITUTE(Table1[[#This Row],[County (WPR)]], " County", ""))</f>
        <v>Cache</v>
      </c>
    </row>
    <row r="3684" spans="1:10">
      <c r="A3684" t="s">
        <v>135</v>
      </c>
      <c r="B3684" t="s">
        <v>322</v>
      </c>
      <c r="C3684">
        <v>2025</v>
      </c>
      <c r="D3684">
        <v>2</v>
      </c>
      <c r="E3684">
        <v>84334</v>
      </c>
      <c r="F3684" t="s">
        <v>290</v>
      </c>
      <c r="G3684">
        <v>5</v>
      </c>
      <c r="H3684" t="str">
        <f>_xlfn.XLOOKUP(Table1[[#This Row],[ZIPCODE]],Table2[Zip Code],Table2[County])</f>
        <v>Cache</v>
      </c>
      <c r="I3684" t="str">
        <f>_xlfn.XLOOKUP(Table1[[#This Row],[ZIPCODE]],Table3[zip],Table3[county])</f>
        <v>Box Elder County</v>
      </c>
      <c r="J3684" t="str">
        <f>IFERROR(Table1[[#This Row],[County (Utah.gov)]], SUBSTITUTE(Table1[[#This Row],[County (WPR)]], " County", ""))</f>
        <v>Cache</v>
      </c>
    </row>
    <row r="3685" spans="1:10">
      <c r="A3685" t="s">
        <v>135</v>
      </c>
      <c r="B3685" t="s">
        <v>322</v>
      </c>
      <c r="C3685">
        <v>2025</v>
      </c>
      <c r="D3685">
        <v>2</v>
      </c>
      <c r="E3685">
        <v>84334</v>
      </c>
      <c r="F3685" t="s">
        <v>291</v>
      </c>
      <c r="G3685">
        <v>2</v>
      </c>
      <c r="H3685" t="str">
        <f>_xlfn.XLOOKUP(Table1[[#This Row],[ZIPCODE]],Table2[Zip Code],Table2[County])</f>
        <v>Cache</v>
      </c>
      <c r="I3685" t="str">
        <f>_xlfn.XLOOKUP(Table1[[#This Row],[ZIPCODE]],Table3[zip],Table3[county])</f>
        <v>Box Elder County</v>
      </c>
      <c r="J3685" t="str">
        <f>IFERROR(Table1[[#This Row],[County (Utah.gov)]], SUBSTITUTE(Table1[[#This Row],[County (WPR)]], " County", ""))</f>
        <v>Cache</v>
      </c>
    </row>
    <row r="3686" spans="1:10">
      <c r="A3686" t="s">
        <v>135</v>
      </c>
      <c r="B3686" t="s">
        <v>322</v>
      </c>
      <c r="C3686">
        <v>2025</v>
      </c>
      <c r="D3686">
        <v>2</v>
      </c>
      <c r="E3686">
        <v>84335</v>
      </c>
      <c r="F3686" t="s">
        <v>290</v>
      </c>
      <c r="G3686">
        <v>260</v>
      </c>
      <c r="H3686" t="str">
        <f>_xlfn.XLOOKUP(Table1[[#This Row],[ZIPCODE]],Table2[Zip Code],Table2[County])</f>
        <v>Cache</v>
      </c>
      <c r="I3686" t="str">
        <f>_xlfn.XLOOKUP(Table1[[#This Row],[ZIPCODE]],Table3[zip],Table3[county])</f>
        <v>Cache County</v>
      </c>
      <c r="J3686" t="str">
        <f>IFERROR(Table1[[#This Row],[County (Utah.gov)]], SUBSTITUTE(Table1[[#This Row],[County (WPR)]], " County", ""))</f>
        <v>Cache</v>
      </c>
    </row>
    <row r="3687" spans="1:10">
      <c r="A3687" t="s">
        <v>135</v>
      </c>
      <c r="B3687" t="s">
        <v>322</v>
      </c>
      <c r="C3687">
        <v>2025</v>
      </c>
      <c r="D3687">
        <v>2</v>
      </c>
      <c r="E3687">
        <v>84335</v>
      </c>
      <c r="F3687" t="s">
        <v>291</v>
      </c>
      <c r="G3687">
        <v>84</v>
      </c>
      <c r="H3687" t="str">
        <f>_xlfn.XLOOKUP(Table1[[#This Row],[ZIPCODE]],Table2[Zip Code],Table2[County])</f>
        <v>Cache</v>
      </c>
      <c r="I3687" t="str">
        <f>_xlfn.XLOOKUP(Table1[[#This Row],[ZIPCODE]],Table3[zip],Table3[county])</f>
        <v>Cache County</v>
      </c>
      <c r="J3687" t="str">
        <f>IFERROR(Table1[[#This Row],[County (Utah.gov)]], SUBSTITUTE(Table1[[#This Row],[County (WPR)]], " County", ""))</f>
        <v>Cache</v>
      </c>
    </row>
    <row r="3688" spans="1:10">
      <c r="A3688" t="s">
        <v>135</v>
      </c>
      <c r="B3688" t="s">
        <v>322</v>
      </c>
      <c r="C3688">
        <v>2025</v>
      </c>
      <c r="D3688">
        <v>2</v>
      </c>
      <c r="E3688">
        <v>84337</v>
      </c>
      <c r="F3688" t="s">
        <v>290</v>
      </c>
      <c r="G3688">
        <v>80</v>
      </c>
      <c r="H3688" t="str">
        <f>_xlfn.XLOOKUP(Table1[[#This Row],[ZIPCODE]],Table2[Zip Code],Table2[County])</f>
        <v>Box Elder</v>
      </c>
      <c r="I3688" t="str">
        <f>_xlfn.XLOOKUP(Table1[[#This Row],[ZIPCODE]],Table3[zip],Table3[county])</f>
        <v>Box Elder County</v>
      </c>
      <c r="J3688" t="str">
        <f>IFERROR(Table1[[#This Row],[County (Utah.gov)]], SUBSTITUTE(Table1[[#This Row],[County (WPR)]], " County", ""))</f>
        <v>Box Elder</v>
      </c>
    </row>
    <row r="3689" spans="1:10">
      <c r="A3689" t="s">
        <v>135</v>
      </c>
      <c r="B3689" t="s">
        <v>322</v>
      </c>
      <c r="C3689">
        <v>2025</v>
      </c>
      <c r="D3689">
        <v>2</v>
      </c>
      <c r="E3689">
        <v>84337</v>
      </c>
      <c r="F3689" t="s">
        <v>291</v>
      </c>
      <c r="G3689">
        <v>37</v>
      </c>
      <c r="H3689" t="str">
        <f>_xlfn.XLOOKUP(Table1[[#This Row],[ZIPCODE]],Table2[Zip Code],Table2[County])</f>
        <v>Box Elder</v>
      </c>
      <c r="I3689" t="str">
        <f>_xlfn.XLOOKUP(Table1[[#This Row],[ZIPCODE]],Table3[zip],Table3[county])</f>
        <v>Box Elder County</v>
      </c>
      <c r="J3689" t="str">
        <f>IFERROR(Table1[[#This Row],[County (Utah.gov)]], SUBSTITUTE(Table1[[#This Row],[County (WPR)]], " County", ""))</f>
        <v>Box Elder</v>
      </c>
    </row>
    <row r="3690" spans="1:10">
      <c r="A3690" t="s">
        <v>135</v>
      </c>
      <c r="B3690" t="s">
        <v>322</v>
      </c>
      <c r="C3690">
        <v>2025</v>
      </c>
      <c r="D3690">
        <v>2</v>
      </c>
      <c r="E3690">
        <v>84338</v>
      </c>
      <c r="F3690" t="s">
        <v>290</v>
      </c>
      <c r="G3690">
        <v>4</v>
      </c>
      <c r="H3690" t="str">
        <f>_xlfn.XLOOKUP(Table1[[#This Row],[ZIPCODE]],Table2[Zip Code],Table2[County])</f>
        <v>Cache</v>
      </c>
      <c r="I3690" t="str">
        <f>_xlfn.XLOOKUP(Table1[[#This Row],[ZIPCODE]],Table3[zip],Table3[county])</f>
        <v>Cache County</v>
      </c>
      <c r="J3690" t="str">
        <f>IFERROR(Table1[[#This Row],[County (Utah.gov)]], SUBSTITUTE(Table1[[#This Row],[County (WPR)]], " County", ""))</f>
        <v>Cache</v>
      </c>
    </row>
    <row r="3691" spans="1:10">
      <c r="A3691" t="s">
        <v>135</v>
      </c>
      <c r="B3691" t="s">
        <v>322</v>
      </c>
      <c r="C3691">
        <v>2025</v>
      </c>
      <c r="D3691">
        <v>2</v>
      </c>
      <c r="E3691">
        <v>84338</v>
      </c>
      <c r="F3691" t="s">
        <v>291</v>
      </c>
      <c r="G3691">
        <v>3</v>
      </c>
      <c r="H3691" t="str">
        <f>_xlfn.XLOOKUP(Table1[[#This Row],[ZIPCODE]],Table2[Zip Code],Table2[County])</f>
        <v>Cache</v>
      </c>
      <c r="I3691" t="str">
        <f>_xlfn.XLOOKUP(Table1[[#This Row],[ZIPCODE]],Table3[zip],Table3[county])</f>
        <v>Cache County</v>
      </c>
      <c r="J3691" t="str">
        <f>IFERROR(Table1[[#This Row],[County (Utah.gov)]], SUBSTITUTE(Table1[[#This Row],[County (WPR)]], " County", ""))</f>
        <v>Cache</v>
      </c>
    </row>
    <row r="3692" spans="1:10">
      <c r="A3692" t="s">
        <v>135</v>
      </c>
      <c r="B3692" t="s">
        <v>322</v>
      </c>
      <c r="C3692">
        <v>2025</v>
      </c>
      <c r="D3692">
        <v>2</v>
      </c>
      <c r="E3692">
        <v>84339</v>
      </c>
      <c r="F3692" t="s">
        <v>290</v>
      </c>
      <c r="G3692">
        <v>98</v>
      </c>
      <c r="H3692" t="str">
        <f>_xlfn.XLOOKUP(Table1[[#This Row],[ZIPCODE]],Table2[Zip Code],Table2[County])</f>
        <v>Cache</v>
      </c>
      <c r="I3692" t="str">
        <f>_xlfn.XLOOKUP(Table1[[#This Row],[ZIPCODE]],Table3[zip],Table3[county])</f>
        <v>Cache County</v>
      </c>
      <c r="J3692" t="str">
        <f>IFERROR(Table1[[#This Row],[County (Utah.gov)]], SUBSTITUTE(Table1[[#This Row],[County (WPR)]], " County", ""))</f>
        <v>Cache</v>
      </c>
    </row>
    <row r="3693" spans="1:10">
      <c r="A3693" t="s">
        <v>135</v>
      </c>
      <c r="B3693" t="s">
        <v>322</v>
      </c>
      <c r="C3693">
        <v>2025</v>
      </c>
      <c r="D3693">
        <v>2</v>
      </c>
      <c r="E3693">
        <v>84339</v>
      </c>
      <c r="F3693" t="s">
        <v>291</v>
      </c>
      <c r="G3693">
        <v>27</v>
      </c>
      <c r="H3693" t="str">
        <f>_xlfn.XLOOKUP(Table1[[#This Row],[ZIPCODE]],Table2[Zip Code],Table2[County])</f>
        <v>Cache</v>
      </c>
      <c r="I3693" t="str">
        <f>_xlfn.XLOOKUP(Table1[[#This Row],[ZIPCODE]],Table3[zip],Table3[county])</f>
        <v>Cache County</v>
      </c>
      <c r="J3693" t="str">
        <f>IFERROR(Table1[[#This Row],[County (Utah.gov)]], SUBSTITUTE(Table1[[#This Row],[County (WPR)]], " County", ""))</f>
        <v>Cache</v>
      </c>
    </row>
    <row r="3694" spans="1:10">
      <c r="A3694" t="s">
        <v>135</v>
      </c>
      <c r="B3694" t="s">
        <v>322</v>
      </c>
      <c r="C3694">
        <v>2025</v>
      </c>
      <c r="D3694">
        <v>2</v>
      </c>
      <c r="E3694">
        <v>84340</v>
      </c>
      <c r="F3694" t="s">
        <v>290</v>
      </c>
      <c r="G3694">
        <v>13</v>
      </c>
      <c r="H3694" t="str">
        <f>_xlfn.XLOOKUP(Table1[[#This Row],[ZIPCODE]],Table2[Zip Code],Table2[County])</f>
        <v>Box Elder</v>
      </c>
      <c r="I3694" t="str">
        <f>_xlfn.XLOOKUP(Table1[[#This Row],[ZIPCODE]],Table3[zip],Table3[county])</f>
        <v>Box Elder County</v>
      </c>
      <c r="J3694" t="str">
        <f>IFERROR(Table1[[#This Row],[County (Utah.gov)]], SUBSTITUTE(Table1[[#This Row],[County (WPR)]], " County", ""))</f>
        <v>Box Elder</v>
      </c>
    </row>
    <row r="3695" spans="1:10">
      <c r="A3695" t="s">
        <v>135</v>
      </c>
      <c r="B3695" t="s">
        <v>322</v>
      </c>
      <c r="C3695">
        <v>2025</v>
      </c>
      <c r="D3695">
        <v>2</v>
      </c>
      <c r="E3695">
        <v>84340</v>
      </c>
      <c r="F3695" t="s">
        <v>291</v>
      </c>
      <c r="G3695">
        <v>7</v>
      </c>
      <c r="H3695" t="str">
        <f>_xlfn.XLOOKUP(Table1[[#This Row],[ZIPCODE]],Table2[Zip Code],Table2[County])</f>
        <v>Box Elder</v>
      </c>
      <c r="I3695" t="str">
        <f>_xlfn.XLOOKUP(Table1[[#This Row],[ZIPCODE]],Table3[zip],Table3[county])</f>
        <v>Box Elder County</v>
      </c>
      <c r="J3695" t="str">
        <f>IFERROR(Table1[[#This Row],[County (Utah.gov)]], SUBSTITUTE(Table1[[#This Row],[County (WPR)]], " County", ""))</f>
        <v>Box Elder</v>
      </c>
    </row>
    <row r="3696" spans="1:10">
      <c r="A3696" t="s">
        <v>135</v>
      </c>
      <c r="B3696" t="s">
        <v>322</v>
      </c>
      <c r="C3696">
        <v>2025</v>
      </c>
      <c r="D3696">
        <v>2</v>
      </c>
      <c r="E3696">
        <v>84341</v>
      </c>
      <c r="F3696" t="s">
        <v>290</v>
      </c>
      <c r="G3696">
        <v>1185</v>
      </c>
      <c r="H3696" t="str">
        <f>_xlfn.XLOOKUP(Table1[[#This Row],[ZIPCODE]],Table2[Zip Code],Table2[County])</f>
        <v>Cache</v>
      </c>
      <c r="I3696" t="str">
        <f>_xlfn.XLOOKUP(Table1[[#This Row],[ZIPCODE]],Table3[zip],Table3[county])</f>
        <v>Cache County</v>
      </c>
      <c r="J3696" t="str">
        <f>IFERROR(Table1[[#This Row],[County (Utah.gov)]], SUBSTITUTE(Table1[[#This Row],[County (WPR)]], " County", ""))</f>
        <v>Cache</v>
      </c>
    </row>
    <row r="3697" spans="1:10">
      <c r="A3697" t="s">
        <v>135</v>
      </c>
      <c r="B3697" t="s">
        <v>322</v>
      </c>
      <c r="C3697">
        <v>2025</v>
      </c>
      <c r="D3697">
        <v>2</v>
      </c>
      <c r="E3697">
        <v>84341</v>
      </c>
      <c r="F3697" t="s">
        <v>291</v>
      </c>
      <c r="G3697">
        <v>330</v>
      </c>
      <c r="H3697" t="str">
        <f>_xlfn.XLOOKUP(Table1[[#This Row],[ZIPCODE]],Table2[Zip Code],Table2[County])</f>
        <v>Cache</v>
      </c>
      <c r="I3697" t="str">
        <f>_xlfn.XLOOKUP(Table1[[#This Row],[ZIPCODE]],Table3[zip],Table3[county])</f>
        <v>Cache County</v>
      </c>
      <c r="J3697" t="str">
        <f>IFERROR(Table1[[#This Row],[County (Utah.gov)]], SUBSTITUTE(Table1[[#This Row],[County (WPR)]], " County", ""))</f>
        <v>Cache</v>
      </c>
    </row>
    <row r="3698" spans="1:10">
      <c r="A3698" t="s">
        <v>135</v>
      </c>
      <c r="B3698" t="s">
        <v>322</v>
      </c>
      <c r="C3698">
        <v>2025</v>
      </c>
      <c r="D3698">
        <v>2</v>
      </c>
      <c r="E3698">
        <v>84401</v>
      </c>
      <c r="F3698" t="s">
        <v>290</v>
      </c>
      <c r="G3698">
        <v>47</v>
      </c>
      <c r="H3698" t="str">
        <f>_xlfn.XLOOKUP(Table1[[#This Row],[ZIPCODE]],Table2[Zip Code],Table2[County])</f>
        <v>Weber</v>
      </c>
      <c r="I3698" t="str">
        <f>_xlfn.XLOOKUP(Table1[[#This Row],[ZIPCODE]],Table3[zip],Table3[county])</f>
        <v>Weber County</v>
      </c>
      <c r="J3698" t="str">
        <f>IFERROR(Table1[[#This Row],[County (Utah.gov)]], SUBSTITUTE(Table1[[#This Row],[County (WPR)]], " County", ""))</f>
        <v>Weber</v>
      </c>
    </row>
    <row r="3699" spans="1:10">
      <c r="A3699" t="s">
        <v>135</v>
      </c>
      <c r="B3699" t="s">
        <v>322</v>
      </c>
      <c r="C3699">
        <v>2025</v>
      </c>
      <c r="D3699">
        <v>2</v>
      </c>
      <c r="E3699">
        <v>84401</v>
      </c>
      <c r="F3699" t="s">
        <v>291</v>
      </c>
      <c r="G3699">
        <v>21</v>
      </c>
      <c r="H3699" t="str">
        <f>_xlfn.XLOOKUP(Table1[[#This Row],[ZIPCODE]],Table2[Zip Code],Table2[County])</f>
        <v>Weber</v>
      </c>
      <c r="I3699" t="str">
        <f>_xlfn.XLOOKUP(Table1[[#This Row],[ZIPCODE]],Table3[zip],Table3[county])</f>
        <v>Weber County</v>
      </c>
      <c r="J3699" t="str">
        <f>IFERROR(Table1[[#This Row],[County (Utah.gov)]], SUBSTITUTE(Table1[[#This Row],[County (WPR)]], " County", ""))</f>
        <v>Weber</v>
      </c>
    </row>
    <row r="3700" spans="1:10">
      <c r="A3700" t="s">
        <v>135</v>
      </c>
      <c r="B3700" t="s">
        <v>322</v>
      </c>
      <c r="C3700">
        <v>2025</v>
      </c>
      <c r="D3700">
        <v>2</v>
      </c>
      <c r="E3700">
        <v>84403</v>
      </c>
      <c r="F3700" t="s">
        <v>290</v>
      </c>
      <c r="G3700">
        <v>45</v>
      </c>
      <c r="H3700" t="str">
        <f>_xlfn.XLOOKUP(Table1[[#This Row],[ZIPCODE]],Table2[Zip Code],Table2[County])</f>
        <v>Weber</v>
      </c>
      <c r="I3700" t="str">
        <f>_xlfn.XLOOKUP(Table1[[#This Row],[ZIPCODE]],Table3[zip],Table3[county])</f>
        <v>Weber County</v>
      </c>
      <c r="J3700" t="str">
        <f>IFERROR(Table1[[#This Row],[County (Utah.gov)]], SUBSTITUTE(Table1[[#This Row],[County (WPR)]], " County", ""))</f>
        <v>Weber</v>
      </c>
    </row>
    <row r="3701" spans="1:10">
      <c r="A3701" t="s">
        <v>135</v>
      </c>
      <c r="B3701" t="s">
        <v>322</v>
      </c>
      <c r="C3701">
        <v>2025</v>
      </c>
      <c r="D3701">
        <v>2</v>
      </c>
      <c r="E3701">
        <v>84403</v>
      </c>
      <c r="F3701" t="s">
        <v>291</v>
      </c>
      <c r="G3701">
        <v>12</v>
      </c>
      <c r="H3701" t="str">
        <f>_xlfn.XLOOKUP(Table1[[#This Row],[ZIPCODE]],Table2[Zip Code],Table2[County])</f>
        <v>Weber</v>
      </c>
      <c r="I3701" t="str">
        <f>_xlfn.XLOOKUP(Table1[[#This Row],[ZIPCODE]],Table3[zip],Table3[county])</f>
        <v>Weber County</v>
      </c>
      <c r="J3701" t="str">
        <f>IFERROR(Table1[[#This Row],[County (Utah.gov)]], SUBSTITUTE(Table1[[#This Row],[County (WPR)]], " County", ""))</f>
        <v>Weber</v>
      </c>
    </row>
    <row r="3702" spans="1:10">
      <c r="A3702" t="s">
        <v>135</v>
      </c>
      <c r="B3702" t="s">
        <v>322</v>
      </c>
      <c r="C3702">
        <v>2025</v>
      </c>
      <c r="D3702">
        <v>2</v>
      </c>
      <c r="E3702">
        <v>84404</v>
      </c>
      <c r="F3702" t="s">
        <v>290</v>
      </c>
      <c r="G3702">
        <v>106</v>
      </c>
      <c r="H3702" t="str">
        <f>_xlfn.XLOOKUP(Table1[[#This Row],[ZIPCODE]],Table2[Zip Code],Table2[County])</f>
        <v>Weber</v>
      </c>
      <c r="I3702" t="str">
        <f>_xlfn.XLOOKUP(Table1[[#This Row],[ZIPCODE]],Table3[zip],Table3[county])</f>
        <v>Weber County</v>
      </c>
      <c r="J3702" t="str">
        <f>IFERROR(Table1[[#This Row],[County (Utah.gov)]], SUBSTITUTE(Table1[[#This Row],[County (WPR)]], " County", ""))</f>
        <v>Weber</v>
      </c>
    </row>
    <row r="3703" spans="1:10">
      <c r="A3703" t="s">
        <v>135</v>
      </c>
      <c r="B3703" t="s">
        <v>322</v>
      </c>
      <c r="C3703">
        <v>2025</v>
      </c>
      <c r="D3703">
        <v>2</v>
      </c>
      <c r="E3703">
        <v>84404</v>
      </c>
      <c r="F3703" t="s">
        <v>291</v>
      </c>
      <c r="G3703">
        <v>22</v>
      </c>
      <c r="H3703" t="str">
        <f>_xlfn.XLOOKUP(Table1[[#This Row],[ZIPCODE]],Table2[Zip Code],Table2[County])</f>
        <v>Weber</v>
      </c>
      <c r="I3703" t="str">
        <f>_xlfn.XLOOKUP(Table1[[#This Row],[ZIPCODE]],Table3[zip],Table3[county])</f>
        <v>Weber County</v>
      </c>
      <c r="J3703" t="str">
        <f>IFERROR(Table1[[#This Row],[County (Utah.gov)]], SUBSTITUTE(Table1[[#This Row],[County (WPR)]], " County", ""))</f>
        <v>Weber</v>
      </c>
    </row>
    <row r="3704" spans="1:10">
      <c r="A3704" t="s">
        <v>135</v>
      </c>
      <c r="B3704" t="s">
        <v>322</v>
      </c>
      <c r="C3704">
        <v>2025</v>
      </c>
      <c r="D3704">
        <v>2</v>
      </c>
      <c r="E3704">
        <v>84405</v>
      </c>
      <c r="F3704" t="s">
        <v>290</v>
      </c>
      <c r="G3704">
        <v>40</v>
      </c>
      <c r="H3704" t="str">
        <f>_xlfn.XLOOKUP(Table1[[#This Row],[ZIPCODE]],Table2[Zip Code],Table2[County])</f>
        <v>Weber</v>
      </c>
      <c r="I3704" t="str">
        <f>_xlfn.XLOOKUP(Table1[[#This Row],[ZIPCODE]],Table3[zip],Table3[county])</f>
        <v>Weber County</v>
      </c>
      <c r="J3704" t="str">
        <f>IFERROR(Table1[[#This Row],[County (Utah.gov)]], SUBSTITUTE(Table1[[#This Row],[County (WPR)]], " County", ""))</f>
        <v>Weber</v>
      </c>
    </row>
    <row r="3705" spans="1:10">
      <c r="A3705" t="s">
        <v>135</v>
      </c>
      <c r="B3705" t="s">
        <v>322</v>
      </c>
      <c r="C3705">
        <v>2025</v>
      </c>
      <c r="D3705">
        <v>2</v>
      </c>
      <c r="E3705">
        <v>84405</v>
      </c>
      <c r="F3705" t="s">
        <v>291</v>
      </c>
      <c r="G3705">
        <v>9</v>
      </c>
      <c r="H3705" t="str">
        <f>_xlfn.XLOOKUP(Table1[[#This Row],[ZIPCODE]],Table2[Zip Code],Table2[County])</f>
        <v>Weber</v>
      </c>
      <c r="I3705" t="str">
        <f>_xlfn.XLOOKUP(Table1[[#This Row],[ZIPCODE]],Table3[zip],Table3[county])</f>
        <v>Weber County</v>
      </c>
      <c r="J3705" t="str">
        <f>IFERROR(Table1[[#This Row],[County (Utah.gov)]], SUBSTITUTE(Table1[[#This Row],[County (WPR)]], " County", ""))</f>
        <v>Weber</v>
      </c>
    </row>
    <row r="3706" spans="1:10">
      <c r="A3706" t="s">
        <v>135</v>
      </c>
      <c r="B3706" t="s">
        <v>322</v>
      </c>
      <c r="C3706">
        <v>2025</v>
      </c>
      <c r="D3706">
        <v>2</v>
      </c>
      <c r="E3706">
        <v>84414</v>
      </c>
      <c r="F3706" t="s">
        <v>290</v>
      </c>
      <c r="G3706">
        <v>91</v>
      </c>
      <c r="H3706" t="str">
        <f>_xlfn.XLOOKUP(Table1[[#This Row],[ZIPCODE]],Table2[Zip Code],Table2[County])</f>
        <v>Weber</v>
      </c>
      <c r="I3706" t="str">
        <f>_xlfn.XLOOKUP(Table1[[#This Row],[ZIPCODE]],Table3[zip],Table3[county])</f>
        <v>Weber County</v>
      </c>
      <c r="J3706" t="str">
        <f>IFERROR(Table1[[#This Row],[County (Utah.gov)]], SUBSTITUTE(Table1[[#This Row],[County (WPR)]], " County", ""))</f>
        <v>Weber</v>
      </c>
    </row>
    <row r="3707" spans="1:10">
      <c r="A3707" t="s">
        <v>135</v>
      </c>
      <c r="B3707" t="s">
        <v>322</v>
      </c>
      <c r="C3707">
        <v>2025</v>
      </c>
      <c r="D3707">
        <v>2</v>
      </c>
      <c r="E3707">
        <v>84414</v>
      </c>
      <c r="F3707" t="s">
        <v>291</v>
      </c>
      <c r="G3707">
        <v>30</v>
      </c>
      <c r="H3707" t="str">
        <f>_xlfn.XLOOKUP(Table1[[#This Row],[ZIPCODE]],Table2[Zip Code],Table2[County])</f>
        <v>Weber</v>
      </c>
      <c r="I3707" t="str">
        <f>_xlfn.XLOOKUP(Table1[[#This Row],[ZIPCODE]],Table3[zip],Table3[county])</f>
        <v>Weber County</v>
      </c>
      <c r="J3707" t="str">
        <f>IFERROR(Table1[[#This Row],[County (Utah.gov)]], SUBSTITUTE(Table1[[#This Row],[County (WPR)]], " County", ""))</f>
        <v>Weber</v>
      </c>
    </row>
    <row r="3708" spans="1:10">
      <c r="A3708" t="s">
        <v>135</v>
      </c>
      <c r="B3708" t="s">
        <v>322</v>
      </c>
      <c r="C3708">
        <v>2025</v>
      </c>
      <c r="D3708">
        <v>2</v>
      </c>
      <c r="E3708">
        <v>84493</v>
      </c>
      <c r="F3708" t="s">
        <v>291</v>
      </c>
      <c r="G3708">
        <v>1</v>
      </c>
      <c r="H3708" t="e">
        <f>_xlfn.XLOOKUP(Table1[[#This Row],[ZIPCODE]],Table2[Zip Code],Table2[County])</f>
        <v>#N/A</v>
      </c>
      <c r="I3708" t="e">
        <f>_xlfn.XLOOKUP(Table1[[#This Row],[ZIPCODE]],Table3[zip],Table3[county])</f>
        <v>#N/A</v>
      </c>
      <c r="J3708" t="e">
        <f>IFERROR(Table1[[#This Row],[County (Utah.gov)]], SUBSTITUTE(Table1[[#This Row],[County (WPR)]], " County", ""))</f>
        <v>#N/A</v>
      </c>
    </row>
    <row r="3709" spans="1:10">
      <c r="A3709" t="s">
        <v>135</v>
      </c>
      <c r="B3709" t="s">
        <v>322</v>
      </c>
      <c r="C3709">
        <v>2025</v>
      </c>
      <c r="D3709">
        <v>2</v>
      </c>
      <c r="E3709">
        <v>84501</v>
      </c>
      <c r="F3709" t="s">
        <v>290</v>
      </c>
      <c r="G3709">
        <v>161</v>
      </c>
      <c r="H3709" t="str">
        <f>_xlfn.XLOOKUP(Table1[[#This Row],[ZIPCODE]],Table2[Zip Code],Table2[County])</f>
        <v>Carbon</v>
      </c>
      <c r="I3709" t="str">
        <f>_xlfn.XLOOKUP(Table1[[#This Row],[ZIPCODE]],Table3[zip],Table3[county])</f>
        <v>Carbon County</v>
      </c>
      <c r="J3709" t="str">
        <f>IFERROR(Table1[[#This Row],[County (Utah.gov)]], SUBSTITUTE(Table1[[#This Row],[County (WPR)]], " County", ""))</f>
        <v>Carbon</v>
      </c>
    </row>
    <row r="3710" spans="1:10">
      <c r="A3710" t="s">
        <v>135</v>
      </c>
      <c r="B3710" t="s">
        <v>322</v>
      </c>
      <c r="C3710">
        <v>2025</v>
      </c>
      <c r="D3710">
        <v>2</v>
      </c>
      <c r="E3710">
        <v>84501</v>
      </c>
      <c r="F3710" t="s">
        <v>291</v>
      </c>
      <c r="G3710">
        <v>70</v>
      </c>
      <c r="H3710" t="str">
        <f>_xlfn.XLOOKUP(Table1[[#This Row],[ZIPCODE]],Table2[Zip Code],Table2[County])</f>
        <v>Carbon</v>
      </c>
      <c r="I3710" t="str">
        <f>_xlfn.XLOOKUP(Table1[[#This Row],[ZIPCODE]],Table3[zip],Table3[county])</f>
        <v>Carbon County</v>
      </c>
      <c r="J3710" t="str">
        <f>IFERROR(Table1[[#This Row],[County (Utah.gov)]], SUBSTITUTE(Table1[[#This Row],[County (WPR)]], " County", ""))</f>
        <v>Carbon</v>
      </c>
    </row>
    <row r="3711" spans="1:10">
      <c r="A3711" t="s">
        <v>135</v>
      </c>
      <c r="B3711" t="s">
        <v>322</v>
      </c>
      <c r="C3711">
        <v>2025</v>
      </c>
      <c r="D3711">
        <v>2</v>
      </c>
      <c r="E3711">
        <v>84510</v>
      </c>
      <c r="F3711" t="s">
        <v>290</v>
      </c>
      <c r="G3711">
        <v>9</v>
      </c>
      <c r="H3711" t="str">
        <f>_xlfn.XLOOKUP(Table1[[#This Row],[ZIPCODE]],Table2[Zip Code],Table2[County])</f>
        <v>San Juan</v>
      </c>
      <c r="I3711" t="e">
        <f>_xlfn.XLOOKUP(Table1[[#This Row],[ZIPCODE]],Table3[zip],Table3[county])</f>
        <v>#N/A</v>
      </c>
      <c r="J3711" t="str">
        <f>IFERROR(Table1[[#This Row],[County (Utah.gov)]], SUBSTITUTE(Table1[[#This Row],[County (WPR)]], " County", ""))</f>
        <v>San Juan</v>
      </c>
    </row>
    <row r="3712" spans="1:10">
      <c r="A3712" t="s">
        <v>135</v>
      </c>
      <c r="B3712" t="s">
        <v>322</v>
      </c>
      <c r="C3712">
        <v>2025</v>
      </c>
      <c r="D3712">
        <v>2</v>
      </c>
      <c r="E3712">
        <v>84510</v>
      </c>
      <c r="F3712" t="s">
        <v>291</v>
      </c>
      <c r="G3712">
        <v>3</v>
      </c>
      <c r="H3712" t="str">
        <f>_xlfn.XLOOKUP(Table1[[#This Row],[ZIPCODE]],Table2[Zip Code],Table2[County])</f>
        <v>San Juan</v>
      </c>
      <c r="I3712" t="e">
        <f>_xlfn.XLOOKUP(Table1[[#This Row],[ZIPCODE]],Table3[zip],Table3[county])</f>
        <v>#N/A</v>
      </c>
      <c r="J3712" t="str">
        <f>IFERROR(Table1[[#This Row],[County (Utah.gov)]], SUBSTITUTE(Table1[[#This Row],[County (WPR)]], " County", ""))</f>
        <v>San Juan</v>
      </c>
    </row>
    <row r="3713" spans="1:10">
      <c r="A3713" t="s">
        <v>135</v>
      </c>
      <c r="B3713" t="s">
        <v>322</v>
      </c>
      <c r="C3713">
        <v>2025</v>
      </c>
      <c r="D3713">
        <v>2</v>
      </c>
      <c r="E3713">
        <v>84511</v>
      </c>
      <c r="F3713" t="s">
        <v>290</v>
      </c>
      <c r="G3713">
        <v>44</v>
      </c>
      <c r="H3713" t="str">
        <f>_xlfn.XLOOKUP(Table1[[#This Row],[ZIPCODE]],Table2[Zip Code],Table2[County])</f>
        <v>San Juan</v>
      </c>
      <c r="I3713" t="str">
        <f>_xlfn.XLOOKUP(Table1[[#This Row],[ZIPCODE]],Table3[zip],Table3[county])</f>
        <v>San Juan County</v>
      </c>
      <c r="J3713" t="str">
        <f>IFERROR(Table1[[#This Row],[County (Utah.gov)]], SUBSTITUTE(Table1[[#This Row],[County (WPR)]], " County", ""))</f>
        <v>San Juan</v>
      </c>
    </row>
    <row r="3714" spans="1:10">
      <c r="A3714" t="s">
        <v>135</v>
      </c>
      <c r="B3714" t="s">
        <v>322</v>
      </c>
      <c r="C3714">
        <v>2025</v>
      </c>
      <c r="D3714">
        <v>2</v>
      </c>
      <c r="E3714">
        <v>84511</v>
      </c>
      <c r="F3714" t="s">
        <v>291</v>
      </c>
      <c r="G3714">
        <v>27</v>
      </c>
      <c r="H3714" t="str">
        <f>_xlfn.XLOOKUP(Table1[[#This Row],[ZIPCODE]],Table2[Zip Code],Table2[County])</f>
        <v>San Juan</v>
      </c>
      <c r="I3714" t="str">
        <f>_xlfn.XLOOKUP(Table1[[#This Row],[ZIPCODE]],Table3[zip],Table3[county])</f>
        <v>San Juan County</v>
      </c>
      <c r="J3714" t="str">
        <f>IFERROR(Table1[[#This Row],[County (Utah.gov)]], SUBSTITUTE(Table1[[#This Row],[County (WPR)]], " County", ""))</f>
        <v>San Juan</v>
      </c>
    </row>
    <row r="3715" spans="1:10">
      <c r="A3715" t="s">
        <v>135</v>
      </c>
      <c r="B3715" t="s">
        <v>322</v>
      </c>
      <c r="C3715">
        <v>2025</v>
      </c>
      <c r="D3715">
        <v>2</v>
      </c>
      <c r="E3715">
        <v>84512</v>
      </c>
      <c r="F3715" t="s">
        <v>290</v>
      </c>
      <c r="G3715">
        <v>4</v>
      </c>
      <c r="H3715" t="str">
        <f>_xlfn.XLOOKUP(Table1[[#This Row],[ZIPCODE]],Table2[Zip Code],Table2[County])</f>
        <v>San Juan</v>
      </c>
      <c r="I3715" t="str">
        <f>_xlfn.XLOOKUP(Table1[[#This Row],[ZIPCODE]],Table3[zip],Table3[county])</f>
        <v>San Juan County</v>
      </c>
      <c r="J3715" t="str">
        <f>IFERROR(Table1[[#This Row],[County (Utah.gov)]], SUBSTITUTE(Table1[[#This Row],[County (WPR)]], " County", ""))</f>
        <v>San Juan</v>
      </c>
    </row>
    <row r="3716" spans="1:10">
      <c r="A3716" t="s">
        <v>135</v>
      </c>
      <c r="B3716" t="s">
        <v>322</v>
      </c>
      <c r="C3716">
        <v>2025</v>
      </c>
      <c r="D3716">
        <v>2</v>
      </c>
      <c r="E3716">
        <v>84512</v>
      </c>
      <c r="F3716" t="s">
        <v>291</v>
      </c>
      <c r="G3716">
        <v>2</v>
      </c>
      <c r="H3716" t="str">
        <f>_xlfn.XLOOKUP(Table1[[#This Row],[ZIPCODE]],Table2[Zip Code],Table2[County])</f>
        <v>San Juan</v>
      </c>
      <c r="I3716" t="str">
        <f>_xlfn.XLOOKUP(Table1[[#This Row],[ZIPCODE]],Table3[zip],Table3[county])</f>
        <v>San Juan County</v>
      </c>
      <c r="J3716" t="str">
        <f>IFERROR(Table1[[#This Row],[County (Utah.gov)]], SUBSTITUTE(Table1[[#This Row],[County (WPR)]], " County", ""))</f>
        <v>San Juan</v>
      </c>
    </row>
    <row r="3717" spans="1:10">
      <c r="A3717" t="s">
        <v>135</v>
      </c>
      <c r="B3717" t="s">
        <v>322</v>
      </c>
      <c r="C3717">
        <v>2025</v>
      </c>
      <c r="D3717">
        <v>2</v>
      </c>
      <c r="E3717">
        <v>84513</v>
      </c>
      <c r="F3717" t="s">
        <v>290</v>
      </c>
      <c r="G3717">
        <v>12</v>
      </c>
      <c r="H3717" t="str">
        <f>_xlfn.XLOOKUP(Table1[[#This Row],[ZIPCODE]],Table2[Zip Code],Table2[County])</f>
        <v>Emery</v>
      </c>
      <c r="I3717" t="str">
        <f>_xlfn.XLOOKUP(Table1[[#This Row],[ZIPCODE]],Table3[zip],Table3[county])</f>
        <v>Emery County</v>
      </c>
      <c r="J3717" t="str">
        <f>IFERROR(Table1[[#This Row],[County (Utah.gov)]], SUBSTITUTE(Table1[[#This Row],[County (WPR)]], " County", ""))</f>
        <v>Emery</v>
      </c>
    </row>
    <row r="3718" spans="1:10">
      <c r="A3718" t="s">
        <v>135</v>
      </c>
      <c r="B3718" t="s">
        <v>322</v>
      </c>
      <c r="C3718">
        <v>2025</v>
      </c>
      <c r="D3718">
        <v>2</v>
      </c>
      <c r="E3718">
        <v>84513</v>
      </c>
      <c r="F3718" t="s">
        <v>291</v>
      </c>
      <c r="G3718">
        <v>2</v>
      </c>
      <c r="H3718" t="str">
        <f>_xlfn.XLOOKUP(Table1[[#This Row],[ZIPCODE]],Table2[Zip Code],Table2[County])</f>
        <v>Emery</v>
      </c>
      <c r="I3718" t="str">
        <f>_xlfn.XLOOKUP(Table1[[#This Row],[ZIPCODE]],Table3[zip],Table3[county])</f>
        <v>Emery County</v>
      </c>
      <c r="J3718" t="str">
        <f>IFERROR(Table1[[#This Row],[County (Utah.gov)]], SUBSTITUTE(Table1[[#This Row],[County (WPR)]], " County", ""))</f>
        <v>Emery</v>
      </c>
    </row>
    <row r="3719" spans="1:10">
      <c r="A3719" t="s">
        <v>135</v>
      </c>
      <c r="B3719" t="s">
        <v>322</v>
      </c>
      <c r="C3719">
        <v>2025</v>
      </c>
      <c r="D3719">
        <v>2</v>
      </c>
      <c r="E3719">
        <v>84516</v>
      </c>
      <c r="F3719" t="s">
        <v>290</v>
      </c>
      <c r="G3719">
        <v>1</v>
      </c>
      <c r="H3719" t="str">
        <f>_xlfn.XLOOKUP(Table1[[#This Row],[ZIPCODE]],Table2[Zip Code],Table2[County])</f>
        <v>Emery</v>
      </c>
      <c r="I3719" t="str">
        <f>_xlfn.XLOOKUP(Table1[[#This Row],[ZIPCODE]],Table3[zip],Table3[county])</f>
        <v>Emery County</v>
      </c>
      <c r="J3719" t="str">
        <f>IFERROR(Table1[[#This Row],[County (Utah.gov)]], SUBSTITUTE(Table1[[#This Row],[County (WPR)]], " County", ""))</f>
        <v>Emery</v>
      </c>
    </row>
    <row r="3720" spans="1:10">
      <c r="A3720" t="s">
        <v>135</v>
      </c>
      <c r="B3720" t="s">
        <v>322</v>
      </c>
      <c r="C3720">
        <v>2025</v>
      </c>
      <c r="D3720">
        <v>2</v>
      </c>
      <c r="E3720">
        <v>84516</v>
      </c>
      <c r="F3720" t="s">
        <v>291</v>
      </c>
      <c r="G3720">
        <v>2</v>
      </c>
      <c r="H3720" t="str">
        <f>_xlfn.XLOOKUP(Table1[[#This Row],[ZIPCODE]],Table2[Zip Code],Table2[County])</f>
        <v>Emery</v>
      </c>
      <c r="I3720" t="str">
        <f>_xlfn.XLOOKUP(Table1[[#This Row],[ZIPCODE]],Table3[zip],Table3[county])</f>
        <v>Emery County</v>
      </c>
      <c r="J3720" t="str">
        <f>IFERROR(Table1[[#This Row],[County (Utah.gov)]], SUBSTITUTE(Table1[[#This Row],[County (WPR)]], " County", ""))</f>
        <v>Emery</v>
      </c>
    </row>
    <row r="3721" spans="1:10">
      <c r="A3721" t="s">
        <v>135</v>
      </c>
      <c r="B3721" t="s">
        <v>322</v>
      </c>
      <c r="C3721">
        <v>2025</v>
      </c>
      <c r="D3721">
        <v>2</v>
      </c>
      <c r="E3721">
        <v>84518</v>
      </c>
      <c r="F3721" t="s">
        <v>290</v>
      </c>
      <c r="G3721">
        <v>8</v>
      </c>
      <c r="H3721" t="str">
        <f>_xlfn.XLOOKUP(Table1[[#This Row],[ZIPCODE]],Table2[Zip Code],Table2[County])</f>
        <v>Emery</v>
      </c>
      <c r="I3721" t="str">
        <f>_xlfn.XLOOKUP(Table1[[#This Row],[ZIPCODE]],Table3[zip],Table3[county])</f>
        <v>Emery County</v>
      </c>
      <c r="J3721" t="str">
        <f>IFERROR(Table1[[#This Row],[County (Utah.gov)]], SUBSTITUTE(Table1[[#This Row],[County (WPR)]], " County", ""))</f>
        <v>Emery</v>
      </c>
    </row>
    <row r="3722" spans="1:10">
      <c r="A3722" t="s">
        <v>135</v>
      </c>
      <c r="B3722" t="s">
        <v>322</v>
      </c>
      <c r="C3722">
        <v>2025</v>
      </c>
      <c r="D3722">
        <v>2</v>
      </c>
      <c r="E3722">
        <v>84518</v>
      </c>
      <c r="F3722" t="s">
        <v>291</v>
      </c>
      <c r="G3722">
        <v>10</v>
      </c>
      <c r="H3722" t="str">
        <f>_xlfn.XLOOKUP(Table1[[#This Row],[ZIPCODE]],Table2[Zip Code],Table2[County])</f>
        <v>Emery</v>
      </c>
      <c r="I3722" t="str">
        <f>_xlfn.XLOOKUP(Table1[[#This Row],[ZIPCODE]],Table3[zip],Table3[county])</f>
        <v>Emery County</v>
      </c>
      <c r="J3722" t="str">
        <f>IFERROR(Table1[[#This Row],[County (Utah.gov)]], SUBSTITUTE(Table1[[#This Row],[County (WPR)]], " County", ""))</f>
        <v>Emery</v>
      </c>
    </row>
    <row r="3723" spans="1:10">
      <c r="A3723" t="s">
        <v>135</v>
      </c>
      <c r="B3723" t="s">
        <v>322</v>
      </c>
      <c r="C3723">
        <v>2025</v>
      </c>
      <c r="D3723">
        <v>2</v>
      </c>
      <c r="E3723">
        <v>84520</v>
      </c>
      <c r="F3723" t="s">
        <v>290</v>
      </c>
      <c r="G3723">
        <v>5</v>
      </c>
      <c r="H3723" t="str">
        <f>_xlfn.XLOOKUP(Table1[[#This Row],[ZIPCODE]],Table2[Zip Code],Table2[County])</f>
        <v>Carbon</v>
      </c>
      <c r="I3723" t="str">
        <f>_xlfn.XLOOKUP(Table1[[#This Row],[ZIPCODE]],Table3[zip],Table3[county])</f>
        <v>Carbon County</v>
      </c>
      <c r="J3723" t="str">
        <f>IFERROR(Table1[[#This Row],[County (Utah.gov)]], SUBSTITUTE(Table1[[#This Row],[County (WPR)]], " County", ""))</f>
        <v>Carbon</v>
      </c>
    </row>
    <row r="3724" spans="1:10">
      <c r="A3724" t="s">
        <v>135</v>
      </c>
      <c r="B3724" t="s">
        <v>322</v>
      </c>
      <c r="C3724">
        <v>2025</v>
      </c>
      <c r="D3724">
        <v>2</v>
      </c>
      <c r="E3724">
        <v>84520</v>
      </c>
      <c r="F3724" t="s">
        <v>291</v>
      </c>
      <c r="G3724">
        <v>3</v>
      </c>
      <c r="H3724" t="str">
        <f>_xlfn.XLOOKUP(Table1[[#This Row],[ZIPCODE]],Table2[Zip Code],Table2[County])</f>
        <v>Carbon</v>
      </c>
      <c r="I3724" t="str">
        <f>_xlfn.XLOOKUP(Table1[[#This Row],[ZIPCODE]],Table3[zip],Table3[county])</f>
        <v>Carbon County</v>
      </c>
      <c r="J3724" t="str">
        <f>IFERROR(Table1[[#This Row],[County (Utah.gov)]], SUBSTITUTE(Table1[[#This Row],[County (WPR)]], " County", ""))</f>
        <v>Carbon</v>
      </c>
    </row>
    <row r="3725" spans="1:10">
      <c r="A3725" t="s">
        <v>135</v>
      </c>
      <c r="B3725" t="s">
        <v>322</v>
      </c>
      <c r="C3725">
        <v>2025</v>
      </c>
      <c r="D3725">
        <v>2</v>
      </c>
      <c r="E3725">
        <v>84521</v>
      </c>
      <c r="F3725" t="s">
        <v>290</v>
      </c>
      <c r="G3725">
        <v>11</v>
      </c>
      <c r="H3725" t="str">
        <f>_xlfn.XLOOKUP(Table1[[#This Row],[ZIPCODE]],Table2[Zip Code],Table2[County])</f>
        <v>Emery</v>
      </c>
      <c r="I3725" t="str">
        <f>_xlfn.XLOOKUP(Table1[[#This Row],[ZIPCODE]],Table3[zip],Table3[county])</f>
        <v>Emery County</v>
      </c>
      <c r="J3725" t="str">
        <f>IFERROR(Table1[[#This Row],[County (Utah.gov)]], SUBSTITUTE(Table1[[#This Row],[County (WPR)]], " County", ""))</f>
        <v>Emery</v>
      </c>
    </row>
    <row r="3726" spans="1:10">
      <c r="A3726" t="s">
        <v>135</v>
      </c>
      <c r="B3726" t="s">
        <v>322</v>
      </c>
      <c r="C3726">
        <v>2025</v>
      </c>
      <c r="D3726">
        <v>2</v>
      </c>
      <c r="E3726">
        <v>84521</v>
      </c>
      <c r="F3726" t="s">
        <v>291</v>
      </c>
      <c r="G3726">
        <v>3</v>
      </c>
      <c r="H3726" t="str">
        <f>_xlfn.XLOOKUP(Table1[[#This Row],[ZIPCODE]],Table2[Zip Code],Table2[County])</f>
        <v>Emery</v>
      </c>
      <c r="I3726" t="str">
        <f>_xlfn.XLOOKUP(Table1[[#This Row],[ZIPCODE]],Table3[zip],Table3[county])</f>
        <v>Emery County</v>
      </c>
      <c r="J3726" t="str">
        <f>IFERROR(Table1[[#This Row],[County (Utah.gov)]], SUBSTITUTE(Table1[[#This Row],[County (WPR)]], " County", ""))</f>
        <v>Emery</v>
      </c>
    </row>
    <row r="3727" spans="1:10">
      <c r="A3727" t="s">
        <v>135</v>
      </c>
      <c r="B3727" t="s">
        <v>322</v>
      </c>
      <c r="C3727">
        <v>2025</v>
      </c>
      <c r="D3727">
        <v>2</v>
      </c>
      <c r="E3727">
        <v>84522</v>
      </c>
      <c r="F3727" t="s">
        <v>290</v>
      </c>
      <c r="G3727">
        <v>2</v>
      </c>
      <c r="H3727" t="str">
        <f>_xlfn.XLOOKUP(Table1[[#This Row],[ZIPCODE]],Table2[Zip Code],Table2[County])</f>
        <v>Emery</v>
      </c>
      <c r="I3727" t="str">
        <f>_xlfn.XLOOKUP(Table1[[#This Row],[ZIPCODE]],Table3[zip],Table3[county])</f>
        <v>Emery County</v>
      </c>
      <c r="J3727" t="str">
        <f>IFERROR(Table1[[#This Row],[County (Utah.gov)]], SUBSTITUTE(Table1[[#This Row],[County (WPR)]], " County", ""))</f>
        <v>Emery</v>
      </c>
    </row>
    <row r="3728" spans="1:10">
      <c r="A3728" t="s">
        <v>135</v>
      </c>
      <c r="B3728" t="s">
        <v>322</v>
      </c>
      <c r="C3728">
        <v>2025</v>
      </c>
      <c r="D3728">
        <v>2</v>
      </c>
      <c r="E3728">
        <v>84523</v>
      </c>
      <c r="F3728" t="s">
        <v>290</v>
      </c>
      <c r="G3728">
        <v>14</v>
      </c>
      <c r="H3728" t="str">
        <f>_xlfn.XLOOKUP(Table1[[#This Row],[ZIPCODE]],Table2[Zip Code],Table2[County])</f>
        <v>Emery</v>
      </c>
      <c r="I3728" t="str">
        <f>_xlfn.XLOOKUP(Table1[[#This Row],[ZIPCODE]],Table3[zip],Table3[county])</f>
        <v>Emery County</v>
      </c>
      <c r="J3728" t="str">
        <f>IFERROR(Table1[[#This Row],[County (Utah.gov)]], SUBSTITUTE(Table1[[#This Row],[County (WPR)]], " County", ""))</f>
        <v>Emery</v>
      </c>
    </row>
    <row r="3729" spans="1:10">
      <c r="A3729" t="s">
        <v>135</v>
      </c>
      <c r="B3729" t="s">
        <v>322</v>
      </c>
      <c r="C3729">
        <v>2025</v>
      </c>
      <c r="D3729">
        <v>2</v>
      </c>
      <c r="E3729">
        <v>84523</v>
      </c>
      <c r="F3729" t="s">
        <v>291</v>
      </c>
      <c r="G3729">
        <v>3</v>
      </c>
      <c r="H3729" t="str">
        <f>_xlfn.XLOOKUP(Table1[[#This Row],[ZIPCODE]],Table2[Zip Code],Table2[County])</f>
        <v>Emery</v>
      </c>
      <c r="I3729" t="str">
        <f>_xlfn.XLOOKUP(Table1[[#This Row],[ZIPCODE]],Table3[zip],Table3[county])</f>
        <v>Emery County</v>
      </c>
      <c r="J3729" t="str">
        <f>IFERROR(Table1[[#This Row],[County (Utah.gov)]], SUBSTITUTE(Table1[[#This Row],[County (WPR)]], " County", ""))</f>
        <v>Emery</v>
      </c>
    </row>
    <row r="3730" spans="1:10">
      <c r="A3730" t="s">
        <v>135</v>
      </c>
      <c r="B3730" t="s">
        <v>322</v>
      </c>
      <c r="C3730">
        <v>2025</v>
      </c>
      <c r="D3730">
        <v>2</v>
      </c>
      <c r="E3730">
        <v>84525</v>
      </c>
      <c r="F3730" t="s">
        <v>290</v>
      </c>
      <c r="G3730">
        <v>4</v>
      </c>
      <c r="H3730" t="str">
        <f>_xlfn.XLOOKUP(Table1[[#This Row],[ZIPCODE]],Table2[Zip Code],Table2[County])</f>
        <v>Emery</v>
      </c>
      <c r="I3730" t="str">
        <f>_xlfn.XLOOKUP(Table1[[#This Row],[ZIPCODE]],Table3[zip],Table3[county])</f>
        <v>Emery County</v>
      </c>
      <c r="J3730" t="str">
        <f>IFERROR(Table1[[#This Row],[County (Utah.gov)]], SUBSTITUTE(Table1[[#This Row],[County (WPR)]], " County", ""))</f>
        <v>Emery</v>
      </c>
    </row>
    <row r="3731" spans="1:10">
      <c r="A3731" t="s">
        <v>135</v>
      </c>
      <c r="B3731" t="s">
        <v>322</v>
      </c>
      <c r="C3731">
        <v>2025</v>
      </c>
      <c r="D3731">
        <v>2</v>
      </c>
      <c r="E3731">
        <v>84525</v>
      </c>
      <c r="F3731" t="s">
        <v>291</v>
      </c>
      <c r="G3731">
        <v>2</v>
      </c>
      <c r="H3731" t="str">
        <f>_xlfn.XLOOKUP(Table1[[#This Row],[ZIPCODE]],Table2[Zip Code],Table2[County])</f>
        <v>Emery</v>
      </c>
      <c r="I3731" t="str">
        <f>_xlfn.XLOOKUP(Table1[[#This Row],[ZIPCODE]],Table3[zip],Table3[county])</f>
        <v>Emery County</v>
      </c>
      <c r="J3731" t="str">
        <f>IFERROR(Table1[[#This Row],[County (Utah.gov)]], SUBSTITUTE(Table1[[#This Row],[County (WPR)]], " County", ""))</f>
        <v>Emery</v>
      </c>
    </row>
    <row r="3732" spans="1:10">
      <c r="A3732" t="s">
        <v>135</v>
      </c>
      <c r="B3732" t="s">
        <v>322</v>
      </c>
      <c r="C3732">
        <v>2025</v>
      </c>
      <c r="D3732">
        <v>2</v>
      </c>
      <c r="E3732">
        <v>84526</v>
      </c>
      <c r="F3732" t="s">
        <v>290</v>
      </c>
      <c r="G3732">
        <v>35</v>
      </c>
      <c r="H3732" t="str">
        <f>_xlfn.XLOOKUP(Table1[[#This Row],[ZIPCODE]],Table2[Zip Code],Table2[County])</f>
        <v>Carbon</v>
      </c>
      <c r="I3732" t="str">
        <f>_xlfn.XLOOKUP(Table1[[#This Row],[ZIPCODE]],Table3[zip],Table3[county])</f>
        <v>Carbon County</v>
      </c>
      <c r="J3732" t="str">
        <f>IFERROR(Table1[[#This Row],[County (Utah.gov)]], SUBSTITUTE(Table1[[#This Row],[County (WPR)]], " County", ""))</f>
        <v>Carbon</v>
      </c>
    </row>
    <row r="3733" spans="1:10">
      <c r="A3733" t="s">
        <v>135</v>
      </c>
      <c r="B3733" t="s">
        <v>322</v>
      </c>
      <c r="C3733">
        <v>2025</v>
      </c>
      <c r="D3733">
        <v>2</v>
      </c>
      <c r="E3733">
        <v>84526</v>
      </c>
      <c r="F3733" t="s">
        <v>291</v>
      </c>
      <c r="G3733">
        <v>20</v>
      </c>
      <c r="H3733" t="str">
        <f>_xlfn.XLOOKUP(Table1[[#This Row],[ZIPCODE]],Table2[Zip Code],Table2[County])</f>
        <v>Carbon</v>
      </c>
      <c r="I3733" t="str">
        <f>_xlfn.XLOOKUP(Table1[[#This Row],[ZIPCODE]],Table3[zip],Table3[county])</f>
        <v>Carbon County</v>
      </c>
      <c r="J3733" t="str">
        <f>IFERROR(Table1[[#This Row],[County (Utah.gov)]], SUBSTITUTE(Table1[[#This Row],[County (WPR)]], " County", ""))</f>
        <v>Carbon</v>
      </c>
    </row>
    <row r="3734" spans="1:10">
      <c r="A3734" t="s">
        <v>135</v>
      </c>
      <c r="B3734" t="s">
        <v>322</v>
      </c>
      <c r="C3734">
        <v>2025</v>
      </c>
      <c r="D3734">
        <v>2</v>
      </c>
      <c r="E3734">
        <v>84528</v>
      </c>
      <c r="F3734" t="s">
        <v>290</v>
      </c>
      <c r="G3734">
        <v>24</v>
      </c>
      <c r="H3734" t="str">
        <f>_xlfn.XLOOKUP(Table1[[#This Row],[ZIPCODE]],Table2[Zip Code],Table2[County])</f>
        <v>Emery</v>
      </c>
      <c r="I3734" t="str">
        <f>_xlfn.XLOOKUP(Table1[[#This Row],[ZIPCODE]],Table3[zip],Table3[county])</f>
        <v>Emery County</v>
      </c>
      <c r="J3734" t="str">
        <f>IFERROR(Table1[[#This Row],[County (Utah.gov)]], SUBSTITUTE(Table1[[#This Row],[County (WPR)]], " County", ""))</f>
        <v>Emery</v>
      </c>
    </row>
    <row r="3735" spans="1:10">
      <c r="A3735" t="s">
        <v>135</v>
      </c>
      <c r="B3735" t="s">
        <v>322</v>
      </c>
      <c r="C3735">
        <v>2025</v>
      </c>
      <c r="D3735">
        <v>2</v>
      </c>
      <c r="E3735">
        <v>84528</v>
      </c>
      <c r="F3735" t="s">
        <v>291</v>
      </c>
      <c r="G3735">
        <v>6</v>
      </c>
      <c r="H3735" t="str">
        <f>_xlfn.XLOOKUP(Table1[[#This Row],[ZIPCODE]],Table2[Zip Code],Table2[County])</f>
        <v>Emery</v>
      </c>
      <c r="I3735" t="str">
        <f>_xlfn.XLOOKUP(Table1[[#This Row],[ZIPCODE]],Table3[zip],Table3[county])</f>
        <v>Emery County</v>
      </c>
      <c r="J3735" t="str">
        <f>IFERROR(Table1[[#This Row],[County (Utah.gov)]], SUBSTITUTE(Table1[[#This Row],[County (WPR)]], " County", ""))</f>
        <v>Emery</v>
      </c>
    </row>
    <row r="3736" spans="1:10">
      <c r="A3736" t="s">
        <v>135</v>
      </c>
      <c r="B3736" t="s">
        <v>322</v>
      </c>
      <c r="C3736">
        <v>2025</v>
      </c>
      <c r="D3736">
        <v>2</v>
      </c>
      <c r="E3736">
        <v>84529</v>
      </c>
      <c r="F3736" t="s">
        <v>291</v>
      </c>
      <c r="G3736">
        <v>1</v>
      </c>
      <c r="H3736" t="str">
        <f>_xlfn.XLOOKUP(Table1[[#This Row],[ZIPCODE]],Table2[Zip Code],Table2[County])</f>
        <v>Carbon</v>
      </c>
      <c r="I3736" t="str">
        <f>_xlfn.XLOOKUP(Table1[[#This Row],[ZIPCODE]],Table3[zip],Table3[county])</f>
        <v>Carbon County</v>
      </c>
      <c r="J3736" t="str">
        <f>IFERROR(Table1[[#This Row],[County (Utah.gov)]], SUBSTITUTE(Table1[[#This Row],[County (WPR)]], " County", ""))</f>
        <v>Carbon</v>
      </c>
    </row>
    <row r="3737" spans="1:10">
      <c r="A3737" t="s">
        <v>135</v>
      </c>
      <c r="B3737" t="s">
        <v>322</v>
      </c>
      <c r="C3737">
        <v>2025</v>
      </c>
      <c r="D3737">
        <v>2</v>
      </c>
      <c r="E3737">
        <v>84530</v>
      </c>
      <c r="F3737" t="s">
        <v>291</v>
      </c>
      <c r="G3737">
        <v>1</v>
      </c>
      <c r="H3737" t="str">
        <f>_xlfn.XLOOKUP(Table1[[#This Row],[ZIPCODE]],Table2[Zip Code],Table2[County])</f>
        <v>San Juan</v>
      </c>
      <c r="I3737" t="str">
        <f>_xlfn.XLOOKUP(Table1[[#This Row],[ZIPCODE]],Table3[zip],Table3[county])</f>
        <v>San Juan County</v>
      </c>
      <c r="J3737" t="str">
        <f>IFERROR(Table1[[#This Row],[County (Utah.gov)]], SUBSTITUTE(Table1[[#This Row],[County (WPR)]], " County", ""))</f>
        <v>San Juan</v>
      </c>
    </row>
    <row r="3738" spans="1:10">
      <c r="A3738" t="s">
        <v>135</v>
      </c>
      <c r="B3738" t="s">
        <v>322</v>
      </c>
      <c r="C3738">
        <v>2025</v>
      </c>
      <c r="D3738">
        <v>2</v>
      </c>
      <c r="E3738">
        <v>84531</v>
      </c>
      <c r="F3738" t="s">
        <v>290</v>
      </c>
      <c r="G3738">
        <v>1</v>
      </c>
      <c r="H3738" t="str">
        <f>_xlfn.XLOOKUP(Table1[[#This Row],[ZIPCODE]],Table2[Zip Code],Table2[County])</f>
        <v>San Juan</v>
      </c>
      <c r="I3738" t="str">
        <f>_xlfn.XLOOKUP(Table1[[#This Row],[ZIPCODE]],Table3[zip],Table3[county])</f>
        <v>San Juan County</v>
      </c>
      <c r="J3738" t="str">
        <f>IFERROR(Table1[[#This Row],[County (Utah.gov)]], SUBSTITUTE(Table1[[#This Row],[County (WPR)]], " County", ""))</f>
        <v>San Juan</v>
      </c>
    </row>
    <row r="3739" spans="1:10">
      <c r="A3739" t="s">
        <v>135</v>
      </c>
      <c r="B3739" t="s">
        <v>322</v>
      </c>
      <c r="C3739">
        <v>2025</v>
      </c>
      <c r="D3739">
        <v>2</v>
      </c>
      <c r="E3739">
        <v>84531</v>
      </c>
      <c r="F3739" t="s">
        <v>291</v>
      </c>
      <c r="G3739">
        <v>4</v>
      </c>
      <c r="H3739" t="str">
        <f>_xlfn.XLOOKUP(Table1[[#This Row],[ZIPCODE]],Table2[Zip Code],Table2[County])</f>
        <v>San Juan</v>
      </c>
      <c r="I3739" t="str">
        <f>_xlfn.XLOOKUP(Table1[[#This Row],[ZIPCODE]],Table3[zip],Table3[county])</f>
        <v>San Juan County</v>
      </c>
      <c r="J3739" t="str">
        <f>IFERROR(Table1[[#This Row],[County (Utah.gov)]], SUBSTITUTE(Table1[[#This Row],[County (WPR)]], " County", ""))</f>
        <v>San Juan</v>
      </c>
    </row>
    <row r="3740" spans="1:10">
      <c r="A3740" t="s">
        <v>135</v>
      </c>
      <c r="B3740" t="s">
        <v>322</v>
      </c>
      <c r="C3740">
        <v>2025</v>
      </c>
      <c r="D3740">
        <v>2</v>
      </c>
      <c r="E3740">
        <v>84532</v>
      </c>
      <c r="F3740" t="s">
        <v>290</v>
      </c>
      <c r="G3740">
        <v>25</v>
      </c>
      <c r="H3740" t="str">
        <f>_xlfn.XLOOKUP(Table1[[#This Row],[ZIPCODE]],Table2[Zip Code],Table2[County])</f>
        <v>Grand</v>
      </c>
      <c r="I3740" t="str">
        <f>_xlfn.XLOOKUP(Table1[[#This Row],[ZIPCODE]],Table3[zip],Table3[county])</f>
        <v>Grand County</v>
      </c>
      <c r="J3740" t="str">
        <f>IFERROR(Table1[[#This Row],[County (Utah.gov)]], SUBSTITUTE(Table1[[#This Row],[County (WPR)]], " County", ""))</f>
        <v>Grand</v>
      </c>
    </row>
    <row r="3741" spans="1:10">
      <c r="A3741" t="s">
        <v>135</v>
      </c>
      <c r="B3741" t="s">
        <v>322</v>
      </c>
      <c r="C3741">
        <v>2025</v>
      </c>
      <c r="D3741">
        <v>2</v>
      </c>
      <c r="E3741">
        <v>84532</v>
      </c>
      <c r="F3741" t="s">
        <v>291</v>
      </c>
      <c r="G3741">
        <v>31</v>
      </c>
      <c r="H3741" t="str">
        <f>_xlfn.XLOOKUP(Table1[[#This Row],[ZIPCODE]],Table2[Zip Code],Table2[County])</f>
        <v>Grand</v>
      </c>
      <c r="I3741" t="str">
        <f>_xlfn.XLOOKUP(Table1[[#This Row],[ZIPCODE]],Table3[zip],Table3[county])</f>
        <v>Grand County</v>
      </c>
      <c r="J3741" t="str">
        <f>IFERROR(Table1[[#This Row],[County (Utah.gov)]], SUBSTITUTE(Table1[[#This Row],[County (WPR)]], " County", ""))</f>
        <v>Grand</v>
      </c>
    </row>
    <row r="3742" spans="1:10">
      <c r="A3742" t="s">
        <v>135</v>
      </c>
      <c r="B3742" t="s">
        <v>322</v>
      </c>
      <c r="C3742">
        <v>2025</v>
      </c>
      <c r="D3742">
        <v>2</v>
      </c>
      <c r="E3742">
        <v>84534</v>
      </c>
      <c r="F3742" t="s">
        <v>290</v>
      </c>
      <c r="G3742">
        <v>12</v>
      </c>
      <c r="H3742" t="str">
        <f>_xlfn.XLOOKUP(Table1[[#This Row],[ZIPCODE]],Table2[Zip Code],Table2[County])</f>
        <v>San Juan</v>
      </c>
      <c r="I3742" t="str">
        <f>_xlfn.XLOOKUP(Table1[[#This Row],[ZIPCODE]],Table3[zip],Table3[county])</f>
        <v>San Juan County</v>
      </c>
      <c r="J3742" t="str">
        <f>IFERROR(Table1[[#This Row],[County (Utah.gov)]], SUBSTITUTE(Table1[[#This Row],[County (WPR)]], " County", ""))</f>
        <v>San Juan</v>
      </c>
    </row>
    <row r="3743" spans="1:10">
      <c r="A3743" t="s">
        <v>135</v>
      </c>
      <c r="B3743" t="s">
        <v>322</v>
      </c>
      <c r="C3743">
        <v>2025</v>
      </c>
      <c r="D3743">
        <v>2</v>
      </c>
      <c r="E3743">
        <v>84534</v>
      </c>
      <c r="F3743" t="s">
        <v>291</v>
      </c>
      <c r="G3743">
        <v>9</v>
      </c>
      <c r="H3743" t="str">
        <f>_xlfn.XLOOKUP(Table1[[#This Row],[ZIPCODE]],Table2[Zip Code],Table2[County])</f>
        <v>San Juan</v>
      </c>
      <c r="I3743" t="str">
        <f>_xlfn.XLOOKUP(Table1[[#This Row],[ZIPCODE]],Table3[zip],Table3[county])</f>
        <v>San Juan County</v>
      </c>
      <c r="J3743" t="str">
        <f>IFERROR(Table1[[#This Row],[County (Utah.gov)]], SUBSTITUTE(Table1[[#This Row],[County (WPR)]], " County", ""))</f>
        <v>San Juan</v>
      </c>
    </row>
    <row r="3744" spans="1:10">
      <c r="A3744" t="s">
        <v>135</v>
      </c>
      <c r="B3744" t="s">
        <v>322</v>
      </c>
      <c r="C3744">
        <v>2025</v>
      </c>
      <c r="D3744">
        <v>2</v>
      </c>
      <c r="E3744">
        <v>84535</v>
      </c>
      <c r="F3744" t="s">
        <v>290</v>
      </c>
      <c r="G3744">
        <v>12</v>
      </c>
      <c r="H3744" t="str">
        <f>_xlfn.XLOOKUP(Table1[[#This Row],[ZIPCODE]],Table2[Zip Code],Table2[County])</f>
        <v>San Juan</v>
      </c>
      <c r="I3744" t="str">
        <f>_xlfn.XLOOKUP(Table1[[#This Row],[ZIPCODE]],Table3[zip],Table3[county])</f>
        <v>San Juan County</v>
      </c>
      <c r="J3744" t="str">
        <f>IFERROR(Table1[[#This Row],[County (Utah.gov)]], SUBSTITUTE(Table1[[#This Row],[County (WPR)]], " County", ""))</f>
        <v>San Juan</v>
      </c>
    </row>
    <row r="3745" spans="1:10">
      <c r="A3745" t="s">
        <v>135</v>
      </c>
      <c r="B3745" t="s">
        <v>322</v>
      </c>
      <c r="C3745">
        <v>2025</v>
      </c>
      <c r="D3745">
        <v>2</v>
      </c>
      <c r="E3745">
        <v>84535</v>
      </c>
      <c r="F3745" t="s">
        <v>291</v>
      </c>
      <c r="G3745">
        <v>7</v>
      </c>
      <c r="H3745" t="str">
        <f>_xlfn.XLOOKUP(Table1[[#This Row],[ZIPCODE]],Table2[Zip Code],Table2[County])</f>
        <v>San Juan</v>
      </c>
      <c r="I3745" t="str">
        <f>_xlfn.XLOOKUP(Table1[[#This Row],[ZIPCODE]],Table3[zip],Table3[county])</f>
        <v>San Juan County</v>
      </c>
      <c r="J3745" t="str">
        <f>IFERROR(Table1[[#This Row],[County (Utah.gov)]], SUBSTITUTE(Table1[[#This Row],[County (WPR)]], " County", ""))</f>
        <v>San Juan</v>
      </c>
    </row>
    <row r="3746" spans="1:10">
      <c r="A3746" t="s">
        <v>135</v>
      </c>
      <c r="B3746" t="s">
        <v>322</v>
      </c>
      <c r="C3746">
        <v>2025</v>
      </c>
      <c r="D3746">
        <v>2</v>
      </c>
      <c r="E3746">
        <v>84536</v>
      </c>
      <c r="F3746" t="s">
        <v>290</v>
      </c>
      <c r="G3746">
        <v>19</v>
      </c>
      <c r="H3746" t="str">
        <f>_xlfn.XLOOKUP(Table1[[#This Row],[ZIPCODE]],Table2[Zip Code],Table2[County])</f>
        <v>San Juan</v>
      </c>
      <c r="I3746" t="str">
        <f>_xlfn.XLOOKUP(Table1[[#This Row],[ZIPCODE]],Table3[zip],Table3[county])</f>
        <v>San Juan County</v>
      </c>
      <c r="J3746" t="str">
        <f>IFERROR(Table1[[#This Row],[County (Utah.gov)]], SUBSTITUTE(Table1[[#This Row],[County (WPR)]], " County", ""))</f>
        <v>San Juan</v>
      </c>
    </row>
    <row r="3747" spans="1:10">
      <c r="A3747" t="s">
        <v>135</v>
      </c>
      <c r="B3747" t="s">
        <v>322</v>
      </c>
      <c r="C3747">
        <v>2025</v>
      </c>
      <c r="D3747">
        <v>2</v>
      </c>
      <c r="E3747">
        <v>84536</v>
      </c>
      <c r="F3747" t="s">
        <v>291</v>
      </c>
      <c r="G3747">
        <v>8</v>
      </c>
      <c r="H3747" t="str">
        <f>_xlfn.XLOOKUP(Table1[[#This Row],[ZIPCODE]],Table2[Zip Code],Table2[County])</f>
        <v>San Juan</v>
      </c>
      <c r="I3747" t="str">
        <f>_xlfn.XLOOKUP(Table1[[#This Row],[ZIPCODE]],Table3[zip],Table3[county])</f>
        <v>San Juan County</v>
      </c>
      <c r="J3747" t="str">
        <f>IFERROR(Table1[[#This Row],[County (Utah.gov)]], SUBSTITUTE(Table1[[#This Row],[County (WPR)]], " County", ""))</f>
        <v>San Juan</v>
      </c>
    </row>
    <row r="3748" spans="1:10">
      <c r="A3748" t="s">
        <v>135</v>
      </c>
      <c r="B3748" t="s">
        <v>322</v>
      </c>
      <c r="C3748">
        <v>2025</v>
      </c>
      <c r="D3748">
        <v>2</v>
      </c>
      <c r="E3748">
        <v>84537</v>
      </c>
      <c r="F3748" t="s">
        <v>290</v>
      </c>
      <c r="G3748">
        <v>5</v>
      </c>
      <c r="H3748" t="str">
        <f>_xlfn.XLOOKUP(Table1[[#This Row],[ZIPCODE]],Table2[Zip Code],Table2[County])</f>
        <v>Emery</v>
      </c>
      <c r="I3748" t="str">
        <f>_xlfn.XLOOKUP(Table1[[#This Row],[ZIPCODE]],Table3[zip],Table3[county])</f>
        <v>Emery County</v>
      </c>
      <c r="J3748" t="str">
        <f>IFERROR(Table1[[#This Row],[County (Utah.gov)]], SUBSTITUTE(Table1[[#This Row],[County (WPR)]], " County", ""))</f>
        <v>Emery</v>
      </c>
    </row>
    <row r="3749" spans="1:10">
      <c r="A3749" t="s">
        <v>135</v>
      </c>
      <c r="B3749" t="s">
        <v>322</v>
      </c>
      <c r="C3749">
        <v>2025</v>
      </c>
      <c r="D3749">
        <v>2</v>
      </c>
      <c r="E3749">
        <v>84537</v>
      </c>
      <c r="F3749" t="s">
        <v>291</v>
      </c>
      <c r="G3749">
        <v>5</v>
      </c>
      <c r="H3749" t="str">
        <f>_xlfn.XLOOKUP(Table1[[#This Row],[ZIPCODE]],Table2[Zip Code],Table2[County])</f>
        <v>Emery</v>
      </c>
      <c r="I3749" t="str">
        <f>_xlfn.XLOOKUP(Table1[[#This Row],[ZIPCODE]],Table3[zip],Table3[county])</f>
        <v>Emery County</v>
      </c>
      <c r="J3749" t="str">
        <f>IFERROR(Table1[[#This Row],[County (Utah.gov)]], SUBSTITUTE(Table1[[#This Row],[County (WPR)]], " County", ""))</f>
        <v>Emery</v>
      </c>
    </row>
    <row r="3750" spans="1:10">
      <c r="A3750" t="s">
        <v>135</v>
      </c>
      <c r="B3750" t="s">
        <v>322</v>
      </c>
      <c r="C3750">
        <v>2025</v>
      </c>
      <c r="D3750">
        <v>2</v>
      </c>
      <c r="E3750">
        <v>84539</v>
      </c>
      <c r="F3750" t="s">
        <v>290</v>
      </c>
      <c r="G3750">
        <v>1</v>
      </c>
      <c r="H3750" t="str">
        <f>_xlfn.XLOOKUP(Table1[[#This Row],[ZIPCODE]],Table2[Zip Code],Table2[County])</f>
        <v>Carbon</v>
      </c>
      <c r="I3750" t="str">
        <f>_xlfn.XLOOKUP(Table1[[#This Row],[ZIPCODE]],Table3[zip],Table3[county])</f>
        <v>Carbon County</v>
      </c>
      <c r="J3750" t="str">
        <f>IFERROR(Table1[[#This Row],[County (Utah.gov)]], SUBSTITUTE(Table1[[#This Row],[County (WPR)]], " County", ""))</f>
        <v>Carbon</v>
      </c>
    </row>
    <row r="3751" spans="1:10">
      <c r="A3751" t="s">
        <v>135</v>
      </c>
      <c r="B3751" t="s">
        <v>322</v>
      </c>
      <c r="C3751">
        <v>2025</v>
      </c>
      <c r="D3751">
        <v>2</v>
      </c>
      <c r="E3751">
        <v>84542</v>
      </c>
      <c r="F3751" t="s">
        <v>290</v>
      </c>
      <c r="G3751">
        <v>15</v>
      </c>
      <c r="H3751" t="str">
        <f>_xlfn.XLOOKUP(Table1[[#This Row],[ZIPCODE]],Table2[Zip Code],Table2[County])</f>
        <v>Carbon</v>
      </c>
      <c r="I3751" t="str">
        <f>_xlfn.XLOOKUP(Table1[[#This Row],[ZIPCODE]],Table3[zip],Table3[county])</f>
        <v>Carbon County</v>
      </c>
      <c r="J3751" t="str">
        <f>IFERROR(Table1[[#This Row],[County (Utah.gov)]], SUBSTITUTE(Table1[[#This Row],[County (WPR)]], " County", ""))</f>
        <v>Carbon</v>
      </c>
    </row>
    <row r="3752" spans="1:10">
      <c r="A3752" t="s">
        <v>135</v>
      </c>
      <c r="B3752" t="s">
        <v>322</v>
      </c>
      <c r="C3752">
        <v>2025</v>
      </c>
      <c r="D3752">
        <v>2</v>
      </c>
      <c r="E3752">
        <v>84542</v>
      </c>
      <c r="F3752" t="s">
        <v>291</v>
      </c>
      <c r="G3752">
        <v>9</v>
      </c>
      <c r="H3752" t="str">
        <f>_xlfn.XLOOKUP(Table1[[#This Row],[ZIPCODE]],Table2[Zip Code],Table2[County])</f>
        <v>Carbon</v>
      </c>
      <c r="I3752" t="str">
        <f>_xlfn.XLOOKUP(Table1[[#This Row],[ZIPCODE]],Table3[zip],Table3[county])</f>
        <v>Carbon County</v>
      </c>
      <c r="J3752" t="str">
        <f>IFERROR(Table1[[#This Row],[County (Utah.gov)]], SUBSTITUTE(Table1[[#This Row],[County (WPR)]], " County", ""))</f>
        <v>Carbon</v>
      </c>
    </row>
    <row r="3753" spans="1:10">
      <c r="A3753" t="s">
        <v>135</v>
      </c>
      <c r="B3753" t="s">
        <v>322</v>
      </c>
      <c r="C3753">
        <v>2025</v>
      </c>
      <c r="D3753">
        <v>2</v>
      </c>
      <c r="E3753">
        <v>84601</v>
      </c>
      <c r="F3753" t="s">
        <v>290</v>
      </c>
      <c r="G3753">
        <v>14</v>
      </c>
      <c r="H3753" t="str">
        <f>_xlfn.XLOOKUP(Table1[[#This Row],[ZIPCODE]],Table2[Zip Code],Table2[County])</f>
        <v>Utah</v>
      </c>
      <c r="I3753" t="str">
        <f>_xlfn.XLOOKUP(Table1[[#This Row],[ZIPCODE]],Table3[zip],Table3[county])</f>
        <v>Utah County</v>
      </c>
      <c r="J3753" t="str">
        <f>IFERROR(Table1[[#This Row],[County (Utah.gov)]], SUBSTITUTE(Table1[[#This Row],[County (WPR)]], " County", ""))</f>
        <v>Utah</v>
      </c>
    </row>
    <row r="3754" spans="1:10">
      <c r="A3754" t="s">
        <v>135</v>
      </c>
      <c r="B3754" t="s">
        <v>322</v>
      </c>
      <c r="C3754">
        <v>2025</v>
      </c>
      <c r="D3754">
        <v>2</v>
      </c>
      <c r="E3754">
        <v>84601</v>
      </c>
      <c r="F3754" t="s">
        <v>291</v>
      </c>
      <c r="G3754">
        <v>14</v>
      </c>
      <c r="H3754" t="str">
        <f>_xlfn.XLOOKUP(Table1[[#This Row],[ZIPCODE]],Table2[Zip Code],Table2[County])</f>
        <v>Utah</v>
      </c>
      <c r="I3754" t="str">
        <f>_xlfn.XLOOKUP(Table1[[#This Row],[ZIPCODE]],Table3[zip],Table3[county])</f>
        <v>Utah County</v>
      </c>
      <c r="J3754" t="str">
        <f>IFERROR(Table1[[#This Row],[County (Utah.gov)]], SUBSTITUTE(Table1[[#This Row],[County (WPR)]], " County", ""))</f>
        <v>Utah</v>
      </c>
    </row>
    <row r="3755" spans="1:10">
      <c r="A3755" t="s">
        <v>135</v>
      </c>
      <c r="B3755" t="s">
        <v>322</v>
      </c>
      <c r="C3755">
        <v>2025</v>
      </c>
      <c r="D3755">
        <v>2</v>
      </c>
      <c r="E3755">
        <v>84604</v>
      </c>
      <c r="F3755" t="s">
        <v>290</v>
      </c>
      <c r="G3755">
        <v>28</v>
      </c>
      <c r="H3755" t="str">
        <f>_xlfn.XLOOKUP(Table1[[#This Row],[ZIPCODE]],Table2[Zip Code],Table2[County])</f>
        <v>Utah</v>
      </c>
      <c r="I3755" t="str">
        <f>_xlfn.XLOOKUP(Table1[[#This Row],[ZIPCODE]],Table3[zip],Table3[county])</f>
        <v>Utah County</v>
      </c>
      <c r="J3755" t="str">
        <f>IFERROR(Table1[[#This Row],[County (Utah.gov)]], SUBSTITUTE(Table1[[#This Row],[County (WPR)]], " County", ""))</f>
        <v>Utah</v>
      </c>
    </row>
    <row r="3756" spans="1:10">
      <c r="A3756" t="s">
        <v>135</v>
      </c>
      <c r="B3756" t="s">
        <v>322</v>
      </c>
      <c r="C3756">
        <v>2025</v>
      </c>
      <c r="D3756">
        <v>2</v>
      </c>
      <c r="E3756">
        <v>84604</v>
      </c>
      <c r="F3756" t="s">
        <v>291</v>
      </c>
      <c r="G3756">
        <v>7</v>
      </c>
      <c r="H3756" t="str">
        <f>_xlfn.XLOOKUP(Table1[[#This Row],[ZIPCODE]],Table2[Zip Code],Table2[County])</f>
        <v>Utah</v>
      </c>
      <c r="I3756" t="str">
        <f>_xlfn.XLOOKUP(Table1[[#This Row],[ZIPCODE]],Table3[zip],Table3[county])</f>
        <v>Utah County</v>
      </c>
      <c r="J3756" t="str">
        <f>IFERROR(Table1[[#This Row],[County (Utah.gov)]], SUBSTITUTE(Table1[[#This Row],[County (WPR)]], " County", ""))</f>
        <v>Utah</v>
      </c>
    </row>
    <row r="3757" spans="1:10">
      <c r="A3757" t="s">
        <v>135</v>
      </c>
      <c r="B3757" t="s">
        <v>322</v>
      </c>
      <c r="C3757">
        <v>2025</v>
      </c>
      <c r="D3757">
        <v>2</v>
      </c>
      <c r="E3757">
        <v>84606</v>
      </c>
      <c r="F3757" t="s">
        <v>290</v>
      </c>
      <c r="G3757">
        <v>14</v>
      </c>
      <c r="H3757" t="str">
        <f>_xlfn.XLOOKUP(Table1[[#This Row],[ZIPCODE]],Table2[Zip Code],Table2[County])</f>
        <v>Utah</v>
      </c>
      <c r="I3757" t="str">
        <f>_xlfn.XLOOKUP(Table1[[#This Row],[ZIPCODE]],Table3[zip],Table3[county])</f>
        <v>Utah County</v>
      </c>
      <c r="J3757" t="str">
        <f>IFERROR(Table1[[#This Row],[County (Utah.gov)]], SUBSTITUTE(Table1[[#This Row],[County (WPR)]], " County", ""))</f>
        <v>Utah</v>
      </c>
    </row>
    <row r="3758" spans="1:10">
      <c r="A3758" t="s">
        <v>135</v>
      </c>
      <c r="B3758" t="s">
        <v>322</v>
      </c>
      <c r="C3758">
        <v>2025</v>
      </c>
      <c r="D3758">
        <v>2</v>
      </c>
      <c r="E3758">
        <v>84606</v>
      </c>
      <c r="F3758" t="s">
        <v>291</v>
      </c>
      <c r="G3758">
        <v>8</v>
      </c>
      <c r="H3758" t="str">
        <f>_xlfn.XLOOKUP(Table1[[#This Row],[ZIPCODE]],Table2[Zip Code],Table2[County])</f>
        <v>Utah</v>
      </c>
      <c r="I3758" t="str">
        <f>_xlfn.XLOOKUP(Table1[[#This Row],[ZIPCODE]],Table3[zip],Table3[county])</f>
        <v>Utah County</v>
      </c>
      <c r="J3758" t="str">
        <f>IFERROR(Table1[[#This Row],[County (Utah.gov)]], SUBSTITUTE(Table1[[#This Row],[County (WPR)]], " County", ""))</f>
        <v>Utah</v>
      </c>
    </row>
    <row r="3759" spans="1:10">
      <c r="A3759" t="s">
        <v>135</v>
      </c>
      <c r="B3759" t="s">
        <v>322</v>
      </c>
      <c r="C3759">
        <v>2025</v>
      </c>
      <c r="D3759">
        <v>2</v>
      </c>
      <c r="E3759">
        <v>84620</v>
      </c>
      <c r="F3759" t="s">
        <v>290</v>
      </c>
      <c r="G3759">
        <v>1</v>
      </c>
      <c r="H3759" t="str">
        <f>_xlfn.XLOOKUP(Table1[[#This Row],[ZIPCODE]],Table2[Zip Code],Table2[County])</f>
        <v>Sevier</v>
      </c>
      <c r="I3759" t="str">
        <f>_xlfn.XLOOKUP(Table1[[#This Row],[ZIPCODE]],Table3[zip],Table3[county])</f>
        <v>Sevier County</v>
      </c>
      <c r="J3759" t="str">
        <f>IFERROR(Table1[[#This Row],[County (Utah.gov)]], SUBSTITUTE(Table1[[#This Row],[County (WPR)]], " County", ""))</f>
        <v>Sevier</v>
      </c>
    </row>
    <row r="3760" spans="1:10">
      <c r="A3760" t="s">
        <v>135</v>
      </c>
      <c r="B3760" t="s">
        <v>322</v>
      </c>
      <c r="C3760">
        <v>2025</v>
      </c>
      <c r="D3760">
        <v>2</v>
      </c>
      <c r="E3760">
        <v>84622</v>
      </c>
      <c r="F3760" t="s">
        <v>290</v>
      </c>
      <c r="G3760">
        <v>1</v>
      </c>
      <c r="H3760" t="str">
        <f>_xlfn.XLOOKUP(Table1[[#This Row],[ZIPCODE]],Table2[Zip Code],Table2[County])</f>
        <v>Sanpete</v>
      </c>
      <c r="I3760" t="str">
        <f>_xlfn.XLOOKUP(Table1[[#This Row],[ZIPCODE]],Table3[zip],Table3[county])</f>
        <v>Sanpete County</v>
      </c>
      <c r="J3760" t="str">
        <f>IFERROR(Table1[[#This Row],[County (Utah.gov)]], SUBSTITUTE(Table1[[#This Row],[County (WPR)]], " County", ""))</f>
        <v>Sanpete</v>
      </c>
    </row>
    <row r="3761" spans="1:10">
      <c r="A3761" t="s">
        <v>135</v>
      </c>
      <c r="B3761" t="s">
        <v>322</v>
      </c>
      <c r="C3761">
        <v>2025</v>
      </c>
      <c r="D3761">
        <v>2</v>
      </c>
      <c r="E3761">
        <v>84623</v>
      </c>
      <c r="F3761" t="s">
        <v>290</v>
      </c>
      <c r="G3761">
        <v>1</v>
      </c>
      <c r="H3761" t="str">
        <f>_xlfn.XLOOKUP(Table1[[#This Row],[ZIPCODE]],Table2[Zip Code],Table2[County])</f>
        <v>Sanpete</v>
      </c>
      <c r="I3761" t="str">
        <f>_xlfn.XLOOKUP(Table1[[#This Row],[ZIPCODE]],Table3[zip],Table3[county])</f>
        <v>Sanpete County</v>
      </c>
      <c r="J3761" t="str">
        <f>IFERROR(Table1[[#This Row],[County (Utah.gov)]], SUBSTITUTE(Table1[[#This Row],[County (WPR)]], " County", ""))</f>
        <v>Sanpete</v>
      </c>
    </row>
    <row r="3762" spans="1:10">
      <c r="A3762" t="s">
        <v>135</v>
      </c>
      <c r="B3762" t="s">
        <v>322</v>
      </c>
      <c r="C3762">
        <v>2025</v>
      </c>
      <c r="D3762">
        <v>2</v>
      </c>
      <c r="E3762">
        <v>84624</v>
      </c>
      <c r="F3762" t="s">
        <v>290</v>
      </c>
      <c r="G3762">
        <v>7</v>
      </c>
      <c r="H3762" t="str">
        <f>_xlfn.XLOOKUP(Table1[[#This Row],[ZIPCODE]],Table2[Zip Code],Table2[County])</f>
        <v>Millard</v>
      </c>
      <c r="I3762" t="str">
        <f>_xlfn.XLOOKUP(Table1[[#This Row],[ZIPCODE]],Table3[zip],Table3[county])</f>
        <v>Millard County</v>
      </c>
      <c r="J3762" t="str">
        <f>IFERROR(Table1[[#This Row],[County (Utah.gov)]], SUBSTITUTE(Table1[[#This Row],[County (WPR)]], " County", ""))</f>
        <v>Millard</v>
      </c>
    </row>
    <row r="3763" spans="1:10">
      <c r="A3763" t="s">
        <v>135</v>
      </c>
      <c r="B3763" t="s">
        <v>322</v>
      </c>
      <c r="C3763">
        <v>2025</v>
      </c>
      <c r="D3763">
        <v>2</v>
      </c>
      <c r="E3763">
        <v>84624</v>
      </c>
      <c r="F3763" t="s">
        <v>291</v>
      </c>
      <c r="G3763">
        <v>2</v>
      </c>
      <c r="H3763" t="str">
        <f>_xlfn.XLOOKUP(Table1[[#This Row],[ZIPCODE]],Table2[Zip Code],Table2[County])</f>
        <v>Millard</v>
      </c>
      <c r="I3763" t="str">
        <f>_xlfn.XLOOKUP(Table1[[#This Row],[ZIPCODE]],Table3[zip],Table3[county])</f>
        <v>Millard County</v>
      </c>
      <c r="J3763" t="str">
        <f>IFERROR(Table1[[#This Row],[County (Utah.gov)]], SUBSTITUTE(Table1[[#This Row],[County (WPR)]], " County", ""))</f>
        <v>Millard</v>
      </c>
    </row>
    <row r="3764" spans="1:10">
      <c r="A3764" t="s">
        <v>135</v>
      </c>
      <c r="B3764" t="s">
        <v>322</v>
      </c>
      <c r="C3764">
        <v>2025</v>
      </c>
      <c r="D3764">
        <v>2</v>
      </c>
      <c r="E3764">
        <v>84627</v>
      </c>
      <c r="F3764" t="s">
        <v>290</v>
      </c>
      <c r="G3764">
        <v>8</v>
      </c>
      <c r="H3764" t="str">
        <f>_xlfn.XLOOKUP(Table1[[#This Row],[ZIPCODE]],Table2[Zip Code],Table2[County])</f>
        <v>Sanpete</v>
      </c>
      <c r="I3764" t="str">
        <f>_xlfn.XLOOKUP(Table1[[#This Row],[ZIPCODE]],Table3[zip],Table3[county])</f>
        <v>Sanpete County</v>
      </c>
      <c r="J3764" t="str">
        <f>IFERROR(Table1[[#This Row],[County (Utah.gov)]], SUBSTITUTE(Table1[[#This Row],[County (WPR)]], " County", ""))</f>
        <v>Sanpete</v>
      </c>
    </row>
    <row r="3765" spans="1:10">
      <c r="A3765" t="s">
        <v>135</v>
      </c>
      <c r="B3765" t="s">
        <v>322</v>
      </c>
      <c r="C3765">
        <v>2025</v>
      </c>
      <c r="D3765">
        <v>2</v>
      </c>
      <c r="E3765">
        <v>84627</v>
      </c>
      <c r="F3765" t="s">
        <v>291</v>
      </c>
      <c r="G3765">
        <v>4</v>
      </c>
      <c r="H3765" t="str">
        <f>_xlfn.XLOOKUP(Table1[[#This Row],[ZIPCODE]],Table2[Zip Code],Table2[County])</f>
        <v>Sanpete</v>
      </c>
      <c r="I3765" t="str">
        <f>_xlfn.XLOOKUP(Table1[[#This Row],[ZIPCODE]],Table3[zip],Table3[county])</f>
        <v>Sanpete County</v>
      </c>
      <c r="J3765" t="str">
        <f>IFERROR(Table1[[#This Row],[County (Utah.gov)]], SUBSTITUTE(Table1[[#This Row],[County (WPR)]], " County", ""))</f>
        <v>Sanpete</v>
      </c>
    </row>
    <row r="3766" spans="1:10">
      <c r="A3766" t="s">
        <v>135</v>
      </c>
      <c r="B3766" t="s">
        <v>322</v>
      </c>
      <c r="C3766">
        <v>2025</v>
      </c>
      <c r="D3766">
        <v>2</v>
      </c>
      <c r="E3766">
        <v>84629</v>
      </c>
      <c r="F3766" t="s">
        <v>290</v>
      </c>
      <c r="G3766">
        <v>3</v>
      </c>
      <c r="H3766" t="str">
        <f>_xlfn.XLOOKUP(Table1[[#This Row],[ZIPCODE]],Table2[Zip Code],Table2[County])</f>
        <v>Sanpete</v>
      </c>
      <c r="I3766" t="str">
        <f>_xlfn.XLOOKUP(Table1[[#This Row],[ZIPCODE]],Table3[zip],Table3[county])</f>
        <v>Sanpete County</v>
      </c>
      <c r="J3766" t="str">
        <f>IFERROR(Table1[[#This Row],[County (Utah.gov)]], SUBSTITUTE(Table1[[#This Row],[County (WPR)]], " County", ""))</f>
        <v>Sanpete</v>
      </c>
    </row>
    <row r="3767" spans="1:10">
      <c r="A3767" t="s">
        <v>135</v>
      </c>
      <c r="B3767" t="s">
        <v>322</v>
      </c>
      <c r="C3767">
        <v>2025</v>
      </c>
      <c r="D3767">
        <v>2</v>
      </c>
      <c r="E3767">
        <v>84631</v>
      </c>
      <c r="F3767" t="s">
        <v>290</v>
      </c>
      <c r="G3767">
        <v>3</v>
      </c>
      <c r="H3767" t="str">
        <f>_xlfn.XLOOKUP(Table1[[#This Row],[ZIPCODE]],Table2[Zip Code],Table2[County])</f>
        <v>Millard</v>
      </c>
      <c r="I3767" t="str">
        <f>_xlfn.XLOOKUP(Table1[[#This Row],[ZIPCODE]],Table3[zip],Table3[county])</f>
        <v>Millard County</v>
      </c>
      <c r="J3767" t="str">
        <f>IFERROR(Table1[[#This Row],[County (Utah.gov)]], SUBSTITUTE(Table1[[#This Row],[County (WPR)]], " County", ""))</f>
        <v>Millard</v>
      </c>
    </row>
    <row r="3768" spans="1:10">
      <c r="A3768" t="s">
        <v>135</v>
      </c>
      <c r="B3768" t="s">
        <v>322</v>
      </c>
      <c r="C3768">
        <v>2025</v>
      </c>
      <c r="D3768">
        <v>2</v>
      </c>
      <c r="E3768">
        <v>84631</v>
      </c>
      <c r="F3768" t="s">
        <v>291</v>
      </c>
      <c r="G3768">
        <v>1</v>
      </c>
      <c r="H3768" t="str">
        <f>_xlfn.XLOOKUP(Table1[[#This Row],[ZIPCODE]],Table2[Zip Code],Table2[County])</f>
        <v>Millard</v>
      </c>
      <c r="I3768" t="str">
        <f>_xlfn.XLOOKUP(Table1[[#This Row],[ZIPCODE]],Table3[zip],Table3[county])</f>
        <v>Millard County</v>
      </c>
      <c r="J3768" t="str">
        <f>IFERROR(Table1[[#This Row],[County (Utah.gov)]], SUBSTITUTE(Table1[[#This Row],[County (WPR)]], " County", ""))</f>
        <v>Millard</v>
      </c>
    </row>
    <row r="3769" spans="1:10">
      <c r="A3769" t="s">
        <v>135</v>
      </c>
      <c r="B3769" t="s">
        <v>322</v>
      </c>
      <c r="C3769">
        <v>2025</v>
      </c>
      <c r="D3769">
        <v>2</v>
      </c>
      <c r="E3769">
        <v>84632</v>
      </c>
      <c r="F3769" t="s">
        <v>290</v>
      </c>
      <c r="G3769">
        <v>3</v>
      </c>
      <c r="H3769" t="str">
        <f>_xlfn.XLOOKUP(Table1[[#This Row],[ZIPCODE]],Table2[Zip Code],Table2[County])</f>
        <v>Sanpete</v>
      </c>
      <c r="I3769" t="str">
        <f>_xlfn.XLOOKUP(Table1[[#This Row],[ZIPCODE]],Table3[zip],Table3[county])</f>
        <v>Sanpete County</v>
      </c>
      <c r="J3769" t="str">
        <f>IFERROR(Table1[[#This Row],[County (Utah.gov)]], SUBSTITUTE(Table1[[#This Row],[County (WPR)]], " County", ""))</f>
        <v>Sanpete</v>
      </c>
    </row>
    <row r="3770" spans="1:10">
      <c r="A3770" t="s">
        <v>135</v>
      </c>
      <c r="B3770" t="s">
        <v>322</v>
      </c>
      <c r="C3770">
        <v>2025</v>
      </c>
      <c r="D3770">
        <v>2</v>
      </c>
      <c r="E3770">
        <v>84632</v>
      </c>
      <c r="F3770" t="s">
        <v>291</v>
      </c>
      <c r="G3770">
        <v>2</v>
      </c>
      <c r="H3770" t="str">
        <f>_xlfn.XLOOKUP(Table1[[#This Row],[ZIPCODE]],Table2[Zip Code],Table2[County])</f>
        <v>Sanpete</v>
      </c>
      <c r="I3770" t="str">
        <f>_xlfn.XLOOKUP(Table1[[#This Row],[ZIPCODE]],Table3[zip],Table3[county])</f>
        <v>Sanpete County</v>
      </c>
      <c r="J3770" t="str">
        <f>IFERROR(Table1[[#This Row],[County (Utah.gov)]], SUBSTITUTE(Table1[[#This Row],[County (WPR)]], " County", ""))</f>
        <v>Sanpete</v>
      </c>
    </row>
    <row r="3771" spans="1:10">
      <c r="A3771" t="s">
        <v>135</v>
      </c>
      <c r="B3771" t="s">
        <v>322</v>
      </c>
      <c r="C3771">
        <v>2025</v>
      </c>
      <c r="D3771">
        <v>2</v>
      </c>
      <c r="E3771">
        <v>84634</v>
      </c>
      <c r="F3771" t="s">
        <v>290</v>
      </c>
      <c r="G3771">
        <v>3</v>
      </c>
      <c r="H3771" t="str">
        <f>_xlfn.XLOOKUP(Table1[[#This Row],[ZIPCODE]],Table2[Zip Code],Table2[County])</f>
        <v>Sanpete</v>
      </c>
      <c r="I3771" t="str">
        <f>_xlfn.XLOOKUP(Table1[[#This Row],[ZIPCODE]],Table3[zip],Table3[county])</f>
        <v>Sanpete County</v>
      </c>
      <c r="J3771" t="str">
        <f>IFERROR(Table1[[#This Row],[County (Utah.gov)]], SUBSTITUTE(Table1[[#This Row],[County (WPR)]], " County", ""))</f>
        <v>Sanpete</v>
      </c>
    </row>
    <row r="3772" spans="1:10">
      <c r="A3772" t="s">
        <v>135</v>
      </c>
      <c r="B3772" t="s">
        <v>322</v>
      </c>
      <c r="C3772">
        <v>2025</v>
      </c>
      <c r="D3772">
        <v>2</v>
      </c>
      <c r="E3772">
        <v>84634</v>
      </c>
      <c r="F3772" t="s">
        <v>291</v>
      </c>
      <c r="G3772">
        <v>2</v>
      </c>
      <c r="H3772" t="str">
        <f>_xlfn.XLOOKUP(Table1[[#This Row],[ZIPCODE]],Table2[Zip Code],Table2[County])</f>
        <v>Sanpete</v>
      </c>
      <c r="I3772" t="str">
        <f>_xlfn.XLOOKUP(Table1[[#This Row],[ZIPCODE]],Table3[zip],Table3[county])</f>
        <v>Sanpete County</v>
      </c>
      <c r="J3772" t="str">
        <f>IFERROR(Table1[[#This Row],[County (Utah.gov)]], SUBSTITUTE(Table1[[#This Row],[County (WPR)]], " County", ""))</f>
        <v>Sanpete</v>
      </c>
    </row>
    <row r="3773" spans="1:10">
      <c r="A3773" t="s">
        <v>135</v>
      </c>
      <c r="B3773" t="s">
        <v>322</v>
      </c>
      <c r="C3773">
        <v>2025</v>
      </c>
      <c r="D3773">
        <v>2</v>
      </c>
      <c r="E3773">
        <v>84637</v>
      </c>
      <c r="F3773" t="s">
        <v>291</v>
      </c>
      <c r="G3773">
        <v>1</v>
      </c>
      <c r="H3773" t="str">
        <f>_xlfn.XLOOKUP(Table1[[#This Row],[ZIPCODE]],Table2[Zip Code],Table2[County])</f>
        <v>Millard</v>
      </c>
      <c r="I3773" t="str">
        <f>_xlfn.XLOOKUP(Table1[[#This Row],[ZIPCODE]],Table3[zip],Table3[county])</f>
        <v>Millard County</v>
      </c>
      <c r="J3773" t="str">
        <f>IFERROR(Table1[[#This Row],[County (Utah.gov)]], SUBSTITUTE(Table1[[#This Row],[County (WPR)]], " County", ""))</f>
        <v>Millard</v>
      </c>
    </row>
    <row r="3774" spans="1:10">
      <c r="A3774" t="s">
        <v>135</v>
      </c>
      <c r="B3774" t="s">
        <v>322</v>
      </c>
      <c r="C3774">
        <v>2025</v>
      </c>
      <c r="D3774">
        <v>2</v>
      </c>
      <c r="E3774">
        <v>84642</v>
      </c>
      <c r="F3774" t="s">
        <v>290</v>
      </c>
      <c r="G3774">
        <v>8</v>
      </c>
      <c r="H3774" t="str">
        <f>_xlfn.XLOOKUP(Table1[[#This Row],[ZIPCODE]],Table2[Zip Code],Table2[County])</f>
        <v>Sanpete</v>
      </c>
      <c r="I3774" t="str">
        <f>_xlfn.XLOOKUP(Table1[[#This Row],[ZIPCODE]],Table3[zip],Table3[county])</f>
        <v>Sanpete County</v>
      </c>
      <c r="J3774" t="str">
        <f>IFERROR(Table1[[#This Row],[County (Utah.gov)]], SUBSTITUTE(Table1[[#This Row],[County (WPR)]], " County", ""))</f>
        <v>Sanpete</v>
      </c>
    </row>
    <row r="3775" spans="1:10">
      <c r="A3775" t="s">
        <v>135</v>
      </c>
      <c r="B3775" t="s">
        <v>322</v>
      </c>
      <c r="C3775">
        <v>2025</v>
      </c>
      <c r="D3775">
        <v>2</v>
      </c>
      <c r="E3775">
        <v>84642</v>
      </c>
      <c r="F3775" t="s">
        <v>291</v>
      </c>
      <c r="G3775">
        <v>3</v>
      </c>
      <c r="H3775" t="str">
        <f>_xlfn.XLOOKUP(Table1[[#This Row],[ZIPCODE]],Table2[Zip Code],Table2[County])</f>
        <v>Sanpete</v>
      </c>
      <c r="I3775" t="str">
        <f>_xlfn.XLOOKUP(Table1[[#This Row],[ZIPCODE]],Table3[zip],Table3[county])</f>
        <v>Sanpete County</v>
      </c>
      <c r="J3775" t="str">
        <f>IFERROR(Table1[[#This Row],[County (Utah.gov)]], SUBSTITUTE(Table1[[#This Row],[County (WPR)]], " County", ""))</f>
        <v>Sanpete</v>
      </c>
    </row>
    <row r="3776" spans="1:10">
      <c r="A3776" t="s">
        <v>135</v>
      </c>
      <c r="B3776" t="s">
        <v>322</v>
      </c>
      <c r="C3776">
        <v>2025</v>
      </c>
      <c r="D3776">
        <v>2</v>
      </c>
      <c r="E3776">
        <v>84644</v>
      </c>
      <c r="F3776" t="s">
        <v>290</v>
      </c>
      <c r="G3776">
        <v>3</v>
      </c>
      <c r="H3776" t="str">
        <f>_xlfn.XLOOKUP(Table1[[#This Row],[ZIPCODE]],Table2[Zip Code],Table2[County])</f>
        <v>Millard</v>
      </c>
      <c r="I3776" t="str">
        <f>_xlfn.XLOOKUP(Table1[[#This Row],[ZIPCODE]],Table3[zip],Table3[county])</f>
        <v>Millard County</v>
      </c>
      <c r="J3776" t="str">
        <f>IFERROR(Table1[[#This Row],[County (Utah.gov)]], SUBSTITUTE(Table1[[#This Row],[County (WPR)]], " County", ""))</f>
        <v>Millard</v>
      </c>
    </row>
    <row r="3777" spans="1:10">
      <c r="A3777" t="s">
        <v>135</v>
      </c>
      <c r="B3777" t="s">
        <v>322</v>
      </c>
      <c r="C3777">
        <v>2025</v>
      </c>
      <c r="D3777">
        <v>2</v>
      </c>
      <c r="E3777">
        <v>84645</v>
      </c>
      <c r="F3777" t="s">
        <v>290</v>
      </c>
      <c r="G3777">
        <v>4</v>
      </c>
      <c r="H3777" t="str">
        <f>_xlfn.XLOOKUP(Table1[[#This Row],[ZIPCODE]],Table2[Zip Code],Table2[County])</f>
        <v>Juab</v>
      </c>
      <c r="I3777" t="str">
        <f>_xlfn.XLOOKUP(Table1[[#This Row],[ZIPCODE]],Table3[zip],Table3[county])</f>
        <v>Juab County</v>
      </c>
      <c r="J3777" t="str">
        <f>IFERROR(Table1[[#This Row],[County (Utah.gov)]], SUBSTITUTE(Table1[[#This Row],[County (WPR)]], " County", ""))</f>
        <v>Juab</v>
      </c>
    </row>
    <row r="3778" spans="1:10">
      <c r="A3778" t="s">
        <v>135</v>
      </c>
      <c r="B3778" t="s">
        <v>322</v>
      </c>
      <c r="C3778">
        <v>2025</v>
      </c>
      <c r="D3778">
        <v>2</v>
      </c>
      <c r="E3778">
        <v>84645</v>
      </c>
      <c r="F3778" t="s">
        <v>291</v>
      </c>
      <c r="G3778">
        <v>1</v>
      </c>
      <c r="H3778" t="str">
        <f>_xlfn.XLOOKUP(Table1[[#This Row],[ZIPCODE]],Table2[Zip Code],Table2[County])</f>
        <v>Juab</v>
      </c>
      <c r="I3778" t="str">
        <f>_xlfn.XLOOKUP(Table1[[#This Row],[ZIPCODE]],Table3[zip],Table3[county])</f>
        <v>Juab County</v>
      </c>
      <c r="J3778" t="str">
        <f>IFERROR(Table1[[#This Row],[County (Utah.gov)]], SUBSTITUTE(Table1[[#This Row],[County (WPR)]], " County", ""))</f>
        <v>Juab</v>
      </c>
    </row>
    <row r="3779" spans="1:10">
      <c r="A3779" t="s">
        <v>135</v>
      </c>
      <c r="B3779" t="s">
        <v>322</v>
      </c>
      <c r="C3779">
        <v>2025</v>
      </c>
      <c r="D3779">
        <v>2</v>
      </c>
      <c r="E3779">
        <v>84646</v>
      </c>
      <c r="F3779" t="s">
        <v>290</v>
      </c>
      <c r="G3779">
        <v>4</v>
      </c>
      <c r="H3779" t="str">
        <f>_xlfn.XLOOKUP(Table1[[#This Row],[ZIPCODE]],Table2[Zip Code],Table2[County])</f>
        <v>Sanpete</v>
      </c>
      <c r="I3779" t="str">
        <f>_xlfn.XLOOKUP(Table1[[#This Row],[ZIPCODE]],Table3[zip],Table3[county])</f>
        <v>Sanpete County</v>
      </c>
      <c r="J3779" t="str">
        <f>IFERROR(Table1[[#This Row],[County (Utah.gov)]], SUBSTITUTE(Table1[[#This Row],[County (WPR)]], " County", ""))</f>
        <v>Sanpete</v>
      </c>
    </row>
    <row r="3780" spans="1:10">
      <c r="A3780" t="s">
        <v>135</v>
      </c>
      <c r="B3780" t="s">
        <v>322</v>
      </c>
      <c r="C3780">
        <v>2025</v>
      </c>
      <c r="D3780">
        <v>2</v>
      </c>
      <c r="E3780">
        <v>84646</v>
      </c>
      <c r="F3780" t="s">
        <v>291</v>
      </c>
      <c r="G3780">
        <v>1</v>
      </c>
      <c r="H3780" t="str">
        <f>_xlfn.XLOOKUP(Table1[[#This Row],[ZIPCODE]],Table2[Zip Code],Table2[County])</f>
        <v>Sanpete</v>
      </c>
      <c r="I3780" t="str">
        <f>_xlfn.XLOOKUP(Table1[[#This Row],[ZIPCODE]],Table3[zip],Table3[county])</f>
        <v>Sanpete County</v>
      </c>
      <c r="J3780" t="str">
        <f>IFERROR(Table1[[#This Row],[County (Utah.gov)]], SUBSTITUTE(Table1[[#This Row],[County (WPR)]], " County", ""))</f>
        <v>Sanpete</v>
      </c>
    </row>
    <row r="3781" spans="1:10">
      <c r="A3781" t="s">
        <v>135</v>
      </c>
      <c r="B3781" t="s">
        <v>322</v>
      </c>
      <c r="C3781">
        <v>2025</v>
      </c>
      <c r="D3781">
        <v>2</v>
      </c>
      <c r="E3781">
        <v>84647</v>
      </c>
      <c r="F3781" t="s">
        <v>290</v>
      </c>
      <c r="G3781">
        <v>9</v>
      </c>
      <c r="H3781" t="str">
        <f>_xlfn.XLOOKUP(Table1[[#This Row],[ZIPCODE]],Table2[Zip Code],Table2[County])</f>
        <v>Sanpete</v>
      </c>
      <c r="I3781" t="str">
        <f>_xlfn.XLOOKUP(Table1[[#This Row],[ZIPCODE]],Table3[zip],Table3[county])</f>
        <v>Sanpete County</v>
      </c>
      <c r="J3781" t="str">
        <f>IFERROR(Table1[[#This Row],[County (Utah.gov)]], SUBSTITUTE(Table1[[#This Row],[County (WPR)]], " County", ""))</f>
        <v>Sanpete</v>
      </c>
    </row>
    <row r="3782" spans="1:10">
      <c r="A3782" t="s">
        <v>135</v>
      </c>
      <c r="B3782" t="s">
        <v>322</v>
      </c>
      <c r="C3782">
        <v>2025</v>
      </c>
      <c r="D3782">
        <v>2</v>
      </c>
      <c r="E3782">
        <v>84647</v>
      </c>
      <c r="F3782" t="s">
        <v>291</v>
      </c>
      <c r="G3782">
        <v>1</v>
      </c>
      <c r="H3782" t="str">
        <f>_xlfn.XLOOKUP(Table1[[#This Row],[ZIPCODE]],Table2[Zip Code],Table2[County])</f>
        <v>Sanpete</v>
      </c>
      <c r="I3782" t="str">
        <f>_xlfn.XLOOKUP(Table1[[#This Row],[ZIPCODE]],Table3[zip],Table3[county])</f>
        <v>Sanpete County</v>
      </c>
      <c r="J3782" t="str">
        <f>IFERROR(Table1[[#This Row],[County (Utah.gov)]], SUBSTITUTE(Table1[[#This Row],[County (WPR)]], " County", ""))</f>
        <v>Sanpete</v>
      </c>
    </row>
    <row r="3783" spans="1:10">
      <c r="A3783" t="s">
        <v>135</v>
      </c>
      <c r="B3783" t="s">
        <v>322</v>
      </c>
      <c r="C3783">
        <v>2025</v>
      </c>
      <c r="D3783">
        <v>2</v>
      </c>
      <c r="E3783">
        <v>84648</v>
      </c>
      <c r="F3783" t="s">
        <v>290</v>
      </c>
      <c r="G3783">
        <v>13</v>
      </c>
      <c r="H3783" t="str">
        <f>_xlfn.XLOOKUP(Table1[[#This Row],[ZIPCODE]],Table2[Zip Code],Table2[County])</f>
        <v>Juab</v>
      </c>
      <c r="I3783" t="str">
        <f>_xlfn.XLOOKUP(Table1[[#This Row],[ZIPCODE]],Table3[zip],Table3[county])</f>
        <v>Juab County</v>
      </c>
      <c r="J3783" t="str">
        <f>IFERROR(Table1[[#This Row],[County (Utah.gov)]], SUBSTITUTE(Table1[[#This Row],[County (WPR)]], " County", ""))</f>
        <v>Juab</v>
      </c>
    </row>
    <row r="3784" spans="1:10">
      <c r="A3784" t="s">
        <v>135</v>
      </c>
      <c r="B3784" t="s">
        <v>322</v>
      </c>
      <c r="C3784">
        <v>2025</v>
      </c>
      <c r="D3784">
        <v>2</v>
      </c>
      <c r="E3784">
        <v>84648</v>
      </c>
      <c r="F3784" t="s">
        <v>291</v>
      </c>
      <c r="G3784">
        <v>9</v>
      </c>
      <c r="H3784" t="str">
        <f>_xlfn.XLOOKUP(Table1[[#This Row],[ZIPCODE]],Table2[Zip Code],Table2[County])</f>
        <v>Juab</v>
      </c>
      <c r="I3784" t="str">
        <f>_xlfn.XLOOKUP(Table1[[#This Row],[ZIPCODE]],Table3[zip],Table3[county])</f>
        <v>Juab County</v>
      </c>
      <c r="J3784" t="str">
        <f>IFERROR(Table1[[#This Row],[County (Utah.gov)]], SUBSTITUTE(Table1[[#This Row],[County (WPR)]], " County", ""))</f>
        <v>Juab</v>
      </c>
    </row>
    <row r="3785" spans="1:10">
      <c r="A3785" t="s">
        <v>135</v>
      </c>
      <c r="B3785" t="s">
        <v>322</v>
      </c>
      <c r="C3785">
        <v>2025</v>
      </c>
      <c r="D3785">
        <v>2</v>
      </c>
      <c r="E3785">
        <v>84649</v>
      </c>
      <c r="F3785" t="s">
        <v>290</v>
      </c>
      <c r="G3785">
        <v>1</v>
      </c>
      <c r="H3785" t="str">
        <f>_xlfn.XLOOKUP(Table1[[#This Row],[ZIPCODE]],Table2[Zip Code],Table2[County])</f>
        <v>Millard</v>
      </c>
      <c r="I3785" t="str">
        <f>_xlfn.XLOOKUP(Table1[[#This Row],[ZIPCODE]],Table3[zip],Table3[county])</f>
        <v>Millard County</v>
      </c>
      <c r="J3785" t="str">
        <f>IFERROR(Table1[[#This Row],[County (Utah.gov)]], SUBSTITUTE(Table1[[#This Row],[County (WPR)]], " County", ""))</f>
        <v>Millard</v>
      </c>
    </row>
    <row r="3786" spans="1:10">
      <c r="A3786" t="s">
        <v>135</v>
      </c>
      <c r="B3786" t="s">
        <v>322</v>
      </c>
      <c r="C3786">
        <v>2025</v>
      </c>
      <c r="D3786">
        <v>2</v>
      </c>
      <c r="E3786">
        <v>84649</v>
      </c>
      <c r="F3786" t="s">
        <v>291</v>
      </c>
      <c r="G3786">
        <v>3</v>
      </c>
      <c r="H3786" t="str">
        <f>_xlfn.XLOOKUP(Table1[[#This Row],[ZIPCODE]],Table2[Zip Code],Table2[County])</f>
        <v>Millard</v>
      </c>
      <c r="I3786" t="str">
        <f>_xlfn.XLOOKUP(Table1[[#This Row],[ZIPCODE]],Table3[zip],Table3[county])</f>
        <v>Millard County</v>
      </c>
      <c r="J3786" t="str">
        <f>IFERROR(Table1[[#This Row],[County (Utah.gov)]], SUBSTITUTE(Table1[[#This Row],[County (WPR)]], " County", ""))</f>
        <v>Millard</v>
      </c>
    </row>
    <row r="3787" spans="1:10">
      <c r="A3787" t="s">
        <v>135</v>
      </c>
      <c r="B3787" t="s">
        <v>322</v>
      </c>
      <c r="C3787">
        <v>2025</v>
      </c>
      <c r="D3787">
        <v>2</v>
      </c>
      <c r="E3787">
        <v>84651</v>
      </c>
      <c r="F3787" t="s">
        <v>290</v>
      </c>
      <c r="G3787">
        <v>30</v>
      </c>
      <c r="H3787" t="str">
        <f>_xlfn.XLOOKUP(Table1[[#This Row],[ZIPCODE]],Table2[Zip Code],Table2[County])</f>
        <v>Utah</v>
      </c>
      <c r="I3787" t="str">
        <f>_xlfn.XLOOKUP(Table1[[#This Row],[ZIPCODE]],Table3[zip],Table3[county])</f>
        <v>Utah County</v>
      </c>
      <c r="J3787" t="str">
        <f>IFERROR(Table1[[#This Row],[County (Utah.gov)]], SUBSTITUTE(Table1[[#This Row],[County (WPR)]], " County", ""))</f>
        <v>Utah</v>
      </c>
    </row>
    <row r="3788" spans="1:10">
      <c r="A3788" t="s">
        <v>135</v>
      </c>
      <c r="B3788" t="s">
        <v>322</v>
      </c>
      <c r="C3788">
        <v>2025</v>
      </c>
      <c r="D3788">
        <v>2</v>
      </c>
      <c r="E3788">
        <v>84651</v>
      </c>
      <c r="F3788" t="s">
        <v>291</v>
      </c>
      <c r="G3788">
        <v>5</v>
      </c>
      <c r="H3788" t="str">
        <f>_xlfn.XLOOKUP(Table1[[#This Row],[ZIPCODE]],Table2[Zip Code],Table2[County])</f>
        <v>Utah</v>
      </c>
      <c r="I3788" t="str">
        <f>_xlfn.XLOOKUP(Table1[[#This Row],[ZIPCODE]],Table3[zip],Table3[county])</f>
        <v>Utah County</v>
      </c>
      <c r="J3788" t="str">
        <f>IFERROR(Table1[[#This Row],[County (Utah.gov)]], SUBSTITUTE(Table1[[#This Row],[County (WPR)]], " County", ""))</f>
        <v>Utah</v>
      </c>
    </row>
    <row r="3789" spans="1:10">
      <c r="A3789" t="s">
        <v>135</v>
      </c>
      <c r="B3789" t="s">
        <v>322</v>
      </c>
      <c r="C3789">
        <v>2025</v>
      </c>
      <c r="D3789">
        <v>2</v>
      </c>
      <c r="E3789">
        <v>84652</v>
      </c>
      <c r="F3789" t="s">
        <v>290</v>
      </c>
      <c r="G3789">
        <v>2</v>
      </c>
      <c r="H3789" t="str">
        <f>_xlfn.XLOOKUP(Table1[[#This Row],[ZIPCODE]],Table2[Zip Code],Table2[County])</f>
        <v>Sevier</v>
      </c>
      <c r="I3789" t="str">
        <f>_xlfn.XLOOKUP(Table1[[#This Row],[ZIPCODE]],Table3[zip],Table3[county])</f>
        <v>Sevier County</v>
      </c>
      <c r="J3789" t="str">
        <f>IFERROR(Table1[[#This Row],[County (Utah.gov)]], SUBSTITUTE(Table1[[#This Row],[County (WPR)]], " County", ""))</f>
        <v>Sevier</v>
      </c>
    </row>
    <row r="3790" spans="1:10">
      <c r="A3790" t="s">
        <v>135</v>
      </c>
      <c r="B3790" t="s">
        <v>322</v>
      </c>
      <c r="C3790">
        <v>2025</v>
      </c>
      <c r="D3790">
        <v>2</v>
      </c>
      <c r="E3790">
        <v>84653</v>
      </c>
      <c r="F3790" t="s">
        <v>290</v>
      </c>
      <c r="G3790">
        <v>29</v>
      </c>
      <c r="H3790" t="str">
        <f>_xlfn.XLOOKUP(Table1[[#This Row],[ZIPCODE]],Table2[Zip Code],Table2[County])</f>
        <v>Utah</v>
      </c>
      <c r="I3790" t="str">
        <f>_xlfn.XLOOKUP(Table1[[#This Row],[ZIPCODE]],Table3[zip],Table3[county])</f>
        <v>Utah County</v>
      </c>
      <c r="J3790" t="str">
        <f>IFERROR(Table1[[#This Row],[County (Utah.gov)]], SUBSTITUTE(Table1[[#This Row],[County (WPR)]], " County", ""))</f>
        <v>Utah</v>
      </c>
    </row>
    <row r="3791" spans="1:10">
      <c r="A3791" t="s">
        <v>135</v>
      </c>
      <c r="B3791" t="s">
        <v>322</v>
      </c>
      <c r="C3791">
        <v>2025</v>
      </c>
      <c r="D3791">
        <v>2</v>
      </c>
      <c r="E3791">
        <v>84653</v>
      </c>
      <c r="F3791" t="s">
        <v>291</v>
      </c>
      <c r="G3791">
        <v>10</v>
      </c>
      <c r="H3791" t="str">
        <f>_xlfn.XLOOKUP(Table1[[#This Row],[ZIPCODE]],Table2[Zip Code],Table2[County])</f>
        <v>Utah</v>
      </c>
      <c r="I3791" t="str">
        <f>_xlfn.XLOOKUP(Table1[[#This Row],[ZIPCODE]],Table3[zip],Table3[county])</f>
        <v>Utah County</v>
      </c>
      <c r="J3791" t="str">
        <f>IFERROR(Table1[[#This Row],[County (Utah.gov)]], SUBSTITUTE(Table1[[#This Row],[County (WPR)]], " County", ""))</f>
        <v>Utah</v>
      </c>
    </row>
    <row r="3792" spans="1:10">
      <c r="A3792" t="s">
        <v>135</v>
      </c>
      <c r="B3792" t="s">
        <v>322</v>
      </c>
      <c r="C3792">
        <v>2025</v>
      </c>
      <c r="D3792">
        <v>2</v>
      </c>
      <c r="E3792">
        <v>84654</v>
      </c>
      <c r="F3792" t="s">
        <v>290</v>
      </c>
      <c r="G3792">
        <v>2</v>
      </c>
      <c r="H3792" t="str">
        <f>_xlfn.XLOOKUP(Table1[[#This Row],[ZIPCODE]],Table2[Zip Code],Table2[County])</f>
        <v>Sevier</v>
      </c>
      <c r="I3792" t="str">
        <f>_xlfn.XLOOKUP(Table1[[#This Row],[ZIPCODE]],Table3[zip],Table3[county])</f>
        <v>Sevier County</v>
      </c>
      <c r="J3792" t="str">
        <f>IFERROR(Table1[[#This Row],[County (Utah.gov)]], SUBSTITUTE(Table1[[#This Row],[County (WPR)]], " County", ""))</f>
        <v>Sevier</v>
      </c>
    </row>
    <row r="3793" spans="1:10">
      <c r="A3793" t="s">
        <v>135</v>
      </c>
      <c r="B3793" t="s">
        <v>322</v>
      </c>
      <c r="C3793">
        <v>2025</v>
      </c>
      <c r="D3793">
        <v>2</v>
      </c>
      <c r="E3793">
        <v>84654</v>
      </c>
      <c r="F3793" t="s">
        <v>291</v>
      </c>
      <c r="G3793">
        <v>1</v>
      </c>
      <c r="H3793" t="str">
        <f>_xlfn.XLOOKUP(Table1[[#This Row],[ZIPCODE]],Table2[Zip Code],Table2[County])</f>
        <v>Sevier</v>
      </c>
      <c r="I3793" t="str">
        <f>_xlfn.XLOOKUP(Table1[[#This Row],[ZIPCODE]],Table3[zip],Table3[county])</f>
        <v>Sevier County</v>
      </c>
      <c r="J3793" t="str">
        <f>IFERROR(Table1[[#This Row],[County (Utah.gov)]], SUBSTITUTE(Table1[[#This Row],[County (WPR)]], " County", ""))</f>
        <v>Sevier</v>
      </c>
    </row>
    <row r="3794" spans="1:10">
      <c r="A3794" t="s">
        <v>135</v>
      </c>
      <c r="B3794" t="s">
        <v>322</v>
      </c>
      <c r="C3794">
        <v>2025</v>
      </c>
      <c r="D3794">
        <v>2</v>
      </c>
      <c r="E3794">
        <v>84655</v>
      </c>
      <c r="F3794" t="s">
        <v>290</v>
      </c>
      <c r="G3794">
        <v>18</v>
      </c>
      <c r="H3794" t="str">
        <f>_xlfn.XLOOKUP(Table1[[#This Row],[ZIPCODE]],Table2[Zip Code],Table2[County])</f>
        <v>Utah</v>
      </c>
      <c r="I3794" t="str">
        <f>_xlfn.XLOOKUP(Table1[[#This Row],[ZIPCODE]],Table3[zip],Table3[county])</f>
        <v>Utah County</v>
      </c>
      <c r="J3794" t="str">
        <f>IFERROR(Table1[[#This Row],[County (Utah.gov)]], SUBSTITUTE(Table1[[#This Row],[County (WPR)]], " County", ""))</f>
        <v>Utah</v>
      </c>
    </row>
    <row r="3795" spans="1:10">
      <c r="A3795" t="s">
        <v>135</v>
      </c>
      <c r="B3795" t="s">
        <v>322</v>
      </c>
      <c r="C3795">
        <v>2025</v>
      </c>
      <c r="D3795">
        <v>2</v>
      </c>
      <c r="E3795">
        <v>84655</v>
      </c>
      <c r="F3795" t="s">
        <v>291</v>
      </c>
      <c r="G3795">
        <v>11</v>
      </c>
      <c r="H3795" t="str">
        <f>_xlfn.XLOOKUP(Table1[[#This Row],[ZIPCODE]],Table2[Zip Code],Table2[County])</f>
        <v>Utah</v>
      </c>
      <c r="I3795" t="str">
        <f>_xlfn.XLOOKUP(Table1[[#This Row],[ZIPCODE]],Table3[zip],Table3[county])</f>
        <v>Utah County</v>
      </c>
      <c r="J3795" t="str">
        <f>IFERROR(Table1[[#This Row],[County (Utah.gov)]], SUBSTITUTE(Table1[[#This Row],[County (WPR)]], " County", ""))</f>
        <v>Utah</v>
      </c>
    </row>
    <row r="3796" spans="1:10">
      <c r="A3796" t="s">
        <v>135</v>
      </c>
      <c r="B3796" t="s">
        <v>322</v>
      </c>
      <c r="C3796">
        <v>2025</v>
      </c>
      <c r="D3796">
        <v>2</v>
      </c>
      <c r="E3796">
        <v>84657</v>
      </c>
      <c r="F3796" t="s">
        <v>290</v>
      </c>
      <c r="G3796">
        <v>2</v>
      </c>
      <c r="H3796" t="str">
        <f>_xlfn.XLOOKUP(Table1[[#This Row],[ZIPCODE]],Table2[Zip Code],Table2[County])</f>
        <v>Sevier</v>
      </c>
      <c r="I3796" t="str">
        <f>_xlfn.XLOOKUP(Table1[[#This Row],[ZIPCODE]],Table3[zip],Table3[county])</f>
        <v>Sevier County</v>
      </c>
      <c r="J3796" t="str">
        <f>IFERROR(Table1[[#This Row],[County (Utah.gov)]], SUBSTITUTE(Table1[[#This Row],[County (WPR)]], " County", ""))</f>
        <v>Sevier</v>
      </c>
    </row>
    <row r="3797" spans="1:10">
      <c r="A3797" t="s">
        <v>135</v>
      </c>
      <c r="B3797" t="s">
        <v>322</v>
      </c>
      <c r="C3797">
        <v>2025</v>
      </c>
      <c r="D3797">
        <v>2</v>
      </c>
      <c r="E3797">
        <v>84660</v>
      </c>
      <c r="F3797" t="s">
        <v>290</v>
      </c>
      <c r="G3797">
        <v>55</v>
      </c>
      <c r="H3797" t="str">
        <f>_xlfn.XLOOKUP(Table1[[#This Row],[ZIPCODE]],Table2[Zip Code],Table2[County])</f>
        <v>Utah</v>
      </c>
      <c r="I3797" t="str">
        <f>_xlfn.XLOOKUP(Table1[[#This Row],[ZIPCODE]],Table3[zip],Table3[county])</f>
        <v>Utah County</v>
      </c>
      <c r="J3797" t="str">
        <f>IFERROR(Table1[[#This Row],[County (Utah.gov)]], SUBSTITUTE(Table1[[#This Row],[County (WPR)]], " County", ""))</f>
        <v>Utah</v>
      </c>
    </row>
    <row r="3798" spans="1:10">
      <c r="A3798" t="s">
        <v>135</v>
      </c>
      <c r="B3798" t="s">
        <v>322</v>
      </c>
      <c r="C3798">
        <v>2025</v>
      </c>
      <c r="D3798">
        <v>2</v>
      </c>
      <c r="E3798">
        <v>84660</v>
      </c>
      <c r="F3798" t="s">
        <v>291</v>
      </c>
      <c r="G3798">
        <v>22</v>
      </c>
      <c r="H3798" t="str">
        <f>_xlfn.XLOOKUP(Table1[[#This Row],[ZIPCODE]],Table2[Zip Code],Table2[County])</f>
        <v>Utah</v>
      </c>
      <c r="I3798" t="str">
        <f>_xlfn.XLOOKUP(Table1[[#This Row],[ZIPCODE]],Table3[zip],Table3[county])</f>
        <v>Utah County</v>
      </c>
      <c r="J3798" t="str">
        <f>IFERROR(Table1[[#This Row],[County (Utah.gov)]], SUBSTITUTE(Table1[[#This Row],[County (WPR)]], " County", ""))</f>
        <v>Utah</v>
      </c>
    </row>
    <row r="3799" spans="1:10">
      <c r="A3799" t="s">
        <v>135</v>
      </c>
      <c r="B3799" t="s">
        <v>322</v>
      </c>
      <c r="C3799">
        <v>2025</v>
      </c>
      <c r="D3799">
        <v>2</v>
      </c>
      <c r="E3799">
        <v>84662</v>
      </c>
      <c r="F3799" t="s">
        <v>290</v>
      </c>
      <c r="G3799">
        <v>4</v>
      </c>
      <c r="H3799" t="str">
        <f>_xlfn.XLOOKUP(Table1[[#This Row],[ZIPCODE]],Table2[Zip Code],Table2[County])</f>
        <v>Sanpete</v>
      </c>
      <c r="I3799" t="str">
        <f>_xlfn.XLOOKUP(Table1[[#This Row],[ZIPCODE]],Table3[zip],Table3[county])</f>
        <v>Sanpete County</v>
      </c>
      <c r="J3799" t="str">
        <f>IFERROR(Table1[[#This Row],[County (Utah.gov)]], SUBSTITUTE(Table1[[#This Row],[County (WPR)]], " County", ""))</f>
        <v>Sanpete</v>
      </c>
    </row>
    <row r="3800" spans="1:10">
      <c r="A3800" t="s">
        <v>135</v>
      </c>
      <c r="B3800" t="s">
        <v>322</v>
      </c>
      <c r="C3800">
        <v>2025</v>
      </c>
      <c r="D3800">
        <v>2</v>
      </c>
      <c r="E3800">
        <v>84662</v>
      </c>
      <c r="F3800" t="s">
        <v>291</v>
      </c>
      <c r="G3800">
        <v>1</v>
      </c>
      <c r="H3800" t="str">
        <f>_xlfn.XLOOKUP(Table1[[#This Row],[ZIPCODE]],Table2[Zip Code],Table2[County])</f>
        <v>Sanpete</v>
      </c>
      <c r="I3800" t="str">
        <f>_xlfn.XLOOKUP(Table1[[#This Row],[ZIPCODE]],Table3[zip],Table3[county])</f>
        <v>Sanpete County</v>
      </c>
      <c r="J3800" t="str">
        <f>IFERROR(Table1[[#This Row],[County (Utah.gov)]], SUBSTITUTE(Table1[[#This Row],[County (WPR)]], " County", ""))</f>
        <v>Sanpete</v>
      </c>
    </row>
    <row r="3801" spans="1:10">
      <c r="A3801" t="s">
        <v>135</v>
      </c>
      <c r="B3801" t="s">
        <v>322</v>
      </c>
      <c r="C3801">
        <v>2025</v>
      </c>
      <c r="D3801">
        <v>2</v>
      </c>
      <c r="E3801">
        <v>84663</v>
      </c>
      <c r="F3801" t="s">
        <v>290</v>
      </c>
      <c r="G3801">
        <v>42</v>
      </c>
      <c r="H3801" t="str">
        <f>_xlfn.XLOOKUP(Table1[[#This Row],[ZIPCODE]],Table2[Zip Code],Table2[County])</f>
        <v>Utah</v>
      </c>
      <c r="I3801" t="str">
        <f>_xlfn.XLOOKUP(Table1[[#This Row],[ZIPCODE]],Table3[zip],Table3[county])</f>
        <v>Utah County</v>
      </c>
      <c r="J3801" t="str">
        <f>IFERROR(Table1[[#This Row],[County (Utah.gov)]], SUBSTITUTE(Table1[[#This Row],[County (WPR)]], " County", ""))</f>
        <v>Utah</v>
      </c>
    </row>
    <row r="3802" spans="1:10">
      <c r="A3802" t="s">
        <v>135</v>
      </c>
      <c r="B3802" t="s">
        <v>322</v>
      </c>
      <c r="C3802">
        <v>2025</v>
      </c>
      <c r="D3802">
        <v>2</v>
      </c>
      <c r="E3802">
        <v>84663</v>
      </c>
      <c r="F3802" t="s">
        <v>291</v>
      </c>
      <c r="G3802">
        <v>18</v>
      </c>
      <c r="H3802" t="str">
        <f>_xlfn.XLOOKUP(Table1[[#This Row],[ZIPCODE]],Table2[Zip Code],Table2[County])</f>
        <v>Utah</v>
      </c>
      <c r="I3802" t="str">
        <f>_xlfn.XLOOKUP(Table1[[#This Row],[ZIPCODE]],Table3[zip],Table3[county])</f>
        <v>Utah County</v>
      </c>
      <c r="J3802" t="str">
        <f>IFERROR(Table1[[#This Row],[County (Utah.gov)]], SUBSTITUTE(Table1[[#This Row],[County (WPR)]], " County", ""))</f>
        <v>Utah</v>
      </c>
    </row>
    <row r="3803" spans="1:10">
      <c r="A3803" t="s">
        <v>135</v>
      </c>
      <c r="B3803" t="s">
        <v>322</v>
      </c>
      <c r="C3803">
        <v>2025</v>
      </c>
      <c r="D3803">
        <v>2</v>
      </c>
      <c r="E3803">
        <v>84664</v>
      </c>
      <c r="F3803" t="s">
        <v>290</v>
      </c>
      <c r="G3803">
        <v>45</v>
      </c>
      <c r="H3803" t="str">
        <f>_xlfn.XLOOKUP(Table1[[#This Row],[ZIPCODE]],Table2[Zip Code],Table2[County])</f>
        <v>Utah</v>
      </c>
      <c r="I3803" t="str">
        <f>_xlfn.XLOOKUP(Table1[[#This Row],[ZIPCODE]],Table3[zip],Table3[county])</f>
        <v>Utah County</v>
      </c>
      <c r="J3803" t="str">
        <f>IFERROR(Table1[[#This Row],[County (Utah.gov)]], SUBSTITUTE(Table1[[#This Row],[County (WPR)]], " County", ""))</f>
        <v>Utah</v>
      </c>
    </row>
    <row r="3804" spans="1:10">
      <c r="A3804" t="s">
        <v>135</v>
      </c>
      <c r="B3804" t="s">
        <v>322</v>
      </c>
      <c r="C3804">
        <v>2025</v>
      </c>
      <c r="D3804">
        <v>2</v>
      </c>
      <c r="E3804">
        <v>84664</v>
      </c>
      <c r="F3804" t="s">
        <v>291</v>
      </c>
      <c r="G3804">
        <v>3</v>
      </c>
      <c r="H3804" t="str">
        <f>_xlfn.XLOOKUP(Table1[[#This Row],[ZIPCODE]],Table2[Zip Code],Table2[County])</f>
        <v>Utah</v>
      </c>
      <c r="I3804" t="str">
        <f>_xlfn.XLOOKUP(Table1[[#This Row],[ZIPCODE]],Table3[zip],Table3[county])</f>
        <v>Utah County</v>
      </c>
      <c r="J3804" t="str">
        <f>IFERROR(Table1[[#This Row],[County (Utah.gov)]], SUBSTITUTE(Table1[[#This Row],[County (WPR)]], " County", ""))</f>
        <v>Utah</v>
      </c>
    </row>
    <row r="3805" spans="1:10">
      <c r="A3805" t="s">
        <v>135</v>
      </c>
      <c r="B3805" t="s">
        <v>322</v>
      </c>
      <c r="C3805">
        <v>2025</v>
      </c>
      <c r="D3805">
        <v>2</v>
      </c>
      <c r="E3805">
        <v>84701</v>
      </c>
      <c r="F3805" t="s">
        <v>290</v>
      </c>
      <c r="G3805">
        <v>11</v>
      </c>
      <c r="H3805" t="str">
        <f>_xlfn.XLOOKUP(Table1[[#This Row],[ZIPCODE]],Table2[Zip Code],Table2[County])</f>
        <v>Sevier</v>
      </c>
      <c r="I3805" t="str">
        <f>_xlfn.XLOOKUP(Table1[[#This Row],[ZIPCODE]],Table3[zip],Table3[county])</f>
        <v>Sevier County</v>
      </c>
      <c r="J3805" t="str">
        <f>IFERROR(Table1[[#This Row],[County (Utah.gov)]], SUBSTITUTE(Table1[[#This Row],[County (WPR)]], " County", ""))</f>
        <v>Sevier</v>
      </c>
    </row>
    <row r="3806" spans="1:10">
      <c r="A3806" t="s">
        <v>135</v>
      </c>
      <c r="B3806" t="s">
        <v>322</v>
      </c>
      <c r="C3806">
        <v>2025</v>
      </c>
      <c r="D3806">
        <v>2</v>
      </c>
      <c r="E3806">
        <v>84701</v>
      </c>
      <c r="F3806" t="s">
        <v>291</v>
      </c>
      <c r="G3806">
        <v>1</v>
      </c>
      <c r="H3806" t="str">
        <f>_xlfn.XLOOKUP(Table1[[#This Row],[ZIPCODE]],Table2[Zip Code],Table2[County])</f>
        <v>Sevier</v>
      </c>
      <c r="I3806" t="str">
        <f>_xlfn.XLOOKUP(Table1[[#This Row],[ZIPCODE]],Table3[zip],Table3[county])</f>
        <v>Sevier County</v>
      </c>
      <c r="J3806" t="str">
        <f>IFERROR(Table1[[#This Row],[County (Utah.gov)]], SUBSTITUTE(Table1[[#This Row],[County (WPR)]], " County", ""))</f>
        <v>Sevier</v>
      </c>
    </row>
    <row r="3807" spans="1:10">
      <c r="A3807" t="s">
        <v>135</v>
      </c>
      <c r="B3807" t="s">
        <v>322</v>
      </c>
      <c r="C3807">
        <v>2025</v>
      </c>
      <c r="D3807">
        <v>2</v>
      </c>
      <c r="E3807">
        <v>84711</v>
      </c>
      <c r="F3807" t="s">
        <v>290</v>
      </c>
      <c r="G3807">
        <v>2</v>
      </c>
      <c r="H3807" t="str">
        <f>_xlfn.XLOOKUP(Table1[[#This Row],[ZIPCODE]],Table2[Zip Code],Table2[County])</f>
        <v>Sevier</v>
      </c>
      <c r="I3807" t="str">
        <f>_xlfn.XLOOKUP(Table1[[#This Row],[ZIPCODE]],Table3[zip],Table3[county])</f>
        <v>Sevier County</v>
      </c>
      <c r="J3807" t="str">
        <f>IFERROR(Table1[[#This Row],[County (Utah.gov)]], SUBSTITUTE(Table1[[#This Row],[County (WPR)]], " County", ""))</f>
        <v>Sevier</v>
      </c>
    </row>
    <row r="3808" spans="1:10">
      <c r="A3808" t="s">
        <v>135</v>
      </c>
      <c r="B3808" t="s">
        <v>322</v>
      </c>
      <c r="C3808">
        <v>2025</v>
      </c>
      <c r="D3808">
        <v>2</v>
      </c>
      <c r="E3808">
        <v>84711</v>
      </c>
      <c r="F3808" t="s">
        <v>291</v>
      </c>
      <c r="G3808">
        <v>1</v>
      </c>
      <c r="H3808" t="str">
        <f>_xlfn.XLOOKUP(Table1[[#This Row],[ZIPCODE]],Table2[Zip Code],Table2[County])</f>
        <v>Sevier</v>
      </c>
      <c r="I3808" t="str">
        <f>_xlfn.XLOOKUP(Table1[[#This Row],[ZIPCODE]],Table3[zip],Table3[county])</f>
        <v>Sevier County</v>
      </c>
      <c r="J3808" t="str">
        <f>IFERROR(Table1[[#This Row],[County (Utah.gov)]], SUBSTITUTE(Table1[[#This Row],[County (WPR)]], " County", ""))</f>
        <v>Sevier</v>
      </c>
    </row>
    <row r="3809" spans="1:10">
      <c r="A3809" t="s">
        <v>135</v>
      </c>
      <c r="B3809" t="s">
        <v>322</v>
      </c>
      <c r="C3809">
        <v>2025</v>
      </c>
      <c r="D3809">
        <v>2</v>
      </c>
      <c r="E3809">
        <v>84713</v>
      </c>
      <c r="F3809" t="s">
        <v>290</v>
      </c>
      <c r="G3809">
        <v>2</v>
      </c>
      <c r="H3809" t="str">
        <f>_xlfn.XLOOKUP(Table1[[#This Row],[ZIPCODE]],Table2[Zip Code],Table2[County])</f>
        <v>Beaver</v>
      </c>
      <c r="I3809" t="str">
        <f>_xlfn.XLOOKUP(Table1[[#This Row],[ZIPCODE]],Table3[zip],Table3[county])</f>
        <v>Beaver County</v>
      </c>
      <c r="J3809" t="str">
        <f>IFERROR(Table1[[#This Row],[County (Utah.gov)]], SUBSTITUTE(Table1[[#This Row],[County (WPR)]], " County", ""))</f>
        <v>Beaver</v>
      </c>
    </row>
    <row r="3810" spans="1:10">
      <c r="A3810" t="s">
        <v>135</v>
      </c>
      <c r="B3810" t="s">
        <v>322</v>
      </c>
      <c r="C3810">
        <v>2025</v>
      </c>
      <c r="D3810">
        <v>2</v>
      </c>
      <c r="E3810">
        <v>84713</v>
      </c>
      <c r="F3810" t="s">
        <v>291</v>
      </c>
      <c r="G3810">
        <v>3</v>
      </c>
      <c r="H3810" t="str">
        <f>_xlfn.XLOOKUP(Table1[[#This Row],[ZIPCODE]],Table2[Zip Code],Table2[County])</f>
        <v>Beaver</v>
      </c>
      <c r="I3810" t="str">
        <f>_xlfn.XLOOKUP(Table1[[#This Row],[ZIPCODE]],Table3[zip],Table3[county])</f>
        <v>Beaver County</v>
      </c>
      <c r="J3810" t="str">
        <f>IFERROR(Table1[[#This Row],[County (Utah.gov)]], SUBSTITUTE(Table1[[#This Row],[County (WPR)]], " County", ""))</f>
        <v>Beaver</v>
      </c>
    </row>
    <row r="3811" spans="1:10">
      <c r="A3811" t="s">
        <v>135</v>
      </c>
      <c r="B3811" t="s">
        <v>322</v>
      </c>
      <c r="C3811">
        <v>2025</v>
      </c>
      <c r="D3811">
        <v>2</v>
      </c>
      <c r="E3811">
        <v>84715</v>
      </c>
      <c r="F3811" t="s">
        <v>291</v>
      </c>
      <c r="G3811">
        <v>1</v>
      </c>
      <c r="H3811" t="str">
        <f>_xlfn.XLOOKUP(Table1[[#This Row],[ZIPCODE]],Table2[Zip Code],Table2[County])</f>
        <v>Wayne</v>
      </c>
      <c r="I3811" t="str">
        <f>_xlfn.XLOOKUP(Table1[[#This Row],[ZIPCODE]],Table3[zip],Table3[county])</f>
        <v>Wayne County</v>
      </c>
      <c r="J3811" t="str">
        <f>IFERROR(Table1[[#This Row],[County (Utah.gov)]], SUBSTITUTE(Table1[[#This Row],[County (WPR)]], " County", ""))</f>
        <v>Wayne</v>
      </c>
    </row>
    <row r="3812" spans="1:10">
      <c r="A3812" t="s">
        <v>135</v>
      </c>
      <c r="B3812" t="s">
        <v>322</v>
      </c>
      <c r="C3812">
        <v>2025</v>
      </c>
      <c r="D3812">
        <v>2</v>
      </c>
      <c r="E3812">
        <v>84718</v>
      </c>
      <c r="F3812" t="s">
        <v>290</v>
      </c>
      <c r="G3812">
        <v>1</v>
      </c>
      <c r="H3812" t="str">
        <f>_xlfn.XLOOKUP(Table1[[#This Row],[ZIPCODE]],Table2[Zip Code],Table2[County])</f>
        <v>Garfield</v>
      </c>
      <c r="I3812" t="str">
        <f>_xlfn.XLOOKUP(Table1[[#This Row],[ZIPCODE]],Table3[zip],Table3[county])</f>
        <v>Garfield County</v>
      </c>
      <c r="J3812" t="str">
        <f>IFERROR(Table1[[#This Row],[County (Utah.gov)]], SUBSTITUTE(Table1[[#This Row],[County (WPR)]], " County", ""))</f>
        <v>Garfield</v>
      </c>
    </row>
    <row r="3813" spans="1:10">
      <c r="A3813" t="s">
        <v>135</v>
      </c>
      <c r="B3813" t="s">
        <v>322</v>
      </c>
      <c r="C3813">
        <v>2025</v>
      </c>
      <c r="D3813">
        <v>2</v>
      </c>
      <c r="E3813">
        <v>84720</v>
      </c>
      <c r="F3813" t="s">
        <v>290</v>
      </c>
      <c r="G3813">
        <v>22</v>
      </c>
      <c r="H3813" t="str">
        <f>_xlfn.XLOOKUP(Table1[[#This Row],[ZIPCODE]],Table2[Zip Code],Table2[County])</f>
        <v>Iron</v>
      </c>
      <c r="I3813" t="str">
        <f>_xlfn.XLOOKUP(Table1[[#This Row],[ZIPCODE]],Table3[zip],Table3[county])</f>
        <v>Iron County</v>
      </c>
      <c r="J3813" t="str">
        <f>IFERROR(Table1[[#This Row],[County (Utah.gov)]], SUBSTITUTE(Table1[[#This Row],[County (WPR)]], " County", ""))</f>
        <v>Iron</v>
      </c>
    </row>
    <row r="3814" spans="1:10">
      <c r="A3814" t="s">
        <v>135</v>
      </c>
      <c r="B3814" t="s">
        <v>322</v>
      </c>
      <c r="C3814">
        <v>2025</v>
      </c>
      <c r="D3814">
        <v>2</v>
      </c>
      <c r="E3814">
        <v>84720</v>
      </c>
      <c r="F3814" t="s">
        <v>291</v>
      </c>
      <c r="G3814">
        <v>6</v>
      </c>
      <c r="H3814" t="str">
        <f>_xlfn.XLOOKUP(Table1[[#This Row],[ZIPCODE]],Table2[Zip Code],Table2[County])</f>
        <v>Iron</v>
      </c>
      <c r="I3814" t="str">
        <f>_xlfn.XLOOKUP(Table1[[#This Row],[ZIPCODE]],Table3[zip],Table3[county])</f>
        <v>Iron County</v>
      </c>
      <c r="J3814" t="str">
        <f>IFERROR(Table1[[#This Row],[County (Utah.gov)]], SUBSTITUTE(Table1[[#This Row],[County (WPR)]], " County", ""))</f>
        <v>Iron</v>
      </c>
    </row>
    <row r="3815" spans="1:10">
      <c r="A3815" t="s">
        <v>135</v>
      </c>
      <c r="B3815" t="s">
        <v>322</v>
      </c>
      <c r="C3815">
        <v>2025</v>
      </c>
      <c r="D3815">
        <v>2</v>
      </c>
      <c r="E3815">
        <v>84721</v>
      </c>
      <c r="F3815" t="s">
        <v>290</v>
      </c>
      <c r="G3815">
        <v>12</v>
      </c>
      <c r="H3815" t="str">
        <f>_xlfn.XLOOKUP(Table1[[#This Row],[ZIPCODE]],Table2[Zip Code],Table2[County])</f>
        <v>Iron</v>
      </c>
      <c r="I3815" t="str">
        <f>_xlfn.XLOOKUP(Table1[[#This Row],[ZIPCODE]],Table3[zip],Table3[county])</f>
        <v>Iron County</v>
      </c>
      <c r="J3815" t="str">
        <f>IFERROR(Table1[[#This Row],[County (Utah.gov)]], SUBSTITUTE(Table1[[#This Row],[County (WPR)]], " County", ""))</f>
        <v>Iron</v>
      </c>
    </row>
    <row r="3816" spans="1:10">
      <c r="A3816" t="s">
        <v>135</v>
      </c>
      <c r="B3816" t="s">
        <v>322</v>
      </c>
      <c r="C3816">
        <v>2025</v>
      </c>
      <c r="D3816">
        <v>2</v>
      </c>
      <c r="E3816">
        <v>84721</v>
      </c>
      <c r="F3816" t="s">
        <v>291</v>
      </c>
      <c r="G3816">
        <v>8</v>
      </c>
      <c r="H3816" t="str">
        <f>_xlfn.XLOOKUP(Table1[[#This Row],[ZIPCODE]],Table2[Zip Code],Table2[County])</f>
        <v>Iron</v>
      </c>
      <c r="I3816" t="str">
        <f>_xlfn.XLOOKUP(Table1[[#This Row],[ZIPCODE]],Table3[zip],Table3[county])</f>
        <v>Iron County</v>
      </c>
      <c r="J3816" t="str">
        <f>IFERROR(Table1[[#This Row],[County (Utah.gov)]], SUBSTITUTE(Table1[[#This Row],[County (WPR)]], " County", ""))</f>
        <v>Iron</v>
      </c>
    </row>
    <row r="3817" spans="1:10">
      <c r="A3817" t="s">
        <v>135</v>
      </c>
      <c r="B3817" t="s">
        <v>322</v>
      </c>
      <c r="C3817">
        <v>2025</v>
      </c>
      <c r="D3817">
        <v>2</v>
      </c>
      <c r="E3817">
        <v>84724</v>
      </c>
      <c r="F3817" t="s">
        <v>290</v>
      </c>
      <c r="G3817">
        <v>1</v>
      </c>
      <c r="H3817" t="str">
        <f>_xlfn.XLOOKUP(Table1[[#This Row],[ZIPCODE]],Table2[Zip Code],Table2[County])</f>
        <v>Sevier</v>
      </c>
      <c r="I3817" t="str">
        <f>_xlfn.XLOOKUP(Table1[[#This Row],[ZIPCODE]],Table3[zip],Table3[county])</f>
        <v>Sevier County</v>
      </c>
      <c r="J3817" t="str">
        <f>IFERROR(Table1[[#This Row],[County (Utah.gov)]], SUBSTITUTE(Table1[[#This Row],[County (WPR)]], " County", ""))</f>
        <v>Sevier</v>
      </c>
    </row>
    <row r="3818" spans="1:10">
      <c r="A3818" t="s">
        <v>135</v>
      </c>
      <c r="B3818" t="s">
        <v>322</v>
      </c>
      <c r="C3818">
        <v>2025</v>
      </c>
      <c r="D3818">
        <v>2</v>
      </c>
      <c r="E3818">
        <v>84725</v>
      </c>
      <c r="F3818" t="s">
        <v>290</v>
      </c>
      <c r="G3818">
        <v>2</v>
      </c>
      <c r="H3818" t="str">
        <f>_xlfn.XLOOKUP(Table1[[#This Row],[ZIPCODE]],Table2[Zip Code],Table2[County])</f>
        <v>Washington</v>
      </c>
      <c r="I3818" t="str">
        <f>_xlfn.XLOOKUP(Table1[[#This Row],[ZIPCODE]],Table3[zip],Table3[county])</f>
        <v>Washington County</v>
      </c>
      <c r="J3818" t="str">
        <f>IFERROR(Table1[[#This Row],[County (Utah.gov)]], SUBSTITUTE(Table1[[#This Row],[County (WPR)]], " County", ""))</f>
        <v>Washington</v>
      </c>
    </row>
    <row r="3819" spans="1:10">
      <c r="A3819" t="s">
        <v>135</v>
      </c>
      <c r="B3819" t="s">
        <v>322</v>
      </c>
      <c r="C3819">
        <v>2025</v>
      </c>
      <c r="D3819">
        <v>2</v>
      </c>
      <c r="E3819">
        <v>84736</v>
      </c>
      <c r="F3819" t="s">
        <v>290</v>
      </c>
      <c r="G3819">
        <v>1</v>
      </c>
      <c r="H3819" t="str">
        <f>_xlfn.XLOOKUP(Table1[[#This Row],[ZIPCODE]],Table2[Zip Code],Table2[County])</f>
        <v>Garfield</v>
      </c>
      <c r="I3819" t="str">
        <f>_xlfn.XLOOKUP(Table1[[#This Row],[ZIPCODE]],Table3[zip],Table3[county])</f>
        <v>Garfield County</v>
      </c>
      <c r="J3819" t="str">
        <f>IFERROR(Table1[[#This Row],[County (Utah.gov)]], SUBSTITUTE(Table1[[#This Row],[County (WPR)]], " County", ""))</f>
        <v>Garfield</v>
      </c>
    </row>
    <row r="3820" spans="1:10">
      <c r="A3820" t="s">
        <v>135</v>
      </c>
      <c r="B3820" t="s">
        <v>322</v>
      </c>
      <c r="C3820">
        <v>2025</v>
      </c>
      <c r="D3820">
        <v>2</v>
      </c>
      <c r="E3820">
        <v>84737</v>
      </c>
      <c r="F3820" t="s">
        <v>290</v>
      </c>
      <c r="G3820">
        <v>6</v>
      </c>
      <c r="H3820" t="str">
        <f>_xlfn.XLOOKUP(Table1[[#This Row],[ZIPCODE]],Table2[Zip Code],Table2[County])</f>
        <v>Washington</v>
      </c>
      <c r="I3820" t="str">
        <f>_xlfn.XLOOKUP(Table1[[#This Row],[ZIPCODE]],Table3[zip],Table3[county])</f>
        <v>Washington County</v>
      </c>
      <c r="J3820" t="str">
        <f>IFERROR(Table1[[#This Row],[County (Utah.gov)]], SUBSTITUTE(Table1[[#This Row],[County (WPR)]], " County", ""))</f>
        <v>Washington</v>
      </c>
    </row>
    <row r="3821" spans="1:10">
      <c r="A3821" t="s">
        <v>135</v>
      </c>
      <c r="B3821" t="s">
        <v>322</v>
      </c>
      <c r="C3821">
        <v>2025</v>
      </c>
      <c r="D3821">
        <v>2</v>
      </c>
      <c r="E3821">
        <v>84737</v>
      </c>
      <c r="F3821" t="s">
        <v>291</v>
      </c>
      <c r="G3821">
        <v>2</v>
      </c>
      <c r="H3821" t="str">
        <f>_xlfn.XLOOKUP(Table1[[#This Row],[ZIPCODE]],Table2[Zip Code],Table2[County])</f>
        <v>Washington</v>
      </c>
      <c r="I3821" t="str">
        <f>_xlfn.XLOOKUP(Table1[[#This Row],[ZIPCODE]],Table3[zip],Table3[county])</f>
        <v>Washington County</v>
      </c>
      <c r="J3821" t="str">
        <f>IFERROR(Table1[[#This Row],[County (Utah.gov)]], SUBSTITUTE(Table1[[#This Row],[County (WPR)]], " County", ""))</f>
        <v>Washington</v>
      </c>
    </row>
    <row r="3822" spans="1:10">
      <c r="A3822" t="s">
        <v>135</v>
      </c>
      <c r="B3822" t="s">
        <v>322</v>
      </c>
      <c r="C3822">
        <v>2025</v>
      </c>
      <c r="D3822">
        <v>2</v>
      </c>
      <c r="E3822">
        <v>84738</v>
      </c>
      <c r="F3822" t="s">
        <v>290</v>
      </c>
      <c r="G3822">
        <v>4</v>
      </c>
      <c r="H3822" t="str">
        <f>_xlfn.XLOOKUP(Table1[[#This Row],[ZIPCODE]],Table2[Zip Code],Table2[County])</f>
        <v>Washington</v>
      </c>
      <c r="I3822" t="str">
        <f>_xlfn.XLOOKUP(Table1[[#This Row],[ZIPCODE]],Table3[zip],Table3[county])</f>
        <v>Washington County</v>
      </c>
      <c r="J3822" t="str">
        <f>IFERROR(Table1[[#This Row],[County (Utah.gov)]], SUBSTITUTE(Table1[[#This Row],[County (WPR)]], " County", ""))</f>
        <v>Washington</v>
      </c>
    </row>
    <row r="3823" spans="1:10">
      <c r="A3823" t="s">
        <v>135</v>
      </c>
      <c r="B3823" t="s">
        <v>322</v>
      </c>
      <c r="C3823">
        <v>2025</v>
      </c>
      <c r="D3823">
        <v>2</v>
      </c>
      <c r="E3823">
        <v>84738</v>
      </c>
      <c r="F3823" t="s">
        <v>291</v>
      </c>
      <c r="G3823">
        <v>1</v>
      </c>
      <c r="H3823" t="str">
        <f>_xlfn.XLOOKUP(Table1[[#This Row],[ZIPCODE]],Table2[Zip Code],Table2[County])</f>
        <v>Washington</v>
      </c>
      <c r="I3823" t="str">
        <f>_xlfn.XLOOKUP(Table1[[#This Row],[ZIPCODE]],Table3[zip],Table3[county])</f>
        <v>Washington County</v>
      </c>
      <c r="J3823" t="str">
        <f>IFERROR(Table1[[#This Row],[County (Utah.gov)]], SUBSTITUTE(Table1[[#This Row],[County (WPR)]], " County", ""))</f>
        <v>Washington</v>
      </c>
    </row>
    <row r="3824" spans="1:10">
      <c r="A3824" t="s">
        <v>135</v>
      </c>
      <c r="B3824" t="s">
        <v>322</v>
      </c>
      <c r="C3824">
        <v>2025</v>
      </c>
      <c r="D3824">
        <v>2</v>
      </c>
      <c r="E3824">
        <v>84740</v>
      </c>
      <c r="F3824" t="s">
        <v>290</v>
      </c>
      <c r="G3824">
        <v>1</v>
      </c>
      <c r="H3824" t="str">
        <f>_xlfn.XLOOKUP(Table1[[#This Row],[ZIPCODE]],Table2[Zip Code],Table2[County])</f>
        <v>Piute</v>
      </c>
      <c r="I3824" t="str">
        <f>_xlfn.XLOOKUP(Table1[[#This Row],[ZIPCODE]],Table3[zip],Table3[county])</f>
        <v>Piute County</v>
      </c>
      <c r="J3824" t="str">
        <f>IFERROR(Table1[[#This Row],[County (Utah.gov)]], SUBSTITUTE(Table1[[#This Row],[County (WPR)]], " County", ""))</f>
        <v>Piute</v>
      </c>
    </row>
    <row r="3825" spans="1:10">
      <c r="A3825" t="s">
        <v>135</v>
      </c>
      <c r="B3825" t="s">
        <v>322</v>
      </c>
      <c r="C3825">
        <v>2025</v>
      </c>
      <c r="D3825">
        <v>2</v>
      </c>
      <c r="E3825">
        <v>84741</v>
      </c>
      <c r="F3825" t="s">
        <v>290</v>
      </c>
      <c r="G3825">
        <v>8</v>
      </c>
      <c r="H3825" t="str">
        <f>_xlfn.XLOOKUP(Table1[[#This Row],[ZIPCODE]],Table2[Zip Code],Table2[County])</f>
        <v>Kane</v>
      </c>
      <c r="I3825" t="str">
        <f>_xlfn.XLOOKUP(Table1[[#This Row],[ZIPCODE]],Table3[zip],Table3[county])</f>
        <v>Kane County</v>
      </c>
      <c r="J3825" t="str">
        <f>IFERROR(Table1[[#This Row],[County (Utah.gov)]], SUBSTITUTE(Table1[[#This Row],[County (WPR)]], " County", ""))</f>
        <v>Kane</v>
      </c>
    </row>
    <row r="3826" spans="1:10">
      <c r="A3826" t="s">
        <v>135</v>
      </c>
      <c r="B3826" t="s">
        <v>322</v>
      </c>
      <c r="C3826">
        <v>2025</v>
      </c>
      <c r="D3826">
        <v>2</v>
      </c>
      <c r="E3826">
        <v>84742</v>
      </c>
      <c r="F3826" t="s">
        <v>290</v>
      </c>
      <c r="G3826">
        <v>1</v>
      </c>
      <c r="H3826" t="str">
        <f>_xlfn.XLOOKUP(Table1[[#This Row],[ZIPCODE]],Table2[Zip Code],Table2[County])</f>
        <v>Iron</v>
      </c>
      <c r="I3826" t="str">
        <f>_xlfn.XLOOKUP(Table1[[#This Row],[ZIPCODE]],Table3[zip],Table3[county])</f>
        <v>Iron County</v>
      </c>
      <c r="J3826" t="str">
        <f>IFERROR(Table1[[#This Row],[County (Utah.gov)]], SUBSTITUTE(Table1[[#This Row],[County (WPR)]], " County", ""))</f>
        <v>Iron</v>
      </c>
    </row>
    <row r="3827" spans="1:10">
      <c r="A3827" t="s">
        <v>135</v>
      </c>
      <c r="B3827" t="s">
        <v>322</v>
      </c>
      <c r="C3827">
        <v>2025</v>
      </c>
      <c r="D3827">
        <v>2</v>
      </c>
      <c r="E3827">
        <v>84742</v>
      </c>
      <c r="F3827" t="s">
        <v>291</v>
      </c>
      <c r="G3827">
        <v>1</v>
      </c>
      <c r="H3827" t="str">
        <f>_xlfn.XLOOKUP(Table1[[#This Row],[ZIPCODE]],Table2[Zip Code],Table2[County])</f>
        <v>Iron</v>
      </c>
      <c r="I3827" t="str">
        <f>_xlfn.XLOOKUP(Table1[[#This Row],[ZIPCODE]],Table3[zip],Table3[county])</f>
        <v>Iron County</v>
      </c>
      <c r="J3827" t="str">
        <f>IFERROR(Table1[[#This Row],[County (Utah.gov)]], SUBSTITUTE(Table1[[#This Row],[County (WPR)]], " County", ""))</f>
        <v>Iron</v>
      </c>
    </row>
    <row r="3828" spans="1:10">
      <c r="A3828" t="s">
        <v>135</v>
      </c>
      <c r="B3828" t="s">
        <v>322</v>
      </c>
      <c r="C3828">
        <v>2025</v>
      </c>
      <c r="D3828">
        <v>2</v>
      </c>
      <c r="E3828">
        <v>84743</v>
      </c>
      <c r="F3828" t="s">
        <v>290</v>
      </c>
      <c r="G3828">
        <v>1</v>
      </c>
      <c r="H3828" t="str">
        <f>_xlfn.XLOOKUP(Table1[[#This Row],[ZIPCODE]],Table2[Zip Code],Table2[County])</f>
        <v>Piute</v>
      </c>
      <c r="I3828" t="str">
        <f>_xlfn.XLOOKUP(Table1[[#This Row],[ZIPCODE]],Table3[zip],Table3[county])</f>
        <v>Piute County</v>
      </c>
      <c r="J3828" t="str">
        <f>IFERROR(Table1[[#This Row],[County (Utah.gov)]], SUBSTITUTE(Table1[[#This Row],[County (WPR)]], " County", ""))</f>
        <v>Piute</v>
      </c>
    </row>
    <row r="3829" spans="1:10">
      <c r="A3829" t="s">
        <v>135</v>
      </c>
      <c r="B3829" t="s">
        <v>322</v>
      </c>
      <c r="C3829">
        <v>2025</v>
      </c>
      <c r="D3829">
        <v>2</v>
      </c>
      <c r="E3829">
        <v>84745</v>
      </c>
      <c r="F3829" t="s">
        <v>290</v>
      </c>
      <c r="G3829">
        <v>2</v>
      </c>
      <c r="H3829" t="str">
        <f>_xlfn.XLOOKUP(Table1[[#This Row],[ZIPCODE]],Table2[Zip Code],Table2[County])</f>
        <v>Washington</v>
      </c>
      <c r="I3829" t="str">
        <f>_xlfn.XLOOKUP(Table1[[#This Row],[ZIPCODE]],Table3[zip],Table3[county])</f>
        <v>Washington County</v>
      </c>
      <c r="J3829" t="str">
        <f>IFERROR(Table1[[#This Row],[County (Utah.gov)]], SUBSTITUTE(Table1[[#This Row],[County (WPR)]], " County", ""))</f>
        <v>Washington</v>
      </c>
    </row>
    <row r="3830" spans="1:10">
      <c r="A3830" t="s">
        <v>135</v>
      </c>
      <c r="B3830" t="s">
        <v>322</v>
      </c>
      <c r="C3830">
        <v>2025</v>
      </c>
      <c r="D3830">
        <v>2</v>
      </c>
      <c r="E3830">
        <v>84745</v>
      </c>
      <c r="F3830" t="s">
        <v>291</v>
      </c>
      <c r="G3830">
        <v>3</v>
      </c>
      <c r="H3830" t="str">
        <f>_xlfn.XLOOKUP(Table1[[#This Row],[ZIPCODE]],Table2[Zip Code],Table2[County])</f>
        <v>Washington</v>
      </c>
      <c r="I3830" t="str">
        <f>_xlfn.XLOOKUP(Table1[[#This Row],[ZIPCODE]],Table3[zip],Table3[county])</f>
        <v>Washington County</v>
      </c>
      <c r="J3830" t="str">
        <f>IFERROR(Table1[[#This Row],[County (Utah.gov)]], SUBSTITUTE(Table1[[#This Row],[County (WPR)]], " County", ""))</f>
        <v>Washington</v>
      </c>
    </row>
    <row r="3831" spans="1:10">
      <c r="A3831" t="s">
        <v>135</v>
      </c>
      <c r="B3831" t="s">
        <v>322</v>
      </c>
      <c r="C3831">
        <v>2025</v>
      </c>
      <c r="D3831">
        <v>2</v>
      </c>
      <c r="E3831">
        <v>84747</v>
      </c>
      <c r="F3831" t="s">
        <v>290</v>
      </c>
      <c r="G3831">
        <v>3</v>
      </c>
      <c r="H3831" t="str">
        <f>_xlfn.XLOOKUP(Table1[[#This Row],[ZIPCODE]],Table2[Zip Code],Table2[County])</f>
        <v>Wayne</v>
      </c>
      <c r="I3831" t="str">
        <f>_xlfn.XLOOKUP(Table1[[#This Row],[ZIPCODE]],Table3[zip],Table3[county])</f>
        <v>Wayne County</v>
      </c>
      <c r="J3831" t="str">
        <f>IFERROR(Table1[[#This Row],[County (Utah.gov)]], SUBSTITUTE(Table1[[#This Row],[County (WPR)]], " County", ""))</f>
        <v>Wayne</v>
      </c>
    </row>
    <row r="3832" spans="1:10">
      <c r="A3832" t="s">
        <v>135</v>
      </c>
      <c r="B3832" t="s">
        <v>322</v>
      </c>
      <c r="C3832">
        <v>2025</v>
      </c>
      <c r="D3832">
        <v>2</v>
      </c>
      <c r="E3832">
        <v>84747</v>
      </c>
      <c r="F3832" t="s">
        <v>291</v>
      </c>
      <c r="G3832">
        <v>1</v>
      </c>
      <c r="H3832" t="str">
        <f>_xlfn.XLOOKUP(Table1[[#This Row],[ZIPCODE]],Table2[Zip Code],Table2[County])</f>
        <v>Wayne</v>
      </c>
      <c r="I3832" t="str">
        <f>_xlfn.XLOOKUP(Table1[[#This Row],[ZIPCODE]],Table3[zip],Table3[county])</f>
        <v>Wayne County</v>
      </c>
      <c r="J3832" t="str">
        <f>IFERROR(Table1[[#This Row],[County (Utah.gov)]], SUBSTITUTE(Table1[[#This Row],[County (WPR)]], " County", ""))</f>
        <v>Wayne</v>
      </c>
    </row>
    <row r="3833" spans="1:10">
      <c r="A3833" t="s">
        <v>135</v>
      </c>
      <c r="B3833" t="s">
        <v>322</v>
      </c>
      <c r="C3833">
        <v>2025</v>
      </c>
      <c r="D3833">
        <v>2</v>
      </c>
      <c r="E3833">
        <v>84749</v>
      </c>
      <c r="F3833" t="s">
        <v>291</v>
      </c>
      <c r="G3833">
        <v>1</v>
      </c>
      <c r="H3833" t="str">
        <f>_xlfn.XLOOKUP(Table1[[#This Row],[ZIPCODE]],Table2[Zip Code],Table2[County])</f>
        <v>Wayne</v>
      </c>
      <c r="I3833" t="str">
        <f>_xlfn.XLOOKUP(Table1[[#This Row],[ZIPCODE]],Table3[zip],Table3[county])</f>
        <v>Wayne County</v>
      </c>
      <c r="J3833" t="str">
        <f>IFERROR(Table1[[#This Row],[County (Utah.gov)]], SUBSTITUTE(Table1[[#This Row],[County (WPR)]], " County", ""))</f>
        <v>Wayne</v>
      </c>
    </row>
    <row r="3834" spans="1:10">
      <c r="A3834" t="s">
        <v>135</v>
      </c>
      <c r="B3834" t="s">
        <v>322</v>
      </c>
      <c r="C3834">
        <v>2025</v>
      </c>
      <c r="D3834">
        <v>2</v>
      </c>
      <c r="E3834">
        <v>84751</v>
      </c>
      <c r="F3834" t="s">
        <v>290</v>
      </c>
      <c r="G3834">
        <v>1</v>
      </c>
      <c r="H3834" t="str">
        <f>_xlfn.XLOOKUP(Table1[[#This Row],[ZIPCODE]],Table2[Zip Code],Table2[County])</f>
        <v>Beaver</v>
      </c>
      <c r="I3834" t="str">
        <f>_xlfn.XLOOKUP(Table1[[#This Row],[ZIPCODE]],Table3[zip],Table3[county])</f>
        <v>Beaver County</v>
      </c>
      <c r="J3834" t="str">
        <f>IFERROR(Table1[[#This Row],[County (Utah.gov)]], SUBSTITUTE(Table1[[#This Row],[County (WPR)]], " County", ""))</f>
        <v>Beaver</v>
      </c>
    </row>
    <row r="3835" spans="1:10">
      <c r="A3835" t="s">
        <v>135</v>
      </c>
      <c r="B3835" t="s">
        <v>322</v>
      </c>
      <c r="C3835">
        <v>2025</v>
      </c>
      <c r="D3835">
        <v>2</v>
      </c>
      <c r="E3835">
        <v>84751</v>
      </c>
      <c r="F3835" t="s">
        <v>291</v>
      </c>
      <c r="G3835">
        <v>2</v>
      </c>
      <c r="H3835" t="str">
        <f>_xlfn.XLOOKUP(Table1[[#This Row],[ZIPCODE]],Table2[Zip Code],Table2[County])</f>
        <v>Beaver</v>
      </c>
      <c r="I3835" t="str">
        <f>_xlfn.XLOOKUP(Table1[[#This Row],[ZIPCODE]],Table3[zip],Table3[county])</f>
        <v>Beaver County</v>
      </c>
      <c r="J3835" t="str">
        <f>IFERROR(Table1[[#This Row],[County (Utah.gov)]], SUBSTITUTE(Table1[[#This Row],[County (WPR)]], " County", ""))</f>
        <v>Beaver</v>
      </c>
    </row>
    <row r="3836" spans="1:10">
      <c r="A3836" t="s">
        <v>135</v>
      </c>
      <c r="B3836" t="s">
        <v>322</v>
      </c>
      <c r="C3836">
        <v>2025</v>
      </c>
      <c r="D3836">
        <v>2</v>
      </c>
      <c r="E3836">
        <v>84754</v>
      </c>
      <c r="F3836" t="s">
        <v>290</v>
      </c>
      <c r="G3836">
        <v>5</v>
      </c>
      <c r="H3836" t="str">
        <f>_xlfn.XLOOKUP(Table1[[#This Row],[ZIPCODE]],Table2[Zip Code],Table2[County])</f>
        <v>Sevier</v>
      </c>
      <c r="I3836" t="str">
        <f>_xlfn.XLOOKUP(Table1[[#This Row],[ZIPCODE]],Table3[zip],Table3[county])</f>
        <v>Sevier County</v>
      </c>
      <c r="J3836" t="str">
        <f>IFERROR(Table1[[#This Row],[County (Utah.gov)]], SUBSTITUTE(Table1[[#This Row],[County (WPR)]], " County", ""))</f>
        <v>Sevier</v>
      </c>
    </row>
    <row r="3837" spans="1:10">
      <c r="A3837" t="s">
        <v>135</v>
      </c>
      <c r="B3837" t="s">
        <v>322</v>
      </c>
      <c r="C3837">
        <v>2025</v>
      </c>
      <c r="D3837">
        <v>2</v>
      </c>
      <c r="E3837">
        <v>84754</v>
      </c>
      <c r="F3837" t="s">
        <v>291</v>
      </c>
      <c r="G3837">
        <v>5</v>
      </c>
      <c r="H3837" t="str">
        <f>_xlfn.XLOOKUP(Table1[[#This Row],[ZIPCODE]],Table2[Zip Code],Table2[County])</f>
        <v>Sevier</v>
      </c>
      <c r="I3837" t="str">
        <f>_xlfn.XLOOKUP(Table1[[#This Row],[ZIPCODE]],Table3[zip],Table3[county])</f>
        <v>Sevier County</v>
      </c>
      <c r="J3837" t="str">
        <f>IFERROR(Table1[[#This Row],[County (Utah.gov)]], SUBSTITUTE(Table1[[#This Row],[County (WPR)]], " County", ""))</f>
        <v>Sevier</v>
      </c>
    </row>
    <row r="3838" spans="1:10">
      <c r="A3838" t="s">
        <v>135</v>
      </c>
      <c r="B3838" t="s">
        <v>322</v>
      </c>
      <c r="C3838">
        <v>2025</v>
      </c>
      <c r="D3838">
        <v>2</v>
      </c>
      <c r="E3838">
        <v>84757</v>
      </c>
      <c r="F3838" t="s">
        <v>290</v>
      </c>
      <c r="G3838">
        <v>1</v>
      </c>
      <c r="H3838" t="str">
        <f>_xlfn.XLOOKUP(Table1[[#This Row],[ZIPCODE]],Table2[Zip Code],Table2[County])</f>
        <v>Washington</v>
      </c>
      <c r="I3838" t="str">
        <f>_xlfn.XLOOKUP(Table1[[#This Row],[ZIPCODE]],Table3[zip],Table3[county])</f>
        <v>Washington County</v>
      </c>
      <c r="J3838" t="str">
        <f>IFERROR(Table1[[#This Row],[County (Utah.gov)]], SUBSTITUTE(Table1[[#This Row],[County (WPR)]], " County", ""))</f>
        <v>Washington</v>
      </c>
    </row>
    <row r="3839" spans="1:10">
      <c r="A3839" t="s">
        <v>135</v>
      </c>
      <c r="B3839" t="s">
        <v>322</v>
      </c>
      <c r="C3839">
        <v>2025</v>
      </c>
      <c r="D3839">
        <v>2</v>
      </c>
      <c r="E3839">
        <v>84757</v>
      </c>
      <c r="F3839" t="s">
        <v>291</v>
      </c>
      <c r="G3839">
        <v>3</v>
      </c>
      <c r="H3839" t="str">
        <f>_xlfn.XLOOKUP(Table1[[#This Row],[ZIPCODE]],Table2[Zip Code],Table2[County])</f>
        <v>Washington</v>
      </c>
      <c r="I3839" t="str">
        <f>_xlfn.XLOOKUP(Table1[[#This Row],[ZIPCODE]],Table3[zip],Table3[county])</f>
        <v>Washington County</v>
      </c>
      <c r="J3839" t="str">
        <f>IFERROR(Table1[[#This Row],[County (Utah.gov)]], SUBSTITUTE(Table1[[#This Row],[County (WPR)]], " County", ""))</f>
        <v>Washington</v>
      </c>
    </row>
    <row r="3840" spans="1:10">
      <c r="A3840" t="s">
        <v>135</v>
      </c>
      <c r="B3840" t="s">
        <v>322</v>
      </c>
      <c r="C3840">
        <v>2025</v>
      </c>
      <c r="D3840">
        <v>2</v>
      </c>
      <c r="E3840">
        <v>84758</v>
      </c>
      <c r="F3840" t="s">
        <v>291</v>
      </c>
      <c r="G3840">
        <v>2</v>
      </c>
      <c r="H3840" t="str">
        <f>_xlfn.XLOOKUP(Table1[[#This Row],[ZIPCODE]],Table2[Zip Code],Table2[County])</f>
        <v>Kane</v>
      </c>
      <c r="I3840" t="str">
        <f>_xlfn.XLOOKUP(Table1[[#This Row],[ZIPCODE]],Table3[zip],Table3[county])</f>
        <v>Kane County</v>
      </c>
      <c r="J3840" t="str">
        <f>IFERROR(Table1[[#This Row],[County (Utah.gov)]], SUBSTITUTE(Table1[[#This Row],[County (WPR)]], " County", ""))</f>
        <v>Kane</v>
      </c>
    </row>
    <row r="3841" spans="1:10">
      <c r="A3841" t="s">
        <v>135</v>
      </c>
      <c r="B3841" t="s">
        <v>322</v>
      </c>
      <c r="C3841">
        <v>2025</v>
      </c>
      <c r="D3841">
        <v>2</v>
      </c>
      <c r="E3841">
        <v>84759</v>
      </c>
      <c r="F3841" t="s">
        <v>290</v>
      </c>
      <c r="G3841">
        <v>2</v>
      </c>
      <c r="H3841" t="str">
        <f>_xlfn.XLOOKUP(Table1[[#This Row],[ZIPCODE]],Table2[Zip Code],Table2[County])</f>
        <v>Garfield</v>
      </c>
      <c r="I3841" t="str">
        <f>_xlfn.XLOOKUP(Table1[[#This Row],[ZIPCODE]],Table3[zip],Table3[county])</f>
        <v>Garfield County</v>
      </c>
      <c r="J3841" t="str">
        <f>IFERROR(Table1[[#This Row],[County (Utah.gov)]], SUBSTITUTE(Table1[[#This Row],[County (WPR)]], " County", ""))</f>
        <v>Garfield</v>
      </c>
    </row>
    <row r="3842" spans="1:10">
      <c r="A3842" t="s">
        <v>135</v>
      </c>
      <c r="B3842" t="s">
        <v>322</v>
      </c>
      <c r="C3842">
        <v>2025</v>
      </c>
      <c r="D3842">
        <v>2</v>
      </c>
      <c r="E3842">
        <v>84761</v>
      </c>
      <c r="F3842" t="s">
        <v>290</v>
      </c>
      <c r="G3842">
        <v>2</v>
      </c>
      <c r="H3842" t="str">
        <f>_xlfn.XLOOKUP(Table1[[#This Row],[ZIPCODE]],Table2[Zip Code],Table2[County])</f>
        <v>Iron</v>
      </c>
      <c r="I3842" t="str">
        <f>_xlfn.XLOOKUP(Table1[[#This Row],[ZIPCODE]],Table3[zip],Table3[county])</f>
        <v>Iron County</v>
      </c>
      <c r="J3842" t="str">
        <f>IFERROR(Table1[[#This Row],[County (Utah.gov)]], SUBSTITUTE(Table1[[#This Row],[County (WPR)]], " County", ""))</f>
        <v>Iron</v>
      </c>
    </row>
    <row r="3843" spans="1:10">
      <c r="A3843" t="s">
        <v>135</v>
      </c>
      <c r="B3843" t="s">
        <v>322</v>
      </c>
      <c r="C3843">
        <v>2025</v>
      </c>
      <c r="D3843">
        <v>2</v>
      </c>
      <c r="E3843">
        <v>84765</v>
      </c>
      <c r="F3843" t="s">
        <v>290</v>
      </c>
      <c r="G3843">
        <v>6</v>
      </c>
      <c r="H3843" t="str">
        <f>_xlfn.XLOOKUP(Table1[[#This Row],[ZIPCODE]],Table2[Zip Code],Table2[County])</f>
        <v>Washington</v>
      </c>
      <c r="I3843" t="str">
        <f>_xlfn.XLOOKUP(Table1[[#This Row],[ZIPCODE]],Table3[zip],Table3[county])</f>
        <v>Washington County</v>
      </c>
      <c r="J3843" t="str">
        <f>IFERROR(Table1[[#This Row],[County (Utah.gov)]], SUBSTITUTE(Table1[[#This Row],[County (WPR)]], " County", ""))</f>
        <v>Washington</v>
      </c>
    </row>
    <row r="3844" spans="1:10">
      <c r="A3844" t="s">
        <v>135</v>
      </c>
      <c r="B3844" t="s">
        <v>322</v>
      </c>
      <c r="C3844">
        <v>2025</v>
      </c>
      <c r="D3844">
        <v>2</v>
      </c>
      <c r="E3844">
        <v>84765</v>
      </c>
      <c r="F3844" t="s">
        <v>291</v>
      </c>
      <c r="G3844">
        <v>3</v>
      </c>
      <c r="H3844" t="str">
        <f>_xlfn.XLOOKUP(Table1[[#This Row],[ZIPCODE]],Table2[Zip Code],Table2[County])</f>
        <v>Washington</v>
      </c>
      <c r="I3844" t="str">
        <f>_xlfn.XLOOKUP(Table1[[#This Row],[ZIPCODE]],Table3[zip],Table3[county])</f>
        <v>Washington County</v>
      </c>
      <c r="J3844" t="str">
        <f>IFERROR(Table1[[#This Row],[County (Utah.gov)]], SUBSTITUTE(Table1[[#This Row],[County (WPR)]], " County", ""))</f>
        <v>Washington</v>
      </c>
    </row>
    <row r="3845" spans="1:10">
      <c r="A3845" t="s">
        <v>135</v>
      </c>
      <c r="B3845" t="s">
        <v>322</v>
      </c>
      <c r="C3845">
        <v>2025</v>
      </c>
      <c r="D3845">
        <v>2</v>
      </c>
      <c r="E3845">
        <v>84770</v>
      </c>
      <c r="F3845" t="s">
        <v>290</v>
      </c>
      <c r="G3845">
        <v>28</v>
      </c>
      <c r="H3845" t="str">
        <f>_xlfn.XLOOKUP(Table1[[#This Row],[ZIPCODE]],Table2[Zip Code],Table2[County])</f>
        <v>Washington</v>
      </c>
      <c r="I3845" t="str">
        <f>_xlfn.XLOOKUP(Table1[[#This Row],[ZIPCODE]],Table3[zip],Table3[county])</f>
        <v>Washington County</v>
      </c>
      <c r="J3845" t="str">
        <f>IFERROR(Table1[[#This Row],[County (Utah.gov)]], SUBSTITUTE(Table1[[#This Row],[County (WPR)]], " County", ""))</f>
        <v>Washington</v>
      </c>
    </row>
    <row r="3846" spans="1:10">
      <c r="A3846" t="s">
        <v>135</v>
      </c>
      <c r="B3846" t="s">
        <v>322</v>
      </c>
      <c r="C3846">
        <v>2025</v>
      </c>
      <c r="D3846">
        <v>2</v>
      </c>
      <c r="E3846">
        <v>84770</v>
      </c>
      <c r="F3846" t="s">
        <v>291</v>
      </c>
      <c r="G3846">
        <v>12</v>
      </c>
      <c r="H3846" t="str">
        <f>_xlfn.XLOOKUP(Table1[[#This Row],[ZIPCODE]],Table2[Zip Code],Table2[County])</f>
        <v>Washington</v>
      </c>
      <c r="I3846" t="str">
        <f>_xlfn.XLOOKUP(Table1[[#This Row],[ZIPCODE]],Table3[zip],Table3[county])</f>
        <v>Washington County</v>
      </c>
      <c r="J3846" t="str">
        <f>IFERROR(Table1[[#This Row],[County (Utah.gov)]], SUBSTITUTE(Table1[[#This Row],[County (WPR)]], " County", ""))</f>
        <v>Washington</v>
      </c>
    </row>
    <row r="3847" spans="1:10">
      <c r="A3847" t="s">
        <v>135</v>
      </c>
      <c r="B3847" t="s">
        <v>322</v>
      </c>
      <c r="C3847">
        <v>2025</v>
      </c>
      <c r="D3847">
        <v>2</v>
      </c>
      <c r="E3847">
        <v>84776</v>
      </c>
      <c r="F3847" t="s">
        <v>290</v>
      </c>
      <c r="G3847">
        <v>1</v>
      </c>
      <c r="H3847" t="str">
        <f>_xlfn.XLOOKUP(Table1[[#This Row],[ZIPCODE]],Table2[Zip Code],Table2[County])</f>
        <v>Garfield</v>
      </c>
      <c r="I3847" t="str">
        <f>_xlfn.XLOOKUP(Table1[[#This Row],[ZIPCODE]],Table3[zip],Table3[county])</f>
        <v>Garfield County</v>
      </c>
      <c r="J3847" t="str">
        <f>IFERROR(Table1[[#This Row],[County (Utah.gov)]], SUBSTITUTE(Table1[[#This Row],[County (WPR)]], " County", ""))</f>
        <v>Garfield</v>
      </c>
    </row>
    <row r="3848" spans="1:10">
      <c r="A3848" t="s">
        <v>135</v>
      </c>
      <c r="B3848" t="s">
        <v>322</v>
      </c>
      <c r="C3848">
        <v>2025</v>
      </c>
      <c r="D3848">
        <v>2</v>
      </c>
      <c r="E3848">
        <v>84780</v>
      </c>
      <c r="F3848" t="s">
        <v>290</v>
      </c>
      <c r="G3848">
        <v>27</v>
      </c>
      <c r="H3848" t="str">
        <f>_xlfn.XLOOKUP(Table1[[#This Row],[ZIPCODE]],Table2[Zip Code],Table2[County])</f>
        <v>Washington</v>
      </c>
      <c r="I3848" t="str">
        <f>_xlfn.XLOOKUP(Table1[[#This Row],[ZIPCODE]],Table3[zip],Table3[county])</f>
        <v>Washington County</v>
      </c>
      <c r="J3848" t="str">
        <f>IFERROR(Table1[[#This Row],[County (Utah.gov)]], SUBSTITUTE(Table1[[#This Row],[County (WPR)]], " County", ""))</f>
        <v>Washington</v>
      </c>
    </row>
    <row r="3849" spans="1:10">
      <c r="A3849" t="s">
        <v>135</v>
      </c>
      <c r="B3849" t="s">
        <v>322</v>
      </c>
      <c r="C3849">
        <v>2025</v>
      </c>
      <c r="D3849">
        <v>2</v>
      </c>
      <c r="E3849">
        <v>84780</v>
      </c>
      <c r="F3849" t="s">
        <v>291</v>
      </c>
      <c r="G3849">
        <v>5</v>
      </c>
      <c r="H3849" t="str">
        <f>_xlfn.XLOOKUP(Table1[[#This Row],[ZIPCODE]],Table2[Zip Code],Table2[County])</f>
        <v>Washington</v>
      </c>
      <c r="I3849" t="str">
        <f>_xlfn.XLOOKUP(Table1[[#This Row],[ZIPCODE]],Table3[zip],Table3[county])</f>
        <v>Washington County</v>
      </c>
      <c r="J3849" t="str">
        <f>IFERROR(Table1[[#This Row],[County (Utah.gov)]], SUBSTITUTE(Table1[[#This Row],[County (WPR)]], " County", ""))</f>
        <v>Washington</v>
      </c>
    </row>
    <row r="3850" spans="1:10">
      <c r="A3850" t="s">
        <v>135</v>
      </c>
      <c r="B3850" t="s">
        <v>322</v>
      </c>
      <c r="C3850">
        <v>2025</v>
      </c>
      <c r="D3850">
        <v>2</v>
      </c>
      <c r="E3850">
        <v>84782</v>
      </c>
      <c r="F3850" t="s">
        <v>291</v>
      </c>
      <c r="G3850">
        <v>1</v>
      </c>
      <c r="H3850" t="str">
        <f>_xlfn.XLOOKUP(Table1[[#This Row],[ZIPCODE]],Table2[Zip Code],Table2[County])</f>
        <v>Washington</v>
      </c>
      <c r="I3850" t="str">
        <f>_xlfn.XLOOKUP(Table1[[#This Row],[ZIPCODE]],Table3[zip],Table3[county])</f>
        <v>Washington County</v>
      </c>
      <c r="J3850" t="str">
        <f>IFERROR(Table1[[#This Row],[County (Utah.gov)]], SUBSTITUTE(Table1[[#This Row],[County (WPR)]], " County", ""))</f>
        <v>Washington</v>
      </c>
    </row>
    <row r="3851" spans="1:10">
      <c r="A3851" t="s">
        <v>135</v>
      </c>
      <c r="B3851" t="s">
        <v>322</v>
      </c>
      <c r="C3851">
        <v>2025</v>
      </c>
      <c r="D3851">
        <v>2</v>
      </c>
      <c r="E3851">
        <v>84784</v>
      </c>
      <c r="F3851" t="s">
        <v>290</v>
      </c>
      <c r="G3851">
        <v>1</v>
      </c>
      <c r="H3851" t="str">
        <f>_xlfn.XLOOKUP(Table1[[#This Row],[ZIPCODE]],Table2[Zip Code],Table2[County])</f>
        <v>Washington</v>
      </c>
      <c r="I3851" t="str">
        <f>_xlfn.XLOOKUP(Table1[[#This Row],[ZIPCODE]],Table3[zip],Table3[county])</f>
        <v>Washington County</v>
      </c>
      <c r="J3851" t="str">
        <f>IFERROR(Table1[[#This Row],[County (Utah.gov)]], SUBSTITUTE(Table1[[#This Row],[County (WPR)]], " County", ""))</f>
        <v>Washington</v>
      </c>
    </row>
    <row r="3852" spans="1:10">
      <c r="A3852" t="s">
        <v>135</v>
      </c>
      <c r="B3852" t="s">
        <v>322</v>
      </c>
      <c r="C3852">
        <v>2025</v>
      </c>
      <c r="D3852">
        <v>2</v>
      </c>
      <c r="E3852">
        <v>84790</v>
      </c>
      <c r="F3852" t="s">
        <v>290</v>
      </c>
      <c r="G3852">
        <v>40</v>
      </c>
      <c r="H3852" t="str">
        <f>_xlfn.XLOOKUP(Table1[[#This Row],[ZIPCODE]],Table2[Zip Code],Table2[County])</f>
        <v>Washington</v>
      </c>
      <c r="I3852" t="str">
        <f>_xlfn.XLOOKUP(Table1[[#This Row],[ZIPCODE]],Table3[zip],Table3[county])</f>
        <v>Washington County</v>
      </c>
      <c r="J3852" t="str">
        <f>IFERROR(Table1[[#This Row],[County (Utah.gov)]], SUBSTITUTE(Table1[[#This Row],[County (WPR)]], " County", ""))</f>
        <v>Washington</v>
      </c>
    </row>
    <row r="3853" spans="1:10">
      <c r="A3853" t="s">
        <v>135</v>
      </c>
      <c r="B3853" t="s">
        <v>322</v>
      </c>
      <c r="C3853">
        <v>2025</v>
      </c>
      <c r="D3853">
        <v>2</v>
      </c>
      <c r="E3853">
        <v>84790</v>
      </c>
      <c r="F3853" t="s">
        <v>291</v>
      </c>
      <c r="G3853">
        <v>18</v>
      </c>
      <c r="H3853" t="str">
        <f>_xlfn.XLOOKUP(Table1[[#This Row],[ZIPCODE]],Table2[Zip Code],Table2[County])</f>
        <v>Washington</v>
      </c>
      <c r="I3853" t="str">
        <f>_xlfn.XLOOKUP(Table1[[#This Row],[ZIPCODE]],Table3[zip],Table3[county])</f>
        <v>Washington County</v>
      </c>
      <c r="J3853" t="str">
        <f>IFERROR(Table1[[#This Row],[County (Utah.gov)]], SUBSTITUTE(Table1[[#This Row],[County (WPR)]], " County", ""))</f>
        <v>Washington</v>
      </c>
    </row>
    <row r="3854" spans="1:10">
      <c r="A3854" t="s">
        <v>137</v>
      </c>
      <c r="B3854" t="s">
        <v>20</v>
      </c>
      <c r="C3854">
        <v>2025</v>
      </c>
      <c r="D3854">
        <v>2</v>
      </c>
      <c r="E3854">
        <v>84001</v>
      </c>
      <c r="F3854" t="s">
        <v>290</v>
      </c>
      <c r="G3854">
        <v>1</v>
      </c>
      <c r="H3854" t="str">
        <f>_xlfn.XLOOKUP(Table1[[#This Row],[ZIPCODE]],Table2[Zip Code],Table2[County])</f>
        <v>Duchesne</v>
      </c>
      <c r="I3854" t="str">
        <f>_xlfn.XLOOKUP(Table1[[#This Row],[ZIPCODE]],Table3[zip],Table3[county])</f>
        <v>Duchesne County</v>
      </c>
      <c r="J3854" t="str">
        <f>IFERROR(Table1[[#This Row],[County (Utah.gov)]], SUBSTITUTE(Table1[[#This Row],[County (WPR)]], " County", ""))</f>
        <v>Duchesne</v>
      </c>
    </row>
    <row r="3855" spans="1:10">
      <c r="A3855" t="s">
        <v>137</v>
      </c>
      <c r="B3855" t="s">
        <v>20</v>
      </c>
      <c r="C3855">
        <v>2025</v>
      </c>
      <c r="D3855">
        <v>2</v>
      </c>
      <c r="E3855">
        <v>84002</v>
      </c>
      <c r="F3855" t="s">
        <v>290</v>
      </c>
      <c r="G3855">
        <v>1</v>
      </c>
      <c r="H3855" t="str">
        <f>_xlfn.XLOOKUP(Table1[[#This Row],[ZIPCODE]],Table2[Zip Code],Table2[County])</f>
        <v>Duchesne</v>
      </c>
      <c r="I3855" t="str">
        <f>_xlfn.XLOOKUP(Table1[[#This Row],[ZIPCODE]],Table3[zip],Table3[county])</f>
        <v>Duchesne County</v>
      </c>
      <c r="J3855" t="str">
        <f>IFERROR(Table1[[#This Row],[County (Utah.gov)]], SUBSTITUTE(Table1[[#This Row],[County (WPR)]], " County", ""))</f>
        <v>Duchesne</v>
      </c>
    </row>
    <row r="3856" spans="1:10">
      <c r="A3856" t="s">
        <v>137</v>
      </c>
      <c r="B3856" t="s">
        <v>20</v>
      </c>
      <c r="C3856">
        <v>2025</v>
      </c>
      <c r="D3856">
        <v>2</v>
      </c>
      <c r="E3856">
        <v>84003</v>
      </c>
      <c r="F3856" t="s">
        <v>290</v>
      </c>
      <c r="G3856">
        <v>852</v>
      </c>
      <c r="H3856" t="str">
        <f>_xlfn.XLOOKUP(Table1[[#This Row],[ZIPCODE]],Table2[Zip Code],Table2[County])</f>
        <v>Utah</v>
      </c>
      <c r="I3856" t="str">
        <f>_xlfn.XLOOKUP(Table1[[#This Row],[ZIPCODE]],Table3[zip],Table3[county])</f>
        <v>Utah County</v>
      </c>
      <c r="J3856" t="str">
        <f>IFERROR(Table1[[#This Row],[County (Utah.gov)]], SUBSTITUTE(Table1[[#This Row],[County (WPR)]], " County", ""))</f>
        <v>Utah</v>
      </c>
    </row>
    <row r="3857" spans="1:10">
      <c r="A3857" t="s">
        <v>137</v>
      </c>
      <c r="B3857" t="s">
        <v>20</v>
      </c>
      <c r="C3857">
        <v>2025</v>
      </c>
      <c r="D3857">
        <v>2</v>
      </c>
      <c r="E3857">
        <v>84003</v>
      </c>
      <c r="F3857" t="s">
        <v>291</v>
      </c>
      <c r="G3857">
        <v>419</v>
      </c>
      <c r="H3857" t="str">
        <f>_xlfn.XLOOKUP(Table1[[#This Row],[ZIPCODE]],Table2[Zip Code],Table2[County])</f>
        <v>Utah</v>
      </c>
      <c r="I3857" t="str">
        <f>_xlfn.XLOOKUP(Table1[[#This Row],[ZIPCODE]],Table3[zip],Table3[county])</f>
        <v>Utah County</v>
      </c>
      <c r="J3857" t="str">
        <f>IFERROR(Table1[[#This Row],[County (Utah.gov)]], SUBSTITUTE(Table1[[#This Row],[County (WPR)]], " County", ""))</f>
        <v>Utah</v>
      </c>
    </row>
    <row r="3858" spans="1:10">
      <c r="A3858" t="s">
        <v>137</v>
      </c>
      <c r="B3858" t="s">
        <v>20</v>
      </c>
      <c r="C3858">
        <v>2025</v>
      </c>
      <c r="D3858">
        <v>2</v>
      </c>
      <c r="E3858">
        <v>84004</v>
      </c>
      <c r="F3858" t="s">
        <v>290</v>
      </c>
      <c r="G3858">
        <v>156</v>
      </c>
      <c r="H3858" t="str">
        <f>_xlfn.XLOOKUP(Table1[[#This Row],[ZIPCODE]],Table2[Zip Code],Table2[County])</f>
        <v>Utah</v>
      </c>
      <c r="I3858" t="str">
        <f>_xlfn.XLOOKUP(Table1[[#This Row],[ZIPCODE]],Table3[zip],Table3[county])</f>
        <v>Utah County</v>
      </c>
      <c r="J3858" t="str">
        <f>IFERROR(Table1[[#This Row],[County (Utah.gov)]], SUBSTITUTE(Table1[[#This Row],[County (WPR)]], " County", ""))</f>
        <v>Utah</v>
      </c>
    </row>
    <row r="3859" spans="1:10">
      <c r="A3859" t="s">
        <v>137</v>
      </c>
      <c r="B3859" t="s">
        <v>20</v>
      </c>
      <c r="C3859">
        <v>2025</v>
      </c>
      <c r="D3859">
        <v>2</v>
      </c>
      <c r="E3859">
        <v>84004</v>
      </c>
      <c r="F3859" t="s">
        <v>291</v>
      </c>
      <c r="G3859">
        <v>72</v>
      </c>
      <c r="H3859" t="str">
        <f>_xlfn.XLOOKUP(Table1[[#This Row],[ZIPCODE]],Table2[Zip Code],Table2[County])</f>
        <v>Utah</v>
      </c>
      <c r="I3859" t="str">
        <f>_xlfn.XLOOKUP(Table1[[#This Row],[ZIPCODE]],Table3[zip],Table3[county])</f>
        <v>Utah County</v>
      </c>
      <c r="J3859" t="str">
        <f>IFERROR(Table1[[#This Row],[County (Utah.gov)]], SUBSTITUTE(Table1[[#This Row],[County (WPR)]], " County", ""))</f>
        <v>Utah</v>
      </c>
    </row>
    <row r="3860" spans="1:10">
      <c r="A3860" t="s">
        <v>137</v>
      </c>
      <c r="B3860" t="s">
        <v>20</v>
      </c>
      <c r="C3860">
        <v>2025</v>
      </c>
      <c r="D3860">
        <v>2</v>
      </c>
      <c r="E3860">
        <v>84005</v>
      </c>
      <c r="F3860" t="s">
        <v>290</v>
      </c>
      <c r="G3860">
        <v>347</v>
      </c>
      <c r="H3860" t="e">
        <f>_xlfn.XLOOKUP(Table1[[#This Row],[ZIPCODE]],Table2[Zip Code],Table2[County])</f>
        <v>#N/A</v>
      </c>
      <c r="I3860" t="str">
        <f>_xlfn.XLOOKUP(Table1[[#This Row],[ZIPCODE]],Table3[zip],Table3[county])</f>
        <v>Utah County</v>
      </c>
      <c r="J3860" t="str">
        <f>IFERROR(Table1[[#This Row],[County (Utah.gov)]], SUBSTITUTE(Table1[[#This Row],[County (WPR)]], " County", ""))</f>
        <v>Utah</v>
      </c>
    </row>
    <row r="3861" spans="1:10">
      <c r="A3861" t="s">
        <v>137</v>
      </c>
      <c r="B3861" t="s">
        <v>20</v>
      </c>
      <c r="C3861">
        <v>2025</v>
      </c>
      <c r="D3861">
        <v>2</v>
      </c>
      <c r="E3861">
        <v>84005</v>
      </c>
      <c r="F3861" t="s">
        <v>291</v>
      </c>
      <c r="G3861">
        <v>196</v>
      </c>
      <c r="H3861" t="e">
        <f>_xlfn.XLOOKUP(Table1[[#This Row],[ZIPCODE]],Table2[Zip Code],Table2[County])</f>
        <v>#N/A</v>
      </c>
      <c r="I3861" t="str">
        <f>_xlfn.XLOOKUP(Table1[[#This Row],[ZIPCODE]],Table3[zip],Table3[county])</f>
        <v>Utah County</v>
      </c>
      <c r="J3861" t="str">
        <f>IFERROR(Table1[[#This Row],[County (Utah.gov)]], SUBSTITUTE(Table1[[#This Row],[County (WPR)]], " County", ""))</f>
        <v>Utah</v>
      </c>
    </row>
    <row r="3862" spans="1:10">
      <c r="A3862" t="s">
        <v>137</v>
      </c>
      <c r="B3862" t="s">
        <v>20</v>
      </c>
      <c r="C3862">
        <v>2025</v>
      </c>
      <c r="D3862">
        <v>2</v>
      </c>
      <c r="E3862">
        <v>84006</v>
      </c>
      <c r="F3862" t="s">
        <v>290</v>
      </c>
      <c r="G3862">
        <v>4</v>
      </c>
      <c r="H3862" t="str">
        <f>_xlfn.XLOOKUP(Table1[[#This Row],[ZIPCODE]],Table2[Zip Code],Table2[County])</f>
        <v>Salt Lake</v>
      </c>
      <c r="I3862" t="str">
        <f>_xlfn.XLOOKUP(Table1[[#This Row],[ZIPCODE]],Table3[zip],Table3[county])</f>
        <v>Salt Lake County</v>
      </c>
      <c r="J3862" t="str">
        <f>IFERROR(Table1[[#This Row],[County (Utah.gov)]], SUBSTITUTE(Table1[[#This Row],[County (WPR)]], " County", ""))</f>
        <v>Salt Lake</v>
      </c>
    </row>
    <row r="3863" spans="1:10">
      <c r="A3863" t="s">
        <v>137</v>
      </c>
      <c r="B3863" t="s">
        <v>20</v>
      </c>
      <c r="C3863">
        <v>2025</v>
      </c>
      <c r="D3863">
        <v>2</v>
      </c>
      <c r="E3863">
        <v>84006</v>
      </c>
      <c r="F3863" t="s">
        <v>291</v>
      </c>
      <c r="G3863">
        <v>1</v>
      </c>
      <c r="H3863" t="str">
        <f>_xlfn.XLOOKUP(Table1[[#This Row],[ZIPCODE]],Table2[Zip Code],Table2[County])</f>
        <v>Salt Lake</v>
      </c>
      <c r="I3863" t="str">
        <f>_xlfn.XLOOKUP(Table1[[#This Row],[ZIPCODE]],Table3[zip],Table3[county])</f>
        <v>Salt Lake County</v>
      </c>
      <c r="J3863" t="str">
        <f>IFERROR(Table1[[#This Row],[County (Utah.gov)]], SUBSTITUTE(Table1[[#This Row],[County (WPR)]], " County", ""))</f>
        <v>Salt Lake</v>
      </c>
    </row>
    <row r="3864" spans="1:10">
      <c r="A3864" t="s">
        <v>137</v>
      </c>
      <c r="B3864" t="s">
        <v>20</v>
      </c>
      <c r="C3864">
        <v>2025</v>
      </c>
      <c r="D3864">
        <v>2</v>
      </c>
      <c r="E3864">
        <v>84007</v>
      </c>
      <c r="F3864" t="s">
        <v>291</v>
      </c>
      <c r="G3864">
        <v>1</v>
      </c>
      <c r="H3864" t="str">
        <f>_xlfn.XLOOKUP(Table1[[#This Row],[ZIPCODE]],Table2[Zip Code],Table2[County])</f>
        <v>Duchesne</v>
      </c>
      <c r="I3864" t="str">
        <f>_xlfn.XLOOKUP(Table1[[#This Row],[ZIPCODE]],Table3[zip],Table3[county])</f>
        <v>Duchesne County</v>
      </c>
      <c r="J3864" t="str">
        <f>IFERROR(Table1[[#This Row],[County (Utah.gov)]], SUBSTITUTE(Table1[[#This Row],[County (WPR)]], " County", ""))</f>
        <v>Duchesne</v>
      </c>
    </row>
    <row r="3865" spans="1:10">
      <c r="A3865" t="s">
        <v>137</v>
      </c>
      <c r="B3865" t="s">
        <v>20</v>
      </c>
      <c r="C3865">
        <v>2025</v>
      </c>
      <c r="D3865">
        <v>2</v>
      </c>
      <c r="E3865">
        <v>84009</v>
      </c>
      <c r="F3865" t="s">
        <v>290</v>
      </c>
      <c r="G3865">
        <v>165</v>
      </c>
      <c r="H3865" t="e">
        <f>_xlfn.XLOOKUP(Table1[[#This Row],[ZIPCODE]],Table2[Zip Code],Table2[County])</f>
        <v>#N/A</v>
      </c>
      <c r="I3865" t="str">
        <f>_xlfn.XLOOKUP(Table1[[#This Row],[ZIPCODE]],Table3[zip],Table3[county])</f>
        <v>Salt Lake County</v>
      </c>
      <c r="J3865" t="str">
        <f>IFERROR(Table1[[#This Row],[County (Utah.gov)]], SUBSTITUTE(Table1[[#This Row],[County (WPR)]], " County", ""))</f>
        <v>Salt Lake</v>
      </c>
    </row>
    <row r="3866" spans="1:10">
      <c r="A3866" t="s">
        <v>137</v>
      </c>
      <c r="B3866" t="s">
        <v>20</v>
      </c>
      <c r="C3866">
        <v>2025</v>
      </c>
      <c r="D3866">
        <v>2</v>
      </c>
      <c r="E3866">
        <v>84009</v>
      </c>
      <c r="F3866" t="s">
        <v>291</v>
      </c>
      <c r="G3866">
        <v>84</v>
      </c>
      <c r="H3866" t="e">
        <f>_xlfn.XLOOKUP(Table1[[#This Row],[ZIPCODE]],Table2[Zip Code],Table2[County])</f>
        <v>#N/A</v>
      </c>
      <c r="I3866" t="str">
        <f>_xlfn.XLOOKUP(Table1[[#This Row],[ZIPCODE]],Table3[zip],Table3[county])</f>
        <v>Salt Lake County</v>
      </c>
      <c r="J3866" t="str">
        <f>IFERROR(Table1[[#This Row],[County (Utah.gov)]], SUBSTITUTE(Table1[[#This Row],[County (WPR)]], " County", ""))</f>
        <v>Salt Lake</v>
      </c>
    </row>
    <row r="3867" spans="1:10">
      <c r="A3867" t="s">
        <v>137</v>
      </c>
      <c r="B3867" t="s">
        <v>20</v>
      </c>
      <c r="C3867">
        <v>2025</v>
      </c>
      <c r="D3867">
        <v>2</v>
      </c>
      <c r="E3867">
        <v>84010</v>
      </c>
      <c r="F3867" t="s">
        <v>290</v>
      </c>
      <c r="G3867">
        <v>107</v>
      </c>
      <c r="H3867" t="str">
        <f>_xlfn.XLOOKUP(Table1[[#This Row],[ZIPCODE]],Table2[Zip Code],Table2[County])</f>
        <v>Davis</v>
      </c>
      <c r="I3867" t="str">
        <f>_xlfn.XLOOKUP(Table1[[#This Row],[ZIPCODE]],Table3[zip],Table3[county])</f>
        <v>Davis County</v>
      </c>
      <c r="J3867" t="str">
        <f>IFERROR(Table1[[#This Row],[County (Utah.gov)]], SUBSTITUTE(Table1[[#This Row],[County (WPR)]], " County", ""))</f>
        <v>Davis</v>
      </c>
    </row>
    <row r="3868" spans="1:10">
      <c r="A3868" t="s">
        <v>137</v>
      </c>
      <c r="B3868" t="s">
        <v>20</v>
      </c>
      <c r="C3868">
        <v>2025</v>
      </c>
      <c r="D3868">
        <v>2</v>
      </c>
      <c r="E3868">
        <v>84010</v>
      </c>
      <c r="F3868" t="s">
        <v>291</v>
      </c>
      <c r="G3868">
        <v>44</v>
      </c>
      <c r="H3868" t="str">
        <f>_xlfn.XLOOKUP(Table1[[#This Row],[ZIPCODE]],Table2[Zip Code],Table2[County])</f>
        <v>Davis</v>
      </c>
      <c r="I3868" t="str">
        <f>_xlfn.XLOOKUP(Table1[[#This Row],[ZIPCODE]],Table3[zip],Table3[county])</f>
        <v>Davis County</v>
      </c>
      <c r="J3868" t="str">
        <f>IFERROR(Table1[[#This Row],[County (Utah.gov)]], SUBSTITUTE(Table1[[#This Row],[County (WPR)]], " County", ""))</f>
        <v>Davis</v>
      </c>
    </row>
    <row r="3869" spans="1:10">
      <c r="A3869" t="s">
        <v>137</v>
      </c>
      <c r="B3869" t="s">
        <v>20</v>
      </c>
      <c r="C3869">
        <v>2025</v>
      </c>
      <c r="D3869">
        <v>2</v>
      </c>
      <c r="E3869">
        <v>84013</v>
      </c>
      <c r="F3869" t="s">
        <v>290</v>
      </c>
      <c r="G3869">
        <v>4</v>
      </c>
      <c r="H3869" t="str">
        <f>_xlfn.XLOOKUP(Table1[[#This Row],[ZIPCODE]],Table2[Zip Code],Table2[County])</f>
        <v>Utah</v>
      </c>
      <c r="I3869" t="str">
        <f>_xlfn.XLOOKUP(Table1[[#This Row],[ZIPCODE]],Table3[zip],Table3[county])</f>
        <v>Utah County</v>
      </c>
      <c r="J3869" t="str">
        <f>IFERROR(Table1[[#This Row],[County (Utah.gov)]], SUBSTITUTE(Table1[[#This Row],[County (WPR)]], " County", ""))</f>
        <v>Utah</v>
      </c>
    </row>
    <row r="3870" spans="1:10">
      <c r="A3870" t="s">
        <v>137</v>
      </c>
      <c r="B3870" t="s">
        <v>20</v>
      </c>
      <c r="C3870">
        <v>2025</v>
      </c>
      <c r="D3870">
        <v>2</v>
      </c>
      <c r="E3870">
        <v>84013</v>
      </c>
      <c r="F3870" t="s">
        <v>291</v>
      </c>
      <c r="G3870">
        <v>2</v>
      </c>
      <c r="H3870" t="str">
        <f>_xlfn.XLOOKUP(Table1[[#This Row],[ZIPCODE]],Table2[Zip Code],Table2[County])</f>
        <v>Utah</v>
      </c>
      <c r="I3870" t="str">
        <f>_xlfn.XLOOKUP(Table1[[#This Row],[ZIPCODE]],Table3[zip],Table3[county])</f>
        <v>Utah County</v>
      </c>
      <c r="J3870" t="str">
        <f>IFERROR(Table1[[#This Row],[County (Utah.gov)]], SUBSTITUTE(Table1[[#This Row],[County (WPR)]], " County", ""))</f>
        <v>Utah</v>
      </c>
    </row>
    <row r="3871" spans="1:10">
      <c r="A3871" t="s">
        <v>137</v>
      </c>
      <c r="B3871" t="s">
        <v>20</v>
      </c>
      <c r="C3871">
        <v>2025</v>
      </c>
      <c r="D3871">
        <v>2</v>
      </c>
      <c r="E3871">
        <v>84014</v>
      </c>
      <c r="F3871" t="s">
        <v>290</v>
      </c>
      <c r="G3871">
        <v>52</v>
      </c>
      <c r="H3871" t="str">
        <f>_xlfn.XLOOKUP(Table1[[#This Row],[ZIPCODE]],Table2[Zip Code],Table2[County])</f>
        <v>Davis</v>
      </c>
      <c r="I3871" t="str">
        <f>_xlfn.XLOOKUP(Table1[[#This Row],[ZIPCODE]],Table3[zip],Table3[county])</f>
        <v>Davis County</v>
      </c>
      <c r="J3871" t="str">
        <f>IFERROR(Table1[[#This Row],[County (Utah.gov)]], SUBSTITUTE(Table1[[#This Row],[County (WPR)]], " County", ""))</f>
        <v>Davis</v>
      </c>
    </row>
    <row r="3872" spans="1:10">
      <c r="A3872" t="s">
        <v>137</v>
      </c>
      <c r="B3872" t="s">
        <v>20</v>
      </c>
      <c r="C3872">
        <v>2025</v>
      </c>
      <c r="D3872">
        <v>2</v>
      </c>
      <c r="E3872">
        <v>84014</v>
      </c>
      <c r="F3872" t="s">
        <v>291</v>
      </c>
      <c r="G3872">
        <v>14</v>
      </c>
      <c r="H3872" t="str">
        <f>_xlfn.XLOOKUP(Table1[[#This Row],[ZIPCODE]],Table2[Zip Code],Table2[County])</f>
        <v>Davis</v>
      </c>
      <c r="I3872" t="str">
        <f>_xlfn.XLOOKUP(Table1[[#This Row],[ZIPCODE]],Table3[zip],Table3[county])</f>
        <v>Davis County</v>
      </c>
      <c r="J3872" t="str">
        <f>IFERROR(Table1[[#This Row],[County (Utah.gov)]], SUBSTITUTE(Table1[[#This Row],[County (WPR)]], " County", ""))</f>
        <v>Davis</v>
      </c>
    </row>
    <row r="3873" spans="1:10">
      <c r="A3873" t="s">
        <v>137</v>
      </c>
      <c r="B3873" t="s">
        <v>20</v>
      </c>
      <c r="C3873">
        <v>2025</v>
      </c>
      <c r="D3873">
        <v>2</v>
      </c>
      <c r="E3873">
        <v>84015</v>
      </c>
      <c r="F3873" t="s">
        <v>290</v>
      </c>
      <c r="G3873">
        <v>41</v>
      </c>
      <c r="H3873" t="str">
        <f>_xlfn.XLOOKUP(Table1[[#This Row],[ZIPCODE]],Table2[Zip Code],Table2[County])</f>
        <v>Davis</v>
      </c>
      <c r="I3873" t="str">
        <f>_xlfn.XLOOKUP(Table1[[#This Row],[ZIPCODE]],Table3[zip],Table3[county])</f>
        <v>Davis County</v>
      </c>
      <c r="J3873" t="str">
        <f>IFERROR(Table1[[#This Row],[County (Utah.gov)]], SUBSTITUTE(Table1[[#This Row],[County (WPR)]], " County", ""))</f>
        <v>Davis</v>
      </c>
    </row>
    <row r="3874" spans="1:10">
      <c r="A3874" t="s">
        <v>137</v>
      </c>
      <c r="B3874" t="s">
        <v>20</v>
      </c>
      <c r="C3874">
        <v>2025</v>
      </c>
      <c r="D3874">
        <v>2</v>
      </c>
      <c r="E3874">
        <v>84015</v>
      </c>
      <c r="F3874" t="s">
        <v>291</v>
      </c>
      <c r="G3874">
        <v>6</v>
      </c>
      <c r="H3874" t="str">
        <f>_xlfn.XLOOKUP(Table1[[#This Row],[ZIPCODE]],Table2[Zip Code],Table2[County])</f>
        <v>Davis</v>
      </c>
      <c r="I3874" t="str">
        <f>_xlfn.XLOOKUP(Table1[[#This Row],[ZIPCODE]],Table3[zip],Table3[county])</f>
        <v>Davis County</v>
      </c>
      <c r="J3874" t="str">
        <f>IFERROR(Table1[[#This Row],[County (Utah.gov)]], SUBSTITUTE(Table1[[#This Row],[County (WPR)]], " County", ""))</f>
        <v>Davis</v>
      </c>
    </row>
    <row r="3875" spans="1:10">
      <c r="A3875" t="s">
        <v>137</v>
      </c>
      <c r="B3875" t="s">
        <v>20</v>
      </c>
      <c r="C3875">
        <v>2025</v>
      </c>
      <c r="D3875">
        <v>2</v>
      </c>
      <c r="E3875">
        <v>84017</v>
      </c>
      <c r="F3875" t="s">
        <v>290</v>
      </c>
      <c r="G3875">
        <v>9</v>
      </c>
      <c r="H3875" t="str">
        <f>_xlfn.XLOOKUP(Table1[[#This Row],[ZIPCODE]],Table2[Zip Code],Table2[County])</f>
        <v>Summit</v>
      </c>
      <c r="I3875" t="str">
        <f>_xlfn.XLOOKUP(Table1[[#This Row],[ZIPCODE]],Table3[zip],Table3[county])</f>
        <v>Summit County</v>
      </c>
      <c r="J3875" t="str">
        <f>IFERROR(Table1[[#This Row],[County (Utah.gov)]], SUBSTITUTE(Table1[[#This Row],[County (WPR)]], " County", ""))</f>
        <v>Summit</v>
      </c>
    </row>
    <row r="3876" spans="1:10">
      <c r="A3876" t="s">
        <v>137</v>
      </c>
      <c r="B3876" t="s">
        <v>20</v>
      </c>
      <c r="C3876">
        <v>2025</v>
      </c>
      <c r="D3876">
        <v>2</v>
      </c>
      <c r="E3876">
        <v>84017</v>
      </c>
      <c r="F3876" t="s">
        <v>291</v>
      </c>
      <c r="G3876">
        <v>2</v>
      </c>
      <c r="H3876" t="str">
        <f>_xlfn.XLOOKUP(Table1[[#This Row],[ZIPCODE]],Table2[Zip Code],Table2[County])</f>
        <v>Summit</v>
      </c>
      <c r="I3876" t="str">
        <f>_xlfn.XLOOKUP(Table1[[#This Row],[ZIPCODE]],Table3[zip],Table3[county])</f>
        <v>Summit County</v>
      </c>
      <c r="J3876" t="str">
        <f>IFERROR(Table1[[#This Row],[County (Utah.gov)]], SUBSTITUTE(Table1[[#This Row],[County (WPR)]], " County", ""))</f>
        <v>Summit</v>
      </c>
    </row>
    <row r="3877" spans="1:10">
      <c r="A3877" t="s">
        <v>137</v>
      </c>
      <c r="B3877" t="s">
        <v>20</v>
      </c>
      <c r="C3877">
        <v>2025</v>
      </c>
      <c r="D3877">
        <v>2</v>
      </c>
      <c r="E3877">
        <v>84020</v>
      </c>
      <c r="F3877" t="s">
        <v>290</v>
      </c>
      <c r="G3877">
        <v>379</v>
      </c>
      <c r="H3877" t="str">
        <f>_xlfn.XLOOKUP(Table1[[#This Row],[ZIPCODE]],Table2[Zip Code],Table2[County])</f>
        <v>Salt Lake</v>
      </c>
      <c r="I3877" t="str">
        <f>_xlfn.XLOOKUP(Table1[[#This Row],[ZIPCODE]],Table3[zip],Table3[county])</f>
        <v>Salt Lake County</v>
      </c>
      <c r="J3877" t="str">
        <f>IFERROR(Table1[[#This Row],[County (Utah.gov)]], SUBSTITUTE(Table1[[#This Row],[County (WPR)]], " County", ""))</f>
        <v>Salt Lake</v>
      </c>
    </row>
    <row r="3878" spans="1:10">
      <c r="A3878" t="s">
        <v>137</v>
      </c>
      <c r="B3878" t="s">
        <v>20</v>
      </c>
      <c r="C3878">
        <v>2025</v>
      </c>
      <c r="D3878">
        <v>2</v>
      </c>
      <c r="E3878">
        <v>84020</v>
      </c>
      <c r="F3878" t="s">
        <v>291</v>
      </c>
      <c r="G3878">
        <v>186</v>
      </c>
      <c r="H3878" t="str">
        <f>_xlfn.XLOOKUP(Table1[[#This Row],[ZIPCODE]],Table2[Zip Code],Table2[County])</f>
        <v>Salt Lake</v>
      </c>
      <c r="I3878" t="str">
        <f>_xlfn.XLOOKUP(Table1[[#This Row],[ZIPCODE]],Table3[zip],Table3[county])</f>
        <v>Salt Lake County</v>
      </c>
      <c r="J3878" t="str">
        <f>IFERROR(Table1[[#This Row],[County (Utah.gov)]], SUBSTITUTE(Table1[[#This Row],[County (WPR)]], " County", ""))</f>
        <v>Salt Lake</v>
      </c>
    </row>
    <row r="3879" spans="1:10">
      <c r="A3879" t="s">
        <v>137</v>
      </c>
      <c r="B3879" t="s">
        <v>20</v>
      </c>
      <c r="C3879">
        <v>2025</v>
      </c>
      <c r="D3879">
        <v>2</v>
      </c>
      <c r="E3879">
        <v>84023</v>
      </c>
      <c r="F3879" t="s">
        <v>291</v>
      </c>
      <c r="G3879">
        <v>1</v>
      </c>
      <c r="H3879" t="str">
        <f>_xlfn.XLOOKUP(Table1[[#This Row],[ZIPCODE]],Table2[Zip Code],Table2[County])</f>
        <v>Daggett</v>
      </c>
      <c r="I3879" t="str">
        <f>_xlfn.XLOOKUP(Table1[[#This Row],[ZIPCODE]],Table3[zip],Table3[county])</f>
        <v>Daggett County</v>
      </c>
      <c r="J3879" t="str">
        <f>IFERROR(Table1[[#This Row],[County (Utah.gov)]], SUBSTITUTE(Table1[[#This Row],[County (WPR)]], " County", ""))</f>
        <v>Daggett</v>
      </c>
    </row>
    <row r="3880" spans="1:10">
      <c r="A3880" t="s">
        <v>137</v>
      </c>
      <c r="B3880" t="s">
        <v>20</v>
      </c>
      <c r="C3880">
        <v>2025</v>
      </c>
      <c r="D3880">
        <v>2</v>
      </c>
      <c r="E3880">
        <v>84025</v>
      </c>
      <c r="F3880" t="s">
        <v>290</v>
      </c>
      <c r="G3880">
        <v>74</v>
      </c>
      <c r="H3880" t="str">
        <f>_xlfn.XLOOKUP(Table1[[#This Row],[ZIPCODE]],Table2[Zip Code],Table2[County])</f>
        <v>Davis</v>
      </c>
      <c r="I3880" t="str">
        <f>_xlfn.XLOOKUP(Table1[[#This Row],[ZIPCODE]],Table3[zip],Table3[county])</f>
        <v>Davis County</v>
      </c>
      <c r="J3880" t="str">
        <f>IFERROR(Table1[[#This Row],[County (Utah.gov)]], SUBSTITUTE(Table1[[#This Row],[County (WPR)]], " County", ""))</f>
        <v>Davis</v>
      </c>
    </row>
    <row r="3881" spans="1:10">
      <c r="A3881" t="s">
        <v>137</v>
      </c>
      <c r="B3881" t="s">
        <v>20</v>
      </c>
      <c r="C3881">
        <v>2025</v>
      </c>
      <c r="D3881">
        <v>2</v>
      </c>
      <c r="E3881">
        <v>84025</v>
      </c>
      <c r="F3881" t="s">
        <v>291</v>
      </c>
      <c r="G3881">
        <v>33</v>
      </c>
      <c r="H3881" t="str">
        <f>_xlfn.XLOOKUP(Table1[[#This Row],[ZIPCODE]],Table2[Zip Code],Table2[County])</f>
        <v>Davis</v>
      </c>
      <c r="I3881" t="str">
        <f>_xlfn.XLOOKUP(Table1[[#This Row],[ZIPCODE]],Table3[zip],Table3[county])</f>
        <v>Davis County</v>
      </c>
      <c r="J3881" t="str">
        <f>IFERROR(Table1[[#This Row],[County (Utah.gov)]], SUBSTITUTE(Table1[[#This Row],[County (WPR)]], " County", ""))</f>
        <v>Davis</v>
      </c>
    </row>
    <row r="3882" spans="1:10">
      <c r="A3882" t="s">
        <v>137</v>
      </c>
      <c r="B3882" t="s">
        <v>20</v>
      </c>
      <c r="C3882">
        <v>2025</v>
      </c>
      <c r="D3882">
        <v>2</v>
      </c>
      <c r="E3882">
        <v>84026</v>
      </c>
      <c r="F3882" t="s">
        <v>290</v>
      </c>
      <c r="G3882">
        <v>3</v>
      </c>
      <c r="H3882" t="str">
        <f>_xlfn.XLOOKUP(Table1[[#This Row],[ZIPCODE]],Table2[Zip Code],Table2[County])</f>
        <v>Uintah</v>
      </c>
      <c r="I3882" t="str">
        <f>_xlfn.XLOOKUP(Table1[[#This Row],[ZIPCODE]],Table3[zip],Table3[county])</f>
        <v>Uintah County</v>
      </c>
      <c r="J3882" t="str">
        <f>IFERROR(Table1[[#This Row],[County (Utah.gov)]], SUBSTITUTE(Table1[[#This Row],[County (WPR)]], " County", ""))</f>
        <v>Uintah</v>
      </c>
    </row>
    <row r="3883" spans="1:10">
      <c r="A3883" t="s">
        <v>137</v>
      </c>
      <c r="B3883" t="s">
        <v>20</v>
      </c>
      <c r="C3883">
        <v>2025</v>
      </c>
      <c r="D3883">
        <v>2</v>
      </c>
      <c r="E3883">
        <v>84028</v>
      </c>
      <c r="F3883" t="s">
        <v>290</v>
      </c>
      <c r="G3883">
        <v>1</v>
      </c>
      <c r="H3883" t="str">
        <f>_xlfn.XLOOKUP(Table1[[#This Row],[ZIPCODE]],Table2[Zip Code],Table2[County])</f>
        <v>Rich</v>
      </c>
      <c r="I3883" t="str">
        <f>_xlfn.XLOOKUP(Table1[[#This Row],[ZIPCODE]],Table3[zip],Table3[county])</f>
        <v>Rich County</v>
      </c>
      <c r="J3883" t="str">
        <f>IFERROR(Table1[[#This Row],[County (Utah.gov)]], SUBSTITUTE(Table1[[#This Row],[County (WPR)]], " County", ""))</f>
        <v>Rich</v>
      </c>
    </row>
    <row r="3884" spans="1:10">
      <c r="A3884" t="s">
        <v>137</v>
      </c>
      <c r="B3884" t="s">
        <v>20</v>
      </c>
      <c r="C3884">
        <v>2025</v>
      </c>
      <c r="D3884">
        <v>2</v>
      </c>
      <c r="E3884">
        <v>84029</v>
      </c>
      <c r="F3884" t="s">
        <v>290</v>
      </c>
      <c r="G3884">
        <v>14</v>
      </c>
      <c r="H3884" t="str">
        <f>_xlfn.XLOOKUP(Table1[[#This Row],[ZIPCODE]],Table2[Zip Code],Table2[County])</f>
        <v>Tooele</v>
      </c>
      <c r="I3884" t="str">
        <f>_xlfn.XLOOKUP(Table1[[#This Row],[ZIPCODE]],Table3[zip],Table3[county])</f>
        <v>Tooele County</v>
      </c>
      <c r="J3884" t="str">
        <f>IFERROR(Table1[[#This Row],[County (Utah.gov)]], SUBSTITUTE(Table1[[#This Row],[County (WPR)]], " County", ""))</f>
        <v>Tooele</v>
      </c>
    </row>
    <row r="3885" spans="1:10">
      <c r="A3885" t="s">
        <v>137</v>
      </c>
      <c r="B3885" t="s">
        <v>20</v>
      </c>
      <c r="C3885">
        <v>2025</v>
      </c>
      <c r="D3885">
        <v>2</v>
      </c>
      <c r="E3885">
        <v>84029</v>
      </c>
      <c r="F3885" t="s">
        <v>291</v>
      </c>
      <c r="G3885">
        <v>7</v>
      </c>
      <c r="H3885" t="str">
        <f>_xlfn.XLOOKUP(Table1[[#This Row],[ZIPCODE]],Table2[Zip Code],Table2[County])</f>
        <v>Tooele</v>
      </c>
      <c r="I3885" t="str">
        <f>_xlfn.XLOOKUP(Table1[[#This Row],[ZIPCODE]],Table3[zip],Table3[county])</f>
        <v>Tooele County</v>
      </c>
      <c r="J3885" t="str">
        <f>IFERROR(Table1[[#This Row],[County (Utah.gov)]], SUBSTITUTE(Table1[[#This Row],[County (WPR)]], " County", ""))</f>
        <v>Tooele</v>
      </c>
    </row>
    <row r="3886" spans="1:10">
      <c r="A3886" t="s">
        <v>137</v>
      </c>
      <c r="B3886" t="s">
        <v>20</v>
      </c>
      <c r="C3886">
        <v>2025</v>
      </c>
      <c r="D3886">
        <v>2</v>
      </c>
      <c r="E3886">
        <v>84032</v>
      </c>
      <c r="F3886" t="s">
        <v>290</v>
      </c>
      <c r="G3886">
        <v>161</v>
      </c>
      <c r="H3886" t="str">
        <f>_xlfn.XLOOKUP(Table1[[#This Row],[ZIPCODE]],Table2[Zip Code],Table2[County])</f>
        <v>Wasatch</v>
      </c>
      <c r="I3886" t="str">
        <f>_xlfn.XLOOKUP(Table1[[#This Row],[ZIPCODE]],Table3[zip],Table3[county])</f>
        <v>Wasatch County</v>
      </c>
      <c r="J3886" t="str">
        <f>IFERROR(Table1[[#This Row],[County (Utah.gov)]], SUBSTITUTE(Table1[[#This Row],[County (WPR)]], " County", ""))</f>
        <v>Wasatch</v>
      </c>
    </row>
    <row r="3887" spans="1:10">
      <c r="A3887" t="s">
        <v>137</v>
      </c>
      <c r="B3887" t="s">
        <v>20</v>
      </c>
      <c r="C3887">
        <v>2025</v>
      </c>
      <c r="D3887">
        <v>2</v>
      </c>
      <c r="E3887">
        <v>84032</v>
      </c>
      <c r="F3887" t="s">
        <v>291</v>
      </c>
      <c r="G3887">
        <v>90</v>
      </c>
      <c r="H3887" t="str">
        <f>_xlfn.XLOOKUP(Table1[[#This Row],[ZIPCODE]],Table2[Zip Code],Table2[County])</f>
        <v>Wasatch</v>
      </c>
      <c r="I3887" t="str">
        <f>_xlfn.XLOOKUP(Table1[[#This Row],[ZIPCODE]],Table3[zip],Table3[county])</f>
        <v>Wasatch County</v>
      </c>
      <c r="J3887" t="str">
        <f>IFERROR(Table1[[#This Row],[County (Utah.gov)]], SUBSTITUTE(Table1[[#This Row],[County (WPR)]], " County", ""))</f>
        <v>Wasatch</v>
      </c>
    </row>
    <row r="3888" spans="1:10">
      <c r="A3888" t="s">
        <v>137</v>
      </c>
      <c r="B3888" t="s">
        <v>20</v>
      </c>
      <c r="C3888">
        <v>2025</v>
      </c>
      <c r="D3888">
        <v>2</v>
      </c>
      <c r="E3888">
        <v>84033</v>
      </c>
      <c r="F3888" t="s">
        <v>291</v>
      </c>
      <c r="G3888">
        <v>1</v>
      </c>
      <c r="H3888" t="str">
        <f>_xlfn.XLOOKUP(Table1[[#This Row],[ZIPCODE]],Table2[Zip Code],Table2[County])</f>
        <v>Summit</v>
      </c>
      <c r="I3888" t="str">
        <f>_xlfn.XLOOKUP(Table1[[#This Row],[ZIPCODE]],Table3[zip],Table3[county])</f>
        <v>Summit County</v>
      </c>
      <c r="J3888" t="str">
        <f>IFERROR(Table1[[#This Row],[County (Utah.gov)]], SUBSTITUTE(Table1[[#This Row],[County (WPR)]], " County", ""))</f>
        <v>Summit</v>
      </c>
    </row>
    <row r="3889" spans="1:10">
      <c r="A3889" t="s">
        <v>137</v>
      </c>
      <c r="B3889" t="s">
        <v>20</v>
      </c>
      <c r="C3889">
        <v>2025</v>
      </c>
      <c r="D3889">
        <v>2</v>
      </c>
      <c r="E3889">
        <v>84035</v>
      </c>
      <c r="F3889" t="s">
        <v>290</v>
      </c>
      <c r="G3889">
        <v>2</v>
      </c>
      <c r="H3889" t="str">
        <f>_xlfn.XLOOKUP(Table1[[#This Row],[ZIPCODE]],Table2[Zip Code],Table2[County])</f>
        <v>Uintah</v>
      </c>
      <c r="I3889" t="str">
        <f>_xlfn.XLOOKUP(Table1[[#This Row],[ZIPCODE]],Table3[zip],Table3[county])</f>
        <v>Uintah County</v>
      </c>
      <c r="J3889" t="str">
        <f>IFERROR(Table1[[#This Row],[County (Utah.gov)]], SUBSTITUTE(Table1[[#This Row],[County (WPR)]], " County", ""))</f>
        <v>Uintah</v>
      </c>
    </row>
    <row r="3890" spans="1:10">
      <c r="A3890" t="s">
        <v>137</v>
      </c>
      <c r="B3890" t="s">
        <v>20</v>
      </c>
      <c r="C3890">
        <v>2025</v>
      </c>
      <c r="D3890">
        <v>2</v>
      </c>
      <c r="E3890">
        <v>84036</v>
      </c>
      <c r="F3890" t="s">
        <v>290</v>
      </c>
      <c r="G3890">
        <v>19</v>
      </c>
      <c r="H3890" t="str">
        <f>_xlfn.XLOOKUP(Table1[[#This Row],[ZIPCODE]],Table2[Zip Code],Table2[County])</f>
        <v>Summit</v>
      </c>
      <c r="I3890" t="str">
        <f>_xlfn.XLOOKUP(Table1[[#This Row],[ZIPCODE]],Table3[zip],Table3[county])</f>
        <v>Summit County</v>
      </c>
      <c r="J3890" t="str">
        <f>IFERROR(Table1[[#This Row],[County (Utah.gov)]], SUBSTITUTE(Table1[[#This Row],[County (WPR)]], " County", ""))</f>
        <v>Summit</v>
      </c>
    </row>
    <row r="3891" spans="1:10">
      <c r="A3891" t="s">
        <v>137</v>
      </c>
      <c r="B3891" t="s">
        <v>20</v>
      </c>
      <c r="C3891">
        <v>2025</v>
      </c>
      <c r="D3891">
        <v>2</v>
      </c>
      <c r="E3891">
        <v>84036</v>
      </c>
      <c r="F3891" t="s">
        <v>291</v>
      </c>
      <c r="G3891">
        <v>11</v>
      </c>
      <c r="H3891" t="str">
        <f>_xlfn.XLOOKUP(Table1[[#This Row],[ZIPCODE]],Table2[Zip Code],Table2[County])</f>
        <v>Summit</v>
      </c>
      <c r="I3891" t="str">
        <f>_xlfn.XLOOKUP(Table1[[#This Row],[ZIPCODE]],Table3[zip],Table3[county])</f>
        <v>Summit County</v>
      </c>
      <c r="J3891" t="str">
        <f>IFERROR(Table1[[#This Row],[County (Utah.gov)]], SUBSTITUTE(Table1[[#This Row],[County (WPR)]], " County", ""))</f>
        <v>Summit</v>
      </c>
    </row>
    <row r="3892" spans="1:10">
      <c r="A3892" t="s">
        <v>137</v>
      </c>
      <c r="B3892" t="s">
        <v>20</v>
      </c>
      <c r="C3892">
        <v>2025</v>
      </c>
      <c r="D3892">
        <v>2</v>
      </c>
      <c r="E3892">
        <v>84037</v>
      </c>
      <c r="F3892" t="s">
        <v>290</v>
      </c>
      <c r="G3892">
        <v>177</v>
      </c>
      <c r="H3892" t="str">
        <f>_xlfn.XLOOKUP(Table1[[#This Row],[ZIPCODE]],Table2[Zip Code],Table2[County])</f>
        <v>Davis</v>
      </c>
      <c r="I3892" t="str">
        <f>_xlfn.XLOOKUP(Table1[[#This Row],[ZIPCODE]],Table3[zip],Table3[county])</f>
        <v>Davis County</v>
      </c>
      <c r="J3892" t="str">
        <f>IFERROR(Table1[[#This Row],[County (Utah.gov)]], SUBSTITUTE(Table1[[#This Row],[County (WPR)]], " County", ""))</f>
        <v>Davis</v>
      </c>
    </row>
    <row r="3893" spans="1:10">
      <c r="A3893" t="s">
        <v>137</v>
      </c>
      <c r="B3893" t="s">
        <v>20</v>
      </c>
      <c r="C3893">
        <v>2025</v>
      </c>
      <c r="D3893">
        <v>2</v>
      </c>
      <c r="E3893">
        <v>84037</v>
      </c>
      <c r="F3893" t="s">
        <v>291</v>
      </c>
      <c r="G3893">
        <v>45</v>
      </c>
      <c r="H3893" t="str">
        <f>_xlfn.XLOOKUP(Table1[[#This Row],[ZIPCODE]],Table2[Zip Code],Table2[County])</f>
        <v>Davis</v>
      </c>
      <c r="I3893" t="str">
        <f>_xlfn.XLOOKUP(Table1[[#This Row],[ZIPCODE]],Table3[zip],Table3[county])</f>
        <v>Davis County</v>
      </c>
      <c r="J3893" t="str">
        <f>IFERROR(Table1[[#This Row],[County (Utah.gov)]], SUBSTITUTE(Table1[[#This Row],[County (WPR)]], " County", ""))</f>
        <v>Davis</v>
      </c>
    </row>
    <row r="3894" spans="1:10">
      <c r="A3894" t="s">
        <v>137</v>
      </c>
      <c r="B3894" t="s">
        <v>20</v>
      </c>
      <c r="C3894">
        <v>2025</v>
      </c>
      <c r="D3894">
        <v>2</v>
      </c>
      <c r="E3894">
        <v>84039</v>
      </c>
      <c r="F3894" t="s">
        <v>291</v>
      </c>
      <c r="G3894">
        <v>1</v>
      </c>
      <c r="H3894" t="str">
        <f>_xlfn.XLOOKUP(Table1[[#This Row],[ZIPCODE]],Table2[Zip Code],Table2[County])</f>
        <v>Uintah</v>
      </c>
      <c r="I3894" t="str">
        <f>_xlfn.XLOOKUP(Table1[[#This Row],[ZIPCODE]],Table3[zip],Table3[county])</f>
        <v>Uintah County</v>
      </c>
      <c r="J3894" t="str">
        <f>IFERROR(Table1[[#This Row],[County (Utah.gov)]], SUBSTITUTE(Table1[[#This Row],[County (WPR)]], " County", ""))</f>
        <v>Uintah</v>
      </c>
    </row>
    <row r="3895" spans="1:10">
      <c r="A3895" t="s">
        <v>137</v>
      </c>
      <c r="B3895" t="s">
        <v>20</v>
      </c>
      <c r="C3895">
        <v>2025</v>
      </c>
      <c r="D3895">
        <v>2</v>
      </c>
      <c r="E3895">
        <v>84040</v>
      </c>
      <c r="F3895" t="s">
        <v>290</v>
      </c>
      <c r="G3895">
        <v>34</v>
      </c>
      <c r="H3895" t="str">
        <f>_xlfn.XLOOKUP(Table1[[#This Row],[ZIPCODE]],Table2[Zip Code],Table2[County])</f>
        <v>Davis</v>
      </c>
      <c r="I3895" t="str">
        <f>_xlfn.XLOOKUP(Table1[[#This Row],[ZIPCODE]],Table3[zip],Table3[county])</f>
        <v>Davis County</v>
      </c>
      <c r="J3895" t="str">
        <f>IFERROR(Table1[[#This Row],[County (Utah.gov)]], SUBSTITUTE(Table1[[#This Row],[County (WPR)]], " County", ""))</f>
        <v>Davis</v>
      </c>
    </row>
    <row r="3896" spans="1:10">
      <c r="A3896" t="s">
        <v>137</v>
      </c>
      <c r="B3896" t="s">
        <v>20</v>
      </c>
      <c r="C3896">
        <v>2025</v>
      </c>
      <c r="D3896">
        <v>2</v>
      </c>
      <c r="E3896">
        <v>84040</v>
      </c>
      <c r="F3896" t="s">
        <v>291</v>
      </c>
      <c r="G3896">
        <v>6</v>
      </c>
      <c r="H3896" t="str">
        <f>_xlfn.XLOOKUP(Table1[[#This Row],[ZIPCODE]],Table2[Zip Code],Table2[County])</f>
        <v>Davis</v>
      </c>
      <c r="I3896" t="str">
        <f>_xlfn.XLOOKUP(Table1[[#This Row],[ZIPCODE]],Table3[zip],Table3[county])</f>
        <v>Davis County</v>
      </c>
      <c r="J3896" t="str">
        <f>IFERROR(Table1[[#This Row],[County (Utah.gov)]], SUBSTITUTE(Table1[[#This Row],[County (WPR)]], " County", ""))</f>
        <v>Davis</v>
      </c>
    </row>
    <row r="3897" spans="1:10">
      <c r="A3897" t="s">
        <v>137</v>
      </c>
      <c r="B3897" t="s">
        <v>20</v>
      </c>
      <c r="C3897">
        <v>2025</v>
      </c>
      <c r="D3897">
        <v>2</v>
      </c>
      <c r="E3897">
        <v>84041</v>
      </c>
      <c r="F3897" t="s">
        <v>290</v>
      </c>
      <c r="G3897">
        <v>63</v>
      </c>
      <c r="H3897" t="str">
        <f>_xlfn.XLOOKUP(Table1[[#This Row],[ZIPCODE]],Table2[Zip Code],Table2[County])</f>
        <v>Davis</v>
      </c>
      <c r="I3897" t="str">
        <f>_xlfn.XLOOKUP(Table1[[#This Row],[ZIPCODE]],Table3[zip],Table3[county])</f>
        <v>Davis County</v>
      </c>
      <c r="J3897" t="str">
        <f>IFERROR(Table1[[#This Row],[County (Utah.gov)]], SUBSTITUTE(Table1[[#This Row],[County (WPR)]], " County", ""))</f>
        <v>Davis</v>
      </c>
    </row>
    <row r="3898" spans="1:10">
      <c r="A3898" t="s">
        <v>137</v>
      </c>
      <c r="B3898" t="s">
        <v>20</v>
      </c>
      <c r="C3898">
        <v>2025</v>
      </c>
      <c r="D3898">
        <v>2</v>
      </c>
      <c r="E3898">
        <v>84041</v>
      </c>
      <c r="F3898" t="s">
        <v>291</v>
      </c>
      <c r="G3898">
        <v>17</v>
      </c>
      <c r="H3898" t="str">
        <f>_xlfn.XLOOKUP(Table1[[#This Row],[ZIPCODE]],Table2[Zip Code],Table2[County])</f>
        <v>Davis</v>
      </c>
      <c r="I3898" t="str">
        <f>_xlfn.XLOOKUP(Table1[[#This Row],[ZIPCODE]],Table3[zip],Table3[county])</f>
        <v>Davis County</v>
      </c>
      <c r="J3898" t="str">
        <f>IFERROR(Table1[[#This Row],[County (Utah.gov)]], SUBSTITUTE(Table1[[#This Row],[County (WPR)]], " County", ""))</f>
        <v>Davis</v>
      </c>
    </row>
    <row r="3899" spans="1:10">
      <c r="A3899" t="s">
        <v>137</v>
      </c>
      <c r="B3899" t="s">
        <v>20</v>
      </c>
      <c r="C3899">
        <v>2025</v>
      </c>
      <c r="D3899">
        <v>2</v>
      </c>
      <c r="E3899">
        <v>84042</v>
      </c>
      <c r="F3899" t="s">
        <v>290</v>
      </c>
      <c r="G3899">
        <v>191</v>
      </c>
      <c r="H3899" t="str">
        <f>_xlfn.XLOOKUP(Table1[[#This Row],[ZIPCODE]],Table2[Zip Code],Table2[County])</f>
        <v>Utah</v>
      </c>
      <c r="I3899" t="str">
        <f>_xlfn.XLOOKUP(Table1[[#This Row],[ZIPCODE]],Table3[zip],Table3[county])</f>
        <v>Utah County</v>
      </c>
      <c r="J3899" t="str">
        <f>IFERROR(Table1[[#This Row],[County (Utah.gov)]], SUBSTITUTE(Table1[[#This Row],[County (WPR)]], " County", ""))</f>
        <v>Utah</v>
      </c>
    </row>
    <row r="3900" spans="1:10">
      <c r="A3900" t="s">
        <v>137</v>
      </c>
      <c r="B3900" t="s">
        <v>20</v>
      </c>
      <c r="C3900">
        <v>2025</v>
      </c>
      <c r="D3900">
        <v>2</v>
      </c>
      <c r="E3900">
        <v>84042</v>
      </c>
      <c r="F3900" t="s">
        <v>291</v>
      </c>
      <c r="G3900">
        <v>93</v>
      </c>
      <c r="H3900" t="str">
        <f>_xlfn.XLOOKUP(Table1[[#This Row],[ZIPCODE]],Table2[Zip Code],Table2[County])</f>
        <v>Utah</v>
      </c>
      <c r="I3900" t="str">
        <f>_xlfn.XLOOKUP(Table1[[#This Row],[ZIPCODE]],Table3[zip],Table3[county])</f>
        <v>Utah County</v>
      </c>
      <c r="J3900" t="str">
        <f>IFERROR(Table1[[#This Row],[County (Utah.gov)]], SUBSTITUTE(Table1[[#This Row],[County (WPR)]], " County", ""))</f>
        <v>Utah</v>
      </c>
    </row>
    <row r="3901" spans="1:10">
      <c r="A3901" t="s">
        <v>137</v>
      </c>
      <c r="B3901" t="s">
        <v>20</v>
      </c>
      <c r="C3901">
        <v>2025</v>
      </c>
      <c r="D3901">
        <v>2</v>
      </c>
      <c r="E3901">
        <v>84043</v>
      </c>
      <c r="F3901" t="s">
        <v>290</v>
      </c>
      <c r="G3901">
        <v>964</v>
      </c>
      <c r="H3901" t="str">
        <f>_xlfn.XLOOKUP(Table1[[#This Row],[ZIPCODE]],Table2[Zip Code],Table2[County])</f>
        <v>Utah</v>
      </c>
      <c r="I3901" t="str">
        <f>_xlfn.XLOOKUP(Table1[[#This Row],[ZIPCODE]],Table3[zip],Table3[county])</f>
        <v>Utah County</v>
      </c>
      <c r="J3901" t="str">
        <f>IFERROR(Table1[[#This Row],[County (Utah.gov)]], SUBSTITUTE(Table1[[#This Row],[County (WPR)]], " County", ""))</f>
        <v>Utah</v>
      </c>
    </row>
    <row r="3902" spans="1:10">
      <c r="A3902" t="s">
        <v>137</v>
      </c>
      <c r="B3902" t="s">
        <v>20</v>
      </c>
      <c r="C3902">
        <v>2025</v>
      </c>
      <c r="D3902">
        <v>2</v>
      </c>
      <c r="E3902">
        <v>84043</v>
      </c>
      <c r="F3902" t="s">
        <v>291</v>
      </c>
      <c r="G3902">
        <v>430</v>
      </c>
      <c r="H3902" t="str">
        <f>_xlfn.XLOOKUP(Table1[[#This Row],[ZIPCODE]],Table2[Zip Code],Table2[County])</f>
        <v>Utah</v>
      </c>
      <c r="I3902" t="str">
        <f>_xlfn.XLOOKUP(Table1[[#This Row],[ZIPCODE]],Table3[zip],Table3[county])</f>
        <v>Utah County</v>
      </c>
      <c r="J3902" t="str">
        <f>IFERROR(Table1[[#This Row],[County (Utah.gov)]], SUBSTITUTE(Table1[[#This Row],[County (WPR)]], " County", ""))</f>
        <v>Utah</v>
      </c>
    </row>
    <row r="3903" spans="1:10">
      <c r="A3903" t="s">
        <v>137</v>
      </c>
      <c r="B3903" t="s">
        <v>20</v>
      </c>
      <c r="C3903">
        <v>2025</v>
      </c>
      <c r="D3903">
        <v>2</v>
      </c>
      <c r="E3903">
        <v>84044</v>
      </c>
      <c r="F3903" t="s">
        <v>290</v>
      </c>
      <c r="G3903">
        <v>21</v>
      </c>
      <c r="H3903" t="str">
        <f>_xlfn.XLOOKUP(Table1[[#This Row],[ZIPCODE]],Table2[Zip Code],Table2[County])</f>
        <v>Salt Lake</v>
      </c>
      <c r="I3903" t="str">
        <f>_xlfn.XLOOKUP(Table1[[#This Row],[ZIPCODE]],Table3[zip],Table3[county])</f>
        <v>Salt Lake County</v>
      </c>
      <c r="J3903" t="str">
        <f>IFERROR(Table1[[#This Row],[County (Utah.gov)]], SUBSTITUTE(Table1[[#This Row],[County (WPR)]], " County", ""))</f>
        <v>Salt Lake</v>
      </c>
    </row>
    <row r="3904" spans="1:10">
      <c r="A3904" t="s">
        <v>137</v>
      </c>
      <c r="B3904" t="s">
        <v>20</v>
      </c>
      <c r="C3904">
        <v>2025</v>
      </c>
      <c r="D3904">
        <v>2</v>
      </c>
      <c r="E3904">
        <v>84044</v>
      </c>
      <c r="F3904" t="s">
        <v>291</v>
      </c>
      <c r="G3904">
        <v>12</v>
      </c>
      <c r="H3904" t="str">
        <f>_xlfn.XLOOKUP(Table1[[#This Row],[ZIPCODE]],Table2[Zip Code],Table2[County])</f>
        <v>Salt Lake</v>
      </c>
      <c r="I3904" t="str">
        <f>_xlfn.XLOOKUP(Table1[[#This Row],[ZIPCODE]],Table3[zip],Table3[county])</f>
        <v>Salt Lake County</v>
      </c>
      <c r="J3904" t="str">
        <f>IFERROR(Table1[[#This Row],[County (Utah.gov)]], SUBSTITUTE(Table1[[#This Row],[County (WPR)]], " County", ""))</f>
        <v>Salt Lake</v>
      </c>
    </row>
    <row r="3905" spans="1:10">
      <c r="A3905" t="s">
        <v>137</v>
      </c>
      <c r="B3905" t="s">
        <v>20</v>
      </c>
      <c r="C3905">
        <v>2025</v>
      </c>
      <c r="D3905">
        <v>2</v>
      </c>
      <c r="E3905">
        <v>84045</v>
      </c>
      <c r="F3905" t="s">
        <v>290</v>
      </c>
      <c r="G3905">
        <v>453</v>
      </c>
      <c r="H3905" t="e">
        <f>_xlfn.XLOOKUP(Table1[[#This Row],[ZIPCODE]],Table2[Zip Code],Table2[County])</f>
        <v>#N/A</v>
      </c>
      <c r="I3905" t="str">
        <f>_xlfn.XLOOKUP(Table1[[#This Row],[ZIPCODE]],Table3[zip],Table3[county])</f>
        <v>Utah County</v>
      </c>
      <c r="J3905" t="str">
        <f>IFERROR(Table1[[#This Row],[County (Utah.gov)]], SUBSTITUTE(Table1[[#This Row],[County (WPR)]], " County", ""))</f>
        <v>Utah</v>
      </c>
    </row>
    <row r="3906" spans="1:10">
      <c r="A3906" t="s">
        <v>137</v>
      </c>
      <c r="B3906" t="s">
        <v>20</v>
      </c>
      <c r="C3906">
        <v>2025</v>
      </c>
      <c r="D3906">
        <v>2</v>
      </c>
      <c r="E3906">
        <v>84045</v>
      </c>
      <c r="F3906" t="s">
        <v>291</v>
      </c>
      <c r="G3906">
        <v>225</v>
      </c>
      <c r="H3906" t="e">
        <f>_xlfn.XLOOKUP(Table1[[#This Row],[ZIPCODE]],Table2[Zip Code],Table2[County])</f>
        <v>#N/A</v>
      </c>
      <c r="I3906" t="str">
        <f>_xlfn.XLOOKUP(Table1[[#This Row],[ZIPCODE]],Table3[zip],Table3[county])</f>
        <v>Utah County</v>
      </c>
      <c r="J3906" t="str">
        <f>IFERROR(Table1[[#This Row],[County (Utah.gov)]], SUBSTITUTE(Table1[[#This Row],[County (WPR)]], " County", ""))</f>
        <v>Utah</v>
      </c>
    </row>
    <row r="3907" spans="1:10">
      <c r="A3907" t="s">
        <v>137</v>
      </c>
      <c r="B3907" t="s">
        <v>20</v>
      </c>
      <c r="C3907">
        <v>2025</v>
      </c>
      <c r="D3907">
        <v>2</v>
      </c>
      <c r="E3907">
        <v>84046</v>
      </c>
      <c r="F3907" t="s">
        <v>291</v>
      </c>
      <c r="G3907">
        <v>1</v>
      </c>
      <c r="H3907" t="str">
        <f>_xlfn.XLOOKUP(Table1[[#This Row],[ZIPCODE]],Table2[Zip Code],Table2[County])</f>
        <v>Daggett</v>
      </c>
      <c r="I3907" t="str">
        <f>_xlfn.XLOOKUP(Table1[[#This Row],[ZIPCODE]],Table3[zip],Table3[county])</f>
        <v>Daggett County</v>
      </c>
      <c r="J3907" t="str">
        <f>IFERROR(Table1[[#This Row],[County (Utah.gov)]], SUBSTITUTE(Table1[[#This Row],[County (WPR)]], " County", ""))</f>
        <v>Daggett</v>
      </c>
    </row>
    <row r="3908" spans="1:10">
      <c r="A3908" t="s">
        <v>137</v>
      </c>
      <c r="B3908" t="s">
        <v>20</v>
      </c>
      <c r="C3908">
        <v>2025</v>
      </c>
      <c r="D3908">
        <v>2</v>
      </c>
      <c r="E3908">
        <v>84047</v>
      </c>
      <c r="F3908" t="s">
        <v>290</v>
      </c>
      <c r="G3908">
        <v>35</v>
      </c>
      <c r="H3908" t="str">
        <f>_xlfn.XLOOKUP(Table1[[#This Row],[ZIPCODE]],Table2[Zip Code],Table2[County])</f>
        <v>Salt Lake</v>
      </c>
      <c r="I3908" t="str">
        <f>_xlfn.XLOOKUP(Table1[[#This Row],[ZIPCODE]],Table3[zip],Table3[county])</f>
        <v>Salt Lake County</v>
      </c>
      <c r="J3908" t="str">
        <f>IFERROR(Table1[[#This Row],[County (Utah.gov)]], SUBSTITUTE(Table1[[#This Row],[County (WPR)]], " County", ""))</f>
        <v>Salt Lake</v>
      </c>
    </row>
    <row r="3909" spans="1:10">
      <c r="A3909" t="s">
        <v>137</v>
      </c>
      <c r="B3909" t="s">
        <v>20</v>
      </c>
      <c r="C3909">
        <v>2025</v>
      </c>
      <c r="D3909">
        <v>2</v>
      </c>
      <c r="E3909">
        <v>84047</v>
      </c>
      <c r="F3909" t="s">
        <v>291</v>
      </c>
      <c r="G3909">
        <v>19</v>
      </c>
      <c r="H3909" t="str">
        <f>_xlfn.XLOOKUP(Table1[[#This Row],[ZIPCODE]],Table2[Zip Code],Table2[County])</f>
        <v>Salt Lake</v>
      </c>
      <c r="I3909" t="str">
        <f>_xlfn.XLOOKUP(Table1[[#This Row],[ZIPCODE]],Table3[zip],Table3[county])</f>
        <v>Salt Lake County</v>
      </c>
      <c r="J3909" t="str">
        <f>IFERROR(Table1[[#This Row],[County (Utah.gov)]], SUBSTITUTE(Table1[[#This Row],[County (WPR)]], " County", ""))</f>
        <v>Salt Lake</v>
      </c>
    </row>
    <row r="3910" spans="1:10">
      <c r="A3910" t="s">
        <v>137</v>
      </c>
      <c r="B3910" t="s">
        <v>20</v>
      </c>
      <c r="C3910">
        <v>2025</v>
      </c>
      <c r="D3910">
        <v>2</v>
      </c>
      <c r="E3910">
        <v>84049</v>
      </c>
      <c r="F3910" t="s">
        <v>290</v>
      </c>
      <c r="G3910">
        <v>50</v>
      </c>
      <c r="H3910" t="str">
        <f>_xlfn.XLOOKUP(Table1[[#This Row],[ZIPCODE]],Table2[Zip Code],Table2[County])</f>
        <v>Wasatch</v>
      </c>
      <c r="I3910" t="str">
        <f>_xlfn.XLOOKUP(Table1[[#This Row],[ZIPCODE]],Table3[zip],Table3[county])</f>
        <v>Wasatch County</v>
      </c>
      <c r="J3910" t="str">
        <f>IFERROR(Table1[[#This Row],[County (Utah.gov)]], SUBSTITUTE(Table1[[#This Row],[County (WPR)]], " County", ""))</f>
        <v>Wasatch</v>
      </c>
    </row>
    <row r="3911" spans="1:10">
      <c r="A3911" t="s">
        <v>137</v>
      </c>
      <c r="B3911" t="s">
        <v>20</v>
      </c>
      <c r="C3911">
        <v>2025</v>
      </c>
      <c r="D3911">
        <v>2</v>
      </c>
      <c r="E3911">
        <v>84049</v>
      </c>
      <c r="F3911" t="s">
        <v>291</v>
      </c>
      <c r="G3911">
        <v>20</v>
      </c>
      <c r="H3911" t="str">
        <f>_xlfn.XLOOKUP(Table1[[#This Row],[ZIPCODE]],Table2[Zip Code],Table2[County])</f>
        <v>Wasatch</v>
      </c>
      <c r="I3911" t="str">
        <f>_xlfn.XLOOKUP(Table1[[#This Row],[ZIPCODE]],Table3[zip],Table3[county])</f>
        <v>Wasatch County</v>
      </c>
      <c r="J3911" t="str">
        <f>IFERROR(Table1[[#This Row],[County (Utah.gov)]], SUBSTITUTE(Table1[[#This Row],[County (WPR)]], " County", ""))</f>
        <v>Wasatch</v>
      </c>
    </row>
    <row r="3912" spans="1:10">
      <c r="A3912" t="s">
        <v>137</v>
      </c>
      <c r="B3912" t="s">
        <v>20</v>
      </c>
      <c r="C3912">
        <v>2025</v>
      </c>
      <c r="D3912">
        <v>2</v>
      </c>
      <c r="E3912">
        <v>84050</v>
      </c>
      <c r="F3912" t="s">
        <v>290</v>
      </c>
      <c r="G3912">
        <v>34</v>
      </c>
      <c r="H3912" t="str">
        <f>_xlfn.XLOOKUP(Table1[[#This Row],[ZIPCODE]],Table2[Zip Code],Table2[County])</f>
        <v>Morgan</v>
      </c>
      <c r="I3912" t="str">
        <f>_xlfn.XLOOKUP(Table1[[#This Row],[ZIPCODE]],Table3[zip],Table3[county])</f>
        <v>Morgan County</v>
      </c>
      <c r="J3912" t="str">
        <f>IFERROR(Table1[[#This Row],[County (Utah.gov)]], SUBSTITUTE(Table1[[#This Row],[County (WPR)]], " County", ""))</f>
        <v>Morgan</v>
      </c>
    </row>
    <row r="3913" spans="1:10">
      <c r="A3913" t="s">
        <v>137</v>
      </c>
      <c r="B3913" t="s">
        <v>20</v>
      </c>
      <c r="C3913">
        <v>2025</v>
      </c>
      <c r="D3913">
        <v>2</v>
      </c>
      <c r="E3913">
        <v>84050</v>
      </c>
      <c r="F3913" t="s">
        <v>291</v>
      </c>
      <c r="G3913">
        <v>4</v>
      </c>
      <c r="H3913" t="str">
        <f>_xlfn.XLOOKUP(Table1[[#This Row],[ZIPCODE]],Table2[Zip Code],Table2[County])</f>
        <v>Morgan</v>
      </c>
      <c r="I3913" t="str">
        <f>_xlfn.XLOOKUP(Table1[[#This Row],[ZIPCODE]],Table3[zip],Table3[county])</f>
        <v>Morgan County</v>
      </c>
      <c r="J3913" t="str">
        <f>IFERROR(Table1[[#This Row],[County (Utah.gov)]], SUBSTITUTE(Table1[[#This Row],[County (WPR)]], " County", ""))</f>
        <v>Morgan</v>
      </c>
    </row>
    <row r="3914" spans="1:10">
      <c r="A3914" t="s">
        <v>137</v>
      </c>
      <c r="B3914" t="s">
        <v>20</v>
      </c>
      <c r="C3914">
        <v>2025</v>
      </c>
      <c r="D3914">
        <v>2</v>
      </c>
      <c r="E3914">
        <v>84051</v>
      </c>
      <c r="F3914" t="s">
        <v>290</v>
      </c>
      <c r="G3914">
        <v>1</v>
      </c>
      <c r="H3914" t="str">
        <f>_xlfn.XLOOKUP(Table1[[#This Row],[ZIPCODE]],Table2[Zip Code],Table2[County])</f>
        <v>Duchesne</v>
      </c>
      <c r="I3914" t="str">
        <f>_xlfn.XLOOKUP(Table1[[#This Row],[ZIPCODE]],Table3[zip],Table3[county])</f>
        <v>Duchesne County</v>
      </c>
      <c r="J3914" t="str">
        <f>IFERROR(Table1[[#This Row],[County (Utah.gov)]], SUBSTITUTE(Table1[[#This Row],[County (WPR)]], " County", ""))</f>
        <v>Duchesne</v>
      </c>
    </row>
    <row r="3915" spans="1:10">
      <c r="A3915" t="s">
        <v>137</v>
      </c>
      <c r="B3915" t="s">
        <v>20</v>
      </c>
      <c r="C3915">
        <v>2025</v>
      </c>
      <c r="D3915">
        <v>2</v>
      </c>
      <c r="E3915">
        <v>84053</v>
      </c>
      <c r="F3915" t="s">
        <v>290</v>
      </c>
      <c r="G3915">
        <v>3</v>
      </c>
      <c r="H3915" t="str">
        <f>_xlfn.XLOOKUP(Table1[[#This Row],[ZIPCODE]],Table2[Zip Code],Table2[County])</f>
        <v>Duchesne</v>
      </c>
      <c r="I3915" t="str">
        <f>_xlfn.XLOOKUP(Table1[[#This Row],[ZIPCODE]],Table3[zip],Table3[county])</f>
        <v>Duchesne County</v>
      </c>
      <c r="J3915" t="str">
        <f>IFERROR(Table1[[#This Row],[County (Utah.gov)]], SUBSTITUTE(Table1[[#This Row],[County (WPR)]], " County", ""))</f>
        <v>Duchesne</v>
      </c>
    </row>
    <row r="3916" spans="1:10">
      <c r="A3916" t="s">
        <v>137</v>
      </c>
      <c r="B3916" t="s">
        <v>20</v>
      </c>
      <c r="C3916">
        <v>2025</v>
      </c>
      <c r="D3916">
        <v>2</v>
      </c>
      <c r="E3916">
        <v>84054</v>
      </c>
      <c r="F3916" t="s">
        <v>290</v>
      </c>
      <c r="G3916">
        <v>38</v>
      </c>
      <c r="H3916" t="str">
        <f>_xlfn.XLOOKUP(Table1[[#This Row],[ZIPCODE]],Table2[Zip Code],Table2[County])</f>
        <v>Davis</v>
      </c>
      <c r="I3916" t="str">
        <f>_xlfn.XLOOKUP(Table1[[#This Row],[ZIPCODE]],Table3[zip],Table3[county])</f>
        <v>Davis County</v>
      </c>
      <c r="J3916" t="str">
        <f>IFERROR(Table1[[#This Row],[County (Utah.gov)]], SUBSTITUTE(Table1[[#This Row],[County (WPR)]], " County", ""))</f>
        <v>Davis</v>
      </c>
    </row>
    <row r="3917" spans="1:10">
      <c r="A3917" t="s">
        <v>137</v>
      </c>
      <c r="B3917" t="s">
        <v>20</v>
      </c>
      <c r="C3917">
        <v>2025</v>
      </c>
      <c r="D3917">
        <v>2</v>
      </c>
      <c r="E3917">
        <v>84054</v>
      </c>
      <c r="F3917" t="s">
        <v>291</v>
      </c>
      <c r="G3917">
        <v>19</v>
      </c>
      <c r="H3917" t="str">
        <f>_xlfn.XLOOKUP(Table1[[#This Row],[ZIPCODE]],Table2[Zip Code],Table2[County])</f>
        <v>Davis</v>
      </c>
      <c r="I3917" t="str">
        <f>_xlfn.XLOOKUP(Table1[[#This Row],[ZIPCODE]],Table3[zip],Table3[county])</f>
        <v>Davis County</v>
      </c>
      <c r="J3917" t="str">
        <f>IFERROR(Table1[[#This Row],[County (Utah.gov)]], SUBSTITUTE(Table1[[#This Row],[County (WPR)]], " County", ""))</f>
        <v>Davis</v>
      </c>
    </row>
    <row r="3918" spans="1:10">
      <c r="A3918" t="s">
        <v>137</v>
      </c>
      <c r="B3918" t="s">
        <v>20</v>
      </c>
      <c r="C3918">
        <v>2025</v>
      </c>
      <c r="D3918">
        <v>2</v>
      </c>
      <c r="E3918">
        <v>84055</v>
      </c>
      <c r="F3918" t="s">
        <v>290</v>
      </c>
      <c r="G3918">
        <v>4</v>
      </c>
      <c r="H3918" t="str">
        <f>_xlfn.XLOOKUP(Table1[[#This Row],[ZIPCODE]],Table2[Zip Code],Table2[County])</f>
        <v>Summit</v>
      </c>
      <c r="I3918" t="str">
        <f>_xlfn.XLOOKUP(Table1[[#This Row],[ZIPCODE]],Table3[zip],Table3[county])</f>
        <v>Summit County</v>
      </c>
      <c r="J3918" t="str">
        <f>IFERROR(Table1[[#This Row],[County (Utah.gov)]], SUBSTITUTE(Table1[[#This Row],[County (WPR)]], " County", ""))</f>
        <v>Summit</v>
      </c>
    </row>
    <row r="3919" spans="1:10">
      <c r="A3919" t="s">
        <v>137</v>
      </c>
      <c r="B3919" t="s">
        <v>20</v>
      </c>
      <c r="C3919">
        <v>2025</v>
      </c>
      <c r="D3919">
        <v>2</v>
      </c>
      <c r="E3919">
        <v>84055</v>
      </c>
      <c r="F3919" t="s">
        <v>291</v>
      </c>
      <c r="G3919">
        <v>1</v>
      </c>
      <c r="H3919" t="str">
        <f>_xlfn.XLOOKUP(Table1[[#This Row],[ZIPCODE]],Table2[Zip Code],Table2[County])</f>
        <v>Summit</v>
      </c>
      <c r="I3919" t="str">
        <f>_xlfn.XLOOKUP(Table1[[#This Row],[ZIPCODE]],Table3[zip],Table3[county])</f>
        <v>Summit County</v>
      </c>
      <c r="J3919" t="str">
        <f>IFERROR(Table1[[#This Row],[County (Utah.gov)]], SUBSTITUTE(Table1[[#This Row],[County (WPR)]], " County", ""))</f>
        <v>Summit</v>
      </c>
    </row>
    <row r="3920" spans="1:10">
      <c r="A3920" t="s">
        <v>137</v>
      </c>
      <c r="B3920" t="s">
        <v>20</v>
      </c>
      <c r="C3920">
        <v>2025</v>
      </c>
      <c r="D3920">
        <v>2</v>
      </c>
      <c r="E3920">
        <v>84056</v>
      </c>
      <c r="F3920" t="s">
        <v>290</v>
      </c>
      <c r="G3920">
        <v>1</v>
      </c>
      <c r="H3920" t="str">
        <f>_xlfn.XLOOKUP(Table1[[#This Row],[ZIPCODE]],Table2[Zip Code],Table2[County])</f>
        <v>Weber</v>
      </c>
      <c r="I3920" t="str">
        <f>_xlfn.XLOOKUP(Table1[[#This Row],[ZIPCODE]],Table3[zip],Table3[county])</f>
        <v>Davis County</v>
      </c>
      <c r="J3920" t="str">
        <f>IFERROR(Table1[[#This Row],[County (Utah.gov)]], SUBSTITUTE(Table1[[#This Row],[County (WPR)]], " County", ""))</f>
        <v>Weber</v>
      </c>
    </row>
    <row r="3921" spans="1:10">
      <c r="A3921" t="s">
        <v>137</v>
      </c>
      <c r="B3921" t="s">
        <v>20</v>
      </c>
      <c r="C3921">
        <v>2025</v>
      </c>
      <c r="D3921">
        <v>2</v>
      </c>
      <c r="E3921">
        <v>84057</v>
      </c>
      <c r="F3921" t="s">
        <v>290</v>
      </c>
      <c r="G3921">
        <v>581</v>
      </c>
      <c r="H3921" t="str">
        <f>_xlfn.XLOOKUP(Table1[[#This Row],[ZIPCODE]],Table2[Zip Code],Table2[County])</f>
        <v>Utah</v>
      </c>
      <c r="I3921" t="str">
        <f>_xlfn.XLOOKUP(Table1[[#This Row],[ZIPCODE]],Table3[zip],Table3[county])</f>
        <v>Utah County</v>
      </c>
      <c r="J3921" t="str">
        <f>IFERROR(Table1[[#This Row],[County (Utah.gov)]], SUBSTITUTE(Table1[[#This Row],[County (WPR)]], " County", ""))</f>
        <v>Utah</v>
      </c>
    </row>
    <row r="3922" spans="1:10">
      <c r="A3922" t="s">
        <v>137</v>
      </c>
      <c r="B3922" t="s">
        <v>20</v>
      </c>
      <c r="C3922">
        <v>2025</v>
      </c>
      <c r="D3922">
        <v>2</v>
      </c>
      <c r="E3922">
        <v>84057</v>
      </c>
      <c r="F3922" t="s">
        <v>291</v>
      </c>
      <c r="G3922">
        <v>291</v>
      </c>
      <c r="H3922" t="str">
        <f>_xlfn.XLOOKUP(Table1[[#This Row],[ZIPCODE]],Table2[Zip Code],Table2[County])</f>
        <v>Utah</v>
      </c>
      <c r="I3922" t="str">
        <f>_xlfn.XLOOKUP(Table1[[#This Row],[ZIPCODE]],Table3[zip],Table3[county])</f>
        <v>Utah County</v>
      </c>
      <c r="J3922" t="str">
        <f>IFERROR(Table1[[#This Row],[County (Utah.gov)]], SUBSTITUTE(Table1[[#This Row],[County (WPR)]], " County", ""))</f>
        <v>Utah</v>
      </c>
    </row>
    <row r="3923" spans="1:10">
      <c r="A3923" t="s">
        <v>137</v>
      </c>
      <c r="B3923" t="s">
        <v>20</v>
      </c>
      <c r="C3923">
        <v>2025</v>
      </c>
      <c r="D3923">
        <v>2</v>
      </c>
      <c r="E3923">
        <v>84058</v>
      </c>
      <c r="F3923" t="s">
        <v>290</v>
      </c>
      <c r="G3923">
        <v>1341</v>
      </c>
      <c r="H3923" t="str">
        <f>_xlfn.XLOOKUP(Table1[[#This Row],[ZIPCODE]],Table2[Zip Code],Table2[County])</f>
        <v>Utah</v>
      </c>
      <c r="I3923" t="str">
        <f>_xlfn.XLOOKUP(Table1[[#This Row],[ZIPCODE]],Table3[zip],Table3[county])</f>
        <v>Utah County</v>
      </c>
      <c r="J3923" t="str">
        <f>IFERROR(Table1[[#This Row],[County (Utah.gov)]], SUBSTITUTE(Table1[[#This Row],[County (WPR)]], " County", ""))</f>
        <v>Utah</v>
      </c>
    </row>
    <row r="3924" spans="1:10">
      <c r="A3924" t="s">
        <v>137</v>
      </c>
      <c r="B3924" t="s">
        <v>20</v>
      </c>
      <c r="C3924">
        <v>2025</v>
      </c>
      <c r="D3924">
        <v>2</v>
      </c>
      <c r="E3924">
        <v>84058</v>
      </c>
      <c r="F3924" t="s">
        <v>291</v>
      </c>
      <c r="G3924">
        <v>504</v>
      </c>
      <c r="H3924" t="str">
        <f>_xlfn.XLOOKUP(Table1[[#This Row],[ZIPCODE]],Table2[Zip Code],Table2[County])</f>
        <v>Utah</v>
      </c>
      <c r="I3924" t="str">
        <f>_xlfn.XLOOKUP(Table1[[#This Row],[ZIPCODE]],Table3[zip],Table3[county])</f>
        <v>Utah County</v>
      </c>
      <c r="J3924" t="str">
        <f>IFERROR(Table1[[#This Row],[County (Utah.gov)]], SUBSTITUTE(Table1[[#This Row],[County (WPR)]], " County", ""))</f>
        <v>Utah</v>
      </c>
    </row>
    <row r="3925" spans="1:10">
      <c r="A3925" t="s">
        <v>137</v>
      </c>
      <c r="B3925" t="s">
        <v>20</v>
      </c>
      <c r="C3925">
        <v>2025</v>
      </c>
      <c r="D3925">
        <v>2</v>
      </c>
      <c r="E3925">
        <v>84059</v>
      </c>
      <c r="F3925" t="s">
        <v>290</v>
      </c>
      <c r="G3925">
        <v>306</v>
      </c>
      <c r="H3925" t="str">
        <f>_xlfn.XLOOKUP(Table1[[#This Row],[ZIPCODE]],Table2[Zip Code],Table2[County])</f>
        <v>Utah</v>
      </c>
      <c r="I3925" t="str">
        <f>_xlfn.XLOOKUP(Table1[[#This Row],[ZIPCODE]],Table3[zip],Table3[county])</f>
        <v>Utah County</v>
      </c>
      <c r="J3925" t="str">
        <f>IFERROR(Table1[[#This Row],[County (Utah.gov)]], SUBSTITUTE(Table1[[#This Row],[County (WPR)]], " County", ""))</f>
        <v>Utah</v>
      </c>
    </row>
    <row r="3926" spans="1:10">
      <c r="A3926" t="s">
        <v>137</v>
      </c>
      <c r="B3926" t="s">
        <v>20</v>
      </c>
      <c r="C3926">
        <v>2025</v>
      </c>
      <c r="D3926">
        <v>2</v>
      </c>
      <c r="E3926">
        <v>84059</v>
      </c>
      <c r="F3926" t="s">
        <v>291</v>
      </c>
      <c r="G3926">
        <v>163</v>
      </c>
      <c r="H3926" t="str">
        <f>_xlfn.XLOOKUP(Table1[[#This Row],[ZIPCODE]],Table2[Zip Code],Table2[County])</f>
        <v>Utah</v>
      </c>
      <c r="I3926" t="str">
        <f>_xlfn.XLOOKUP(Table1[[#This Row],[ZIPCODE]],Table3[zip],Table3[county])</f>
        <v>Utah County</v>
      </c>
      <c r="J3926" t="str">
        <f>IFERROR(Table1[[#This Row],[County (Utah.gov)]], SUBSTITUTE(Table1[[#This Row],[County (WPR)]], " County", ""))</f>
        <v>Utah</v>
      </c>
    </row>
    <row r="3927" spans="1:10">
      <c r="A3927" t="s">
        <v>137</v>
      </c>
      <c r="B3927" t="s">
        <v>20</v>
      </c>
      <c r="C3927">
        <v>2025</v>
      </c>
      <c r="D3927">
        <v>2</v>
      </c>
      <c r="E3927">
        <v>84060</v>
      </c>
      <c r="F3927" t="s">
        <v>290</v>
      </c>
      <c r="G3927">
        <v>7</v>
      </c>
      <c r="H3927" t="str">
        <f>_xlfn.XLOOKUP(Table1[[#This Row],[ZIPCODE]],Table2[Zip Code],Table2[County])</f>
        <v>Summit</v>
      </c>
      <c r="I3927" t="str">
        <f>_xlfn.XLOOKUP(Table1[[#This Row],[ZIPCODE]],Table3[zip],Table3[county])</f>
        <v>Summit County</v>
      </c>
      <c r="J3927" t="str">
        <f>IFERROR(Table1[[#This Row],[County (Utah.gov)]], SUBSTITUTE(Table1[[#This Row],[County (WPR)]], " County", ""))</f>
        <v>Summit</v>
      </c>
    </row>
    <row r="3928" spans="1:10">
      <c r="A3928" t="s">
        <v>137</v>
      </c>
      <c r="B3928" t="s">
        <v>20</v>
      </c>
      <c r="C3928">
        <v>2025</v>
      </c>
      <c r="D3928">
        <v>2</v>
      </c>
      <c r="E3928">
        <v>84060</v>
      </c>
      <c r="F3928" t="s">
        <v>291</v>
      </c>
      <c r="G3928">
        <v>3</v>
      </c>
      <c r="H3928" t="str">
        <f>_xlfn.XLOOKUP(Table1[[#This Row],[ZIPCODE]],Table2[Zip Code],Table2[County])</f>
        <v>Summit</v>
      </c>
      <c r="I3928" t="str">
        <f>_xlfn.XLOOKUP(Table1[[#This Row],[ZIPCODE]],Table3[zip],Table3[county])</f>
        <v>Summit County</v>
      </c>
      <c r="J3928" t="str">
        <f>IFERROR(Table1[[#This Row],[County (Utah.gov)]], SUBSTITUTE(Table1[[#This Row],[County (WPR)]], " County", ""))</f>
        <v>Summit</v>
      </c>
    </row>
    <row r="3929" spans="1:10">
      <c r="A3929" t="s">
        <v>137</v>
      </c>
      <c r="B3929" t="s">
        <v>20</v>
      </c>
      <c r="C3929">
        <v>2025</v>
      </c>
      <c r="D3929">
        <v>2</v>
      </c>
      <c r="E3929">
        <v>84061</v>
      </c>
      <c r="F3929" t="s">
        <v>290</v>
      </c>
      <c r="G3929">
        <v>1</v>
      </c>
      <c r="H3929" t="str">
        <f>_xlfn.XLOOKUP(Table1[[#This Row],[ZIPCODE]],Table2[Zip Code],Table2[County])</f>
        <v>Summit</v>
      </c>
      <c r="I3929" t="str">
        <f>_xlfn.XLOOKUP(Table1[[#This Row],[ZIPCODE]],Table3[zip],Table3[county])</f>
        <v>Summit County</v>
      </c>
      <c r="J3929" t="str">
        <f>IFERROR(Table1[[#This Row],[County (Utah.gov)]], SUBSTITUTE(Table1[[#This Row],[County (WPR)]], " County", ""))</f>
        <v>Summit</v>
      </c>
    </row>
    <row r="3930" spans="1:10">
      <c r="A3930" t="s">
        <v>137</v>
      </c>
      <c r="B3930" t="s">
        <v>20</v>
      </c>
      <c r="C3930">
        <v>2025</v>
      </c>
      <c r="D3930">
        <v>2</v>
      </c>
      <c r="E3930">
        <v>84062</v>
      </c>
      <c r="F3930" t="s">
        <v>290</v>
      </c>
      <c r="G3930">
        <v>719</v>
      </c>
      <c r="H3930" t="str">
        <f>_xlfn.XLOOKUP(Table1[[#This Row],[ZIPCODE]],Table2[Zip Code],Table2[County])</f>
        <v>Utah</v>
      </c>
      <c r="I3930" t="str">
        <f>_xlfn.XLOOKUP(Table1[[#This Row],[ZIPCODE]],Table3[zip],Table3[county])</f>
        <v>Utah County</v>
      </c>
      <c r="J3930" t="str">
        <f>IFERROR(Table1[[#This Row],[County (Utah.gov)]], SUBSTITUTE(Table1[[#This Row],[County (WPR)]], " County", ""))</f>
        <v>Utah</v>
      </c>
    </row>
    <row r="3931" spans="1:10">
      <c r="A3931" t="s">
        <v>137</v>
      </c>
      <c r="B3931" t="s">
        <v>20</v>
      </c>
      <c r="C3931">
        <v>2025</v>
      </c>
      <c r="D3931">
        <v>2</v>
      </c>
      <c r="E3931">
        <v>84062</v>
      </c>
      <c r="F3931" t="s">
        <v>291</v>
      </c>
      <c r="G3931">
        <v>340</v>
      </c>
      <c r="H3931" t="str">
        <f>_xlfn.XLOOKUP(Table1[[#This Row],[ZIPCODE]],Table2[Zip Code],Table2[County])</f>
        <v>Utah</v>
      </c>
      <c r="I3931" t="str">
        <f>_xlfn.XLOOKUP(Table1[[#This Row],[ZIPCODE]],Table3[zip],Table3[county])</f>
        <v>Utah County</v>
      </c>
      <c r="J3931" t="str">
        <f>IFERROR(Table1[[#This Row],[County (Utah.gov)]], SUBSTITUTE(Table1[[#This Row],[County (WPR)]], " County", ""))</f>
        <v>Utah</v>
      </c>
    </row>
    <row r="3932" spans="1:10">
      <c r="A3932" t="s">
        <v>137</v>
      </c>
      <c r="B3932" t="s">
        <v>20</v>
      </c>
      <c r="C3932">
        <v>2025</v>
      </c>
      <c r="D3932">
        <v>2</v>
      </c>
      <c r="E3932">
        <v>84064</v>
      </c>
      <c r="F3932" t="s">
        <v>291</v>
      </c>
      <c r="G3932">
        <v>1</v>
      </c>
      <c r="H3932" t="str">
        <f>_xlfn.XLOOKUP(Table1[[#This Row],[ZIPCODE]],Table2[Zip Code],Table2[County])</f>
        <v>Rich</v>
      </c>
      <c r="I3932" t="str">
        <f>_xlfn.XLOOKUP(Table1[[#This Row],[ZIPCODE]],Table3[zip],Table3[county])</f>
        <v>Rich County</v>
      </c>
      <c r="J3932" t="str">
        <f>IFERROR(Table1[[#This Row],[County (Utah.gov)]], SUBSTITUTE(Table1[[#This Row],[County (WPR)]], " County", ""))</f>
        <v>Rich</v>
      </c>
    </row>
    <row r="3933" spans="1:10">
      <c r="A3933" t="s">
        <v>137</v>
      </c>
      <c r="B3933" t="s">
        <v>20</v>
      </c>
      <c r="C3933">
        <v>2025</v>
      </c>
      <c r="D3933">
        <v>2</v>
      </c>
      <c r="E3933">
        <v>84065</v>
      </c>
      <c r="F3933" t="s">
        <v>290</v>
      </c>
      <c r="G3933">
        <v>287</v>
      </c>
      <c r="H3933" t="str">
        <f>_xlfn.XLOOKUP(Table1[[#This Row],[ZIPCODE]],Table2[Zip Code],Table2[County])</f>
        <v>Salt Lake</v>
      </c>
      <c r="I3933" t="str">
        <f>_xlfn.XLOOKUP(Table1[[#This Row],[ZIPCODE]],Table3[zip],Table3[county])</f>
        <v>Salt Lake County</v>
      </c>
      <c r="J3933" t="str">
        <f>IFERROR(Table1[[#This Row],[County (Utah.gov)]], SUBSTITUTE(Table1[[#This Row],[County (WPR)]], " County", ""))</f>
        <v>Salt Lake</v>
      </c>
    </row>
    <row r="3934" spans="1:10">
      <c r="A3934" t="s">
        <v>137</v>
      </c>
      <c r="B3934" t="s">
        <v>20</v>
      </c>
      <c r="C3934">
        <v>2025</v>
      </c>
      <c r="D3934">
        <v>2</v>
      </c>
      <c r="E3934">
        <v>84065</v>
      </c>
      <c r="F3934" t="s">
        <v>291</v>
      </c>
      <c r="G3934">
        <v>122</v>
      </c>
      <c r="H3934" t="str">
        <f>_xlfn.XLOOKUP(Table1[[#This Row],[ZIPCODE]],Table2[Zip Code],Table2[County])</f>
        <v>Salt Lake</v>
      </c>
      <c r="I3934" t="str">
        <f>_xlfn.XLOOKUP(Table1[[#This Row],[ZIPCODE]],Table3[zip],Table3[county])</f>
        <v>Salt Lake County</v>
      </c>
      <c r="J3934" t="str">
        <f>IFERROR(Table1[[#This Row],[County (Utah.gov)]], SUBSTITUTE(Table1[[#This Row],[County (WPR)]], " County", ""))</f>
        <v>Salt Lake</v>
      </c>
    </row>
    <row r="3935" spans="1:10">
      <c r="A3935" t="s">
        <v>137</v>
      </c>
      <c r="B3935" t="s">
        <v>20</v>
      </c>
      <c r="C3935">
        <v>2025</v>
      </c>
      <c r="D3935">
        <v>2</v>
      </c>
      <c r="E3935">
        <v>84066</v>
      </c>
      <c r="F3935" t="s">
        <v>290</v>
      </c>
      <c r="G3935">
        <v>15</v>
      </c>
      <c r="H3935" t="str">
        <f>_xlfn.XLOOKUP(Table1[[#This Row],[ZIPCODE]],Table2[Zip Code],Table2[County])</f>
        <v>Duchesne</v>
      </c>
      <c r="I3935" t="str">
        <f>_xlfn.XLOOKUP(Table1[[#This Row],[ZIPCODE]],Table3[zip],Table3[county])</f>
        <v>Duchesne County</v>
      </c>
      <c r="J3935" t="str">
        <f>IFERROR(Table1[[#This Row],[County (Utah.gov)]], SUBSTITUTE(Table1[[#This Row],[County (WPR)]], " County", ""))</f>
        <v>Duchesne</v>
      </c>
    </row>
    <row r="3936" spans="1:10">
      <c r="A3936" t="s">
        <v>137</v>
      </c>
      <c r="B3936" t="s">
        <v>20</v>
      </c>
      <c r="C3936">
        <v>2025</v>
      </c>
      <c r="D3936">
        <v>2</v>
      </c>
      <c r="E3936">
        <v>84066</v>
      </c>
      <c r="F3936" t="s">
        <v>291</v>
      </c>
      <c r="G3936">
        <v>5</v>
      </c>
      <c r="H3936" t="str">
        <f>_xlfn.XLOOKUP(Table1[[#This Row],[ZIPCODE]],Table2[Zip Code],Table2[County])</f>
        <v>Duchesne</v>
      </c>
      <c r="I3936" t="str">
        <f>_xlfn.XLOOKUP(Table1[[#This Row],[ZIPCODE]],Table3[zip],Table3[county])</f>
        <v>Duchesne County</v>
      </c>
      <c r="J3936" t="str">
        <f>IFERROR(Table1[[#This Row],[County (Utah.gov)]], SUBSTITUTE(Table1[[#This Row],[County (WPR)]], " County", ""))</f>
        <v>Duchesne</v>
      </c>
    </row>
    <row r="3937" spans="1:10">
      <c r="A3937" t="s">
        <v>137</v>
      </c>
      <c r="B3937" t="s">
        <v>20</v>
      </c>
      <c r="C3937">
        <v>2025</v>
      </c>
      <c r="D3937">
        <v>2</v>
      </c>
      <c r="E3937">
        <v>84067</v>
      </c>
      <c r="F3937" t="s">
        <v>290</v>
      </c>
      <c r="G3937">
        <v>7</v>
      </c>
      <c r="H3937" t="str">
        <f>_xlfn.XLOOKUP(Table1[[#This Row],[ZIPCODE]],Table2[Zip Code],Table2[County])</f>
        <v>Weber</v>
      </c>
      <c r="I3937" t="str">
        <f>_xlfn.XLOOKUP(Table1[[#This Row],[ZIPCODE]],Table3[zip],Table3[county])</f>
        <v>Weber County</v>
      </c>
      <c r="J3937" t="str">
        <f>IFERROR(Table1[[#This Row],[County (Utah.gov)]], SUBSTITUTE(Table1[[#This Row],[County (WPR)]], " County", ""))</f>
        <v>Weber</v>
      </c>
    </row>
    <row r="3938" spans="1:10">
      <c r="A3938" t="s">
        <v>137</v>
      </c>
      <c r="B3938" t="s">
        <v>20</v>
      </c>
      <c r="C3938">
        <v>2025</v>
      </c>
      <c r="D3938">
        <v>2</v>
      </c>
      <c r="E3938">
        <v>84067</v>
      </c>
      <c r="F3938" t="s">
        <v>291</v>
      </c>
      <c r="G3938">
        <v>7</v>
      </c>
      <c r="H3938" t="str">
        <f>_xlfn.XLOOKUP(Table1[[#This Row],[ZIPCODE]],Table2[Zip Code],Table2[County])</f>
        <v>Weber</v>
      </c>
      <c r="I3938" t="str">
        <f>_xlfn.XLOOKUP(Table1[[#This Row],[ZIPCODE]],Table3[zip],Table3[county])</f>
        <v>Weber County</v>
      </c>
      <c r="J3938" t="str">
        <f>IFERROR(Table1[[#This Row],[County (Utah.gov)]], SUBSTITUTE(Table1[[#This Row],[County (WPR)]], " County", ""))</f>
        <v>Weber</v>
      </c>
    </row>
    <row r="3939" spans="1:10">
      <c r="A3939" t="s">
        <v>137</v>
      </c>
      <c r="B3939" t="s">
        <v>20</v>
      </c>
      <c r="C3939">
        <v>2025</v>
      </c>
      <c r="D3939">
        <v>2</v>
      </c>
      <c r="E3939">
        <v>84070</v>
      </c>
      <c r="F3939" t="s">
        <v>290</v>
      </c>
      <c r="G3939">
        <v>74</v>
      </c>
      <c r="H3939" t="str">
        <f>_xlfn.XLOOKUP(Table1[[#This Row],[ZIPCODE]],Table2[Zip Code],Table2[County])</f>
        <v>Salt Lake</v>
      </c>
      <c r="I3939" t="str">
        <f>_xlfn.XLOOKUP(Table1[[#This Row],[ZIPCODE]],Table3[zip],Table3[county])</f>
        <v>Salt Lake County</v>
      </c>
      <c r="J3939" t="str">
        <f>IFERROR(Table1[[#This Row],[County (Utah.gov)]], SUBSTITUTE(Table1[[#This Row],[County (WPR)]], " County", ""))</f>
        <v>Salt Lake</v>
      </c>
    </row>
    <row r="3940" spans="1:10">
      <c r="A3940" t="s">
        <v>137</v>
      </c>
      <c r="B3940" t="s">
        <v>20</v>
      </c>
      <c r="C3940">
        <v>2025</v>
      </c>
      <c r="D3940">
        <v>2</v>
      </c>
      <c r="E3940">
        <v>84070</v>
      </c>
      <c r="F3940" t="s">
        <v>291</v>
      </c>
      <c r="G3940">
        <v>33</v>
      </c>
      <c r="H3940" t="str">
        <f>_xlfn.XLOOKUP(Table1[[#This Row],[ZIPCODE]],Table2[Zip Code],Table2[County])</f>
        <v>Salt Lake</v>
      </c>
      <c r="I3940" t="str">
        <f>_xlfn.XLOOKUP(Table1[[#This Row],[ZIPCODE]],Table3[zip],Table3[county])</f>
        <v>Salt Lake County</v>
      </c>
      <c r="J3940" t="str">
        <f>IFERROR(Table1[[#This Row],[County (Utah.gov)]], SUBSTITUTE(Table1[[#This Row],[County (WPR)]], " County", ""))</f>
        <v>Salt Lake</v>
      </c>
    </row>
    <row r="3941" spans="1:10">
      <c r="A3941" t="s">
        <v>137</v>
      </c>
      <c r="B3941" t="s">
        <v>20</v>
      </c>
      <c r="C3941">
        <v>2025</v>
      </c>
      <c r="D3941">
        <v>2</v>
      </c>
      <c r="E3941">
        <v>84071</v>
      </c>
      <c r="F3941" t="s">
        <v>291</v>
      </c>
      <c r="G3941">
        <v>1</v>
      </c>
      <c r="H3941" t="str">
        <f>_xlfn.XLOOKUP(Table1[[#This Row],[ZIPCODE]],Table2[Zip Code],Table2[County])</f>
        <v>Tooele</v>
      </c>
      <c r="I3941" t="str">
        <f>_xlfn.XLOOKUP(Table1[[#This Row],[ZIPCODE]],Table3[zip],Table3[county])</f>
        <v>Tooele County</v>
      </c>
      <c r="J3941" t="str">
        <f>IFERROR(Table1[[#This Row],[County (Utah.gov)]], SUBSTITUTE(Table1[[#This Row],[County (WPR)]], " County", ""))</f>
        <v>Tooele</v>
      </c>
    </row>
    <row r="3942" spans="1:10">
      <c r="A3942" t="s">
        <v>137</v>
      </c>
      <c r="B3942" t="s">
        <v>20</v>
      </c>
      <c r="C3942">
        <v>2025</v>
      </c>
      <c r="D3942">
        <v>2</v>
      </c>
      <c r="E3942">
        <v>84072</v>
      </c>
      <c r="F3942" t="s">
        <v>291</v>
      </c>
      <c r="G3942">
        <v>1</v>
      </c>
      <c r="H3942" t="str">
        <f>_xlfn.XLOOKUP(Table1[[#This Row],[ZIPCODE]],Table2[Zip Code],Table2[County])</f>
        <v>Duchesne</v>
      </c>
      <c r="I3942" t="str">
        <f>_xlfn.XLOOKUP(Table1[[#This Row],[ZIPCODE]],Table3[zip],Table3[county])</f>
        <v>Duchesne County</v>
      </c>
      <c r="J3942" t="str">
        <f>IFERROR(Table1[[#This Row],[County (Utah.gov)]], SUBSTITUTE(Table1[[#This Row],[County (WPR)]], " County", ""))</f>
        <v>Duchesne</v>
      </c>
    </row>
    <row r="3943" spans="1:10">
      <c r="A3943" t="s">
        <v>137</v>
      </c>
      <c r="B3943" t="s">
        <v>20</v>
      </c>
      <c r="C3943">
        <v>2025</v>
      </c>
      <c r="D3943">
        <v>2</v>
      </c>
      <c r="E3943">
        <v>84074</v>
      </c>
      <c r="F3943" t="s">
        <v>290</v>
      </c>
      <c r="G3943">
        <v>84</v>
      </c>
      <c r="H3943" t="str">
        <f>_xlfn.XLOOKUP(Table1[[#This Row],[ZIPCODE]],Table2[Zip Code],Table2[County])</f>
        <v>Tooele</v>
      </c>
      <c r="I3943" t="str">
        <f>_xlfn.XLOOKUP(Table1[[#This Row],[ZIPCODE]],Table3[zip],Table3[county])</f>
        <v>Tooele County</v>
      </c>
      <c r="J3943" t="str">
        <f>IFERROR(Table1[[#This Row],[County (Utah.gov)]], SUBSTITUTE(Table1[[#This Row],[County (WPR)]], " County", ""))</f>
        <v>Tooele</v>
      </c>
    </row>
    <row r="3944" spans="1:10">
      <c r="A3944" t="s">
        <v>137</v>
      </c>
      <c r="B3944" t="s">
        <v>20</v>
      </c>
      <c r="C3944">
        <v>2025</v>
      </c>
      <c r="D3944">
        <v>2</v>
      </c>
      <c r="E3944">
        <v>84074</v>
      </c>
      <c r="F3944" t="s">
        <v>291</v>
      </c>
      <c r="G3944">
        <v>42</v>
      </c>
      <c r="H3944" t="str">
        <f>_xlfn.XLOOKUP(Table1[[#This Row],[ZIPCODE]],Table2[Zip Code],Table2[County])</f>
        <v>Tooele</v>
      </c>
      <c r="I3944" t="str">
        <f>_xlfn.XLOOKUP(Table1[[#This Row],[ZIPCODE]],Table3[zip],Table3[county])</f>
        <v>Tooele County</v>
      </c>
      <c r="J3944" t="str">
        <f>IFERROR(Table1[[#This Row],[County (Utah.gov)]], SUBSTITUTE(Table1[[#This Row],[County (WPR)]], " County", ""))</f>
        <v>Tooele</v>
      </c>
    </row>
    <row r="3945" spans="1:10">
      <c r="A3945" t="s">
        <v>137</v>
      </c>
      <c r="B3945" t="s">
        <v>20</v>
      </c>
      <c r="C3945">
        <v>2025</v>
      </c>
      <c r="D3945">
        <v>2</v>
      </c>
      <c r="E3945">
        <v>84075</v>
      </c>
      <c r="F3945" t="s">
        <v>290</v>
      </c>
      <c r="G3945">
        <v>63</v>
      </c>
      <c r="H3945" t="str">
        <f>_xlfn.XLOOKUP(Table1[[#This Row],[ZIPCODE]],Table2[Zip Code],Table2[County])</f>
        <v>Davis</v>
      </c>
      <c r="I3945" t="str">
        <f>_xlfn.XLOOKUP(Table1[[#This Row],[ZIPCODE]],Table3[zip],Table3[county])</f>
        <v>Davis County</v>
      </c>
      <c r="J3945" t="str">
        <f>IFERROR(Table1[[#This Row],[County (Utah.gov)]], SUBSTITUTE(Table1[[#This Row],[County (WPR)]], " County", ""))</f>
        <v>Davis</v>
      </c>
    </row>
    <row r="3946" spans="1:10">
      <c r="A3946" t="s">
        <v>137</v>
      </c>
      <c r="B3946" t="s">
        <v>20</v>
      </c>
      <c r="C3946">
        <v>2025</v>
      </c>
      <c r="D3946">
        <v>2</v>
      </c>
      <c r="E3946">
        <v>84075</v>
      </c>
      <c r="F3946" t="s">
        <v>291</v>
      </c>
      <c r="G3946">
        <v>14</v>
      </c>
      <c r="H3946" t="str">
        <f>_xlfn.XLOOKUP(Table1[[#This Row],[ZIPCODE]],Table2[Zip Code],Table2[County])</f>
        <v>Davis</v>
      </c>
      <c r="I3946" t="str">
        <f>_xlfn.XLOOKUP(Table1[[#This Row],[ZIPCODE]],Table3[zip],Table3[county])</f>
        <v>Davis County</v>
      </c>
      <c r="J3946" t="str">
        <f>IFERROR(Table1[[#This Row],[County (Utah.gov)]], SUBSTITUTE(Table1[[#This Row],[County (WPR)]], " County", ""))</f>
        <v>Davis</v>
      </c>
    </row>
    <row r="3947" spans="1:10">
      <c r="A3947" t="s">
        <v>137</v>
      </c>
      <c r="B3947" t="s">
        <v>20</v>
      </c>
      <c r="C3947">
        <v>2025</v>
      </c>
      <c r="D3947">
        <v>2</v>
      </c>
      <c r="E3947">
        <v>84078</v>
      </c>
      <c r="F3947" t="s">
        <v>290</v>
      </c>
      <c r="G3947">
        <v>26</v>
      </c>
      <c r="H3947" t="str">
        <f>_xlfn.XLOOKUP(Table1[[#This Row],[ZIPCODE]],Table2[Zip Code],Table2[County])</f>
        <v>Uintah</v>
      </c>
      <c r="I3947" t="str">
        <f>_xlfn.XLOOKUP(Table1[[#This Row],[ZIPCODE]],Table3[zip],Table3[county])</f>
        <v>Uintah County</v>
      </c>
      <c r="J3947" t="str">
        <f>IFERROR(Table1[[#This Row],[County (Utah.gov)]], SUBSTITUTE(Table1[[#This Row],[County (WPR)]], " County", ""))</f>
        <v>Uintah</v>
      </c>
    </row>
    <row r="3948" spans="1:10">
      <c r="A3948" t="s">
        <v>137</v>
      </c>
      <c r="B3948" t="s">
        <v>20</v>
      </c>
      <c r="C3948">
        <v>2025</v>
      </c>
      <c r="D3948">
        <v>2</v>
      </c>
      <c r="E3948">
        <v>84078</v>
      </c>
      <c r="F3948" t="s">
        <v>291</v>
      </c>
      <c r="G3948">
        <v>16</v>
      </c>
      <c r="H3948" t="str">
        <f>_xlfn.XLOOKUP(Table1[[#This Row],[ZIPCODE]],Table2[Zip Code],Table2[County])</f>
        <v>Uintah</v>
      </c>
      <c r="I3948" t="str">
        <f>_xlfn.XLOOKUP(Table1[[#This Row],[ZIPCODE]],Table3[zip],Table3[county])</f>
        <v>Uintah County</v>
      </c>
      <c r="J3948" t="str">
        <f>IFERROR(Table1[[#This Row],[County (Utah.gov)]], SUBSTITUTE(Table1[[#This Row],[County (WPR)]], " County", ""))</f>
        <v>Uintah</v>
      </c>
    </row>
    <row r="3949" spans="1:10">
      <c r="A3949" t="s">
        <v>137</v>
      </c>
      <c r="B3949" t="s">
        <v>20</v>
      </c>
      <c r="C3949">
        <v>2025</v>
      </c>
      <c r="D3949">
        <v>2</v>
      </c>
      <c r="E3949">
        <v>84081</v>
      </c>
      <c r="F3949" t="s">
        <v>290</v>
      </c>
      <c r="G3949">
        <v>162</v>
      </c>
      <c r="H3949" t="e">
        <f>_xlfn.XLOOKUP(Table1[[#This Row],[ZIPCODE]],Table2[Zip Code],Table2[County])</f>
        <v>#N/A</v>
      </c>
      <c r="I3949" t="str">
        <f>_xlfn.XLOOKUP(Table1[[#This Row],[ZIPCODE]],Table3[zip],Table3[county])</f>
        <v>Salt Lake County</v>
      </c>
      <c r="J3949" t="str">
        <f>IFERROR(Table1[[#This Row],[County (Utah.gov)]], SUBSTITUTE(Table1[[#This Row],[County (WPR)]], " County", ""))</f>
        <v>Salt Lake</v>
      </c>
    </row>
    <row r="3950" spans="1:10">
      <c r="A3950" t="s">
        <v>137</v>
      </c>
      <c r="B3950" t="s">
        <v>20</v>
      </c>
      <c r="C3950">
        <v>2025</v>
      </c>
      <c r="D3950">
        <v>2</v>
      </c>
      <c r="E3950">
        <v>84081</v>
      </c>
      <c r="F3950" t="s">
        <v>291</v>
      </c>
      <c r="G3950">
        <v>75</v>
      </c>
      <c r="H3950" t="e">
        <f>_xlfn.XLOOKUP(Table1[[#This Row],[ZIPCODE]],Table2[Zip Code],Table2[County])</f>
        <v>#N/A</v>
      </c>
      <c r="I3950" t="str">
        <f>_xlfn.XLOOKUP(Table1[[#This Row],[ZIPCODE]],Table3[zip],Table3[county])</f>
        <v>Salt Lake County</v>
      </c>
      <c r="J3950" t="str">
        <f>IFERROR(Table1[[#This Row],[County (Utah.gov)]], SUBSTITUTE(Table1[[#This Row],[County (WPR)]], " County", ""))</f>
        <v>Salt Lake</v>
      </c>
    </row>
    <row r="3951" spans="1:10">
      <c r="A3951" t="s">
        <v>137</v>
      </c>
      <c r="B3951" t="s">
        <v>20</v>
      </c>
      <c r="C3951">
        <v>2025</v>
      </c>
      <c r="D3951">
        <v>2</v>
      </c>
      <c r="E3951">
        <v>84082</v>
      </c>
      <c r="F3951" t="s">
        <v>290</v>
      </c>
      <c r="G3951">
        <v>3</v>
      </c>
      <c r="H3951" t="str">
        <f>_xlfn.XLOOKUP(Table1[[#This Row],[ZIPCODE]],Table2[Zip Code],Table2[County])</f>
        <v>Wasatch</v>
      </c>
      <c r="I3951" t="str">
        <f>_xlfn.XLOOKUP(Table1[[#This Row],[ZIPCODE]],Table3[zip],Table3[county])</f>
        <v>Wasatch County</v>
      </c>
      <c r="J3951" t="str">
        <f>IFERROR(Table1[[#This Row],[County (Utah.gov)]], SUBSTITUTE(Table1[[#This Row],[County (WPR)]], " County", ""))</f>
        <v>Wasatch</v>
      </c>
    </row>
    <row r="3952" spans="1:10">
      <c r="A3952" t="s">
        <v>137</v>
      </c>
      <c r="B3952" t="s">
        <v>20</v>
      </c>
      <c r="C3952">
        <v>2025</v>
      </c>
      <c r="D3952">
        <v>2</v>
      </c>
      <c r="E3952">
        <v>84082</v>
      </c>
      <c r="F3952" t="s">
        <v>291</v>
      </c>
      <c r="G3952">
        <v>3</v>
      </c>
      <c r="H3952" t="str">
        <f>_xlfn.XLOOKUP(Table1[[#This Row],[ZIPCODE]],Table2[Zip Code],Table2[County])</f>
        <v>Wasatch</v>
      </c>
      <c r="I3952" t="str">
        <f>_xlfn.XLOOKUP(Table1[[#This Row],[ZIPCODE]],Table3[zip],Table3[county])</f>
        <v>Wasatch County</v>
      </c>
      <c r="J3952" t="str">
        <f>IFERROR(Table1[[#This Row],[County (Utah.gov)]], SUBSTITUTE(Table1[[#This Row],[County (WPR)]], " County", ""))</f>
        <v>Wasatch</v>
      </c>
    </row>
    <row r="3953" spans="1:10">
      <c r="A3953" t="s">
        <v>137</v>
      </c>
      <c r="B3953" t="s">
        <v>20</v>
      </c>
      <c r="C3953">
        <v>2025</v>
      </c>
      <c r="D3953">
        <v>2</v>
      </c>
      <c r="E3953">
        <v>84084</v>
      </c>
      <c r="F3953" t="s">
        <v>290</v>
      </c>
      <c r="G3953">
        <v>58</v>
      </c>
      <c r="H3953" t="str">
        <f>_xlfn.XLOOKUP(Table1[[#This Row],[ZIPCODE]],Table2[Zip Code],Table2[County])</f>
        <v>Salt Lake</v>
      </c>
      <c r="I3953" t="str">
        <f>_xlfn.XLOOKUP(Table1[[#This Row],[ZIPCODE]],Table3[zip],Table3[county])</f>
        <v>Salt Lake County</v>
      </c>
      <c r="J3953" t="str">
        <f>IFERROR(Table1[[#This Row],[County (Utah.gov)]], SUBSTITUTE(Table1[[#This Row],[County (WPR)]], " County", ""))</f>
        <v>Salt Lake</v>
      </c>
    </row>
    <row r="3954" spans="1:10">
      <c r="A3954" t="s">
        <v>137</v>
      </c>
      <c r="B3954" t="s">
        <v>20</v>
      </c>
      <c r="C3954">
        <v>2025</v>
      </c>
      <c r="D3954">
        <v>2</v>
      </c>
      <c r="E3954">
        <v>84084</v>
      </c>
      <c r="F3954" t="s">
        <v>291</v>
      </c>
      <c r="G3954">
        <v>29</v>
      </c>
      <c r="H3954" t="str">
        <f>_xlfn.XLOOKUP(Table1[[#This Row],[ZIPCODE]],Table2[Zip Code],Table2[County])</f>
        <v>Salt Lake</v>
      </c>
      <c r="I3954" t="str">
        <f>_xlfn.XLOOKUP(Table1[[#This Row],[ZIPCODE]],Table3[zip],Table3[county])</f>
        <v>Salt Lake County</v>
      </c>
      <c r="J3954" t="str">
        <f>IFERROR(Table1[[#This Row],[County (Utah.gov)]], SUBSTITUTE(Table1[[#This Row],[County (WPR)]], " County", ""))</f>
        <v>Salt Lake</v>
      </c>
    </row>
    <row r="3955" spans="1:10">
      <c r="A3955" t="s">
        <v>137</v>
      </c>
      <c r="B3955" t="s">
        <v>20</v>
      </c>
      <c r="C3955">
        <v>2025</v>
      </c>
      <c r="D3955">
        <v>2</v>
      </c>
      <c r="E3955">
        <v>84086</v>
      </c>
      <c r="F3955" t="s">
        <v>290</v>
      </c>
      <c r="G3955">
        <v>2</v>
      </c>
      <c r="H3955" t="str">
        <f>_xlfn.XLOOKUP(Table1[[#This Row],[ZIPCODE]],Table2[Zip Code],Table2[County])</f>
        <v>Rich</v>
      </c>
      <c r="I3955" t="str">
        <f>_xlfn.XLOOKUP(Table1[[#This Row],[ZIPCODE]],Table3[zip],Table3[county])</f>
        <v>Rich County</v>
      </c>
      <c r="J3955" t="str">
        <f>IFERROR(Table1[[#This Row],[County (Utah.gov)]], SUBSTITUTE(Table1[[#This Row],[County (WPR)]], " County", ""))</f>
        <v>Rich</v>
      </c>
    </row>
    <row r="3956" spans="1:10">
      <c r="A3956" t="s">
        <v>137</v>
      </c>
      <c r="B3956" t="s">
        <v>20</v>
      </c>
      <c r="C3956">
        <v>2025</v>
      </c>
      <c r="D3956">
        <v>2</v>
      </c>
      <c r="E3956">
        <v>84086</v>
      </c>
      <c r="F3956" t="s">
        <v>291</v>
      </c>
      <c r="G3956">
        <v>1</v>
      </c>
      <c r="H3956" t="str">
        <f>_xlfn.XLOOKUP(Table1[[#This Row],[ZIPCODE]],Table2[Zip Code],Table2[County])</f>
        <v>Rich</v>
      </c>
      <c r="I3956" t="str">
        <f>_xlfn.XLOOKUP(Table1[[#This Row],[ZIPCODE]],Table3[zip],Table3[county])</f>
        <v>Rich County</v>
      </c>
      <c r="J3956" t="str">
        <f>IFERROR(Table1[[#This Row],[County (Utah.gov)]], SUBSTITUTE(Table1[[#This Row],[County (WPR)]], " County", ""))</f>
        <v>Rich</v>
      </c>
    </row>
    <row r="3957" spans="1:10">
      <c r="A3957" t="s">
        <v>137</v>
      </c>
      <c r="B3957" t="s">
        <v>20</v>
      </c>
      <c r="C3957">
        <v>2025</v>
      </c>
      <c r="D3957">
        <v>2</v>
      </c>
      <c r="E3957">
        <v>84087</v>
      </c>
      <c r="F3957" t="s">
        <v>290</v>
      </c>
      <c r="G3957">
        <v>24</v>
      </c>
      <c r="H3957" t="str">
        <f>_xlfn.XLOOKUP(Table1[[#This Row],[ZIPCODE]],Table2[Zip Code],Table2[County])</f>
        <v>Davis</v>
      </c>
      <c r="I3957" t="str">
        <f>_xlfn.XLOOKUP(Table1[[#This Row],[ZIPCODE]],Table3[zip],Table3[county])</f>
        <v>Davis County</v>
      </c>
      <c r="J3957" t="str">
        <f>IFERROR(Table1[[#This Row],[County (Utah.gov)]], SUBSTITUTE(Table1[[#This Row],[County (WPR)]], " County", ""))</f>
        <v>Davis</v>
      </c>
    </row>
    <row r="3958" spans="1:10">
      <c r="A3958" t="s">
        <v>137</v>
      </c>
      <c r="B3958" t="s">
        <v>20</v>
      </c>
      <c r="C3958">
        <v>2025</v>
      </c>
      <c r="D3958">
        <v>2</v>
      </c>
      <c r="E3958">
        <v>84087</v>
      </c>
      <c r="F3958" t="s">
        <v>291</v>
      </c>
      <c r="G3958">
        <v>9</v>
      </c>
      <c r="H3958" t="str">
        <f>_xlfn.XLOOKUP(Table1[[#This Row],[ZIPCODE]],Table2[Zip Code],Table2[County])</f>
        <v>Davis</v>
      </c>
      <c r="I3958" t="str">
        <f>_xlfn.XLOOKUP(Table1[[#This Row],[ZIPCODE]],Table3[zip],Table3[county])</f>
        <v>Davis County</v>
      </c>
      <c r="J3958" t="str">
        <f>IFERROR(Table1[[#This Row],[County (Utah.gov)]], SUBSTITUTE(Table1[[#This Row],[County (WPR)]], " County", ""))</f>
        <v>Davis</v>
      </c>
    </row>
    <row r="3959" spans="1:10">
      <c r="A3959" t="s">
        <v>137</v>
      </c>
      <c r="B3959" t="s">
        <v>20</v>
      </c>
      <c r="C3959">
        <v>2025</v>
      </c>
      <c r="D3959">
        <v>2</v>
      </c>
      <c r="E3959">
        <v>84088</v>
      </c>
      <c r="F3959" t="s">
        <v>290</v>
      </c>
      <c r="G3959">
        <v>92</v>
      </c>
      <c r="H3959" t="str">
        <f>_xlfn.XLOOKUP(Table1[[#This Row],[ZIPCODE]],Table2[Zip Code],Table2[County])</f>
        <v>Salt Lake</v>
      </c>
      <c r="I3959" t="str">
        <f>_xlfn.XLOOKUP(Table1[[#This Row],[ZIPCODE]],Table3[zip],Table3[county])</f>
        <v>Salt Lake County</v>
      </c>
      <c r="J3959" t="str">
        <f>IFERROR(Table1[[#This Row],[County (Utah.gov)]], SUBSTITUTE(Table1[[#This Row],[County (WPR)]], " County", ""))</f>
        <v>Salt Lake</v>
      </c>
    </row>
    <row r="3960" spans="1:10">
      <c r="A3960" t="s">
        <v>137</v>
      </c>
      <c r="B3960" t="s">
        <v>20</v>
      </c>
      <c r="C3960">
        <v>2025</v>
      </c>
      <c r="D3960">
        <v>2</v>
      </c>
      <c r="E3960">
        <v>84088</v>
      </c>
      <c r="F3960" t="s">
        <v>291</v>
      </c>
      <c r="G3960">
        <v>32</v>
      </c>
      <c r="H3960" t="str">
        <f>_xlfn.XLOOKUP(Table1[[#This Row],[ZIPCODE]],Table2[Zip Code],Table2[County])</f>
        <v>Salt Lake</v>
      </c>
      <c r="I3960" t="str">
        <f>_xlfn.XLOOKUP(Table1[[#This Row],[ZIPCODE]],Table3[zip],Table3[county])</f>
        <v>Salt Lake County</v>
      </c>
      <c r="J3960" t="str">
        <f>IFERROR(Table1[[#This Row],[County (Utah.gov)]], SUBSTITUTE(Table1[[#This Row],[County (WPR)]], " County", ""))</f>
        <v>Salt Lake</v>
      </c>
    </row>
    <row r="3961" spans="1:10">
      <c r="A3961" t="s">
        <v>137</v>
      </c>
      <c r="B3961" t="s">
        <v>20</v>
      </c>
      <c r="C3961">
        <v>2025</v>
      </c>
      <c r="D3961">
        <v>2</v>
      </c>
      <c r="E3961">
        <v>84092</v>
      </c>
      <c r="F3961" t="s">
        <v>290</v>
      </c>
      <c r="G3961">
        <v>145</v>
      </c>
      <c r="H3961" t="str">
        <f>_xlfn.XLOOKUP(Table1[[#This Row],[ZIPCODE]],Table2[Zip Code],Table2[County])</f>
        <v>Salt Lake</v>
      </c>
      <c r="I3961" t="str">
        <f>_xlfn.XLOOKUP(Table1[[#This Row],[ZIPCODE]],Table3[zip],Table3[county])</f>
        <v>Salt Lake County</v>
      </c>
      <c r="J3961" t="str">
        <f>IFERROR(Table1[[#This Row],[County (Utah.gov)]], SUBSTITUTE(Table1[[#This Row],[County (WPR)]], " County", ""))</f>
        <v>Salt Lake</v>
      </c>
    </row>
    <row r="3962" spans="1:10">
      <c r="A3962" t="s">
        <v>137</v>
      </c>
      <c r="B3962" t="s">
        <v>20</v>
      </c>
      <c r="C3962">
        <v>2025</v>
      </c>
      <c r="D3962">
        <v>2</v>
      </c>
      <c r="E3962">
        <v>84092</v>
      </c>
      <c r="F3962" t="s">
        <v>291</v>
      </c>
      <c r="G3962">
        <v>55</v>
      </c>
      <c r="H3962" t="str">
        <f>_xlfn.XLOOKUP(Table1[[#This Row],[ZIPCODE]],Table2[Zip Code],Table2[County])</f>
        <v>Salt Lake</v>
      </c>
      <c r="I3962" t="str">
        <f>_xlfn.XLOOKUP(Table1[[#This Row],[ZIPCODE]],Table3[zip],Table3[county])</f>
        <v>Salt Lake County</v>
      </c>
      <c r="J3962" t="str">
        <f>IFERROR(Table1[[#This Row],[County (Utah.gov)]], SUBSTITUTE(Table1[[#This Row],[County (WPR)]], " County", ""))</f>
        <v>Salt Lake</v>
      </c>
    </row>
    <row r="3963" spans="1:10">
      <c r="A3963" t="s">
        <v>137</v>
      </c>
      <c r="B3963" t="s">
        <v>20</v>
      </c>
      <c r="C3963">
        <v>2025</v>
      </c>
      <c r="D3963">
        <v>2</v>
      </c>
      <c r="E3963">
        <v>84093</v>
      </c>
      <c r="F3963" t="s">
        <v>290</v>
      </c>
      <c r="G3963">
        <v>77</v>
      </c>
      <c r="H3963" t="str">
        <f>_xlfn.XLOOKUP(Table1[[#This Row],[ZIPCODE]],Table2[Zip Code],Table2[County])</f>
        <v>Salt Lake</v>
      </c>
      <c r="I3963" t="str">
        <f>_xlfn.XLOOKUP(Table1[[#This Row],[ZIPCODE]],Table3[zip],Table3[county])</f>
        <v>Salt Lake County</v>
      </c>
      <c r="J3963" t="str">
        <f>IFERROR(Table1[[#This Row],[County (Utah.gov)]], SUBSTITUTE(Table1[[#This Row],[County (WPR)]], " County", ""))</f>
        <v>Salt Lake</v>
      </c>
    </row>
    <row r="3964" spans="1:10">
      <c r="A3964" t="s">
        <v>137</v>
      </c>
      <c r="B3964" t="s">
        <v>20</v>
      </c>
      <c r="C3964">
        <v>2025</v>
      </c>
      <c r="D3964">
        <v>2</v>
      </c>
      <c r="E3964">
        <v>84093</v>
      </c>
      <c r="F3964" t="s">
        <v>291</v>
      </c>
      <c r="G3964">
        <v>35</v>
      </c>
      <c r="H3964" t="str">
        <f>_xlfn.XLOOKUP(Table1[[#This Row],[ZIPCODE]],Table2[Zip Code],Table2[County])</f>
        <v>Salt Lake</v>
      </c>
      <c r="I3964" t="str">
        <f>_xlfn.XLOOKUP(Table1[[#This Row],[ZIPCODE]],Table3[zip],Table3[county])</f>
        <v>Salt Lake County</v>
      </c>
      <c r="J3964" t="str">
        <f>IFERROR(Table1[[#This Row],[County (Utah.gov)]], SUBSTITUTE(Table1[[#This Row],[County (WPR)]], " County", ""))</f>
        <v>Salt Lake</v>
      </c>
    </row>
    <row r="3965" spans="1:10">
      <c r="A3965" t="s">
        <v>137</v>
      </c>
      <c r="B3965" t="s">
        <v>20</v>
      </c>
      <c r="C3965">
        <v>2025</v>
      </c>
      <c r="D3965">
        <v>2</v>
      </c>
      <c r="E3965">
        <v>84094</v>
      </c>
      <c r="F3965" t="s">
        <v>290</v>
      </c>
      <c r="G3965">
        <v>90</v>
      </c>
      <c r="H3965" t="str">
        <f>_xlfn.XLOOKUP(Table1[[#This Row],[ZIPCODE]],Table2[Zip Code],Table2[County])</f>
        <v>Salt Lake</v>
      </c>
      <c r="I3965" t="str">
        <f>_xlfn.XLOOKUP(Table1[[#This Row],[ZIPCODE]],Table3[zip],Table3[county])</f>
        <v>Salt Lake County</v>
      </c>
      <c r="J3965" t="str">
        <f>IFERROR(Table1[[#This Row],[County (Utah.gov)]], SUBSTITUTE(Table1[[#This Row],[County (WPR)]], " County", ""))</f>
        <v>Salt Lake</v>
      </c>
    </row>
    <row r="3966" spans="1:10">
      <c r="A3966" t="s">
        <v>137</v>
      </c>
      <c r="B3966" t="s">
        <v>20</v>
      </c>
      <c r="C3966">
        <v>2025</v>
      </c>
      <c r="D3966">
        <v>2</v>
      </c>
      <c r="E3966">
        <v>84094</v>
      </c>
      <c r="F3966" t="s">
        <v>291</v>
      </c>
      <c r="G3966">
        <v>36</v>
      </c>
      <c r="H3966" t="str">
        <f>_xlfn.XLOOKUP(Table1[[#This Row],[ZIPCODE]],Table2[Zip Code],Table2[County])</f>
        <v>Salt Lake</v>
      </c>
      <c r="I3966" t="str">
        <f>_xlfn.XLOOKUP(Table1[[#This Row],[ZIPCODE]],Table3[zip],Table3[county])</f>
        <v>Salt Lake County</v>
      </c>
      <c r="J3966" t="str">
        <f>IFERROR(Table1[[#This Row],[County (Utah.gov)]], SUBSTITUTE(Table1[[#This Row],[County (WPR)]], " County", ""))</f>
        <v>Salt Lake</v>
      </c>
    </row>
    <row r="3967" spans="1:10">
      <c r="A3967" t="s">
        <v>137</v>
      </c>
      <c r="B3967" t="s">
        <v>20</v>
      </c>
      <c r="C3967">
        <v>2025</v>
      </c>
      <c r="D3967">
        <v>2</v>
      </c>
      <c r="E3967">
        <v>84095</v>
      </c>
      <c r="F3967" t="s">
        <v>290</v>
      </c>
      <c r="G3967">
        <v>261</v>
      </c>
      <c r="H3967" t="str">
        <f>_xlfn.XLOOKUP(Table1[[#This Row],[ZIPCODE]],Table2[Zip Code],Table2[County])</f>
        <v>Salt Lake</v>
      </c>
      <c r="I3967" t="str">
        <f>_xlfn.XLOOKUP(Table1[[#This Row],[ZIPCODE]],Table3[zip],Table3[county])</f>
        <v>Salt Lake County</v>
      </c>
      <c r="J3967" t="str">
        <f>IFERROR(Table1[[#This Row],[County (Utah.gov)]], SUBSTITUTE(Table1[[#This Row],[County (WPR)]], " County", ""))</f>
        <v>Salt Lake</v>
      </c>
    </row>
    <row r="3968" spans="1:10">
      <c r="A3968" t="s">
        <v>137</v>
      </c>
      <c r="B3968" t="s">
        <v>20</v>
      </c>
      <c r="C3968">
        <v>2025</v>
      </c>
      <c r="D3968">
        <v>2</v>
      </c>
      <c r="E3968">
        <v>84095</v>
      </c>
      <c r="F3968" t="s">
        <v>291</v>
      </c>
      <c r="G3968">
        <v>101</v>
      </c>
      <c r="H3968" t="str">
        <f>_xlfn.XLOOKUP(Table1[[#This Row],[ZIPCODE]],Table2[Zip Code],Table2[County])</f>
        <v>Salt Lake</v>
      </c>
      <c r="I3968" t="str">
        <f>_xlfn.XLOOKUP(Table1[[#This Row],[ZIPCODE]],Table3[zip],Table3[county])</f>
        <v>Salt Lake County</v>
      </c>
      <c r="J3968" t="str">
        <f>IFERROR(Table1[[#This Row],[County (Utah.gov)]], SUBSTITUTE(Table1[[#This Row],[County (WPR)]], " County", ""))</f>
        <v>Salt Lake</v>
      </c>
    </row>
    <row r="3969" spans="1:10">
      <c r="A3969" t="s">
        <v>137</v>
      </c>
      <c r="B3969" t="s">
        <v>20</v>
      </c>
      <c r="C3969">
        <v>2025</v>
      </c>
      <c r="D3969">
        <v>2</v>
      </c>
      <c r="E3969">
        <v>84096</v>
      </c>
      <c r="F3969" t="s">
        <v>290</v>
      </c>
      <c r="G3969">
        <v>342</v>
      </c>
      <c r="H3969" t="e">
        <f>_xlfn.XLOOKUP(Table1[[#This Row],[ZIPCODE]],Table2[Zip Code],Table2[County])</f>
        <v>#N/A</v>
      </c>
      <c r="I3969" t="str">
        <f>_xlfn.XLOOKUP(Table1[[#This Row],[ZIPCODE]],Table3[zip],Table3[county])</f>
        <v>Salt Lake County</v>
      </c>
      <c r="J3969" t="str">
        <f>IFERROR(Table1[[#This Row],[County (Utah.gov)]], SUBSTITUTE(Table1[[#This Row],[County (WPR)]], " County", ""))</f>
        <v>Salt Lake</v>
      </c>
    </row>
    <row r="3970" spans="1:10">
      <c r="A3970" t="s">
        <v>137</v>
      </c>
      <c r="B3970" t="s">
        <v>20</v>
      </c>
      <c r="C3970">
        <v>2025</v>
      </c>
      <c r="D3970">
        <v>2</v>
      </c>
      <c r="E3970">
        <v>84096</v>
      </c>
      <c r="F3970" t="s">
        <v>291</v>
      </c>
      <c r="G3970">
        <v>141</v>
      </c>
      <c r="H3970" t="e">
        <f>_xlfn.XLOOKUP(Table1[[#This Row],[ZIPCODE]],Table2[Zip Code],Table2[County])</f>
        <v>#N/A</v>
      </c>
      <c r="I3970" t="str">
        <f>_xlfn.XLOOKUP(Table1[[#This Row],[ZIPCODE]],Table3[zip],Table3[county])</f>
        <v>Salt Lake County</v>
      </c>
      <c r="J3970" t="str">
        <f>IFERROR(Table1[[#This Row],[County (Utah.gov)]], SUBSTITUTE(Table1[[#This Row],[County (WPR)]], " County", ""))</f>
        <v>Salt Lake</v>
      </c>
    </row>
    <row r="3971" spans="1:10">
      <c r="A3971" t="s">
        <v>137</v>
      </c>
      <c r="B3971" t="s">
        <v>20</v>
      </c>
      <c r="C3971">
        <v>2025</v>
      </c>
      <c r="D3971">
        <v>2</v>
      </c>
      <c r="E3971">
        <v>84097</v>
      </c>
      <c r="F3971" t="s">
        <v>290</v>
      </c>
      <c r="G3971">
        <v>431</v>
      </c>
      <c r="H3971" t="str">
        <f>_xlfn.XLOOKUP(Table1[[#This Row],[ZIPCODE]],Table2[Zip Code],Table2[County])</f>
        <v>Utah</v>
      </c>
      <c r="I3971" t="str">
        <f>_xlfn.XLOOKUP(Table1[[#This Row],[ZIPCODE]],Table3[zip],Table3[county])</f>
        <v>Utah County</v>
      </c>
      <c r="J3971" t="str">
        <f>IFERROR(Table1[[#This Row],[County (Utah.gov)]], SUBSTITUTE(Table1[[#This Row],[County (WPR)]], " County", ""))</f>
        <v>Utah</v>
      </c>
    </row>
    <row r="3972" spans="1:10">
      <c r="A3972" t="s">
        <v>137</v>
      </c>
      <c r="B3972" t="s">
        <v>20</v>
      </c>
      <c r="C3972">
        <v>2025</v>
      </c>
      <c r="D3972">
        <v>2</v>
      </c>
      <c r="E3972">
        <v>84097</v>
      </c>
      <c r="F3972" t="s">
        <v>291</v>
      </c>
      <c r="G3972">
        <v>225</v>
      </c>
      <c r="H3972" t="str">
        <f>_xlfn.XLOOKUP(Table1[[#This Row],[ZIPCODE]],Table2[Zip Code],Table2[County])</f>
        <v>Utah</v>
      </c>
      <c r="I3972" t="str">
        <f>_xlfn.XLOOKUP(Table1[[#This Row],[ZIPCODE]],Table3[zip],Table3[county])</f>
        <v>Utah County</v>
      </c>
      <c r="J3972" t="str">
        <f>IFERROR(Table1[[#This Row],[County (Utah.gov)]], SUBSTITUTE(Table1[[#This Row],[County (WPR)]], " County", ""))</f>
        <v>Utah</v>
      </c>
    </row>
    <row r="3973" spans="1:10">
      <c r="A3973" t="s">
        <v>137</v>
      </c>
      <c r="B3973" t="s">
        <v>20</v>
      </c>
      <c r="C3973">
        <v>2025</v>
      </c>
      <c r="D3973">
        <v>2</v>
      </c>
      <c r="E3973">
        <v>84098</v>
      </c>
      <c r="F3973" t="s">
        <v>290</v>
      </c>
      <c r="G3973">
        <v>20</v>
      </c>
      <c r="H3973" t="str">
        <f>_xlfn.XLOOKUP(Table1[[#This Row],[ZIPCODE]],Table2[Zip Code],Table2[County])</f>
        <v>Summit</v>
      </c>
      <c r="I3973" t="str">
        <f>_xlfn.XLOOKUP(Table1[[#This Row],[ZIPCODE]],Table3[zip],Table3[county])</f>
        <v>Summit County</v>
      </c>
      <c r="J3973" t="str">
        <f>IFERROR(Table1[[#This Row],[County (Utah.gov)]], SUBSTITUTE(Table1[[#This Row],[County (WPR)]], " County", ""))</f>
        <v>Summit</v>
      </c>
    </row>
    <row r="3974" spans="1:10">
      <c r="A3974" t="s">
        <v>137</v>
      </c>
      <c r="B3974" t="s">
        <v>20</v>
      </c>
      <c r="C3974">
        <v>2025</v>
      </c>
      <c r="D3974">
        <v>2</v>
      </c>
      <c r="E3974">
        <v>84098</v>
      </c>
      <c r="F3974" t="s">
        <v>291</v>
      </c>
      <c r="G3974">
        <v>5</v>
      </c>
      <c r="H3974" t="str">
        <f>_xlfn.XLOOKUP(Table1[[#This Row],[ZIPCODE]],Table2[Zip Code],Table2[County])</f>
        <v>Summit</v>
      </c>
      <c r="I3974" t="str">
        <f>_xlfn.XLOOKUP(Table1[[#This Row],[ZIPCODE]],Table3[zip],Table3[county])</f>
        <v>Summit County</v>
      </c>
      <c r="J3974" t="str">
        <f>IFERROR(Table1[[#This Row],[County (Utah.gov)]], SUBSTITUTE(Table1[[#This Row],[County (WPR)]], " County", ""))</f>
        <v>Summit</v>
      </c>
    </row>
    <row r="3975" spans="1:10">
      <c r="A3975" t="s">
        <v>137</v>
      </c>
      <c r="B3975" t="s">
        <v>20</v>
      </c>
      <c r="C3975">
        <v>2025</v>
      </c>
      <c r="D3975">
        <v>2</v>
      </c>
      <c r="E3975">
        <v>84101</v>
      </c>
      <c r="F3975" t="s">
        <v>290</v>
      </c>
      <c r="G3975">
        <v>5</v>
      </c>
      <c r="H3975" t="str">
        <f>_xlfn.XLOOKUP(Table1[[#This Row],[ZIPCODE]],Table2[Zip Code],Table2[County])</f>
        <v>Salt Lake</v>
      </c>
      <c r="I3975" t="str">
        <f>_xlfn.XLOOKUP(Table1[[#This Row],[ZIPCODE]],Table3[zip],Table3[county])</f>
        <v>Salt Lake County</v>
      </c>
      <c r="J3975" t="str">
        <f>IFERROR(Table1[[#This Row],[County (Utah.gov)]], SUBSTITUTE(Table1[[#This Row],[County (WPR)]], " County", ""))</f>
        <v>Salt Lake</v>
      </c>
    </row>
    <row r="3976" spans="1:10">
      <c r="A3976" t="s">
        <v>137</v>
      </c>
      <c r="B3976" t="s">
        <v>20</v>
      </c>
      <c r="C3976">
        <v>2025</v>
      </c>
      <c r="D3976">
        <v>2</v>
      </c>
      <c r="E3976">
        <v>84101</v>
      </c>
      <c r="F3976" t="s">
        <v>291</v>
      </c>
      <c r="G3976">
        <v>4</v>
      </c>
      <c r="H3976" t="str">
        <f>_xlfn.XLOOKUP(Table1[[#This Row],[ZIPCODE]],Table2[Zip Code],Table2[County])</f>
        <v>Salt Lake</v>
      </c>
      <c r="I3976" t="str">
        <f>_xlfn.XLOOKUP(Table1[[#This Row],[ZIPCODE]],Table3[zip],Table3[county])</f>
        <v>Salt Lake County</v>
      </c>
      <c r="J3976" t="str">
        <f>IFERROR(Table1[[#This Row],[County (Utah.gov)]], SUBSTITUTE(Table1[[#This Row],[County (WPR)]], " County", ""))</f>
        <v>Salt Lake</v>
      </c>
    </row>
    <row r="3977" spans="1:10">
      <c r="A3977" t="s">
        <v>137</v>
      </c>
      <c r="B3977" t="s">
        <v>20</v>
      </c>
      <c r="C3977">
        <v>2025</v>
      </c>
      <c r="D3977">
        <v>2</v>
      </c>
      <c r="E3977">
        <v>84102</v>
      </c>
      <c r="F3977" t="s">
        <v>290</v>
      </c>
      <c r="G3977">
        <v>8</v>
      </c>
      <c r="H3977" t="str">
        <f>_xlfn.XLOOKUP(Table1[[#This Row],[ZIPCODE]],Table2[Zip Code],Table2[County])</f>
        <v>Salt Lake</v>
      </c>
      <c r="I3977" t="str">
        <f>_xlfn.XLOOKUP(Table1[[#This Row],[ZIPCODE]],Table3[zip],Table3[county])</f>
        <v>Salt Lake County</v>
      </c>
      <c r="J3977" t="str">
        <f>IFERROR(Table1[[#This Row],[County (Utah.gov)]], SUBSTITUTE(Table1[[#This Row],[County (WPR)]], " County", ""))</f>
        <v>Salt Lake</v>
      </c>
    </row>
    <row r="3978" spans="1:10">
      <c r="A3978" t="s">
        <v>137</v>
      </c>
      <c r="B3978" t="s">
        <v>20</v>
      </c>
      <c r="C3978">
        <v>2025</v>
      </c>
      <c r="D3978">
        <v>2</v>
      </c>
      <c r="E3978">
        <v>84102</v>
      </c>
      <c r="F3978" t="s">
        <v>291</v>
      </c>
      <c r="G3978">
        <v>4</v>
      </c>
      <c r="H3978" t="str">
        <f>_xlfn.XLOOKUP(Table1[[#This Row],[ZIPCODE]],Table2[Zip Code],Table2[County])</f>
        <v>Salt Lake</v>
      </c>
      <c r="I3978" t="str">
        <f>_xlfn.XLOOKUP(Table1[[#This Row],[ZIPCODE]],Table3[zip],Table3[county])</f>
        <v>Salt Lake County</v>
      </c>
      <c r="J3978" t="str">
        <f>IFERROR(Table1[[#This Row],[County (Utah.gov)]], SUBSTITUTE(Table1[[#This Row],[County (WPR)]], " County", ""))</f>
        <v>Salt Lake</v>
      </c>
    </row>
    <row r="3979" spans="1:10">
      <c r="A3979" t="s">
        <v>137</v>
      </c>
      <c r="B3979" t="s">
        <v>20</v>
      </c>
      <c r="C3979">
        <v>2025</v>
      </c>
      <c r="D3979">
        <v>2</v>
      </c>
      <c r="E3979">
        <v>84103</v>
      </c>
      <c r="F3979" t="s">
        <v>290</v>
      </c>
      <c r="G3979">
        <v>15</v>
      </c>
      <c r="H3979" t="str">
        <f>_xlfn.XLOOKUP(Table1[[#This Row],[ZIPCODE]],Table2[Zip Code],Table2[County])</f>
        <v>Salt Lake</v>
      </c>
      <c r="I3979" t="str">
        <f>_xlfn.XLOOKUP(Table1[[#This Row],[ZIPCODE]],Table3[zip],Table3[county])</f>
        <v>Salt Lake County</v>
      </c>
      <c r="J3979" t="str">
        <f>IFERROR(Table1[[#This Row],[County (Utah.gov)]], SUBSTITUTE(Table1[[#This Row],[County (WPR)]], " County", ""))</f>
        <v>Salt Lake</v>
      </c>
    </row>
    <row r="3980" spans="1:10">
      <c r="A3980" t="s">
        <v>137</v>
      </c>
      <c r="B3980" t="s">
        <v>20</v>
      </c>
      <c r="C3980">
        <v>2025</v>
      </c>
      <c r="D3980">
        <v>2</v>
      </c>
      <c r="E3980">
        <v>84103</v>
      </c>
      <c r="F3980" t="s">
        <v>291</v>
      </c>
      <c r="G3980">
        <v>8</v>
      </c>
      <c r="H3980" t="str">
        <f>_xlfn.XLOOKUP(Table1[[#This Row],[ZIPCODE]],Table2[Zip Code],Table2[County])</f>
        <v>Salt Lake</v>
      </c>
      <c r="I3980" t="str">
        <f>_xlfn.XLOOKUP(Table1[[#This Row],[ZIPCODE]],Table3[zip],Table3[county])</f>
        <v>Salt Lake County</v>
      </c>
      <c r="J3980" t="str">
        <f>IFERROR(Table1[[#This Row],[County (Utah.gov)]], SUBSTITUTE(Table1[[#This Row],[County (WPR)]], " County", ""))</f>
        <v>Salt Lake</v>
      </c>
    </row>
    <row r="3981" spans="1:10">
      <c r="A3981" t="s">
        <v>137</v>
      </c>
      <c r="B3981" t="s">
        <v>20</v>
      </c>
      <c r="C3981">
        <v>2025</v>
      </c>
      <c r="D3981">
        <v>2</v>
      </c>
      <c r="E3981">
        <v>84104</v>
      </c>
      <c r="F3981" t="s">
        <v>290</v>
      </c>
      <c r="G3981">
        <v>12</v>
      </c>
      <c r="H3981" t="str">
        <f>_xlfn.XLOOKUP(Table1[[#This Row],[ZIPCODE]],Table2[Zip Code],Table2[County])</f>
        <v>Salt Lake</v>
      </c>
      <c r="I3981" t="str">
        <f>_xlfn.XLOOKUP(Table1[[#This Row],[ZIPCODE]],Table3[zip],Table3[county])</f>
        <v>Salt Lake County</v>
      </c>
      <c r="J3981" t="str">
        <f>IFERROR(Table1[[#This Row],[County (Utah.gov)]], SUBSTITUTE(Table1[[#This Row],[County (WPR)]], " County", ""))</f>
        <v>Salt Lake</v>
      </c>
    </row>
    <row r="3982" spans="1:10">
      <c r="A3982" t="s">
        <v>137</v>
      </c>
      <c r="B3982" t="s">
        <v>20</v>
      </c>
      <c r="C3982">
        <v>2025</v>
      </c>
      <c r="D3982">
        <v>2</v>
      </c>
      <c r="E3982">
        <v>84104</v>
      </c>
      <c r="F3982" t="s">
        <v>291</v>
      </c>
      <c r="G3982">
        <v>7</v>
      </c>
      <c r="H3982" t="str">
        <f>_xlfn.XLOOKUP(Table1[[#This Row],[ZIPCODE]],Table2[Zip Code],Table2[County])</f>
        <v>Salt Lake</v>
      </c>
      <c r="I3982" t="str">
        <f>_xlfn.XLOOKUP(Table1[[#This Row],[ZIPCODE]],Table3[zip],Table3[county])</f>
        <v>Salt Lake County</v>
      </c>
      <c r="J3982" t="str">
        <f>IFERROR(Table1[[#This Row],[County (Utah.gov)]], SUBSTITUTE(Table1[[#This Row],[County (WPR)]], " County", ""))</f>
        <v>Salt Lake</v>
      </c>
    </row>
    <row r="3983" spans="1:10">
      <c r="A3983" t="s">
        <v>137</v>
      </c>
      <c r="B3983" t="s">
        <v>20</v>
      </c>
      <c r="C3983">
        <v>2025</v>
      </c>
      <c r="D3983">
        <v>2</v>
      </c>
      <c r="E3983">
        <v>84105</v>
      </c>
      <c r="F3983" t="s">
        <v>290</v>
      </c>
      <c r="G3983">
        <v>11</v>
      </c>
      <c r="H3983" t="str">
        <f>_xlfn.XLOOKUP(Table1[[#This Row],[ZIPCODE]],Table2[Zip Code],Table2[County])</f>
        <v>Salt Lake</v>
      </c>
      <c r="I3983" t="str">
        <f>_xlfn.XLOOKUP(Table1[[#This Row],[ZIPCODE]],Table3[zip],Table3[county])</f>
        <v>Salt Lake County</v>
      </c>
      <c r="J3983" t="str">
        <f>IFERROR(Table1[[#This Row],[County (Utah.gov)]], SUBSTITUTE(Table1[[#This Row],[County (WPR)]], " County", ""))</f>
        <v>Salt Lake</v>
      </c>
    </row>
    <row r="3984" spans="1:10">
      <c r="A3984" t="s">
        <v>137</v>
      </c>
      <c r="B3984" t="s">
        <v>20</v>
      </c>
      <c r="C3984">
        <v>2025</v>
      </c>
      <c r="D3984">
        <v>2</v>
      </c>
      <c r="E3984">
        <v>84105</v>
      </c>
      <c r="F3984" t="s">
        <v>291</v>
      </c>
      <c r="G3984">
        <v>6</v>
      </c>
      <c r="H3984" t="str">
        <f>_xlfn.XLOOKUP(Table1[[#This Row],[ZIPCODE]],Table2[Zip Code],Table2[County])</f>
        <v>Salt Lake</v>
      </c>
      <c r="I3984" t="str">
        <f>_xlfn.XLOOKUP(Table1[[#This Row],[ZIPCODE]],Table3[zip],Table3[county])</f>
        <v>Salt Lake County</v>
      </c>
      <c r="J3984" t="str">
        <f>IFERROR(Table1[[#This Row],[County (Utah.gov)]], SUBSTITUTE(Table1[[#This Row],[County (WPR)]], " County", ""))</f>
        <v>Salt Lake</v>
      </c>
    </row>
    <row r="3985" spans="1:10">
      <c r="A3985" t="s">
        <v>137</v>
      </c>
      <c r="B3985" t="s">
        <v>20</v>
      </c>
      <c r="C3985">
        <v>2025</v>
      </c>
      <c r="D3985">
        <v>2</v>
      </c>
      <c r="E3985">
        <v>84106</v>
      </c>
      <c r="F3985" t="s">
        <v>290</v>
      </c>
      <c r="G3985">
        <v>36</v>
      </c>
      <c r="H3985" t="str">
        <f>_xlfn.XLOOKUP(Table1[[#This Row],[ZIPCODE]],Table2[Zip Code],Table2[County])</f>
        <v>Salt Lake</v>
      </c>
      <c r="I3985" t="str">
        <f>_xlfn.XLOOKUP(Table1[[#This Row],[ZIPCODE]],Table3[zip],Table3[county])</f>
        <v>Salt Lake County</v>
      </c>
      <c r="J3985" t="str">
        <f>IFERROR(Table1[[#This Row],[County (Utah.gov)]], SUBSTITUTE(Table1[[#This Row],[County (WPR)]], " County", ""))</f>
        <v>Salt Lake</v>
      </c>
    </row>
    <row r="3986" spans="1:10">
      <c r="A3986" t="s">
        <v>137</v>
      </c>
      <c r="B3986" t="s">
        <v>20</v>
      </c>
      <c r="C3986">
        <v>2025</v>
      </c>
      <c r="D3986">
        <v>2</v>
      </c>
      <c r="E3986">
        <v>84106</v>
      </c>
      <c r="F3986" t="s">
        <v>291</v>
      </c>
      <c r="G3986">
        <v>16</v>
      </c>
      <c r="H3986" t="str">
        <f>_xlfn.XLOOKUP(Table1[[#This Row],[ZIPCODE]],Table2[Zip Code],Table2[County])</f>
        <v>Salt Lake</v>
      </c>
      <c r="I3986" t="str">
        <f>_xlfn.XLOOKUP(Table1[[#This Row],[ZIPCODE]],Table3[zip],Table3[county])</f>
        <v>Salt Lake County</v>
      </c>
      <c r="J3986" t="str">
        <f>IFERROR(Table1[[#This Row],[County (Utah.gov)]], SUBSTITUTE(Table1[[#This Row],[County (WPR)]], " County", ""))</f>
        <v>Salt Lake</v>
      </c>
    </row>
    <row r="3987" spans="1:10">
      <c r="A3987" t="s">
        <v>137</v>
      </c>
      <c r="B3987" t="s">
        <v>20</v>
      </c>
      <c r="C3987">
        <v>2025</v>
      </c>
      <c r="D3987">
        <v>2</v>
      </c>
      <c r="E3987">
        <v>84107</v>
      </c>
      <c r="F3987" t="s">
        <v>290</v>
      </c>
      <c r="G3987">
        <v>48</v>
      </c>
      <c r="H3987" t="str">
        <f>_xlfn.XLOOKUP(Table1[[#This Row],[ZIPCODE]],Table2[Zip Code],Table2[County])</f>
        <v>Salt Lake</v>
      </c>
      <c r="I3987" t="str">
        <f>_xlfn.XLOOKUP(Table1[[#This Row],[ZIPCODE]],Table3[zip],Table3[county])</f>
        <v>Salt Lake County</v>
      </c>
      <c r="J3987" t="str">
        <f>IFERROR(Table1[[#This Row],[County (Utah.gov)]], SUBSTITUTE(Table1[[#This Row],[County (WPR)]], " County", ""))</f>
        <v>Salt Lake</v>
      </c>
    </row>
    <row r="3988" spans="1:10">
      <c r="A3988" t="s">
        <v>137</v>
      </c>
      <c r="B3988" t="s">
        <v>20</v>
      </c>
      <c r="C3988">
        <v>2025</v>
      </c>
      <c r="D3988">
        <v>2</v>
      </c>
      <c r="E3988">
        <v>84107</v>
      </c>
      <c r="F3988" t="s">
        <v>291</v>
      </c>
      <c r="G3988">
        <v>21</v>
      </c>
      <c r="H3988" t="str">
        <f>_xlfn.XLOOKUP(Table1[[#This Row],[ZIPCODE]],Table2[Zip Code],Table2[County])</f>
        <v>Salt Lake</v>
      </c>
      <c r="I3988" t="str">
        <f>_xlfn.XLOOKUP(Table1[[#This Row],[ZIPCODE]],Table3[zip],Table3[county])</f>
        <v>Salt Lake County</v>
      </c>
      <c r="J3988" t="str">
        <f>IFERROR(Table1[[#This Row],[County (Utah.gov)]], SUBSTITUTE(Table1[[#This Row],[County (WPR)]], " County", ""))</f>
        <v>Salt Lake</v>
      </c>
    </row>
    <row r="3989" spans="1:10">
      <c r="A3989" t="s">
        <v>137</v>
      </c>
      <c r="B3989" t="s">
        <v>20</v>
      </c>
      <c r="C3989">
        <v>2025</v>
      </c>
      <c r="D3989">
        <v>2</v>
      </c>
      <c r="E3989">
        <v>84108</v>
      </c>
      <c r="F3989" t="s">
        <v>290</v>
      </c>
      <c r="G3989">
        <v>27</v>
      </c>
      <c r="H3989" t="str">
        <f>_xlfn.XLOOKUP(Table1[[#This Row],[ZIPCODE]],Table2[Zip Code],Table2[County])</f>
        <v>Salt Lake</v>
      </c>
      <c r="I3989" t="str">
        <f>_xlfn.XLOOKUP(Table1[[#This Row],[ZIPCODE]],Table3[zip],Table3[county])</f>
        <v>Salt Lake County</v>
      </c>
      <c r="J3989" t="str">
        <f>IFERROR(Table1[[#This Row],[County (Utah.gov)]], SUBSTITUTE(Table1[[#This Row],[County (WPR)]], " County", ""))</f>
        <v>Salt Lake</v>
      </c>
    </row>
    <row r="3990" spans="1:10">
      <c r="A3990" t="s">
        <v>137</v>
      </c>
      <c r="B3990" t="s">
        <v>20</v>
      </c>
      <c r="C3990">
        <v>2025</v>
      </c>
      <c r="D3990">
        <v>2</v>
      </c>
      <c r="E3990">
        <v>84108</v>
      </c>
      <c r="F3990" t="s">
        <v>291</v>
      </c>
      <c r="G3990">
        <v>12</v>
      </c>
      <c r="H3990" t="str">
        <f>_xlfn.XLOOKUP(Table1[[#This Row],[ZIPCODE]],Table2[Zip Code],Table2[County])</f>
        <v>Salt Lake</v>
      </c>
      <c r="I3990" t="str">
        <f>_xlfn.XLOOKUP(Table1[[#This Row],[ZIPCODE]],Table3[zip],Table3[county])</f>
        <v>Salt Lake County</v>
      </c>
      <c r="J3990" t="str">
        <f>IFERROR(Table1[[#This Row],[County (Utah.gov)]], SUBSTITUTE(Table1[[#This Row],[County (WPR)]], " County", ""))</f>
        <v>Salt Lake</v>
      </c>
    </row>
    <row r="3991" spans="1:10">
      <c r="A3991" t="s">
        <v>137</v>
      </c>
      <c r="B3991" t="s">
        <v>20</v>
      </c>
      <c r="C3991">
        <v>2025</v>
      </c>
      <c r="D3991">
        <v>2</v>
      </c>
      <c r="E3991">
        <v>84109</v>
      </c>
      <c r="F3991" t="s">
        <v>290</v>
      </c>
      <c r="G3991">
        <v>50</v>
      </c>
      <c r="H3991" t="str">
        <f>_xlfn.XLOOKUP(Table1[[#This Row],[ZIPCODE]],Table2[Zip Code],Table2[County])</f>
        <v>Salt Lake</v>
      </c>
      <c r="I3991" t="str">
        <f>_xlfn.XLOOKUP(Table1[[#This Row],[ZIPCODE]],Table3[zip],Table3[county])</f>
        <v>Salt Lake County</v>
      </c>
      <c r="J3991" t="str">
        <f>IFERROR(Table1[[#This Row],[County (Utah.gov)]], SUBSTITUTE(Table1[[#This Row],[County (WPR)]], " County", ""))</f>
        <v>Salt Lake</v>
      </c>
    </row>
    <row r="3992" spans="1:10">
      <c r="A3992" t="s">
        <v>137</v>
      </c>
      <c r="B3992" t="s">
        <v>20</v>
      </c>
      <c r="C3992">
        <v>2025</v>
      </c>
      <c r="D3992">
        <v>2</v>
      </c>
      <c r="E3992">
        <v>84109</v>
      </c>
      <c r="F3992" t="s">
        <v>291</v>
      </c>
      <c r="G3992">
        <v>26</v>
      </c>
      <c r="H3992" t="str">
        <f>_xlfn.XLOOKUP(Table1[[#This Row],[ZIPCODE]],Table2[Zip Code],Table2[County])</f>
        <v>Salt Lake</v>
      </c>
      <c r="I3992" t="str">
        <f>_xlfn.XLOOKUP(Table1[[#This Row],[ZIPCODE]],Table3[zip],Table3[county])</f>
        <v>Salt Lake County</v>
      </c>
      <c r="J3992" t="str">
        <f>IFERROR(Table1[[#This Row],[County (Utah.gov)]], SUBSTITUTE(Table1[[#This Row],[County (WPR)]], " County", ""))</f>
        <v>Salt Lake</v>
      </c>
    </row>
    <row r="3993" spans="1:10">
      <c r="A3993" t="s">
        <v>137</v>
      </c>
      <c r="B3993" t="s">
        <v>20</v>
      </c>
      <c r="C3993">
        <v>2025</v>
      </c>
      <c r="D3993">
        <v>2</v>
      </c>
      <c r="E3993">
        <v>84111</v>
      </c>
      <c r="F3993" t="s">
        <v>290</v>
      </c>
      <c r="G3993">
        <v>4</v>
      </c>
      <c r="H3993" t="str">
        <f>_xlfn.XLOOKUP(Table1[[#This Row],[ZIPCODE]],Table2[Zip Code],Table2[County])</f>
        <v>Salt Lake</v>
      </c>
      <c r="I3993" t="str">
        <f>_xlfn.XLOOKUP(Table1[[#This Row],[ZIPCODE]],Table3[zip],Table3[county])</f>
        <v>Salt Lake County</v>
      </c>
      <c r="J3993" t="str">
        <f>IFERROR(Table1[[#This Row],[County (Utah.gov)]], SUBSTITUTE(Table1[[#This Row],[County (WPR)]], " County", ""))</f>
        <v>Salt Lake</v>
      </c>
    </row>
    <row r="3994" spans="1:10">
      <c r="A3994" t="s">
        <v>137</v>
      </c>
      <c r="B3994" t="s">
        <v>20</v>
      </c>
      <c r="C3994">
        <v>2025</v>
      </c>
      <c r="D3994">
        <v>2</v>
      </c>
      <c r="E3994">
        <v>84111</v>
      </c>
      <c r="F3994" t="s">
        <v>291</v>
      </c>
      <c r="G3994">
        <v>4</v>
      </c>
      <c r="H3994" t="str">
        <f>_xlfn.XLOOKUP(Table1[[#This Row],[ZIPCODE]],Table2[Zip Code],Table2[County])</f>
        <v>Salt Lake</v>
      </c>
      <c r="I3994" t="str">
        <f>_xlfn.XLOOKUP(Table1[[#This Row],[ZIPCODE]],Table3[zip],Table3[county])</f>
        <v>Salt Lake County</v>
      </c>
      <c r="J3994" t="str">
        <f>IFERROR(Table1[[#This Row],[County (Utah.gov)]], SUBSTITUTE(Table1[[#This Row],[County (WPR)]], " County", ""))</f>
        <v>Salt Lake</v>
      </c>
    </row>
    <row r="3995" spans="1:10">
      <c r="A3995" t="s">
        <v>137</v>
      </c>
      <c r="B3995" t="s">
        <v>20</v>
      </c>
      <c r="C3995">
        <v>2025</v>
      </c>
      <c r="D3995">
        <v>2</v>
      </c>
      <c r="E3995">
        <v>84115</v>
      </c>
      <c r="F3995" t="s">
        <v>290</v>
      </c>
      <c r="G3995">
        <v>18</v>
      </c>
      <c r="H3995" t="str">
        <f>_xlfn.XLOOKUP(Table1[[#This Row],[ZIPCODE]],Table2[Zip Code],Table2[County])</f>
        <v>Salt Lake</v>
      </c>
      <c r="I3995" t="str">
        <f>_xlfn.XLOOKUP(Table1[[#This Row],[ZIPCODE]],Table3[zip],Table3[county])</f>
        <v>Salt Lake County</v>
      </c>
      <c r="J3995" t="str">
        <f>IFERROR(Table1[[#This Row],[County (Utah.gov)]], SUBSTITUTE(Table1[[#This Row],[County (WPR)]], " County", ""))</f>
        <v>Salt Lake</v>
      </c>
    </row>
    <row r="3996" spans="1:10">
      <c r="A3996" t="s">
        <v>137</v>
      </c>
      <c r="B3996" t="s">
        <v>20</v>
      </c>
      <c r="C3996">
        <v>2025</v>
      </c>
      <c r="D3996">
        <v>2</v>
      </c>
      <c r="E3996">
        <v>84115</v>
      </c>
      <c r="F3996" t="s">
        <v>291</v>
      </c>
      <c r="G3996">
        <v>11</v>
      </c>
      <c r="H3996" t="str">
        <f>_xlfn.XLOOKUP(Table1[[#This Row],[ZIPCODE]],Table2[Zip Code],Table2[County])</f>
        <v>Salt Lake</v>
      </c>
      <c r="I3996" t="str">
        <f>_xlfn.XLOOKUP(Table1[[#This Row],[ZIPCODE]],Table3[zip],Table3[county])</f>
        <v>Salt Lake County</v>
      </c>
      <c r="J3996" t="str">
        <f>IFERROR(Table1[[#This Row],[County (Utah.gov)]], SUBSTITUTE(Table1[[#This Row],[County (WPR)]], " County", ""))</f>
        <v>Salt Lake</v>
      </c>
    </row>
    <row r="3997" spans="1:10">
      <c r="A3997" t="s">
        <v>137</v>
      </c>
      <c r="B3997" t="s">
        <v>20</v>
      </c>
      <c r="C3997">
        <v>2025</v>
      </c>
      <c r="D3997">
        <v>2</v>
      </c>
      <c r="E3997">
        <v>84116</v>
      </c>
      <c r="F3997" t="s">
        <v>290</v>
      </c>
      <c r="G3997">
        <v>15</v>
      </c>
      <c r="H3997" t="str">
        <f>_xlfn.XLOOKUP(Table1[[#This Row],[ZIPCODE]],Table2[Zip Code],Table2[County])</f>
        <v>Salt Lake</v>
      </c>
      <c r="I3997" t="str">
        <f>_xlfn.XLOOKUP(Table1[[#This Row],[ZIPCODE]],Table3[zip],Table3[county])</f>
        <v>Salt Lake County</v>
      </c>
      <c r="J3997" t="str">
        <f>IFERROR(Table1[[#This Row],[County (Utah.gov)]], SUBSTITUTE(Table1[[#This Row],[County (WPR)]], " County", ""))</f>
        <v>Salt Lake</v>
      </c>
    </row>
    <row r="3998" spans="1:10">
      <c r="A3998" t="s">
        <v>137</v>
      </c>
      <c r="B3998" t="s">
        <v>20</v>
      </c>
      <c r="C3998">
        <v>2025</v>
      </c>
      <c r="D3998">
        <v>2</v>
      </c>
      <c r="E3998">
        <v>84116</v>
      </c>
      <c r="F3998" t="s">
        <v>291</v>
      </c>
      <c r="G3998">
        <v>2</v>
      </c>
      <c r="H3998" t="str">
        <f>_xlfn.XLOOKUP(Table1[[#This Row],[ZIPCODE]],Table2[Zip Code],Table2[County])</f>
        <v>Salt Lake</v>
      </c>
      <c r="I3998" t="str">
        <f>_xlfn.XLOOKUP(Table1[[#This Row],[ZIPCODE]],Table3[zip],Table3[county])</f>
        <v>Salt Lake County</v>
      </c>
      <c r="J3998" t="str">
        <f>IFERROR(Table1[[#This Row],[County (Utah.gov)]], SUBSTITUTE(Table1[[#This Row],[County (WPR)]], " County", ""))</f>
        <v>Salt Lake</v>
      </c>
    </row>
    <row r="3999" spans="1:10">
      <c r="A3999" t="s">
        <v>137</v>
      </c>
      <c r="B3999" t="s">
        <v>20</v>
      </c>
      <c r="C3999">
        <v>2025</v>
      </c>
      <c r="D3999">
        <v>2</v>
      </c>
      <c r="E3999">
        <v>84117</v>
      </c>
      <c r="F3999" t="s">
        <v>290</v>
      </c>
      <c r="G3999">
        <v>54</v>
      </c>
      <c r="H3999" t="str">
        <f>_xlfn.XLOOKUP(Table1[[#This Row],[ZIPCODE]],Table2[Zip Code],Table2[County])</f>
        <v>Salt Lake</v>
      </c>
      <c r="I3999" t="str">
        <f>_xlfn.XLOOKUP(Table1[[#This Row],[ZIPCODE]],Table3[zip],Table3[county])</f>
        <v>Salt Lake County</v>
      </c>
      <c r="J3999" t="str">
        <f>IFERROR(Table1[[#This Row],[County (Utah.gov)]], SUBSTITUTE(Table1[[#This Row],[County (WPR)]], " County", ""))</f>
        <v>Salt Lake</v>
      </c>
    </row>
    <row r="4000" spans="1:10">
      <c r="A4000" t="s">
        <v>137</v>
      </c>
      <c r="B4000" t="s">
        <v>20</v>
      </c>
      <c r="C4000">
        <v>2025</v>
      </c>
      <c r="D4000">
        <v>2</v>
      </c>
      <c r="E4000">
        <v>84117</v>
      </c>
      <c r="F4000" t="s">
        <v>291</v>
      </c>
      <c r="G4000">
        <v>18</v>
      </c>
      <c r="H4000" t="str">
        <f>_xlfn.XLOOKUP(Table1[[#This Row],[ZIPCODE]],Table2[Zip Code],Table2[County])</f>
        <v>Salt Lake</v>
      </c>
      <c r="I4000" t="str">
        <f>_xlfn.XLOOKUP(Table1[[#This Row],[ZIPCODE]],Table3[zip],Table3[county])</f>
        <v>Salt Lake County</v>
      </c>
      <c r="J4000" t="str">
        <f>IFERROR(Table1[[#This Row],[County (Utah.gov)]], SUBSTITUTE(Table1[[#This Row],[County (WPR)]], " County", ""))</f>
        <v>Salt Lake</v>
      </c>
    </row>
    <row r="4001" spans="1:10">
      <c r="A4001" t="s">
        <v>137</v>
      </c>
      <c r="B4001" t="s">
        <v>20</v>
      </c>
      <c r="C4001">
        <v>2025</v>
      </c>
      <c r="D4001">
        <v>2</v>
      </c>
      <c r="E4001">
        <v>84118</v>
      </c>
      <c r="F4001" t="s">
        <v>290</v>
      </c>
      <c r="G4001">
        <v>32</v>
      </c>
      <c r="H4001" t="str">
        <f>_xlfn.XLOOKUP(Table1[[#This Row],[ZIPCODE]],Table2[Zip Code],Table2[County])</f>
        <v>Salt Lake</v>
      </c>
      <c r="I4001" t="str">
        <f>_xlfn.XLOOKUP(Table1[[#This Row],[ZIPCODE]],Table3[zip],Table3[county])</f>
        <v>Salt Lake County</v>
      </c>
      <c r="J4001" t="str">
        <f>IFERROR(Table1[[#This Row],[County (Utah.gov)]], SUBSTITUTE(Table1[[#This Row],[County (WPR)]], " County", ""))</f>
        <v>Salt Lake</v>
      </c>
    </row>
    <row r="4002" spans="1:10">
      <c r="A4002" t="s">
        <v>137</v>
      </c>
      <c r="B4002" t="s">
        <v>20</v>
      </c>
      <c r="C4002">
        <v>2025</v>
      </c>
      <c r="D4002">
        <v>2</v>
      </c>
      <c r="E4002">
        <v>84118</v>
      </c>
      <c r="F4002" t="s">
        <v>291</v>
      </c>
      <c r="G4002">
        <v>21</v>
      </c>
      <c r="H4002" t="str">
        <f>_xlfn.XLOOKUP(Table1[[#This Row],[ZIPCODE]],Table2[Zip Code],Table2[County])</f>
        <v>Salt Lake</v>
      </c>
      <c r="I4002" t="str">
        <f>_xlfn.XLOOKUP(Table1[[#This Row],[ZIPCODE]],Table3[zip],Table3[county])</f>
        <v>Salt Lake County</v>
      </c>
      <c r="J4002" t="str">
        <f>IFERROR(Table1[[#This Row],[County (Utah.gov)]], SUBSTITUTE(Table1[[#This Row],[County (WPR)]], " County", ""))</f>
        <v>Salt Lake</v>
      </c>
    </row>
    <row r="4003" spans="1:10">
      <c r="A4003" t="s">
        <v>137</v>
      </c>
      <c r="B4003" t="s">
        <v>20</v>
      </c>
      <c r="C4003">
        <v>2025</v>
      </c>
      <c r="D4003">
        <v>2</v>
      </c>
      <c r="E4003">
        <v>84119</v>
      </c>
      <c r="F4003" t="s">
        <v>290</v>
      </c>
      <c r="G4003">
        <v>40</v>
      </c>
      <c r="H4003" t="str">
        <f>_xlfn.XLOOKUP(Table1[[#This Row],[ZIPCODE]],Table2[Zip Code],Table2[County])</f>
        <v>Salt Lake</v>
      </c>
      <c r="I4003" t="str">
        <f>_xlfn.XLOOKUP(Table1[[#This Row],[ZIPCODE]],Table3[zip],Table3[county])</f>
        <v>Salt Lake County</v>
      </c>
      <c r="J4003" t="str">
        <f>IFERROR(Table1[[#This Row],[County (Utah.gov)]], SUBSTITUTE(Table1[[#This Row],[County (WPR)]], " County", ""))</f>
        <v>Salt Lake</v>
      </c>
    </row>
    <row r="4004" spans="1:10">
      <c r="A4004" t="s">
        <v>137</v>
      </c>
      <c r="B4004" t="s">
        <v>20</v>
      </c>
      <c r="C4004">
        <v>2025</v>
      </c>
      <c r="D4004">
        <v>2</v>
      </c>
      <c r="E4004">
        <v>84119</v>
      </c>
      <c r="F4004" t="s">
        <v>291</v>
      </c>
      <c r="G4004">
        <v>17</v>
      </c>
      <c r="H4004" t="str">
        <f>_xlfn.XLOOKUP(Table1[[#This Row],[ZIPCODE]],Table2[Zip Code],Table2[County])</f>
        <v>Salt Lake</v>
      </c>
      <c r="I4004" t="str">
        <f>_xlfn.XLOOKUP(Table1[[#This Row],[ZIPCODE]],Table3[zip],Table3[county])</f>
        <v>Salt Lake County</v>
      </c>
      <c r="J4004" t="str">
        <f>IFERROR(Table1[[#This Row],[County (Utah.gov)]], SUBSTITUTE(Table1[[#This Row],[County (WPR)]], " County", ""))</f>
        <v>Salt Lake</v>
      </c>
    </row>
    <row r="4005" spans="1:10">
      <c r="A4005" t="s">
        <v>137</v>
      </c>
      <c r="B4005" t="s">
        <v>20</v>
      </c>
      <c r="C4005">
        <v>2025</v>
      </c>
      <c r="D4005">
        <v>2</v>
      </c>
      <c r="E4005">
        <v>84120</v>
      </c>
      <c r="F4005" t="s">
        <v>290</v>
      </c>
      <c r="G4005">
        <v>56</v>
      </c>
      <c r="H4005" t="str">
        <f>_xlfn.XLOOKUP(Table1[[#This Row],[ZIPCODE]],Table2[Zip Code],Table2[County])</f>
        <v>Salt Lake</v>
      </c>
      <c r="I4005" t="str">
        <f>_xlfn.XLOOKUP(Table1[[#This Row],[ZIPCODE]],Table3[zip],Table3[county])</f>
        <v>Salt Lake County</v>
      </c>
      <c r="J4005" t="str">
        <f>IFERROR(Table1[[#This Row],[County (Utah.gov)]], SUBSTITUTE(Table1[[#This Row],[County (WPR)]], " County", ""))</f>
        <v>Salt Lake</v>
      </c>
    </row>
    <row r="4006" spans="1:10">
      <c r="A4006" t="s">
        <v>137</v>
      </c>
      <c r="B4006" t="s">
        <v>20</v>
      </c>
      <c r="C4006">
        <v>2025</v>
      </c>
      <c r="D4006">
        <v>2</v>
      </c>
      <c r="E4006">
        <v>84120</v>
      </c>
      <c r="F4006" t="s">
        <v>291</v>
      </c>
      <c r="G4006">
        <v>14</v>
      </c>
      <c r="H4006" t="str">
        <f>_xlfn.XLOOKUP(Table1[[#This Row],[ZIPCODE]],Table2[Zip Code],Table2[County])</f>
        <v>Salt Lake</v>
      </c>
      <c r="I4006" t="str">
        <f>_xlfn.XLOOKUP(Table1[[#This Row],[ZIPCODE]],Table3[zip],Table3[county])</f>
        <v>Salt Lake County</v>
      </c>
      <c r="J4006" t="str">
        <f>IFERROR(Table1[[#This Row],[County (Utah.gov)]], SUBSTITUTE(Table1[[#This Row],[County (WPR)]], " County", ""))</f>
        <v>Salt Lake</v>
      </c>
    </row>
    <row r="4007" spans="1:10">
      <c r="A4007" t="s">
        <v>137</v>
      </c>
      <c r="B4007" t="s">
        <v>20</v>
      </c>
      <c r="C4007">
        <v>2025</v>
      </c>
      <c r="D4007">
        <v>2</v>
      </c>
      <c r="E4007">
        <v>84121</v>
      </c>
      <c r="F4007" t="s">
        <v>290</v>
      </c>
      <c r="G4007">
        <v>75</v>
      </c>
      <c r="H4007" t="str">
        <f>_xlfn.XLOOKUP(Table1[[#This Row],[ZIPCODE]],Table2[Zip Code],Table2[County])</f>
        <v>Salt Lake</v>
      </c>
      <c r="I4007" t="str">
        <f>_xlfn.XLOOKUP(Table1[[#This Row],[ZIPCODE]],Table3[zip],Table3[county])</f>
        <v>Salt Lake County</v>
      </c>
      <c r="J4007" t="str">
        <f>IFERROR(Table1[[#This Row],[County (Utah.gov)]], SUBSTITUTE(Table1[[#This Row],[County (WPR)]], " County", ""))</f>
        <v>Salt Lake</v>
      </c>
    </row>
    <row r="4008" spans="1:10">
      <c r="A4008" t="s">
        <v>137</v>
      </c>
      <c r="B4008" t="s">
        <v>20</v>
      </c>
      <c r="C4008">
        <v>2025</v>
      </c>
      <c r="D4008">
        <v>2</v>
      </c>
      <c r="E4008">
        <v>84121</v>
      </c>
      <c r="F4008" t="s">
        <v>291</v>
      </c>
      <c r="G4008">
        <v>34</v>
      </c>
      <c r="H4008" t="str">
        <f>_xlfn.XLOOKUP(Table1[[#This Row],[ZIPCODE]],Table2[Zip Code],Table2[County])</f>
        <v>Salt Lake</v>
      </c>
      <c r="I4008" t="str">
        <f>_xlfn.XLOOKUP(Table1[[#This Row],[ZIPCODE]],Table3[zip],Table3[county])</f>
        <v>Salt Lake County</v>
      </c>
      <c r="J4008" t="str">
        <f>IFERROR(Table1[[#This Row],[County (Utah.gov)]], SUBSTITUTE(Table1[[#This Row],[County (WPR)]], " County", ""))</f>
        <v>Salt Lake</v>
      </c>
    </row>
    <row r="4009" spans="1:10">
      <c r="A4009" t="s">
        <v>137</v>
      </c>
      <c r="B4009" t="s">
        <v>20</v>
      </c>
      <c r="C4009">
        <v>2025</v>
      </c>
      <c r="D4009">
        <v>2</v>
      </c>
      <c r="E4009">
        <v>84123</v>
      </c>
      <c r="F4009" t="s">
        <v>290</v>
      </c>
      <c r="G4009">
        <v>66</v>
      </c>
      <c r="H4009" t="str">
        <f>_xlfn.XLOOKUP(Table1[[#This Row],[ZIPCODE]],Table2[Zip Code],Table2[County])</f>
        <v>Salt Lake</v>
      </c>
      <c r="I4009" t="str">
        <f>_xlfn.XLOOKUP(Table1[[#This Row],[ZIPCODE]],Table3[zip],Table3[county])</f>
        <v>Salt Lake County</v>
      </c>
      <c r="J4009" t="str">
        <f>IFERROR(Table1[[#This Row],[County (Utah.gov)]], SUBSTITUTE(Table1[[#This Row],[County (WPR)]], " County", ""))</f>
        <v>Salt Lake</v>
      </c>
    </row>
    <row r="4010" spans="1:10">
      <c r="A4010" t="s">
        <v>137</v>
      </c>
      <c r="B4010" t="s">
        <v>20</v>
      </c>
      <c r="C4010">
        <v>2025</v>
      </c>
      <c r="D4010">
        <v>2</v>
      </c>
      <c r="E4010">
        <v>84123</v>
      </c>
      <c r="F4010" t="s">
        <v>291</v>
      </c>
      <c r="G4010">
        <v>28</v>
      </c>
      <c r="H4010" t="str">
        <f>_xlfn.XLOOKUP(Table1[[#This Row],[ZIPCODE]],Table2[Zip Code],Table2[County])</f>
        <v>Salt Lake</v>
      </c>
      <c r="I4010" t="str">
        <f>_xlfn.XLOOKUP(Table1[[#This Row],[ZIPCODE]],Table3[zip],Table3[county])</f>
        <v>Salt Lake County</v>
      </c>
      <c r="J4010" t="str">
        <f>IFERROR(Table1[[#This Row],[County (Utah.gov)]], SUBSTITUTE(Table1[[#This Row],[County (WPR)]], " County", ""))</f>
        <v>Salt Lake</v>
      </c>
    </row>
    <row r="4011" spans="1:10">
      <c r="A4011" t="s">
        <v>137</v>
      </c>
      <c r="B4011" t="s">
        <v>20</v>
      </c>
      <c r="C4011">
        <v>2025</v>
      </c>
      <c r="D4011">
        <v>2</v>
      </c>
      <c r="E4011">
        <v>84124</v>
      </c>
      <c r="F4011" t="s">
        <v>290</v>
      </c>
      <c r="G4011">
        <v>61</v>
      </c>
      <c r="H4011" t="str">
        <f>_xlfn.XLOOKUP(Table1[[#This Row],[ZIPCODE]],Table2[Zip Code],Table2[County])</f>
        <v>Salt Lake</v>
      </c>
      <c r="I4011" t="str">
        <f>_xlfn.XLOOKUP(Table1[[#This Row],[ZIPCODE]],Table3[zip],Table3[county])</f>
        <v>Salt Lake County</v>
      </c>
      <c r="J4011" t="str">
        <f>IFERROR(Table1[[#This Row],[County (Utah.gov)]], SUBSTITUTE(Table1[[#This Row],[County (WPR)]], " County", ""))</f>
        <v>Salt Lake</v>
      </c>
    </row>
    <row r="4012" spans="1:10">
      <c r="A4012" t="s">
        <v>137</v>
      </c>
      <c r="B4012" t="s">
        <v>20</v>
      </c>
      <c r="C4012">
        <v>2025</v>
      </c>
      <c r="D4012">
        <v>2</v>
      </c>
      <c r="E4012">
        <v>84124</v>
      </c>
      <c r="F4012" t="s">
        <v>291</v>
      </c>
      <c r="G4012">
        <v>20</v>
      </c>
      <c r="H4012" t="str">
        <f>_xlfn.XLOOKUP(Table1[[#This Row],[ZIPCODE]],Table2[Zip Code],Table2[County])</f>
        <v>Salt Lake</v>
      </c>
      <c r="I4012" t="str">
        <f>_xlfn.XLOOKUP(Table1[[#This Row],[ZIPCODE]],Table3[zip],Table3[county])</f>
        <v>Salt Lake County</v>
      </c>
      <c r="J4012" t="str">
        <f>IFERROR(Table1[[#This Row],[County (Utah.gov)]], SUBSTITUTE(Table1[[#This Row],[County (WPR)]], " County", ""))</f>
        <v>Salt Lake</v>
      </c>
    </row>
    <row r="4013" spans="1:10">
      <c r="A4013" t="s">
        <v>137</v>
      </c>
      <c r="B4013" t="s">
        <v>20</v>
      </c>
      <c r="C4013">
        <v>2025</v>
      </c>
      <c r="D4013">
        <v>2</v>
      </c>
      <c r="E4013">
        <v>84128</v>
      </c>
      <c r="F4013" t="s">
        <v>290</v>
      </c>
      <c r="G4013">
        <v>27</v>
      </c>
      <c r="H4013" t="str">
        <f>_xlfn.XLOOKUP(Table1[[#This Row],[ZIPCODE]],Table2[Zip Code],Table2[County])</f>
        <v>Salt Lake</v>
      </c>
      <c r="I4013" t="str">
        <f>_xlfn.XLOOKUP(Table1[[#This Row],[ZIPCODE]],Table3[zip],Table3[county])</f>
        <v>Salt Lake County</v>
      </c>
      <c r="J4013" t="str">
        <f>IFERROR(Table1[[#This Row],[County (Utah.gov)]], SUBSTITUTE(Table1[[#This Row],[County (WPR)]], " County", ""))</f>
        <v>Salt Lake</v>
      </c>
    </row>
    <row r="4014" spans="1:10">
      <c r="A4014" t="s">
        <v>137</v>
      </c>
      <c r="B4014" t="s">
        <v>20</v>
      </c>
      <c r="C4014">
        <v>2025</v>
      </c>
      <c r="D4014">
        <v>2</v>
      </c>
      <c r="E4014">
        <v>84128</v>
      </c>
      <c r="F4014" t="s">
        <v>291</v>
      </c>
      <c r="G4014">
        <v>13</v>
      </c>
      <c r="H4014" t="str">
        <f>_xlfn.XLOOKUP(Table1[[#This Row],[ZIPCODE]],Table2[Zip Code],Table2[County])</f>
        <v>Salt Lake</v>
      </c>
      <c r="I4014" t="str">
        <f>_xlfn.XLOOKUP(Table1[[#This Row],[ZIPCODE]],Table3[zip],Table3[county])</f>
        <v>Salt Lake County</v>
      </c>
      <c r="J4014" t="str">
        <f>IFERROR(Table1[[#This Row],[County (Utah.gov)]], SUBSTITUTE(Table1[[#This Row],[County (WPR)]], " County", ""))</f>
        <v>Salt Lake</v>
      </c>
    </row>
    <row r="4015" spans="1:10">
      <c r="A4015" t="s">
        <v>137</v>
      </c>
      <c r="B4015" t="s">
        <v>20</v>
      </c>
      <c r="C4015">
        <v>2025</v>
      </c>
      <c r="D4015">
        <v>2</v>
      </c>
      <c r="E4015">
        <v>84129</v>
      </c>
      <c r="F4015" t="s">
        <v>290</v>
      </c>
      <c r="G4015">
        <v>55</v>
      </c>
      <c r="H4015" t="e">
        <f>_xlfn.XLOOKUP(Table1[[#This Row],[ZIPCODE]],Table2[Zip Code],Table2[County])</f>
        <v>#N/A</v>
      </c>
      <c r="I4015" t="str">
        <f>_xlfn.XLOOKUP(Table1[[#This Row],[ZIPCODE]],Table3[zip],Table3[county])</f>
        <v>Salt Lake County</v>
      </c>
      <c r="J4015" t="str">
        <f>IFERROR(Table1[[#This Row],[County (Utah.gov)]], SUBSTITUTE(Table1[[#This Row],[County (WPR)]], " County", ""))</f>
        <v>Salt Lake</v>
      </c>
    </row>
    <row r="4016" spans="1:10">
      <c r="A4016" t="s">
        <v>137</v>
      </c>
      <c r="B4016" t="s">
        <v>20</v>
      </c>
      <c r="C4016">
        <v>2025</v>
      </c>
      <c r="D4016">
        <v>2</v>
      </c>
      <c r="E4016">
        <v>84129</v>
      </c>
      <c r="F4016" t="s">
        <v>291</v>
      </c>
      <c r="G4016">
        <v>26</v>
      </c>
      <c r="H4016" t="e">
        <f>_xlfn.XLOOKUP(Table1[[#This Row],[ZIPCODE]],Table2[Zip Code],Table2[County])</f>
        <v>#N/A</v>
      </c>
      <c r="I4016" t="str">
        <f>_xlfn.XLOOKUP(Table1[[#This Row],[ZIPCODE]],Table3[zip],Table3[county])</f>
        <v>Salt Lake County</v>
      </c>
      <c r="J4016" t="str">
        <f>IFERROR(Table1[[#This Row],[County (Utah.gov)]], SUBSTITUTE(Table1[[#This Row],[County (WPR)]], " County", ""))</f>
        <v>Salt Lake</v>
      </c>
    </row>
    <row r="4017" spans="1:10">
      <c r="A4017" t="s">
        <v>137</v>
      </c>
      <c r="B4017" t="s">
        <v>20</v>
      </c>
      <c r="C4017">
        <v>2025</v>
      </c>
      <c r="D4017">
        <v>2</v>
      </c>
      <c r="E4017">
        <v>84150</v>
      </c>
      <c r="F4017" t="s">
        <v>290</v>
      </c>
      <c r="G4017">
        <v>2</v>
      </c>
      <c r="H4017" t="str">
        <f>_xlfn.XLOOKUP(Table1[[#This Row],[ZIPCODE]],Table2[Zip Code],Table2[County])</f>
        <v>Salt Lake</v>
      </c>
      <c r="I4017" t="str">
        <f>_xlfn.XLOOKUP(Table1[[#This Row],[ZIPCODE]],Table3[zip],Table3[county])</f>
        <v>Salt Lake County</v>
      </c>
      <c r="J4017" t="str">
        <f>IFERROR(Table1[[#This Row],[County (Utah.gov)]], SUBSTITUTE(Table1[[#This Row],[County (WPR)]], " County", ""))</f>
        <v>Salt Lake</v>
      </c>
    </row>
    <row r="4018" spans="1:10">
      <c r="A4018" t="s">
        <v>137</v>
      </c>
      <c r="B4018" t="s">
        <v>20</v>
      </c>
      <c r="C4018">
        <v>2025</v>
      </c>
      <c r="D4018">
        <v>2</v>
      </c>
      <c r="E4018">
        <v>84157</v>
      </c>
      <c r="F4018" t="s">
        <v>291</v>
      </c>
      <c r="G4018">
        <v>1</v>
      </c>
      <c r="H4018" t="str">
        <f>_xlfn.XLOOKUP(Table1[[#This Row],[ZIPCODE]],Table2[Zip Code],Table2[County])</f>
        <v>Salt Lake</v>
      </c>
      <c r="I4018" t="e">
        <f>_xlfn.XLOOKUP(Table1[[#This Row],[ZIPCODE]],Table3[zip],Table3[county])</f>
        <v>#N/A</v>
      </c>
      <c r="J4018" t="str">
        <f>IFERROR(Table1[[#This Row],[County (Utah.gov)]], SUBSTITUTE(Table1[[#This Row],[County (WPR)]], " County", ""))</f>
        <v>Salt Lake</v>
      </c>
    </row>
    <row r="4019" spans="1:10">
      <c r="A4019" t="s">
        <v>137</v>
      </c>
      <c r="B4019" t="s">
        <v>20</v>
      </c>
      <c r="C4019">
        <v>2025</v>
      </c>
      <c r="D4019">
        <v>2</v>
      </c>
      <c r="E4019">
        <v>84302</v>
      </c>
      <c r="F4019" t="s">
        <v>290</v>
      </c>
      <c r="G4019">
        <v>25</v>
      </c>
      <c r="H4019" t="str">
        <f>_xlfn.XLOOKUP(Table1[[#This Row],[ZIPCODE]],Table2[Zip Code],Table2[County])</f>
        <v>Box Elder</v>
      </c>
      <c r="I4019" t="str">
        <f>_xlfn.XLOOKUP(Table1[[#This Row],[ZIPCODE]],Table3[zip],Table3[county])</f>
        <v>Box Elder County</v>
      </c>
      <c r="J4019" t="str">
        <f>IFERROR(Table1[[#This Row],[County (Utah.gov)]], SUBSTITUTE(Table1[[#This Row],[County (WPR)]], " County", ""))</f>
        <v>Box Elder</v>
      </c>
    </row>
    <row r="4020" spans="1:10">
      <c r="A4020" t="s">
        <v>137</v>
      </c>
      <c r="B4020" t="s">
        <v>20</v>
      </c>
      <c r="C4020">
        <v>2025</v>
      </c>
      <c r="D4020">
        <v>2</v>
      </c>
      <c r="E4020">
        <v>84302</v>
      </c>
      <c r="F4020" t="s">
        <v>291</v>
      </c>
      <c r="G4020">
        <v>7</v>
      </c>
      <c r="H4020" t="str">
        <f>_xlfn.XLOOKUP(Table1[[#This Row],[ZIPCODE]],Table2[Zip Code],Table2[County])</f>
        <v>Box Elder</v>
      </c>
      <c r="I4020" t="str">
        <f>_xlfn.XLOOKUP(Table1[[#This Row],[ZIPCODE]],Table3[zip],Table3[county])</f>
        <v>Box Elder County</v>
      </c>
      <c r="J4020" t="str">
        <f>IFERROR(Table1[[#This Row],[County (Utah.gov)]], SUBSTITUTE(Table1[[#This Row],[County (WPR)]], " County", ""))</f>
        <v>Box Elder</v>
      </c>
    </row>
    <row r="4021" spans="1:10">
      <c r="A4021" t="s">
        <v>137</v>
      </c>
      <c r="B4021" t="s">
        <v>20</v>
      </c>
      <c r="C4021">
        <v>2025</v>
      </c>
      <c r="D4021">
        <v>2</v>
      </c>
      <c r="E4021">
        <v>84307</v>
      </c>
      <c r="F4021" t="s">
        <v>290</v>
      </c>
      <c r="G4021">
        <v>2</v>
      </c>
      <c r="H4021" t="str">
        <f>_xlfn.XLOOKUP(Table1[[#This Row],[ZIPCODE]],Table2[Zip Code],Table2[County])</f>
        <v>Box Elder</v>
      </c>
      <c r="I4021" t="str">
        <f>_xlfn.XLOOKUP(Table1[[#This Row],[ZIPCODE]],Table3[zip],Table3[county])</f>
        <v>Box Elder County</v>
      </c>
      <c r="J4021" t="str">
        <f>IFERROR(Table1[[#This Row],[County (Utah.gov)]], SUBSTITUTE(Table1[[#This Row],[County (WPR)]], " County", ""))</f>
        <v>Box Elder</v>
      </c>
    </row>
    <row r="4022" spans="1:10">
      <c r="A4022" t="s">
        <v>137</v>
      </c>
      <c r="B4022" t="s">
        <v>20</v>
      </c>
      <c r="C4022">
        <v>2025</v>
      </c>
      <c r="D4022">
        <v>2</v>
      </c>
      <c r="E4022">
        <v>84309</v>
      </c>
      <c r="F4022" t="s">
        <v>290</v>
      </c>
      <c r="G4022">
        <v>1</v>
      </c>
      <c r="H4022" t="str">
        <f>_xlfn.XLOOKUP(Table1[[#This Row],[ZIPCODE]],Table2[Zip Code],Table2[County])</f>
        <v>Box Elder</v>
      </c>
      <c r="I4022" t="str">
        <f>_xlfn.XLOOKUP(Table1[[#This Row],[ZIPCODE]],Table3[zip],Table3[county])</f>
        <v>Box Elder County</v>
      </c>
      <c r="J4022" t="str">
        <f>IFERROR(Table1[[#This Row],[County (Utah.gov)]], SUBSTITUTE(Table1[[#This Row],[County (WPR)]], " County", ""))</f>
        <v>Box Elder</v>
      </c>
    </row>
    <row r="4023" spans="1:10">
      <c r="A4023" t="s">
        <v>137</v>
      </c>
      <c r="B4023" t="s">
        <v>20</v>
      </c>
      <c r="C4023">
        <v>2025</v>
      </c>
      <c r="D4023">
        <v>2</v>
      </c>
      <c r="E4023">
        <v>84310</v>
      </c>
      <c r="F4023" t="s">
        <v>290</v>
      </c>
      <c r="G4023">
        <v>2</v>
      </c>
      <c r="H4023" t="str">
        <f>_xlfn.XLOOKUP(Table1[[#This Row],[ZIPCODE]],Table2[Zip Code],Table2[County])</f>
        <v>Weber</v>
      </c>
      <c r="I4023" t="str">
        <f>_xlfn.XLOOKUP(Table1[[#This Row],[ZIPCODE]],Table3[zip],Table3[county])</f>
        <v>Weber County</v>
      </c>
      <c r="J4023" t="str">
        <f>IFERROR(Table1[[#This Row],[County (Utah.gov)]], SUBSTITUTE(Table1[[#This Row],[County (WPR)]], " County", ""))</f>
        <v>Weber</v>
      </c>
    </row>
    <row r="4024" spans="1:10">
      <c r="A4024" t="s">
        <v>137</v>
      </c>
      <c r="B4024" t="s">
        <v>20</v>
      </c>
      <c r="C4024">
        <v>2025</v>
      </c>
      <c r="D4024">
        <v>2</v>
      </c>
      <c r="E4024">
        <v>84310</v>
      </c>
      <c r="F4024" t="s">
        <v>291</v>
      </c>
      <c r="G4024">
        <v>2</v>
      </c>
      <c r="H4024" t="str">
        <f>_xlfn.XLOOKUP(Table1[[#This Row],[ZIPCODE]],Table2[Zip Code],Table2[County])</f>
        <v>Weber</v>
      </c>
      <c r="I4024" t="str">
        <f>_xlfn.XLOOKUP(Table1[[#This Row],[ZIPCODE]],Table3[zip],Table3[county])</f>
        <v>Weber County</v>
      </c>
      <c r="J4024" t="str">
        <f>IFERROR(Table1[[#This Row],[County (Utah.gov)]], SUBSTITUTE(Table1[[#This Row],[County (WPR)]], " County", ""))</f>
        <v>Weber</v>
      </c>
    </row>
    <row r="4025" spans="1:10">
      <c r="A4025" t="s">
        <v>137</v>
      </c>
      <c r="B4025" t="s">
        <v>20</v>
      </c>
      <c r="C4025">
        <v>2025</v>
      </c>
      <c r="D4025">
        <v>2</v>
      </c>
      <c r="E4025">
        <v>84312</v>
      </c>
      <c r="F4025" t="s">
        <v>290</v>
      </c>
      <c r="G4025">
        <v>4</v>
      </c>
      <c r="H4025" t="str">
        <f>_xlfn.XLOOKUP(Table1[[#This Row],[ZIPCODE]],Table2[Zip Code],Table2[County])</f>
        <v>Box Elder</v>
      </c>
      <c r="I4025" t="str">
        <f>_xlfn.XLOOKUP(Table1[[#This Row],[ZIPCODE]],Table3[zip],Table3[county])</f>
        <v>Box Elder County</v>
      </c>
      <c r="J4025" t="str">
        <f>IFERROR(Table1[[#This Row],[County (Utah.gov)]], SUBSTITUTE(Table1[[#This Row],[County (WPR)]], " County", ""))</f>
        <v>Box Elder</v>
      </c>
    </row>
    <row r="4026" spans="1:10">
      <c r="A4026" t="s">
        <v>137</v>
      </c>
      <c r="B4026" t="s">
        <v>20</v>
      </c>
      <c r="C4026">
        <v>2025</v>
      </c>
      <c r="D4026">
        <v>2</v>
      </c>
      <c r="E4026">
        <v>84312</v>
      </c>
      <c r="F4026" t="s">
        <v>291</v>
      </c>
      <c r="G4026">
        <v>1</v>
      </c>
      <c r="H4026" t="str">
        <f>_xlfn.XLOOKUP(Table1[[#This Row],[ZIPCODE]],Table2[Zip Code],Table2[County])</f>
        <v>Box Elder</v>
      </c>
      <c r="I4026" t="str">
        <f>_xlfn.XLOOKUP(Table1[[#This Row],[ZIPCODE]],Table3[zip],Table3[county])</f>
        <v>Box Elder County</v>
      </c>
      <c r="J4026" t="str">
        <f>IFERROR(Table1[[#This Row],[County (Utah.gov)]], SUBSTITUTE(Table1[[#This Row],[County (WPR)]], " County", ""))</f>
        <v>Box Elder</v>
      </c>
    </row>
    <row r="4027" spans="1:10">
      <c r="A4027" t="s">
        <v>137</v>
      </c>
      <c r="B4027" t="s">
        <v>20</v>
      </c>
      <c r="C4027">
        <v>2025</v>
      </c>
      <c r="D4027">
        <v>2</v>
      </c>
      <c r="E4027">
        <v>84314</v>
      </c>
      <c r="F4027" t="s">
        <v>290</v>
      </c>
      <c r="G4027">
        <v>2</v>
      </c>
      <c r="H4027" t="str">
        <f>_xlfn.XLOOKUP(Table1[[#This Row],[ZIPCODE]],Table2[Zip Code],Table2[County])</f>
        <v>Box Elder</v>
      </c>
      <c r="I4027" t="str">
        <f>_xlfn.XLOOKUP(Table1[[#This Row],[ZIPCODE]],Table3[zip],Table3[county])</f>
        <v>Box Elder County</v>
      </c>
      <c r="J4027" t="str">
        <f>IFERROR(Table1[[#This Row],[County (Utah.gov)]], SUBSTITUTE(Table1[[#This Row],[County (WPR)]], " County", ""))</f>
        <v>Box Elder</v>
      </c>
    </row>
    <row r="4028" spans="1:10">
      <c r="A4028" t="s">
        <v>137</v>
      </c>
      <c r="B4028" t="s">
        <v>20</v>
      </c>
      <c r="C4028">
        <v>2025</v>
      </c>
      <c r="D4028">
        <v>2</v>
      </c>
      <c r="E4028">
        <v>84314</v>
      </c>
      <c r="F4028" t="s">
        <v>291</v>
      </c>
      <c r="G4028">
        <v>1</v>
      </c>
      <c r="H4028" t="str">
        <f>_xlfn.XLOOKUP(Table1[[#This Row],[ZIPCODE]],Table2[Zip Code],Table2[County])</f>
        <v>Box Elder</v>
      </c>
      <c r="I4028" t="str">
        <f>_xlfn.XLOOKUP(Table1[[#This Row],[ZIPCODE]],Table3[zip],Table3[county])</f>
        <v>Box Elder County</v>
      </c>
      <c r="J4028" t="str">
        <f>IFERROR(Table1[[#This Row],[County (Utah.gov)]], SUBSTITUTE(Table1[[#This Row],[County (WPR)]], " County", ""))</f>
        <v>Box Elder</v>
      </c>
    </row>
    <row r="4029" spans="1:10">
      <c r="A4029" t="s">
        <v>137</v>
      </c>
      <c r="B4029" t="s">
        <v>20</v>
      </c>
      <c r="C4029">
        <v>2025</v>
      </c>
      <c r="D4029">
        <v>2</v>
      </c>
      <c r="E4029">
        <v>84315</v>
      </c>
      <c r="F4029" t="s">
        <v>290</v>
      </c>
      <c r="G4029">
        <v>8</v>
      </c>
      <c r="H4029" t="str">
        <f>_xlfn.XLOOKUP(Table1[[#This Row],[ZIPCODE]],Table2[Zip Code],Table2[County])</f>
        <v>Weber</v>
      </c>
      <c r="I4029" t="str">
        <f>_xlfn.XLOOKUP(Table1[[#This Row],[ZIPCODE]],Table3[zip],Table3[county])</f>
        <v>Weber County</v>
      </c>
      <c r="J4029" t="str">
        <f>IFERROR(Table1[[#This Row],[County (Utah.gov)]], SUBSTITUTE(Table1[[#This Row],[County (WPR)]], " County", ""))</f>
        <v>Weber</v>
      </c>
    </row>
    <row r="4030" spans="1:10">
      <c r="A4030" t="s">
        <v>137</v>
      </c>
      <c r="B4030" t="s">
        <v>20</v>
      </c>
      <c r="C4030">
        <v>2025</v>
      </c>
      <c r="D4030">
        <v>2</v>
      </c>
      <c r="E4030">
        <v>84315</v>
      </c>
      <c r="F4030" t="s">
        <v>291</v>
      </c>
      <c r="G4030">
        <v>2</v>
      </c>
      <c r="H4030" t="str">
        <f>_xlfn.XLOOKUP(Table1[[#This Row],[ZIPCODE]],Table2[Zip Code],Table2[County])</f>
        <v>Weber</v>
      </c>
      <c r="I4030" t="str">
        <f>_xlfn.XLOOKUP(Table1[[#This Row],[ZIPCODE]],Table3[zip],Table3[county])</f>
        <v>Weber County</v>
      </c>
      <c r="J4030" t="str">
        <f>IFERROR(Table1[[#This Row],[County (Utah.gov)]], SUBSTITUTE(Table1[[#This Row],[County (WPR)]], " County", ""))</f>
        <v>Weber</v>
      </c>
    </row>
    <row r="4031" spans="1:10">
      <c r="A4031" t="s">
        <v>137</v>
      </c>
      <c r="B4031" t="s">
        <v>20</v>
      </c>
      <c r="C4031">
        <v>2025</v>
      </c>
      <c r="D4031">
        <v>2</v>
      </c>
      <c r="E4031">
        <v>84317</v>
      </c>
      <c r="F4031" t="s">
        <v>290</v>
      </c>
      <c r="G4031">
        <v>3</v>
      </c>
      <c r="H4031" t="str">
        <f>_xlfn.XLOOKUP(Table1[[#This Row],[ZIPCODE]],Table2[Zip Code],Table2[County])</f>
        <v>Weber</v>
      </c>
      <c r="I4031" t="str">
        <f>_xlfn.XLOOKUP(Table1[[#This Row],[ZIPCODE]],Table3[zip],Table3[county])</f>
        <v>Weber County</v>
      </c>
      <c r="J4031" t="str">
        <f>IFERROR(Table1[[#This Row],[County (Utah.gov)]], SUBSTITUTE(Table1[[#This Row],[County (WPR)]], " County", ""))</f>
        <v>Weber</v>
      </c>
    </row>
    <row r="4032" spans="1:10">
      <c r="A4032" t="s">
        <v>137</v>
      </c>
      <c r="B4032" t="s">
        <v>20</v>
      </c>
      <c r="C4032">
        <v>2025</v>
      </c>
      <c r="D4032">
        <v>2</v>
      </c>
      <c r="E4032">
        <v>84318</v>
      </c>
      <c r="F4032" t="s">
        <v>290</v>
      </c>
      <c r="G4032">
        <v>11</v>
      </c>
      <c r="H4032" t="str">
        <f>_xlfn.XLOOKUP(Table1[[#This Row],[ZIPCODE]],Table2[Zip Code],Table2[County])</f>
        <v>Cache</v>
      </c>
      <c r="I4032" t="str">
        <f>_xlfn.XLOOKUP(Table1[[#This Row],[ZIPCODE]],Table3[zip],Table3[county])</f>
        <v>Cache County</v>
      </c>
      <c r="J4032" t="str">
        <f>IFERROR(Table1[[#This Row],[County (Utah.gov)]], SUBSTITUTE(Table1[[#This Row],[County (WPR)]], " County", ""))</f>
        <v>Cache</v>
      </c>
    </row>
    <row r="4033" spans="1:10">
      <c r="A4033" t="s">
        <v>137</v>
      </c>
      <c r="B4033" t="s">
        <v>20</v>
      </c>
      <c r="C4033">
        <v>2025</v>
      </c>
      <c r="D4033">
        <v>2</v>
      </c>
      <c r="E4033">
        <v>84318</v>
      </c>
      <c r="F4033" t="s">
        <v>291</v>
      </c>
      <c r="G4033">
        <v>4</v>
      </c>
      <c r="H4033" t="str">
        <f>_xlfn.XLOOKUP(Table1[[#This Row],[ZIPCODE]],Table2[Zip Code],Table2[County])</f>
        <v>Cache</v>
      </c>
      <c r="I4033" t="str">
        <f>_xlfn.XLOOKUP(Table1[[#This Row],[ZIPCODE]],Table3[zip],Table3[county])</f>
        <v>Cache County</v>
      </c>
      <c r="J4033" t="str">
        <f>IFERROR(Table1[[#This Row],[County (Utah.gov)]], SUBSTITUTE(Table1[[#This Row],[County (WPR)]], " County", ""))</f>
        <v>Cache</v>
      </c>
    </row>
    <row r="4034" spans="1:10">
      <c r="A4034" t="s">
        <v>137</v>
      </c>
      <c r="B4034" t="s">
        <v>20</v>
      </c>
      <c r="C4034">
        <v>2025</v>
      </c>
      <c r="D4034">
        <v>2</v>
      </c>
      <c r="E4034">
        <v>84319</v>
      </c>
      <c r="F4034" t="s">
        <v>290</v>
      </c>
      <c r="G4034">
        <v>7</v>
      </c>
      <c r="H4034" t="str">
        <f>_xlfn.XLOOKUP(Table1[[#This Row],[ZIPCODE]],Table2[Zip Code],Table2[County])</f>
        <v>Cache</v>
      </c>
      <c r="I4034" t="str">
        <f>_xlfn.XLOOKUP(Table1[[#This Row],[ZIPCODE]],Table3[zip],Table3[county])</f>
        <v>Cache County</v>
      </c>
      <c r="J4034" t="str">
        <f>IFERROR(Table1[[#This Row],[County (Utah.gov)]], SUBSTITUTE(Table1[[#This Row],[County (WPR)]], " County", ""))</f>
        <v>Cache</v>
      </c>
    </row>
    <row r="4035" spans="1:10">
      <c r="A4035" t="s">
        <v>137</v>
      </c>
      <c r="B4035" t="s">
        <v>20</v>
      </c>
      <c r="C4035">
        <v>2025</v>
      </c>
      <c r="D4035">
        <v>2</v>
      </c>
      <c r="E4035">
        <v>84319</v>
      </c>
      <c r="F4035" t="s">
        <v>291</v>
      </c>
      <c r="G4035">
        <v>3</v>
      </c>
      <c r="H4035" t="str">
        <f>_xlfn.XLOOKUP(Table1[[#This Row],[ZIPCODE]],Table2[Zip Code],Table2[County])</f>
        <v>Cache</v>
      </c>
      <c r="I4035" t="str">
        <f>_xlfn.XLOOKUP(Table1[[#This Row],[ZIPCODE]],Table3[zip],Table3[county])</f>
        <v>Cache County</v>
      </c>
      <c r="J4035" t="str">
        <f>IFERROR(Table1[[#This Row],[County (Utah.gov)]], SUBSTITUTE(Table1[[#This Row],[County (WPR)]], " County", ""))</f>
        <v>Cache</v>
      </c>
    </row>
    <row r="4036" spans="1:10">
      <c r="A4036" t="s">
        <v>137</v>
      </c>
      <c r="B4036" t="s">
        <v>20</v>
      </c>
      <c r="C4036">
        <v>2025</v>
      </c>
      <c r="D4036">
        <v>2</v>
      </c>
      <c r="E4036">
        <v>84320</v>
      </c>
      <c r="F4036" t="s">
        <v>290</v>
      </c>
      <c r="G4036">
        <v>2</v>
      </c>
      <c r="H4036" t="str">
        <f>_xlfn.XLOOKUP(Table1[[#This Row],[ZIPCODE]],Table2[Zip Code],Table2[County])</f>
        <v>Cache</v>
      </c>
      <c r="I4036" t="str">
        <f>_xlfn.XLOOKUP(Table1[[#This Row],[ZIPCODE]],Table3[zip],Table3[county])</f>
        <v>Cache County</v>
      </c>
      <c r="J4036" t="str">
        <f>IFERROR(Table1[[#This Row],[County (Utah.gov)]], SUBSTITUTE(Table1[[#This Row],[County (WPR)]], " County", ""))</f>
        <v>Cache</v>
      </c>
    </row>
    <row r="4037" spans="1:10">
      <c r="A4037" t="s">
        <v>137</v>
      </c>
      <c r="B4037" t="s">
        <v>20</v>
      </c>
      <c r="C4037">
        <v>2025</v>
      </c>
      <c r="D4037">
        <v>2</v>
      </c>
      <c r="E4037">
        <v>84321</v>
      </c>
      <c r="F4037" t="s">
        <v>290</v>
      </c>
      <c r="G4037">
        <v>21</v>
      </c>
      <c r="H4037" t="str">
        <f>_xlfn.XLOOKUP(Table1[[#This Row],[ZIPCODE]],Table2[Zip Code],Table2[County])</f>
        <v>Cache</v>
      </c>
      <c r="I4037" t="str">
        <f>_xlfn.XLOOKUP(Table1[[#This Row],[ZIPCODE]],Table3[zip],Table3[county])</f>
        <v>Cache County</v>
      </c>
      <c r="J4037" t="str">
        <f>IFERROR(Table1[[#This Row],[County (Utah.gov)]], SUBSTITUTE(Table1[[#This Row],[County (WPR)]], " County", ""))</f>
        <v>Cache</v>
      </c>
    </row>
    <row r="4038" spans="1:10">
      <c r="A4038" t="s">
        <v>137</v>
      </c>
      <c r="B4038" t="s">
        <v>20</v>
      </c>
      <c r="C4038">
        <v>2025</v>
      </c>
      <c r="D4038">
        <v>2</v>
      </c>
      <c r="E4038">
        <v>84321</v>
      </c>
      <c r="F4038" t="s">
        <v>291</v>
      </c>
      <c r="G4038">
        <v>14</v>
      </c>
      <c r="H4038" t="str">
        <f>_xlfn.XLOOKUP(Table1[[#This Row],[ZIPCODE]],Table2[Zip Code],Table2[County])</f>
        <v>Cache</v>
      </c>
      <c r="I4038" t="str">
        <f>_xlfn.XLOOKUP(Table1[[#This Row],[ZIPCODE]],Table3[zip],Table3[county])</f>
        <v>Cache County</v>
      </c>
      <c r="J4038" t="str">
        <f>IFERROR(Table1[[#This Row],[County (Utah.gov)]], SUBSTITUTE(Table1[[#This Row],[County (WPR)]], " County", ""))</f>
        <v>Cache</v>
      </c>
    </row>
    <row r="4039" spans="1:10">
      <c r="A4039" t="s">
        <v>137</v>
      </c>
      <c r="B4039" t="s">
        <v>20</v>
      </c>
      <c r="C4039">
        <v>2025</v>
      </c>
      <c r="D4039">
        <v>2</v>
      </c>
      <c r="E4039">
        <v>84322</v>
      </c>
      <c r="F4039" t="s">
        <v>290</v>
      </c>
      <c r="G4039">
        <v>1</v>
      </c>
      <c r="H4039" t="str">
        <f>_xlfn.XLOOKUP(Table1[[#This Row],[ZIPCODE]],Table2[Zip Code],Table2[County])</f>
        <v>Cache</v>
      </c>
      <c r="I4039" t="str">
        <f>_xlfn.XLOOKUP(Table1[[#This Row],[ZIPCODE]],Table3[zip],Table3[county])</f>
        <v>Cache County</v>
      </c>
      <c r="J4039" t="str">
        <f>IFERROR(Table1[[#This Row],[County (Utah.gov)]], SUBSTITUTE(Table1[[#This Row],[County (WPR)]], " County", ""))</f>
        <v>Cache</v>
      </c>
    </row>
    <row r="4040" spans="1:10">
      <c r="A4040" t="s">
        <v>137</v>
      </c>
      <c r="B4040" t="s">
        <v>20</v>
      </c>
      <c r="C4040">
        <v>2025</v>
      </c>
      <c r="D4040">
        <v>2</v>
      </c>
      <c r="E4040">
        <v>84324</v>
      </c>
      <c r="F4040" t="s">
        <v>290</v>
      </c>
      <c r="G4040">
        <v>5</v>
      </c>
      <c r="H4040" t="str">
        <f>_xlfn.XLOOKUP(Table1[[#This Row],[ZIPCODE]],Table2[Zip Code],Table2[County])</f>
        <v>Box Elder</v>
      </c>
      <c r="I4040" t="str">
        <f>_xlfn.XLOOKUP(Table1[[#This Row],[ZIPCODE]],Table3[zip],Table3[county])</f>
        <v>Box Elder County</v>
      </c>
      <c r="J4040" t="str">
        <f>IFERROR(Table1[[#This Row],[County (Utah.gov)]], SUBSTITUTE(Table1[[#This Row],[County (WPR)]], " County", ""))</f>
        <v>Box Elder</v>
      </c>
    </row>
    <row r="4041" spans="1:10">
      <c r="A4041" t="s">
        <v>137</v>
      </c>
      <c r="B4041" t="s">
        <v>20</v>
      </c>
      <c r="C4041">
        <v>2025</v>
      </c>
      <c r="D4041">
        <v>2</v>
      </c>
      <c r="E4041">
        <v>84325</v>
      </c>
      <c r="F4041" t="s">
        <v>290</v>
      </c>
      <c r="G4041">
        <v>5</v>
      </c>
      <c r="H4041" t="str">
        <f>_xlfn.XLOOKUP(Table1[[#This Row],[ZIPCODE]],Table2[Zip Code],Table2[County])</f>
        <v>Cache</v>
      </c>
      <c r="I4041" t="str">
        <f>_xlfn.XLOOKUP(Table1[[#This Row],[ZIPCODE]],Table3[zip],Table3[county])</f>
        <v>Cache County</v>
      </c>
      <c r="J4041" t="str">
        <f>IFERROR(Table1[[#This Row],[County (Utah.gov)]], SUBSTITUTE(Table1[[#This Row],[County (WPR)]], " County", ""))</f>
        <v>Cache</v>
      </c>
    </row>
    <row r="4042" spans="1:10">
      <c r="A4042" t="s">
        <v>137</v>
      </c>
      <c r="B4042" t="s">
        <v>20</v>
      </c>
      <c r="C4042">
        <v>2025</v>
      </c>
      <c r="D4042">
        <v>2</v>
      </c>
      <c r="E4042">
        <v>84325</v>
      </c>
      <c r="F4042" t="s">
        <v>291</v>
      </c>
      <c r="G4042">
        <v>1</v>
      </c>
      <c r="H4042" t="str">
        <f>_xlfn.XLOOKUP(Table1[[#This Row],[ZIPCODE]],Table2[Zip Code],Table2[County])</f>
        <v>Cache</v>
      </c>
      <c r="I4042" t="str">
        <f>_xlfn.XLOOKUP(Table1[[#This Row],[ZIPCODE]],Table3[zip],Table3[county])</f>
        <v>Cache County</v>
      </c>
      <c r="J4042" t="str">
        <f>IFERROR(Table1[[#This Row],[County (Utah.gov)]], SUBSTITUTE(Table1[[#This Row],[County (WPR)]], " County", ""))</f>
        <v>Cache</v>
      </c>
    </row>
    <row r="4043" spans="1:10">
      <c r="A4043" t="s">
        <v>137</v>
      </c>
      <c r="B4043" t="s">
        <v>20</v>
      </c>
      <c r="C4043">
        <v>2025</v>
      </c>
      <c r="D4043">
        <v>2</v>
      </c>
      <c r="E4043">
        <v>84326</v>
      </c>
      <c r="F4043" t="s">
        <v>290</v>
      </c>
      <c r="G4043">
        <v>3</v>
      </c>
      <c r="H4043" t="str">
        <f>_xlfn.XLOOKUP(Table1[[#This Row],[ZIPCODE]],Table2[Zip Code],Table2[County])</f>
        <v>Cache</v>
      </c>
      <c r="I4043" t="str">
        <f>_xlfn.XLOOKUP(Table1[[#This Row],[ZIPCODE]],Table3[zip],Table3[county])</f>
        <v>Cache County</v>
      </c>
      <c r="J4043" t="str">
        <f>IFERROR(Table1[[#This Row],[County (Utah.gov)]], SUBSTITUTE(Table1[[#This Row],[County (WPR)]], " County", ""))</f>
        <v>Cache</v>
      </c>
    </row>
    <row r="4044" spans="1:10">
      <c r="A4044" t="s">
        <v>137</v>
      </c>
      <c r="B4044" t="s">
        <v>20</v>
      </c>
      <c r="C4044">
        <v>2025</v>
      </c>
      <c r="D4044">
        <v>2</v>
      </c>
      <c r="E4044">
        <v>84326</v>
      </c>
      <c r="F4044" t="s">
        <v>291</v>
      </c>
      <c r="G4044">
        <v>1</v>
      </c>
      <c r="H4044" t="str">
        <f>_xlfn.XLOOKUP(Table1[[#This Row],[ZIPCODE]],Table2[Zip Code],Table2[County])</f>
        <v>Cache</v>
      </c>
      <c r="I4044" t="str">
        <f>_xlfn.XLOOKUP(Table1[[#This Row],[ZIPCODE]],Table3[zip],Table3[county])</f>
        <v>Cache County</v>
      </c>
      <c r="J4044" t="str">
        <f>IFERROR(Table1[[#This Row],[County (Utah.gov)]], SUBSTITUTE(Table1[[#This Row],[County (WPR)]], " County", ""))</f>
        <v>Cache</v>
      </c>
    </row>
    <row r="4045" spans="1:10">
      <c r="A4045" t="s">
        <v>137</v>
      </c>
      <c r="B4045" t="s">
        <v>20</v>
      </c>
      <c r="C4045">
        <v>2025</v>
      </c>
      <c r="D4045">
        <v>2</v>
      </c>
      <c r="E4045">
        <v>84328</v>
      </c>
      <c r="F4045" t="s">
        <v>290</v>
      </c>
      <c r="G4045">
        <v>1</v>
      </c>
      <c r="H4045" t="str">
        <f>_xlfn.XLOOKUP(Table1[[#This Row],[ZIPCODE]],Table2[Zip Code],Table2[County])</f>
        <v>Cache</v>
      </c>
      <c r="I4045" t="str">
        <f>_xlfn.XLOOKUP(Table1[[#This Row],[ZIPCODE]],Table3[zip],Table3[county])</f>
        <v>Cache County</v>
      </c>
      <c r="J4045" t="str">
        <f>IFERROR(Table1[[#This Row],[County (Utah.gov)]], SUBSTITUTE(Table1[[#This Row],[County (WPR)]], " County", ""))</f>
        <v>Cache</v>
      </c>
    </row>
    <row r="4046" spans="1:10">
      <c r="A4046" t="s">
        <v>137</v>
      </c>
      <c r="B4046" t="s">
        <v>20</v>
      </c>
      <c r="C4046">
        <v>2025</v>
      </c>
      <c r="D4046">
        <v>2</v>
      </c>
      <c r="E4046">
        <v>84328</v>
      </c>
      <c r="F4046" t="s">
        <v>291</v>
      </c>
      <c r="G4046">
        <v>2</v>
      </c>
      <c r="H4046" t="str">
        <f>_xlfn.XLOOKUP(Table1[[#This Row],[ZIPCODE]],Table2[Zip Code],Table2[County])</f>
        <v>Cache</v>
      </c>
      <c r="I4046" t="str">
        <f>_xlfn.XLOOKUP(Table1[[#This Row],[ZIPCODE]],Table3[zip],Table3[county])</f>
        <v>Cache County</v>
      </c>
      <c r="J4046" t="str">
        <f>IFERROR(Table1[[#This Row],[County (Utah.gov)]], SUBSTITUTE(Table1[[#This Row],[County (WPR)]], " County", ""))</f>
        <v>Cache</v>
      </c>
    </row>
    <row r="4047" spans="1:10">
      <c r="A4047" t="s">
        <v>137</v>
      </c>
      <c r="B4047" t="s">
        <v>20</v>
      </c>
      <c r="C4047">
        <v>2025</v>
      </c>
      <c r="D4047">
        <v>2</v>
      </c>
      <c r="E4047">
        <v>84332</v>
      </c>
      <c r="F4047" t="s">
        <v>290</v>
      </c>
      <c r="G4047">
        <v>9</v>
      </c>
      <c r="H4047" t="str">
        <f>_xlfn.XLOOKUP(Table1[[#This Row],[ZIPCODE]],Table2[Zip Code],Table2[County])</f>
        <v>Cache</v>
      </c>
      <c r="I4047" t="str">
        <f>_xlfn.XLOOKUP(Table1[[#This Row],[ZIPCODE]],Table3[zip],Table3[county])</f>
        <v>Cache County</v>
      </c>
      <c r="J4047" t="str">
        <f>IFERROR(Table1[[#This Row],[County (Utah.gov)]], SUBSTITUTE(Table1[[#This Row],[County (WPR)]], " County", ""))</f>
        <v>Cache</v>
      </c>
    </row>
    <row r="4048" spans="1:10">
      <c r="A4048" t="s">
        <v>137</v>
      </c>
      <c r="B4048" t="s">
        <v>20</v>
      </c>
      <c r="C4048">
        <v>2025</v>
      </c>
      <c r="D4048">
        <v>2</v>
      </c>
      <c r="E4048">
        <v>84332</v>
      </c>
      <c r="F4048" t="s">
        <v>291</v>
      </c>
      <c r="G4048">
        <v>3</v>
      </c>
      <c r="H4048" t="str">
        <f>_xlfn.XLOOKUP(Table1[[#This Row],[ZIPCODE]],Table2[Zip Code],Table2[County])</f>
        <v>Cache</v>
      </c>
      <c r="I4048" t="str">
        <f>_xlfn.XLOOKUP(Table1[[#This Row],[ZIPCODE]],Table3[zip],Table3[county])</f>
        <v>Cache County</v>
      </c>
      <c r="J4048" t="str">
        <f>IFERROR(Table1[[#This Row],[County (Utah.gov)]], SUBSTITUTE(Table1[[#This Row],[County (WPR)]], " County", ""))</f>
        <v>Cache</v>
      </c>
    </row>
    <row r="4049" spans="1:10">
      <c r="A4049" t="s">
        <v>137</v>
      </c>
      <c r="B4049" t="s">
        <v>20</v>
      </c>
      <c r="C4049">
        <v>2025</v>
      </c>
      <c r="D4049">
        <v>2</v>
      </c>
      <c r="E4049">
        <v>84333</v>
      </c>
      <c r="F4049" t="s">
        <v>290</v>
      </c>
      <c r="G4049">
        <v>1</v>
      </c>
      <c r="H4049" t="str">
        <f>_xlfn.XLOOKUP(Table1[[#This Row],[ZIPCODE]],Table2[Zip Code],Table2[County])</f>
        <v>Cache</v>
      </c>
      <c r="I4049" t="str">
        <f>_xlfn.XLOOKUP(Table1[[#This Row],[ZIPCODE]],Table3[zip],Table3[county])</f>
        <v>Cache County</v>
      </c>
      <c r="J4049" t="str">
        <f>IFERROR(Table1[[#This Row],[County (Utah.gov)]], SUBSTITUTE(Table1[[#This Row],[County (WPR)]], " County", ""))</f>
        <v>Cache</v>
      </c>
    </row>
    <row r="4050" spans="1:10">
      <c r="A4050" t="s">
        <v>137</v>
      </c>
      <c r="B4050" t="s">
        <v>20</v>
      </c>
      <c r="C4050">
        <v>2025</v>
      </c>
      <c r="D4050">
        <v>2</v>
      </c>
      <c r="E4050">
        <v>84334</v>
      </c>
      <c r="F4050" t="s">
        <v>291</v>
      </c>
      <c r="G4050">
        <v>1</v>
      </c>
      <c r="H4050" t="str">
        <f>_xlfn.XLOOKUP(Table1[[#This Row],[ZIPCODE]],Table2[Zip Code],Table2[County])</f>
        <v>Cache</v>
      </c>
      <c r="I4050" t="str">
        <f>_xlfn.XLOOKUP(Table1[[#This Row],[ZIPCODE]],Table3[zip],Table3[county])</f>
        <v>Box Elder County</v>
      </c>
      <c r="J4050" t="str">
        <f>IFERROR(Table1[[#This Row],[County (Utah.gov)]], SUBSTITUTE(Table1[[#This Row],[County (WPR)]], " County", ""))</f>
        <v>Cache</v>
      </c>
    </row>
    <row r="4051" spans="1:10">
      <c r="A4051" t="s">
        <v>137</v>
      </c>
      <c r="B4051" t="s">
        <v>20</v>
      </c>
      <c r="C4051">
        <v>2025</v>
      </c>
      <c r="D4051">
        <v>2</v>
      </c>
      <c r="E4051">
        <v>84335</v>
      </c>
      <c r="F4051" t="s">
        <v>290</v>
      </c>
      <c r="G4051">
        <v>17</v>
      </c>
      <c r="H4051" t="str">
        <f>_xlfn.XLOOKUP(Table1[[#This Row],[ZIPCODE]],Table2[Zip Code],Table2[County])</f>
        <v>Cache</v>
      </c>
      <c r="I4051" t="str">
        <f>_xlfn.XLOOKUP(Table1[[#This Row],[ZIPCODE]],Table3[zip],Table3[county])</f>
        <v>Cache County</v>
      </c>
      <c r="J4051" t="str">
        <f>IFERROR(Table1[[#This Row],[County (Utah.gov)]], SUBSTITUTE(Table1[[#This Row],[County (WPR)]], " County", ""))</f>
        <v>Cache</v>
      </c>
    </row>
    <row r="4052" spans="1:10">
      <c r="A4052" t="s">
        <v>137</v>
      </c>
      <c r="B4052" t="s">
        <v>20</v>
      </c>
      <c r="C4052">
        <v>2025</v>
      </c>
      <c r="D4052">
        <v>2</v>
      </c>
      <c r="E4052">
        <v>84335</v>
      </c>
      <c r="F4052" t="s">
        <v>291</v>
      </c>
      <c r="G4052">
        <v>3</v>
      </c>
      <c r="H4052" t="str">
        <f>_xlfn.XLOOKUP(Table1[[#This Row],[ZIPCODE]],Table2[Zip Code],Table2[County])</f>
        <v>Cache</v>
      </c>
      <c r="I4052" t="str">
        <f>_xlfn.XLOOKUP(Table1[[#This Row],[ZIPCODE]],Table3[zip],Table3[county])</f>
        <v>Cache County</v>
      </c>
      <c r="J4052" t="str">
        <f>IFERROR(Table1[[#This Row],[County (Utah.gov)]], SUBSTITUTE(Table1[[#This Row],[County (WPR)]], " County", ""))</f>
        <v>Cache</v>
      </c>
    </row>
    <row r="4053" spans="1:10">
      <c r="A4053" t="s">
        <v>137</v>
      </c>
      <c r="B4053" t="s">
        <v>20</v>
      </c>
      <c r="C4053">
        <v>2025</v>
      </c>
      <c r="D4053">
        <v>2</v>
      </c>
      <c r="E4053">
        <v>84337</v>
      </c>
      <c r="F4053" t="s">
        <v>290</v>
      </c>
      <c r="G4053">
        <v>7</v>
      </c>
      <c r="H4053" t="str">
        <f>_xlfn.XLOOKUP(Table1[[#This Row],[ZIPCODE]],Table2[Zip Code],Table2[County])</f>
        <v>Box Elder</v>
      </c>
      <c r="I4053" t="str">
        <f>_xlfn.XLOOKUP(Table1[[#This Row],[ZIPCODE]],Table3[zip],Table3[county])</f>
        <v>Box Elder County</v>
      </c>
      <c r="J4053" t="str">
        <f>IFERROR(Table1[[#This Row],[County (Utah.gov)]], SUBSTITUTE(Table1[[#This Row],[County (WPR)]], " County", ""))</f>
        <v>Box Elder</v>
      </c>
    </row>
    <row r="4054" spans="1:10">
      <c r="A4054" t="s">
        <v>137</v>
      </c>
      <c r="B4054" t="s">
        <v>20</v>
      </c>
      <c r="C4054">
        <v>2025</v>
      </c>
      <c r="D4054">
        <v>2</v>
      </c>
      <c r="E4054">
        <v>84337</v>
      </c>
      <c r="F4054" t="s">
        <v>291</v>
      </c>
      <c r="G4054">
        <v>5</v>
      </c>
      <c r="H4054" t="str">
        <f>_xlfn.XLOOKUP(Table1[[#This Row],[ZIPCODE]],Table2[Zip Code],Table2[County])</f>
        <v>Box Elder</v>
      </c>
      <c r="I4054" t="str">
        <f>_xlfn.XLOOKUP(Table1[[#This Row],[ZIPCODE]],Table3[zip],Table3[county])</f>
        <v>Box Elder County</v>
      </c>
      <c r="J4054" t="str">
        <f>IFERROR(Table1[[#This Row],[County (Utah.gov)]], SUBSTITUTE(Table1[[#This Row],[County (WPR)]], " County", ""))</f>
        <v>Box Elder</v>
      </c>
    </row>
    <row r="4055" spans="1:10">
      <c r="A4055" t="s">
        <v>137</v>
      </c>
      <c r="B4055" t="s">
        <v>20</v>
      </c>
      <c r="C4055">
        <v>2025</v>
      </c>
      <c r="D4055">
        <v>2</v>
      </c>
      <c r="E4055">
        <v>84339</v>
      </c>
      <c r="F4055" t="s">
        <v>290</v>
      </c>
      <c r="G4055">
        <v>3</v>
      </c>
      <c r="H4055" t="str">
        <f>_xlfn.XLOOKUP(Table1[[#This Row],[ZIPCODE]],Table2[Zip Code],Table2[County])</f>
        <v>Cache</v>
      </c>
      <c r="I4055" t="str">
        <f>_xlfn.XLOOKUP(Table1[[#This Row],[ZIPCODE]],Table3[zip],Table3[county])</f>
        <v>Cache County</v>
      </c>
      <c r="J4055" t="str">
        <f>IFERROR(Table1[[#This Row],[County (Utah.gov)]], SUBSTITUTE(Table1[[#This Row],[County (WPR)]], " County", ""))</f>
        <v>Cache</v>
      </c>
    </row>
    <row r="4056" spans="1:10">
      <c r="A4056" t="s">
        <v>137</v>
      </c>
      <c r="B4056" t="s">
        <v>20</v>
      </c>
      <c r="C4056">
        <v>2025</v>
      </c>
      <c r="D4056">
        <v>2</v>
      </c>
      <c r="E4056">
        <v>84339</v>
      </c>
      <c r="F4056" t="s">
        <v>291</v>
      </c>
      <c r="G4056">
        <v>3</v>
      </c>
      <c r="H4056" t="str">
        <f>_xlfn.XLOOKUP(Table1[[#This Row],[ZIPCODE]],Table2[Zip Code],Table2[County])</f>
        <v>Cache</v>
      </c>
      <c r="I4056" t="str">
        <f>_xlfn.XLOOKUP(Table1[[#This Row],[ZIPCODE]],Table3[zip],Table3[county])</f>
        <v>Cache County</v>
      </c>
      <c r="J4056" t="str">
        <f>IFERROR(Table1[[#This Row],[County (Utah.gov)]], SUBSTITUTE(Table1[[#This Row],[County (WPR)]], " County", ""))</f>
        <v>Cache</v>
      </c>
    </row>
    <row r="4057" spans="1:10">
      <c r="A4057" t="s">
        <v>137</v>
      </c>
      <c r="B4057" t="s">
        <v>20</v>
      </c>
      <c r="C4057">
        <v>2025</v>
      </c>
      <c r="D4057">
        <v>2</v>
      </c>
      <c r="E4057">
        <v>84340</v>
      </c>
      <c r="F4057" t="s">
        <v>290</v>
      </c>
      <c r="G4057">
        <v>2</v>
      </c>
      <c r="H4057" t="str">
        <f>_xlfn.XLOOKUP(Table1[[#This Row],[ZIPCODE]],Table2[Zip Code],Table2[County])</f>
        <v>Box Elder</v>
      </c>
      <c r="I4057" t="str">
        <f>_xlfn.XLOOKUP(Table1[[#This Row],[ZIPCODE]],Table3[zip],Table3[county])</f>
        <v>Box Elder County</v>
      </c>
      <c r="J4057" t="str">
        <f>IFERROR(Table1[[#This Row],[County (Utah.gov)]], SUBSTITUTE(Table1[[#This Row],[County (WPR)]], " County", ""))</f>
        <v>Box Elder</v>
      </c>
    </row>
    <row r="4058" spans="1:10">
      <c r="A4058" t="s">
        <v>137</v>
      </c>
      <c r="B4058" t="s">
        <v>20</v>
      </c>
      <c r="C4058">
        <v>2025</v>
      </c>
      <c r="D4058">
        <v>2</v>
      </c>
      <c r="E4058">
        <v>84340</v>
      </c>
      <c r="F4058" t="s">
        <v>291</v>
      </c>
      <c r="G4058">
        <v>1</v>
      </c>
      <c r="H4058" t="str">
        <f>_xlfn.XLOOKUP(Table1[[#This Row],[ZIPCODE]],Table2[Zip Code],Table2[County])</f>
        <v>Box Elder</v>
      </c>
      <c r="I4058" t="str">
        <f>_xlfn.XLOOKUP(Table1[[#This Row],[ZIPCODE]],Table3[zip],Table3[county])</f>
        <v>Box Elder County</v>
      </c>
      <c r="J4058" t="str">
        <f>IFERROR(Table1[[#This Row],[County (Utah.gov)]], SUBSTITUTE(Table1[[#This Row],[County (WPR)]], " County", ""))</f>
        <v>Box Elder</v>
      </c>
    </row>
    <row r="4059" spans="1:10">
      <c r="A4059" t="s">
        <v>137</v>
      </c>
      <c r="B4059" t="s">
        <v>20</v>
      </c>
      <c r="C4059">
        <v>2025</v>
      </c>
      <c r="D4059">
        <v>2</v>
      </c>
      <c r="E4059">
        <v>84341</v>
      </c>
      <c r="F4059" t="s">
        <v>290</v>
      </c>
      <c r="G4059">
        <v>18</v>
      </c>
      <c r="H4059" t="str">
        <f>_xlfn.XLOOKUP(Table1[[#This Row],[ZIPCODE]],Table2[Zip Code],Table2[County])</f>
        <v>Cache</v>
      </c>
      <c r="I4059" t="str">
        <f>_xlfn.XLOOKUP(Table1[[#This Row],[ZIPCODE]],Table3[zip],Table3[county])</f>
        <v>Cache County</v>
      </c>
      <c r="J4059" t="str">
        <f>IFERROR(Table1[[#This Row],[County (Utah.gov)]], SUBSTITUTE(Table1[[#This Row],[County (WPR)]], " County", ""))</f>
        <v>Cache</v>
      </c>
    </row>
    <row r="4060" spans="1:10">
      <c r="A4060" t="s">
        <v>137</v>
      </c>
      <c r="B4060" t="s">
        <v>20</v>
      </c>
      <c r="C4060">
        <v>2025</v>
      </c>
      <c r="D4060">
        <v>2</v>
      </c>
      <c r="E4060">
        <v>84341</v>
      </c>
      <c r="F4060" t="s">
        <v>291</v>
      </c>
      <c r="G4060">
        <v>7</v>
      </c>
      <c r="H4060" t="str">
        <f>_xlfn.XLOOKUP(Table1[[#This Row],[ZIPCODE]],Table2[Zip Code],Table2[County])</f>
        <v>Cache</v>
      </c>
      <c r="I4060" t="str">
        <f>_xlfn.XLOOKUP(Table1[[#This Row],[ZIPCODE]],Table3[zip],Table3[county])</f>
        <v>Cache County</v>
      </c>
      <c r="J4060" t="str">
        <f>IFERROR(Table1[[#This Row],[County (Utah.gov)]], SUBSTITUTE(Table1[[#This Row],[County (WPR)]], " County", ""))</f>
        <v>Cache</v>
      </c>
    </row>
    <row r="4061" spans="1:10">
      <c r="A4061" t="s">
        <v>137</v>
      </c>
      <c r="B4061" t="s">
        <v>20</v>
      </c>
      <c r="C4061">
        <v>2025</v>
      </c>
      <c r="D4061">
        <v>2</v>
      </c>
      <c r="E4061">
        <v>84401</v>
      </c>
      <c r="F4061" t="s">
        <v>290</v>
      </c>
      <c r="G4061">
        <v>13</v>
      </c>
      <c r="H4061" t="str">
        <f>_xlfn.XLOOKUP(Table1[[#This Row],[ZIPCODE]],Table2[Zip Code],Table2[County])</f>
        <v>Weber</v>
      </c>
      <c r="I4061" t="str">
        <f>_xlfn.XLOOKUP(Table1[[#This Row],[ZIPCODE]],Table3[zip],Table3[county])</f>
        <v>Weber County</v>
      </c>
      <c r="J4061" t="str">
        <f>IFERROR(Table1[[#This Row],[County (Utah.gov)]], SUBSTITUTE(Table1[[#This Row],[County (WPR)]], " County", ""))</f>
        <v>Weber</v>
      </c>
    </row>
    <row r="4062" spans="1:10">
      <c r="A4062" t="s">
        <v>137</v>
      </c>
      <c r="B4062" t="s">
        <v>20</v>
      </c>
      <c r="C4062">
        <v>2025</v>
      </c>
      <c r="D4062">
        <v>2</v>
      </c>
      <c r="E4062">
        <v>84401</v>
      </c>
      <c r="F4062" t="s">
        <v>291</v>
      </c>
      <c r="G4062">
        <v>2</v>
      </c>
      <c r="H4062" t="str">
        <f>_xlfn.XLOOKUP(Table1[[#This Row],[ZIPCODE]],Table2[Zip Code],Table2[County])</f>
        <v>Weber</v>
      </c>
      <c r="I4062" t="str">
        <f>_xlfn.XLOOKUP(Table1[[#This Row],[ZIPCODE]],Table3[zip],Table3[county])</f>
        <v>Weber County</v>
      </c>
      <c r="J4062" t="str">
        <f>IFERROR(Table1[[#This Row],[County (Utah.gov)]], SUBSTITUTE(Table1[[#This Row],[County (WPR)]], " County", ""))</f>
        <v>Weber</v>
      </c>
    </row>
    <row r="4063" spans="1:10">
      <c r="A4063" t="s">
        <v>137</v>
      </c>
      <c r="B4063" t="s">
        <v>20</v>
      </c>
      <c r="C4063">
        <v>2025</v>
      </c>
      <c r="D4063">
        <v>2</v>
      </c>
      <c r="E4063">
        <v>84403</v>
      </c>
      <c r="F4063" t="s">
        <v>290</v>
      </c>
      <c r="G4063">
        <v>13</v>
      </c>
      <c r="H4063" t="str">
        <f>_xlfn.XLOOKUP(Table1[[#This Row],[ZIPCODE]],Table2[Zip Code],Table2[County])</f>
        <v>Weber</v>
      </c>
      <c r="I4063" t="str">
        <f>_xlfn.XLOOKUP(Table1[[#This Row],[ZIPCODE]],Table3[zip],Table3[county])</f>
        <v>Weber County</v>
      </c>
      <c r="J4063" t="str">
        <f>IFERROR(Table1[[#This Row],[County (Utah.gov)]], SUBSTITUTE(Table1[[#This Row],[County (WPR)]], " County", ""))</f>
        <v>Weber</v>
      </c>
    </row>
    <row r="4064" spans="1:10">
      <c r="A4064" t="s">
        <v>137</v>
      </c>
      <c r="B4064" t="s">
        <v>20</v>
      </c>
      <c r="C4064">
        <v>2025</v>
      </c>
      <c r="D4064">
        <v>2</v>
      </c>
      <c r="E4064">
        <v>84403</v>
      </c>
      <c r="F4064" t="s">
        <v>291</v>
      </c>
      <c r="G4064">
        <v>4</v>
      </c>
      <c r="H4064" t="str">
        <f>_xlfn.XLOOKUP(Table1[[#This Row],[ZIPCODE]],Table2[Zip Code],Table2[County])</f>
        <v>Weber</v>
      </c>
      <c r="I4064" t="str">
        <f>_xlfn.XLOOKUP(Table1[[#This Row],[ZIPCODE]],Table3[zip],Table3[county])</f>
        <v>Weber County</v>
      </c>
      <c r="J4064" t="str">
        <f>IFERROR(Table1[[#This Row],[County (Utah.gov)]], SUBSTITUTE(Table1[[#This Row],[County (WPR)]], " County", ""))</f>
        <v>Weber</v>
      </c>
    </row>
    <row r="4065" spans="1:10">
      <c r="A4065" t="s">
        <v>137</v>
      </c>
      <c r="B4065" t="s">
        <v>20</v>
      </c>
      <c r="C4065">
        <v>2025</v>
      </c>
      <c r="D4065">
        <v>2</v>
      </c>
      <c r="E4065">
        <v>84404</v>
      </c>
      <c r="F4065" t="s">
        <v>290</v>
      </c>
      <c r="G4065">
        <v>18</v>
      </c>
      <c r="H4065" t="str">
        <f>_xlfn.XLOOKUP(Table1[[#This Row],[ZIPCODE]],Table2[Zip Code],Table2[County])</f>
        <v>Weber</v>
      </c>
      <c r="I4065" t="str">
        <f>_xlfn.XLOOKUP(Table1[[#This Row],[ZIPCODE]],Table3[zip],Table3[county])</f>
        <v>Weber County</v>
      </c>
      <c r="J4065" t="str">
        <f>IFERROR(Table1[[#This Row],[County (Utah.gov)]], SUBSTITUTE(Table1[[#This Row],[County (WPR)]], " County", ""))</f>
        <v>Weber</v>
      </c>
    </row>
    <row r="4066" spans="1:10">
      <c r="A4066" t="s">
        <v>137</v>
      </c>
      <c r="B4066" t="s">
        <v>20</v>
      </c>
      <c r="C4066">
        <v>2025</v>
      </c>
      <c r="D4066">
        <v>2</v>
      </c>
      <c r="E4066">
        <v>84404</v>
      </c>
      <c r="F4066" t="s">
        <v>291</v>
      </c>
      <c r="G4066">
        <v>3</v>
      </c>
      <c r="H4066" t="str">
        <f>_xlfn.XLOOKUP(Table1[[#This Row],[ZIPCODE]],Table2[Zip Code],Table2[County])</f>
        <v>Weber</v>
      </c>
      <c r="I4066" t="str">
        <f>_xlfn.XLOOKUP(Table1[[#This Row],[ZIPCODE]],Table3[zip],Table3[county])</f>
        <v>Weber County</v>
      </c>
      <c r="J4066" t="str">
        <f>IFERROR(Table1[[#This Row],[County (Utah.gov)]], SUBSTITUTE(Table1[[#This Row],[County (WPR)]], " County", ""))</f>
        <v>Weber</v>
      </c>
    </row>
    <row r="4067" spans="1:10">
      <c r="A4067" t="s">
        <v>137</v>
      </c>
      <c r="B4067" t="s">
        <v>20</v>
      </c>
      <c r="C4067">
        <v>2025</v>
      </c>
      <c r="D4067">
        <v>2</v>
      </c>
      <c r="E4067">
        <v>84405</v>
      </c>
      <c r="F4067" t="s">
        <v>290</v>
      </c>
      <c r="G4067">
        <v>16</v>
      </c>
      <c r="H4067" t="str">
        <f>_xlfn.XLOOKUP(Table1[[#This Row],[ZIPCODE]],Table2[Zip Code],Table2[County])</f>
        <v>Weber</v>
      </c>
      <c r="I4067" t="str">
        <f>_xlfn.XLOOKUP(Table1[[#This Row],[ZIPCODE]],Table3[zip],Table3[county])</f>
        <v>Weber County</v>
      </c>
      <c r="J4067" t="str">
        <f>IFERROR(Table1[[#This Row],[County (Utah.gov)]], SUBSTITUTE(Table1[[#This Row],[County (WPR)]], " County", ""))</f>
        <v>Weber</v>
      </c>
    </row>
    <row r="4068" spans="1:10">
      <c r="A4068" t="s">
        <v>137</v>
      </c>
      <c r="B4068" t="s">
        <v>20</v>
      </c>
      <c r="C4068">
        <v>2025</v>
      </c>
      <c r="D4068">
        <v>2</v>
      </c>
      <c r="E4068">
        <v>84405</v>
      </c>
      <c r="F4068" t="s">
        <v>291</v>
      </c>
      <c r="G4068">
        <v>1</v>
      </c>
      <c r="H4068" t="str">
        <f>_xlfn.XLOOKUP(Table1[[#This Row],[ZIPCODE]],Table2[Zip Code],Table2[County])</f>
        <v>Weber</v>
      </c>
      <c r="I4068" t="str">
        <f>_xlfn.XLOOKUP(Table1[[#This Row],[ZIPCODE]],Table3[zip],Table3[county])</f>
        <v>Weber County</v>
      </c>
      <c r="J4068" t="str">
        <f>IFERROR(Table1[[#This Row],[County (Utah.gov)]], SUBSTITUTE(Table1[[#This Row],[County (WPR)]], " County", ""))</f>
        <v>Weber</v>
      </c>
    </row>
    <row r="4069" spans="1:10">
      <c r="A4069" t="s">
        <v>137</v>
      </c>
      <c r="B4069" t="s">
        <v>20</v>
      </c>
      <c r="C4069">
        <v>2025</v>
      </c>
      <c r="D4069">
        <v>2</v>
      </c>
      <c r="E4069">
        <v>84414</v>
      </c>
      <c r="F4069" t="s">
        <v>290</v>
      </c>
      <c r="G4069">
        <v>19</v>
      </c>
      <c r="H4069" t="str">
        <f>_xlfn.XLOOKUP(Table1[[#This Row],[ZIPCODE]],Table2[Zip Code],Table2[County])</f>
        <v>Weber</v>
      </c>
      <c r="I4069" t="str">
        <f>_xlfn.XLOOKUP(Table1[[#This Row],[ZIPCODE]],Table3[zip],Table3[county])</f>
        <v>Weber County</v>
      </c>
      <c r="J4069" t="str">
        <f>IFERROR(Table1[[#This Row],[County (Utah.gov)]], SUBSTITUTE(Table1[[#This Row],[County (WPR)]], " County", ""))</f>
        <v>Weber</v>
      </c>
    </row>
    <row r="4070" spans="1:10">
      <c r="A4070" t="s">
        <v>137</v>
      </c>
      <c r="B4070" t="s">
        <v>20</v>
      </c>
      <c r="C4070">
        <v>2025</v>
      </c>
      <c r="D4070">
        <v>2</v>
      </c>
      <c r="E4070">
        <v>84414</v>
      </c>
      <c r="F4070" t="s">
        <v>291</v>
      </c>
      <c r="G4070">
        <v>5</v>
      </c>
      <c r="H4070" t="str">
        <f>_xlfn.XLOOKUP(Table1[[#This Row],[ZIPCODE]],Table2[Zip Code],Table2[County])</f>
        <v>Weber</v>
      </c>
      <c r="I4070" t="str">
        <f>_xlfn.XLOOKUP(Table1[[#This Row],[ZIPCODE]],Table3[zip],Table3[county])</f>
        <v>Weber County</v>
      </c>
      <c r="J4070" t="str">
        <f>IFERROR(Table1[[#This Row],[County (Utah.gov)]], SUBSTITUTE(Table1[[#This Row],[County (WPR)]], " County", ""))</f>
        <v>Weber</v>
      </c>
    </row>
    <row r="4071" spans="1:10">
      <c r="A4071" t="s">
        <v>137</v>
      </c>
      <c r="B4071" t="s">
        <v>20</v>
      </c>
      <c r="C4071">
        <v>2025</v>
      </c>
      <c r="D4071">
        <v>2</v>
      </c>
      <c r="E4071">
        <v>84501</v>
      </c>
      <c r="F4071" t="s">
        <v>290</v>
      </c>
      <c r="G4071">
        <v>11</v>
      </c>
      <c r="H4071" t="str">
        <f>_xlfn.XLOOKUP(Table1[[#This Row],[ZIPCODE]],Table2[Zip Code],Table2[County])</f>
        <v>Carbon</v>
      </c>
      <c r="I4071" t="str">
        <f>_xlfn.XLOOKUP(Table1[[#This Row],[ZIPCODE]],Table3[zip],Table3[county])</f>
        <v>Carbon County</v>
      </c>
      <c r="J4071" t="str">
        <f>IFERROR(Table1[[#This Row],[County (Utah.gov)]], SUBSTITUTE(Table1[[#This Row],[County (WPR)]], " County", ""))</f>
        <v>Carbon</v>
      </c>
    </row>
    <row r="4072" spans="1:10">
      <c r="A4072" t="s">
        <v>137</v>
      </c>
      <c r="B4072" t="s">
        <v>20</v>
      </c>
      <c r="C4072">
        <v>2025</v>
      </c>
      <c r="D4072">
        <v>2</v>
      </c>
      <c r="E4072">
        <v>84501</v>
      </c>
      <c r="F4072" t="s">
        <v>291</v>
      </c>
      <c r="G4072">
        <v>7</v>
      </c>
      <c r="H4072" t="str">
        <f>_xlfn.XLOOKUP(Table1[[#This Row],[ZIPCODE]],Table2[Zip Code],Table2[County])</f>
        <v>Carbon</v>
      </c>
      <c r="I4072" t="str">
        <f>_xlfn.XLOOKUP(Table1[[#This Row],[ZIPCODE]],Table3[zip],Table3[county])</f>
        <v>Carbon County</v>
      </c>
      <c r="J4072" t="str">
        <f>IFERROR(Table1[[#This Row],[County (Utah.gov)]], SUBSTITUTE(Table1[[#This Row],[County (WPR)]], " County", ""))</f>
        <v>Carbon</v>
      </c>
    </row>
    <row r="4073" spans="1:10">
      <c r="A4073" t="s">
        <v>137</v>
      </c>
      <c r="B4073" t="s">
        <v>20</v>
      </c>
      <c r="C4073">
        <v>2025</v>
      </c>
      <c r="D4073">
        <v>2</v>
      </c>
      <c r="E4073">
        <v>84511</v>
      </c>
      <c r="F4073" t="s">
        <v>290</v>
      </c>
      <c r="G4073">
        <v>10</v>
      </c>
      <c r="H4073" t="str">
        <f>_xlfn.XLOOKUP(Table1[[#This Row],[ZIPCODE]],Table2[Zip Code],Table2[County])</f>
        <v>San Juan</v>
      </c>
      <c r="I4073" t="str">
        <f>_xlfn.XLOOKUP(Table1[[#This Row],[ZIPCODE]],Table3[zip],Table3[county])</f>
        <v>San Juan County</v>
      </c>
      <c r="J4073" t="str">
        <f>IFERROR(Table1[[#This Row],[County (Utah.gov)]], SUBSTITUTE(Table1[[#This Row],[County (WPR)]], " County", ""))</f>
        <v>San Juan</v>
      </c>
    </row>
    <row r="4074" spans="1:10">
      <c r="A4074" t="s">
        <v>137</v>
      </c>
      <c r="B4074" t="s">
        <v>20</v>
      </c>
      <c r="C4074">
        <v>2025</v>
      </c>
      <c r="D4074">
        <v>2</v>
      </c>
      <c r="E4074">
        <v>84511</v>
      </c>
      <c r="F4074" t="s">
        <v>291</v>
      </c>
      <c r="G4074">
        <v>1</v>
      </c>
      <c r="H4074" t="str">
        <f>_xlfn.XLOOKUP(Table1[[#This Row],[ZIPCODE]],Table2[Zip Code],Table2[County])</f>
        <v>San Juan</v>
      </c>
      <c r="I4074" t="str">
        <f>_xlfn.XLOOKUP(Table1[[#This Row],[ZIPCODE]],Table3[zip],Table3[county])</f>
        <v>San Juan County</v>
      </c>
      <c r="J4074" t="str">
        <f>IFERROR(Table1[[#This Row],[County (Utah.gov)]], SUBSTITUTE(Table1[[#This Row],[County (WPR)]], " County", ""))</f>
        <v>San Juan</v>
      </c>
    </row>
    <row r="4075" spans="1:10">
      <c r="A4075" t="s">
        <v>137</v>
      </c>
      <c r="B4075" t="s">
        <v>20</v>
      </c>
      <c r="C4075">
        <v>2025</v>
      </c>
      <c r="D4075">
        <v>2</v>
      </c>
      <c r="E4075">
        <v>84513</v>
      </c>
      <c r="F4075" t="s">
        <v>290</v>
      </c>
      <c r="G4075">
        <v>3</v>
      </c>
      <c r="H4075" t="str">
        <f>_xlfn.XLOOKUP(Table1[[#This Row],[ZIPCODE]],Table2[Zip Code],Table2[County])</f>
        <v>Emery</v>
      </c>
      <c r="I4075" t="str">
        <f>_xlfn.XLOOKUP(Table1[[#This Row],[ZIPCODE]],Table3[zip],Table3[county])</f>
        <v>Emery County</v>
      </c>
      <c r="J4075" t="str">
        <f>IFERROR(Table1[[#This Row],[County (Utah.gov)]], SUBSTITUTE(Table1[[#This Row],[County (WPR)]], " County", ""))</f>
        <v>Emery</v>
      </c>
    </row>
    <row r="4076" spans="1:10">
      <c r="A4076" t="s">
        <v>137</v>
      </c>
      <c r="B4076" t="s">
        <v>20</v>
      </c>
      <c r="C4076">
        <v>2025</v>
      </c>
      <c r="D4076">
        <v>2</v>
      </c>
      <c r="E4076">
        <v>84518</v>
      </c>
      <c r="F4076" t="s">
        <v>290</v>
      </c>
      <c r="G4076">
        <v>3</v>
      </c>
      <c r="H4076" t="str">
        <f>_xlfn.XLOOKUP(Table1[[#This Row],[ZIPCODE]],Table2[Zip Code],Table2[County])</f>
        <v>Emery</v>
      </c>
      <c r="I4076" t="str">
        <f>_xlfn.XLOOKUP(Table1[[#This Row],[ZIPCODE]],Table3[zip],Table3[county])</f>
        <v>Emery County</v>
      </c>
      <c r="J4076" t="str">
        <f>IFERROR(Table1[[#This Row],[County (Utah.gov)]], SUBSTITUTE(Table1[[#This Row],[County (WPR)]], " County", ""))</f>
        <v>Emery</v>
      </c>
    </row>
    <row r="4077" spans="1:10">
      <c r="A4077" t="s">
        <v>137</v>
      </c>
      <c r="B4077" t="s">
        <v>20</v>
      </c>
      <c r="C4077">
        <v>2025</v>
      </c>
      <c r="D4077">
        <v>2</v>
      </c>
      <c r="E4077">
        <v>84521</v>
      </c>
      <c r="F4077" t="s">
        <v>290</v>
      </c>
      <c r="G4077">
        <v>1</v>
      </c>
      <c r="H4077" t="str">
        <f>_xlfn.XLOOKUP(Table1[[#This Row],[ZIPCODE]],Table2[Zip Code],Table2[County])</f>
        <v>Emery</v>
      </c>
      <c r="I4077" t="str">
        <f>_xlfn.XLOOKUP(Table1[[#This Row],[ZIPCODE]],Table3[zip],Table3[county])</f>
        <v>Emery County</v>
      </c>
      <c r="J4077" t="str">
        <f>IFERROR(Table1[[#This Row],[County (Utah.gov)]], SUBSTITUTE(Table1[[#This Row],[County (WPR)]], " County", ""))</f>
        <v>Emery</v>
      </c>
    </row>
    <row r="4078" spans="1:10">
      <c r="A4078" t="s">
        <v>137</v>
      </c>
      <c r="B4078" t="s">
        <v>20</v>
      </c>
      <c r="C4078">
        <v>2025</v>
      </c>
      <c r="D4078">
        <v>2</v>
      </c>
      <c r="E4078">
        <v>84521</v>
      </c>
      <c r="F4078" t="s">
        <v>291</v>
      </c>
      <c r="G4078">
        <v>1</v>
      </c>
      <c r="H4078" t="str">
        <f>_xlfn.XLOOKUP(Table1[[#This Row],[ZIPCODE]],Table2[Zip Code],Table2[County])</f>
        <v>Emery</v>
      </c>
      <c r="I4078" t="str">
        <f>_xlfn.XLOOKUP(Table1[[#This Row],[ZIPCODE]],Table3[zip],Table3[county])</f>
        <v>Emery County</v>
      </c>
      <c r="J4078" t="str">
        <f>IFERROR(Table1[[#This Row],[County (Utah.gov)]], SUBSTITUTE(Table1[[#This Row],[County (WPR)]], " County", ""))</f>
        <v>Emery</v>
      </c>
    </row>
    <row r="4079" spans="1:10">
      <c r="A4079" t="s">
        <v>137</v>
      </c>
      <c r="B4079" t="s">
        <v>20</v>
      </c>
      <c r="C4079">
        <v>2025</v>
      </c>
      <c r="D4079">
        <v>2</v>
      </c>
      <c r="E4079">
        <v>84523</v>
      </c>
      <c r="F4079" t="s">
        <v>290</v>
      </c>
      <c r="G4079">
        <v>2</v>
      </c>
      <c r="H4079" t="str">
        <f>_xlfn.XLOOKUP(Table1[[#This Row],[ZIPCODE]],Table2[Zip Code],Table2[County])</f>
        <v>Emery</v>
      </c>
      <c r="I4079" t="str">
        <f>_xlfn.XLOOKUP(Table1[[#This Row],[ZIPCODE]],Table3[zip],Table3[county])</f>
        <v>Emery County</v>
      </c>
      <c r="J4079" t="str">
        <f>IFERROR(Table1[[#This Row],[County (Utah.gov)]], SUBSTITUTE(Table1[[#This Row],[County (WPR)]], " County", ""))</f>
        <v>Emery</v>
      </c>
    </row>
    <row r="4080" spans="1:10">
      <c r="A4080" t="s">
        <v>137</v>
      </c>
      <c r="B4080" t="s">
        <v>20</v>
      </c>
      <c r="C4080">
        <v>2025</v>
      </c>
      <c r="D4080">
        <v>2</v>
      </c>
      <c r="E4080">
        <v>84523</v>
      </c>
      <c r="F4080" t="s">
        <v>291</v>
      </c>
      <c r="G4080">
        <v>1</v>
      </c>
      <c r="H4080" t="str">
        <f>_xlfn.XLOOKUP(Table1[[#This Row],[ZIPCODE]],Table2[Zip Code],Table2[County])</f>
        <v>Emery</v>
      </c>
      <c r="I4080" t="str">
        <f>_xlfn.XLOOKUP(Table1[[#This Row],[ZIPCODE]],Table3[zip],Table3[county])</f>
        <v>Emery County</v>
      </c>
      <c r="J4080" t="str">
        <f>IFERROR(Table1[[#This Row],[County (Utah.gov)]], SUBSTITUTE(Table1[[#This Row],[County (WPR)]], " County", ""))</f>
        <v>Emery</v>
      </c>
    </row>
    <row r="4081" spans="1:10">
      <c r="A4081" t="s">
        <v>137</v>
      </c>
      <c r="B4081" t="s">
        <v>20</v>
      </c>
      <c r="C4081">
        <v>2025</v>
      </c>
      <c r="D4081">
        <v>2</v>
      </c>
      <c r="E4081">
        <v>84526</v>
      </c>
      <c r="F4081" t="s">
        <v>290</v>
      </c>
      <c r="G4081">
        <v>1</v>
      </c>
      <c r="H4081" t="str">
        <f>_xlfn.XLOOKUP(Table1[[#This Row],[ZIPCODE]],Table2[Zip Code],Table2[County])</f>
        <v>Carbon</v>
      </c>
      <c r="I4081" t="str">
        <f>_xlfn.XLOOKUP(Table1[[#This Row],[ZIPCODE]],Table3[zip],Table3[county])</f>
        <v>Carbon County</v>
      </c>
      <c r="J4081" t="str">
        <f>IFERROR(Table1[[#This Row],[County (Utah.gov)]], SUBSTITUTE(Table1[[#This Row],[County (WPR)]], " County", ""))</f>
        <v>Carbon</v>
      </c>
    </row>
    <row r="4082" spans="1:10">
      <c r="A4082" t="s">
        <v>137</v>
      </c>
      <c r="B4082" t="s">
        <v>20</v>
      </c>
      <c r="C4082">
        <v>2025</v>
      </c>
      <c r="D4082">
        <v>2</v>
      </c>
      <c r="E4082">
        <v>84532</v>
      </c>
      <c r="F4082" t="s">
        <v>290</v>
      </c>
      <c r="G4082">
        <v>4</v>
      </c>
      <c r="H4082" t="str">
        <f>_xlfn.XLOOKUP(Table1[[#This Row],[ZIPCODE]],Table2[Zip Code],Table2[County])</f>
        <v>Grand</v>
      </c>
      <c r="I4082" t="str">
        <f>_xlfn.XLOOKUP(Table1[[#This Row],[ZIPCODE]],Table3[zip],Table3[county])</f>
        <v>Grand County</v>
      </c>
      <c r="J4082" t="str">
        <f>IFERROR(Table1[[#This Row],[County (Utah.gov)]], SUBSTITUTE(Table1[[#This Row],[County (WPR)]], " County", ""))</f>
        <v>Grand</v>
      </c>
    </row>
    <row r="4083" spans="1:10">
      <c r="A4083" t="s">
        <v>137</v>
      </c>
      <c r="B4083" t="s">
        <v>20</v>
      </c>
      <c r="C4083">
        <v>2025</v>
      </c>
      <c r="D4083">
        <v>2</v>
      </c>
      <c r="E4083">
        <v>84534</v>
      </c>
      <c r="F4083" t="s">
        <v>290</v>
      </c>
      <c r="G4083">
        <v>1</v>
      </c>
      <c r="H4083" t="str">
        <f>_xlfn.XLOOKUP(Table1[[#This Row],[ZIPCODE]],Table2[Zip Code],Table2[County])</f>
        <v>San Juan</v>
      </c>
      <c r="I4083" t="str">
        <f>_xlfn.XLOOKUP(Table1[[#This Row],[ZIPCODE]],Table3[zip],Table3[county])</f>
        <v>San Juan County</v>
      </c>
      <c r="J4083" t="str">
        <f>IFERROR(Table1[[#This Row],[County (Utah.gov)]], SUBSTITUTE(Table1[[#This Row],[County (WPR)]], " County", ""))</f>
        <v>San Juan</v>
      </c>
    </row>
    <row r="4084" spans="1:10">
      <c r="A4084" t="s">
        <v>137</v>
      </c>
      <c r="B4084" t="s">
        <v>20</v>
      </c>
      <c r="C4084">
        <v>2025</v>
      </c>
      <c r="D4084">
        <v>2</v>
      </c>
      <c r="E4084">
        <v>84535</v>
      </c>
      <c r="F4084" t="s">
        <v>290</v>
      </c>
      <c r="G4084">
        <v>2</v>
      </c>
      <c r="H4084" t="str">
        <f>_xlfn.XLOOKUP(Table1[[#This Row],[ZIPCODE]],Table2[Zip Code],Table2[County])</f>
        <v>San Juan</v>
      </c>
      <c r="I4084" t="str">
        <f>_xlfn.XLOOKUP(Table1[[#This Row],[ZIPCODE]],Table3[zip],Table3[county])</f>
        <v>San Juan County</v>
      </c>
      <c r="J4084" t="str">
        <f>IFERROR(Table1[[#This Row],[County (Utah.gov)]], SUBSTITUTE(Table1[[#This Row],[County (WPR)]], " County", ""))</f>
        <v>San Juan</v>
      </c>
    </row>
    <row r="4085" spans="1:10">
      <c r="A4085" t="s">
        <v>137</v>
      </c>
      <c r="B4085" t="s">
        <v>20</v>
      </c>
      <c r="C4085">
        <v>2025</v>
      </c>
      <c r="D4085">
        <v>2</v>
      </c>
      <c r="E4085">
        <v>84536</v>
      </c>
      <c r="F4085" t="s">
        <v>291</v>
      </c>
      <c r="G4085">
        <v>1</v>
      </c>
      <c r="H4085" t="str">
        <f>_xlfn.XLOOKUP(Table1[[#This Row],[ZIPCODE]],Table2[Zip Code],Table2[County])</f>
        <v>San Juan</v>
      </c>
      <c r="I4085" t="str">
        <f>_xlfn.XLOOKUP(Table1[[#This Row],[ZIPCODE]],Table3[zip],Table3[county])</f>
        <v>San Juan County</v>
      </c>
      <c r="J4085" t="str">
        <f>IFERROR(Table1[[#This Row],[County (Utah.gov)]], SUBSTITUTE(Table1[[#This Row],[County (WPR)]], " County", ""))</f>
        <v>San Juan</v>
      </c>
    </row>
    <row r="4086" spans="1:10">
      <c r="A4086" t="s">
        <v>137</v>
      </c>
      <c r="B4086" t="s">
        <v>20</v>
      </c>
      <c r="C4086">
        <v>2025</v>
      </c>
      <c r="D4086">
        <v>2</v>
      </c>
      <c r="E4086">
        <v>84537</v>
      </c>
      <c r="F4086" t="s">
        <v>290</v>
      </c>
      <c r="G4086">
        <v>4</v>
      </c>
      <c r="H4086" t="str">
        <f>_xlfn.XLOOKUP(Table1[[#This Row],[ZIPCODE]],Table2[Zip Code],Table2[County])</f>
        <v>Emery</v>
      </c>
      <c r="I4086" t="str">
        <f>_xlfn.XLOOKUP(Table1[[#This Row],[ZIPCODE]],Table3[zip],Table3[county])</f>
        <v>Emery County</v>
      </c>
      <c r="J4086" t="str">
        <f>IFERROR(Table1[[#This Row],[County (Utah.gov)]], SUBSTITUTE(Table1[[#This Row],[County (WPR)]], " County", ""))</f>
        <v>Emery</v>
      </c>
    </row>
    <row r="4087" spans="1:10">
      <c r="A4087" t="s">
        <v>137</v>
      </c>
      <c r="B4087" t="s">
        <v>20</v>
      </c>
      <c r="C4087">
        <v>2025</v>
      </c>
      <c r="D4087">
        <v>2</v>
      </c>
      <c r="E4087">
        <v>84542</v>
      </c>
      <c r="F4087" t="s">
        <v>290</v>
      </c>
      <c r="G4087">
        <v>1</v>
      </c>
      <c r="H4087" t="str">
        <f>_xlfn.XLOOKUP(Table1[[#This Row],[ZIPCODE]],Table2[Zip Code],Table2[County])</f>
        <v>Carbon</v>
      </c>
      <c r="I4087" t="str">
        <f>_xlfn.XLOOKUP(Table1[[#This Row],[ZIPCODE]],Table3[zip],Table3[county])</f>
        <v>Carbon County</v>
      </c>
      <c r="J4087" t="str">
        <f>IFERROR(Table1[[#This Row],[County (Utah.gov)]], SUBSTITUTE(Table1[[#This Row],[County (WPR)]], " County", ""))</f>
        <v>Carbon</v>
      </c>
    </row>
    <row r="4088" spans="1:10">
      <c r="A4088" t="s">
        <v>137</v>
      </c>
      <c r="B4088" t="s">
        <v>20</v>
      </c>
      <c r="C4088">
        <v>2025</v>
      </c>
      <c r="D4088">
        <v>2</v>
      </c>
      <c r="E4088">
        <v>84542</v>
      </c>
      <c r="F4088" t="s">
        <v>291</v>
      </c>
      <c r="G4088">
        <v>1</v>
      </c>
      <c r="H4088" t="str">
        <f>_xlfn.XLOOKUP(Table1[[#This Row],[ZIPCODE]],Table2[Zip Code],Table2[County])</f>
        <v>Carbon</v>
      </c>
      <c r="I4088" t="str">
        <f>_xlfn.XLOOKUP(Table1[[#This Row],[ZIPCODE]],Table3[zip],Table3[county])</f>
        <v>Carbon County</v>
      </c>
      <c r="J4088" t="str">
        <f>IFERROR(Table1[[#This Row],[County (Utah.gov)]], SUBSTITUTE(Table1[[#This Row],[County (WPR)]], " County", ""))</f>
        <v>Carbon</v>
      </c>
    </row>
    <row r="4089" spans="1:10">
      <c r="A4089" t="s">
        <v>137</v>
      </c>
      <c r="B4089" t="s">
        <v>20</v>
      </c>
      <c r="C4089">
        <v>2025</v>
      </c>
      <c r="D4089">
        <v>2</v>
      </c>
      <c r="E4089">
        <v>84601</v>
      </c>
      <c r="F4089" t="s">
        <v>290</v>
      </c>
      <c r="G4089">
        <v>480</v>
      </c>
      <c r="H4089" t="str">
        <f>_xlfn.XLOOKUP(Table1[[#This Row],[ZIPCODE]],Table2[Zip Code],Table2[County])</f>
        <v>Utah</v>
      </c>
      <c r="I4089" t="str">
        <f>_xlfn.XLOOKUP(Table1[[#This Row],[ZIPCODE]],Table3[zip],Table3[county])</f>
        <v>Utah County</v>
      </c>
      <c r="J4089" t="str">
        <f>IFERROR(Table1[[#This Row],[County (Utah.gov)]], SUBSTITUTE(Table1[[#This Row],[County (WPR)]], " County", ""))</f>
        <v>Utah</v>
      </c>
    </row>
    <row r="4090" spans="1:10">
      <c r="A4090" t="s">
        <v>137</v>
      </c>
      <c r="B4090" t="s">
        <v>20</v>
      </c>
      <c r="C4090">
        <v>2025</v>
      </c>
      <c r="D4090">
        <v>2</v>
      </c>
      <c r="E4090">
        <v>84601</v>
      </c>
      <c r="F4090" t="s">
        <v>291</v>
      </c>
      <c r="G4090">
        <v>264</v>
      </c>
      <c r="H4090" t="str">
        <f>_xlfn.XLOOKUP(Table1[[#This Row],[ZIPCODE]],Table2[Zip Code],Table2[County])</f>
        <v>Utah</v>
      </c>
      <c r="I4090" t="str">
        <f>_xlfn.XLOOKUP(Table1[[#This Row],[ZIPCODE]],Table3[zip],Table3[county])</f>
        <v>Utah County</v>
      </c>
      <c r="J4090" t="str">
        <f>IFERROR(Table1[[#This Row],[County (Utah.gov)]], SUBSTITUTE(Table1[[#This Row],[County (WPR)]], " County", ""))</f>
        <v>Utah</v>
      </c>
    </row>
    <row r="4091" spans="1:10">
      <c r="A4091" t="s">
        <v>137</v>
      </c>
      <c r="B4091" t="s">
        <v>20</v>
      </c>
      <c r="C4091">
        <v>2025</v>
      </c>
      <c r="D4091">
        <v>2</v>
      </c>
      <c r="E4091">
        <v>84602</v>
      </c>
      <c r="F4091" t="s">
        <v>290</v>
      </c>
      <c r="G4091">
        <v>1</v>
      </c>
      <c r="H4091" t="str">
        <f>_xlfn.XLOOKUP(Table1[[#This Row],[ZIPCODE]],Table2[Zip Code],Table2[County])</f>
        <v>Utah</v>
      </c>
      <c r="I4091" t="str">
        <f>_xlfn.XLOOKUP(Table1[[#This Row],[ZIPCODE]],Table3[zip],Table3[county])</f>
        <v>Utah County</v>
      </c>
      <c r="J4091" t="str">
        <f>IFERROR(Table1[[#This Row],[County (Utah.gov)]], SUBSTITUTE(Table1[[#This Row],[County (WPR)]], " County", ""))</f>
        <v>Utah</v>
      </c>
    </row>
    <row r="4092" spans="1:10">
      <c r="A4092" t="s">
        <v>137</v>
      </c>
      <c r="B4092" t="s">
        <v>20</v>
      </c>
      <c r="C4092">
        <v>2025</v>
      </c>
      <c r="D4092">
        <v>2</v>
      </c>
      <c r="E4092">
        <v>84602</v>
      </c>
      <c r="F4092" t="s">
        <v>291</v>
      </c>
      <c r="G4092">
        <v>1</v>
      </c>
      <c r="H4092" t="str">
        <f>_xlfn.XLOOKUP(Table1[[#This Row],[ZIPCODE]],Table2[Zip Code],Table2[County])</f>
        <v>Utah</v>
      </c>
      <c r="I4092" t="str">
        <f>_xlfn.XLOOKUP(Table1[[#This Row],[ZIPCODE]],Table3[zip],Table3[county])</f>
        <v>Utah County</v>
      </c>
      <c r="J4092" t="str">
        <f>IFERROR(Table1[[#This Row],[County (Utah.gov)]], SUBSTITUTE(Table1[[#This Row],[County (WPR)]], " County", ""))</f>
        <v>Utah</v>
      </c>
    </row>
    <row r="4093" spans="1:10">
      <c r="A4093" t="s">
        <v>137</v>
      </c>
      <c r="B4093" t="s">
        <v>20</v>
      </c>
      <c r="C4093">
        <v>2025</v>
      </c>
      <c r="D4093">
        <v>2</v>
      </c>
      <c r="E4093">
        <v>84603</v>
      </c>
      <c r="F4093" t="s">
        <v>291</v>
      </c>
      <c r="G4093">
        <v>1</v>
      </c>
      <c r="H4093" t="str">
        <f>_xlfn.XLOOKUP(Table1[[#This Row],[ZIPCODE]],Table2[Zip Code],Table2[County])</f>
        <v>Utah</v>
      </c>
      <c r="I4093" t="e">
        <f>_xlfn.XLOOKUP(Table1[[#This Row],[ZIPCODE]],Table3[zip],Table3[county])</f>
        <v>#N/A</v>
      </c>
      <c r="J4093" t="str">
        <f>IFERROR(Table1[[#This Row],[County (Utah.gov)]], SUBSTITUTE(Table1[[#This Row],[County (WPR)]], " County", ""))</f>
        <v>Utah</v>
      </c>
    </row>
    <row r="4094" spans="1:10">
      <c r="A4094" t="s">
        <v>137</v>
      </c>
      <c r="B4094" t="s">
        <v>20</v>
      </c>
      <c r="C4094">
        <v>2025</v>
      </c>
      <c r="D4094">
        <v>2</v>
      </c>
      <c r="E4094">
        <v>84604</v>
      </c>
      <c r="F4094" t="s">
        <v>290</v>
      </c>
      <c r="G4094">
        <v>853</v>
      </c>
      <c r="H4094" t="str">
        <f>_xlfn.XLOOKUP(Table1[[#This Row],[ZIPCODE]],Table2[Zip Code],Table2[County])</f>
        <v>Utah</v>
      </c>
      <c r="I4094" t="str">
        <f>_xlfn.XLOOKUP(Table1[[#This Row],[ZIPCODE]],Table3[zip],Table3[county])</f>
        <v>Utah County</v>
      </c>
      <c r="J4094" t="str">
        <f>IFERROR(Table1[[#This Row],[County (Utah.gov)]], SUBSTITUTE(Table1[[#This Row],[County (WPR)]], " County", ""))</f>
        <v>Utah</v>
      </c>
    </row>
    <row r="4095" spans="1:10">
      <c r="A4095" t="s">
        <v>137</v>
      </c>
      <c r="B4095" t="s">
        <v>20</v>
      </c>
      <c r="C4095">
        <v>2025</v>
      </c>
      <c r="D4095">
        <v>2</v>
      </c>
      <c r="E4095">
        <v>84604</v>
      </c>
      <c r="F4095" t="s">
        <v>291</v>
      </c>
      <c r="G4095">
        <v>387</v>
      </c>
      <c r="H4095" t="str">
        <f>_xlfn.XLOOKUP(Table1[[#This Row],[ZIPCODE]],Table2[Zip Code],Table2[County])</f>
        <v>Utah</v>
      </c>
      <c r="I4095" t="str">
        <f>_xlfn.XLOOKUP(Table1[[#This Row],[ZIPCODE]],Table3[zip],Table3[county])</f>
        <v>Utah County</v>
      </c>
      <c r="J4095" t="str">
        <f>IFERROR(Table1[[#This Row],[County (Utah.gov)]], SUBSTITUTE(Table1[[#This Row],[County (WPR)]], " County", ""))</f>
        <v>Utah</v>
      </c>
    </row>
    <row r="4096" spans="1:10">
      <c r="A4096" t="s">
        <v>137</v>
      </c>
      <c r="B4096" t="s">
        <v>20</v>
      </c>
      <c r="C4096">
        <v>2025</v>
      </c>
      <c r="D4096">
        <v>2</v>
      </c>
      <c r="E4096">
        <v>84605</v>
      </c>
      <c r="F4096" t="s">
        <v>290</v>
      </c>
      <c r="G4096">
        <v>1</v>
      </c>
      <c r="H4096" t="str">
        <f>_xlfn.XLOOKUP(Table1[[#This Row],[ZIPCODE]],Table2[Zip Code],Table2[County])</f>
        <v>Utah</v>
      </c>
      <c r="I4096" t="e">
        <f>_xlfn.XLOOKUP(Table1[[#This Row],[ZIPCODE]],Table3[zip],Table3[county])</f>
        <v>#N/A</v>
      </c>
      <c r="J4096" t="str">
        <f>IFERROR(Table1[[#This Row],[County (Utah.gov)]], SUBSTITUTE(Table1[[#This Row],[County (WPR)]], " County", ""))</f>
        <v>Utah</v>
      </c>
    </row>
    <row r="4097" spans="1:10">
      <c r="A4097" t="s">
        <v>137</v>
      </c>
      <c r="B4097" t="s">
        <v>20</v>
      </c>
      <c r="C4097">
        <v>2025</v>
      </c>
      <c r="D4097">
        <v>2</v>
      </c>
      <c r="E4097">
        <v>84605</v>
      </c>
      <c r="F4097" t="s">
        <v>291</v>
      </c>
      <c r="G4097">
        <v>2</v>
      </c>
      <c r="H4097" t="str">
        <f>_xlfn.XLOOKUP(Table1[[#This Row],[ZIPCODE]],Table2[Zip Code],Table2[County])</f>
        <v>Utah</v>
      </c>
      <c r="I4097" t="e">
        <f>_xlfn.XLOOKUP(Table1[[#This Row],[ZIPCODE]],Table3[zip],Table3[county])</f>
        <v>#N/A</v>
      </c>
      <c r="J4097" t="str">
        <f>IFERROR(Table1[[#This Row],[County (Utah.gov)]], SUBSTITUTE(Table1[[#This Row],[County (WPR)]], " County", ""))</f>
        <v>Utah</v>
      </c>
    </row>
    <row r="4098" spans="1:10">
      <c r="A4098" t="s">
        <v>137</v>
      </c>
      <c r="B4098" t="s">
        <v>20</v>
      </c>
      <c r="C4098">
        <v>2025</v>
      </c>
      <c r="D4098">
        <v>2</v>
      </c>
      <c r="E4098">
        <v>84606</v>
      </c>
      <c r="F4098" t="s">
        <v>290</v>
      </c>
      <c r="G4098">
        <v>577</v>
      </c>
      <c r="H4098" t="str">
        <f>_xlfn.XLOOKUP(Table1[[#This Row],[ZIPCODE]],Table2[Zip Code],Table2[County])</f>
        <v>Utah</v>
      </c>
      <c r="I4098" t="str">
        <f>_xlfn.XLOOKUP(Table1[[#This Row],[ZIPCODE]],Table3[zip],Table3[county])</f>
        <v>Utah County</v>
      </c>
      <c r="J4098" t="str">
        <f>IFERROR(Table1[[#This Row],[County (Utah.gov)]], SUBSTITUTE(Table1[[#This Row],[County (WPR)]], " County", ""))</f>
        <v>Utah</v>
      </c>
    </row>
    <row r="4099" spans="1:10">
      <c r="A4099" t="s">
        <v>137</v>
      </c>
      <c r="B4099" t="s">
        <v>20</v>
      </c>
      <c r="C4099">
        <v>2025</v>
      </c>
      <c r="D4099">
        <v>2</v>
      </c>
      <c r="E4099">
        <v>84606</v>
      </c>
      <c r="F4099" t="s">
        <v>291</v>
      </c>
      <c r="G4099">
        <v>238</v>
      </c>
      <c r="H4099" t="str">
        <f>_xlfn.XLOOKUP(Table1[[#This Row],[ZIPCODE]],Table2[Zip Code],Table2[County])</f>
        <v>Utah</v>
      </c>
      <c r="I4099" t="str">
        <f>_xlfn.XLOOKUP(Table1[[#This Row],[ZIPCODE]],Table3[zip],Table3[county])</f>
        <v>Utah County</v>
      </c>
      <c r="J4099" t="str">
        <f>IFERROR(Table1[[#This Row],[County (Utah.gov)]], SUBSTITUTE(Table1[[#This Row],[County (WPR)]], " County", ""))</f>
        <v>Utah</v>
      </c>
    </row>
    <row r="4100" spans="1:10">
      <c r="A4100" t="s">
        <v>137</v>
      </c>
      <c r="B4100" t="s">
        <v>20</v>
      </c>
      <c r="C4100">
        <v>2025</v>
      </c>
      <c r="D4100">
        <v>2</v>
      </c>
      <c r="E4100">
        <v>84620</v>
      </c>
      <c r="F4100" t="s">
        <v>290</v>
      </c>
      <c r="G4100">
        <v>1</v>
      </c>
      <c r="H4100" t="str">
        <f>_xlfn.XLOOKUP(Table1[[#This Row],[ZIPCODE]],Table2[Zip Code],Table2[County])</f>
        <v>Sevier</v>
      </c>
      <c r="I4100" t="str">
        <f>_xlfn.XLOOKUP(Table1[[#This Row],[ZIPCODE]],Table3[zip],Table3[county])</f>
        <v>Sevier County</v>
      </c>
      <c r="J4100" t="str">
        <f>IFERROR(Table1[[#This Row],[County (Utah.gov)]], SUBSTITUTE(Table1[[#This Row],[County (WPR)]], " County", ""))</f>
        <v>Sevier</v>
      </c>
    </row>
    <row r="4101" spans="1:10">
      <c r="A4101" t="s">
        <v>137</v>
      </c>
      <c r="B4101" t="s">
        <v>20</v>
      </c>
      <c r="C4101">
        <v>2025</v>
      </c>
      <c r="D4101">
        <v>2</v>
      </c>
      <c r="E4101">
        <v>84620</v>
      </c>
      <c r="F4101" t="s">
        <v>291</v>
      </c>
      <c r="G4101">
        <v>1</v>
      </c>
      <c r="H4101" t="str">
        <f>_xlfn.XLOOKUP(Table1[[#This Row],[ZIPCODE]],Table2[Zip Code],Table2[County])</f>
        <v>Sevier</v>
      </c>
      <c r="I4101" t="str">
        <f>_xlfn.XLOOKUP(Table1[[#This Row],[ZIPCODE]],Table3[zip],Table3[county])</f>
        <v>Sevier County</v>
      </c>
      <c r="J4101" t="str">
        <f>IFERROR(Table1[[#This Row],[County (Utah.gov)]], SUBSTITUTE(Table1[[#This Row],[County (WPR)]], " County", ""))</f>
        <v>Sevier</v>
      </c>
    </row>
    <row r="4102" spans="1:10">
      <c r="A4102" t="s">
        <v>137</v>
      </c>
      <c r="B4102" t="s">
        <v>20</v>
      </c>
      <c r="C4102">
        <v>2025</v>
      </c>
      <c r="D4102">
        <v>2</v>
      </c>
      <c r="E4102">
        <v>84621</v>
      </c>
      <c r="F4102" t="s">
        <v>290</v>
      </c>
      <c r="G4102">
        <v>1</v>
      </c>
      <c r="H4102" t="str">
        <f>_xlfn.XLOOKUP(Table1[[#This Row],[ZIPCODE]],Table2[Zip Code],Table2[County])</f>
        <v>Sanpete</v>
      </c>
      <c r="I4102" t="str">
        <f>_xlfn.XLOOKUP(Table1[[#This Row],[ZIPCODE]],Table3[zip],Table3[county])</f>
        <v>Sanpete County</v>
      </c>
      <c r="J4102" t="str">
        <f>IFERROR(Table1[[#This Row],[County (Utah.gov)]], SUBSTITUTE(Table1[[#This Row],[County (WPR)]], " County", ""))</f>
        <v>Sanpete</v>
      </c>
    </row>
    <row r="4103" spans="1:10">
      <c r="A4103" t="s">
        <v>137</v>
      </c>
      <c r="B4103" t="s">
        <v>20</v>
      </c>
      <c r="C4103">
        <v>2025</v>
      </c>
      <c r="D4103">
        <v>2</v>
      </c>
      <c r="E4103">
        <v>84624</v>
      </c>
      <c r="F4103" t="s">
        <v>290</v>
      </c>
      <c r="G4103">
        <v>8</v>
      </c>
      <c r="H4103" t="str">
        <f>_xlfn.XLOOKUP(Table1[[#This Row],[ZIPCODE]],Table2[Zip Code],Table2[County])</f>
        <v>Millard</v>
      </c>
      <c r="I4103" t="str">
        <f>_xlfn.XLOOKUP(Table1[[#This Row],[ZIPCODE]],Table3[zip],Table3[county])</f>
        <v>Millard County</v>
      </c>
      <c r="J4103" t="str">
        <f>IFERROR(Table1[[#This Row],[County (Utah.gov)]], SUBSTITUTE(Table1[[#This Row],[County (WPR)]], " County", ""))</f>
        <v>Millard</v>
      </c>
    </row>
    <row r="4104" spans="1:10">
      <c r="A4104" t="s">
        <v>137</v>
      </c>
      <c r="B4104" t="s">
        <v>20</v>
      </c>
      <c r="C4104">
        <v>2025</v>
      </c>
      <c r="D4104">
        <v>2</v>
      </c>
      <c r="E4104">
        <v>84624</v>
      </c>
      <c r="F4104" t="s">
        <v>291</v>
      </c>
      <c r="G4104">
        <v>5</v>
      </c>
      <c r="H4104" t="str">
        <f>_xlfn.XLOOKUP(Table1[[#This Row],[ZIPCODE]],Table2[Zip Code],Table2[County])</f>
        <v>Millard</v>
      </c>
      <c r="I4104" t="str">
        <f>_xlfn.XLOOKUP(Table1[[#This Row],[ZIPCODE]],Table3[zip],Table3[county])</f>
        <v>Millard County</v>
      </c>
      <c r="J4104" t="str">
        <f>IFERROR(Table1[[#This Row],[County (Utah.gov)]], SUBSTITUTE(Table1[[#This Row],[County (WPR)]], " County", ""))</f>
        <v>Millard</v>
      </c>
    </row>
    <row r="4105" spans="1:10">
      <c r="A4105" t="s">
        <v>137</v>
      </c>
      <c r="B4105" t="s">
        <v>20</v>
      </c>
      <c r="C4105">
        <v>2025</v>
      </c>
      <c r="D4105">
        <v>2</v>
      </c>
      <c r="E4105">
        <v>84626</v>
      </c>
      <c r="F4105" t="s">
        <v>290</v>
      </c>
      <c r="G4105">
        <v>1</v>
      </c>
      <c r="H4105" t="str">
        <f>_xlfn.XLOOKUP(Table1[[#This Row],[ZIPCODE]],Table2[Zip Code],Table2[County])</f>
        <v>Utah</v>
      </c>
      <c r="I4105" t="str">
        <f>_xlfn.XLOOKUP(Table1[[#This Row],[ZIPCODE]],Table3[zip],Table3[county])</f>
        <v>Utah County</v>
      </c>
      <c r="J4105" t="str">
        <f>IFERROR(Table1[[#This Row],[County (Utah.gov)]], SUBSTITUTE(Table1[[#This Row],[County (WPR)]], " County", ""))</f>
        <v>Utah</v>
      </c>
    </row>
    <row r="4106" spans="1:10">
      <c r="A4106" t="s">
        <v>137</v>
      </c>
      <c r="B4106" t="s">
        <v>20</v>
      </c>
      <c r="C4106">
        <v>2025</v>
      </c>
      <c r="D4106">
        <v>2</v>
      </c>
      <c r="E4106">
        <v>84626</v>
      </c>
      <c r="F4106" t="s">
        <v>291</v>
      </c>
      <c r="G4106">
        <v>1</v>
      </c>
      <c r="H4106" t="str">
        <f>_xlfn.XLOOKUP(Table1[[#This Row],[ZIPCODE]],Table2[Zip Code],Table2[County])</f>
        <v>Utah</v>
      </c>
      <c r="I4106" t="str">
        <f>_xlfn.XLOOKUP(Table1[[#This Row],[ZIPCODE]],Table3[zip],Table3[county])</f>
        <v>Utah County</v>
      </c>
      <c r="J4106" t="str">
        <f>IFERROR(Table1[[#This Row],[County (Utah.gov)]], SUBSTITUTE(Table1[[#This Row],[County (WPR)]], " County", ""))</f>
        <v>Utah</v>
      </c>
    </row>
    <row r="4107" spans="1:10">
      <c r="A4107" t="s">
        <v>137</v>
      </c>
      <c r="B4107" t="s">
        <v>20</v>
      </c>
      <c r="C4107">
        <v>2025</v>
      </c>
      <c r="D4107">
        <v>2</v>
      </c>
      <c r="E4107">
        <v>84627</v>
      </c>
      <c r="F4107" t="s">
        <v>290</v>
      </c>
      <c r="G4107">
        <v>13</v>
      </c>
      <c r="H4107" t="str">
        <f>_xlfn.XLOOKUP(Table1[[#This Row],[ZIPCODE]],Table2[Zip Code],Table2[County])</f>
        <v>Sanpete</v>
      </c>
      <c r="I4107" t="str">
        <f>_xlfn.XLOOKUP(Table1[[#This Row],[ZIPCODE]],Table3[zip],Table3[county])</f>
        <v>Sanpete County</v>
      </c>
      <c r="J4107" t="str">
        <f>IFERROR(Table1[[#This Row],[County (Utah.gov)]], SUBSTITUTE(Table1[[#This Row],[County (WPR)]], " County", ""))</f>
        <v>Sanpete</v>
      </c>
    </row>
    <row r="4108" spans="1:10">
      <c r="A4108" t="s">
        <v>137</v>
      </c>
      <c r="B4108" t="s">
        <v>20</v>
      </c>
      <c r="C4108">
        <v>2025</v>
      </c>
      <c r="D4108">
        <v>2</v>
      </c>
      <c r="E4108">
        <v>84627</v>
      </c>
      <c r="F4108" t="s">
        <v>291</v>
      </c>
      <c r="G4108">
        <v>4</v>
      </c>
      <c r="H4108" t="str">
        <f>_xlfn.XLOOKUP(Table1[[#This Row],[ZIPCODE]],Table2[Zip Code],Table2[County])</f>
        <v>Sanpete</v>
      </c>
      <c r="I4108" t="str">
        <f>_xlfn.XLOOKUP(Table1[[#This Row],[ZIPCODE]],Table3[zip],Table3[county])</f>
        <v>Sanpete County</v>
      </c>
      <c r="J4108" t="str">
        <f>IFERROR(Table1[[#This Row],[County (Utah.gov)]], SUBSTITUTE(Table1[[#This Row],[County (WPR)]], " County", ""))</f>
        <v>Sanpete</v>
      </c>
    </row>
    <row r="4109" spans="1:10">
      <c r="A4109" t="s">
        <v>137</v>
      </c>
      <c r="B4109" t="s">
        <v>20</v>
      </c>
      <c r="C4109">
        <v>2025</v>
      </c>
      <c r="D4109">
        <v>2</v>
      </c>
      <c r="E4109">
        <v>84628</v>
      </c>
      <c r="F4109" t="s">
        <v>291</v>
      </c>
      <c r="G4109">
        <v>1</v>
      </c>
      <c r="H4109" t="str">
        <f>_xlfn.XLOOKUP(Table1[[#This Row],[ZIPCODE]],Table2[Zip Code],Table2[County])</f>
        <v>Juab</v>
      </c>
      <c r="I4109" t="str">
        <f>_xlfn.XLOOKUP(Table1[[#This Row],[ZIPCODE]],Table3[zip],Table3[county])</f>
        <v>Juab County</v>
      </c>
      <c r="J4109" t="str">
        <f>IFERROR(Table1[[#This Row],[County (Utah.gov)]], SUBSTITUTE(Table1[[#This Row],[County (WPR)]], " County", ""))</f>
        <v>Juab</v>
      </c>
    </row>
    <row r="4110" spans="1:10">
      <c r="A4110" t="s">
        <v>137</v>
      </c>
      <c r="B4110" t="s">
        <v>20</v>
      </c>
      <c r="C4110">
        <v>2025</v>
      </c>
      <c r="D4110">
        <v>2</v>
      </c>
      <c r="E4110">
        <v>84629</v>
      </c>
      <c r="F4110" t="s">
        <v>290</v>
      </c>
      <c r="G4110">
        <v>9</v>
      </c>
      <c r="H4110" t="str">
        <f>_xlfn.XLOOKUP(Table1[[#This Row],[ZIPCODE]],Table2[Zip Code],Table2[County])</f>
        <v>Sanpete</v>
      </c>
      <c r="I4110" t="str">
        <f>_xlfn.XLOOKUP(Table1[[#This Row],[ZIPCODE]],Table3[zip],Table3[county])</f>
        <v>Sanpete County</v>
      </c>
      <c r="J4110" t="str">
        <f>IFERROR(Table1[[#This Row],[County (Utah.gov)]], SUBSTITUTE(Table1[[#This Row],[County (WPR)]], " County", ""))</f>
        <v>Sanpete</v>
      </c>
    </row>
    <row r="4111" spans="1:10">
      <c r="A4111" t="s">
        <v>137</v>
      </c>
      <c r="B4111" t="s">
        <v>20</v>
      </c>
      <c r="C4111">
        <v>2025</v>
      </c>
      <c r="D4111">
        <v>2</v>
      </c>
      <c r="E4111">
        <v>84629</v>
      </c>
      <c r="F4111" t="s">
        <v>291</v>
      </c>
      <c r="G4111">
        <v>3</v>
      </c>
      <c r="H4111" t="str">
        <f>_xlfn.XLOOKUP(Table1[[#This Row],[ZIPCODE]],Table2[Zip Code],Table2[County])</f>
        <v>Sanpete</v>
      </c>
      <c r="I4111" t="str">
        <f>_xlfn.XLOOKUP(Table1[[#This Row],[ZIPCODE]],Table3[zip],Table3[county])</f>
        <v>Sanpete County</v>
      </c>
      <c r="J4111" t="str">
        <f>IFERROR(Table1[[#This Row],[County (Utah.gov)]], SUBSTITUTE(Table1[[#This Row],[County (WPR)]], " County", ""))</f>
        <v>Sanpete</v>
      </c>
    </row>
    <row r="4112" spans="1:10">
      <c r="A4112" t="s">
        <v>137</v>
      </c>
      <c r="B4112" t="s">
        <v>20</v>
      </c>
      <c r="C4112">
        <v>2025</v>
      </c>
      <c r="D4112">
        <v>2</v>
      </c>
      <c r="E4112">
        <v>84630</v>
      </c>
      <c r="F4112" t="s">
        <v>290</v>
      </c>
      <c r="G4112">
        <v>1</v>
      </c>
      <c r="H4112" t="str">
        <f>_xlfn.XLOOKUP(Table1[[#This Row],[ZIPCODE]],Table2[Zip Code],Table2[County])</f>
        <v>Sanpete</v>
      </c>
      <c r="I4112" t="str">
        <f>_xlfn.XLOOKUP(Table1[[#This Row],[ZIPCODE]],Table3[zip],Table3[county])</f>
        <v>Sanpete County</v>
      </c>
      <c r="J4112" t="str">
        <f>IFERROR(Table1[[#This Row],[County (Utah.gov)]], SUBSTITUTE(Table1[[#This Row],[County (WPR)]], " County", ""))</f>
        <v>Sanpete</v>
      </c>
    </row>
    <row r="4113" spans="1:10">
      <c r="A4113" t="s">
        <v>137</v>
      </c>
      <c r="B4113" t="s">
        <v>20</v>
      </c>
      <c r="C4113">
        <v>2025</v>
      </c>
      <c r="D4113">
        <v>2</v>
      </c>
      <c r="E4113">
        <v>84631</v>
      </c>
      <c r="F4113" t="s">
        <v>290</v>
      </c>
      <c r="G4113">
        <v>3</v>
      </c>
      <c r="H4113" t="str">
        <f>_xlfn.XLOOKUP(Table1[[#This Row],[ZIPCODE]],Table2[Zip Code],Table2[County])</f>
        <v>Millard</v>
      </c>
      <c r="I4113" t="str">
        <f>_xlfn.XLOOKUP(Table1[[#This Row],[ZIPCODE]],Table3[zip],Table3[county])</f>
        <v>Millard County</v>
      </c>
      <c r="J4113" t="str">
        <f>IFERROR(Table1[[#This Row],[County (Utah.gov)]], SUBSTITUTE(Table1[[#This Row],[County (WPR)]], " County", ""))</f>
        <v>Millard</v>
      </c>
    </row>
    <row r="4114" spans="1:10">
      <c r="A4114" t="s">
        <v>137</v>
      </c>
      <c r="B4114" t="s">
        <v>20</v>
      </c>
      <c r="C4114">
        <v>2025</v>
      </c>
      <c r="D4114">
        <v>2</v>
      </c>
      <c r="E4114">
        <v>84631</v>
      </c>
      <c r="F4114" t="s">
        <v>291</v>
      </c>
      <c r="G4114">
        <v>1</v>
      </c>
      <c r="H4114" t="str">
        <f>_xlfn.XLOOKUP(Table1[[#This Row],[ZIPCODE]],Table2[Zip Code],Table2[County])</f>
        <v>Millard</v>
      </c>
      <c r="I4114" t="str">
        <f>_xlfn.XLOOKUP(Table1[[#This Row],[ZIPCODE]],Table3[zip],Table3[county])</f>
        <v>Millard County</v>
      </c>
      <c r="J4114" t="str">
        <f>IFERROR(Table1[[#This Row],[County (Utah.gov)]], SUBSTITUTE(Table1[[#This Row],[County (WPR)]], " County", ""))</f>
        <v>Millard</v>
      </c>
    </row>
    <row r="4115" spans="1:10">
      <c r="A4115" t="s">
        <v>137</v>
      </c>
      <c r="B4115" t="s">
        <v>20</v>
      </c>
      <c r="C4115">
        <v>2025</v>
      </c>
      <c r="D4115">
        <v>2</v>
      </c>
      <c r="E4115">
        <v>84632</v>
      </c>
      <c r="F4115" t="s">
        <v>290</v>
      </c>
      <c r="G4115">
        <v>3</v>
      </c>
      <c r="H4115" t="str">
        <f>_xlfn.XLOOKUP(Table1[[#This Row],[ZIPCODE]],Table2[Zip Code],Table2[County])</f>
        <v>Sanpete</v>
      </c>
      <c r="I4115" t="str">
        <f>_xlfn.XLOOKUP(Table1[[#This Row],[ZIPCODE]],Table3[zip],Table3[county])</f>
        <v>Sanpete County</v>
      </c>
      <c r="J4115" t="str">
        <f>IFERROR(Table1[[#This Row],[County (Utah.gov)]], SUBSTITUTE(Table1[[#This Row],[County (WPR)]], " County", ""))</f>
        <v>Sanpete</v>
      </c>
    </row>
    <row r="4116" spans="1:10">
      <c r="A4116" t="s">
        <v>137</v>
      </c>
      <c r="B4116" t="s">
        <v>20</v>
      </c>
      <c r="C4116">
        <v>2025</v>
      </c>
      <c r="D4116">
        <v>2</v>
      </c>
      <c r="E4116">
        <v>84633</v>
      </c>
      <c r="F4116" t="s">
        <v>290</v>
      </c>
      <c r="G4116">
        <v>4</v>
      </c>
      <c r="H4116" t="str">
        <f>_xlfn.XLOOKUP(Table1[[#This Row],[ZIPCODE]],Table2[Zip Code],Table2[County])</f>
        <v>Utah</v>
      </c>
      <c r="I4116" t="str">
        <f>_xlfn.XLOOKUP(Table1[[#This Row],[ZIPCODE]],Table3[zip],Table3[county])</f>
        <v>Utah County</v>
      </c>
      <c r="J4116" t="str">
        <f>IFERROR(Table1[[#This Row],[County (Utah.gov)]], SUBSTITUTE(Table1[[#This Row],[County (WPR)]], " County", ""))</f>
        <v>Utah</v>
      </c>
    </row>
    <row r="4117" spans="1:10">
      <c r="A4117" t="s">
        <v>137</v>
      </c>
      <c r="B4117" t="s">
        <v>20</v>
      </c>
      <c r="C4117">
        <v>2025</v>
      </c>
      <c r="D4117">
        <v>2</v>
      </c>
      <c r="E4117">
        <v>84633</v>
      </c>
      <c r="F4117" t="s">
        <v>291</v>
      </c>
      <c r="G4117">
        <v>3</v>
      </c>
      <c r="H4117" t="str">
        <f>_xlfn.XLOOKUP(Table1[[#This Row],[ZIPCODE]],Table2[Zip Code],Table2[County])</f>
        <v>Utah</v>
      </c>
      <c r="I4117" t="str">
        <f>_xlfn.XLOOKUP(Table1[[#This Row],[ZIPCODE]],Table3[zip],Table3[county])</f>
        <v>Utah County</v>
      </c>
      <c r="J4117" t="str">
        <f>IFERROR(Table1[[#This Row],[County (Utah.gov)]], SUBSTITUTE(Table1[[#This Row],[County (WPR)]], " County", ""))</f>
        <v>Utah</v>
      </c>
    </row>
    <row r="4118" spans="1:10">
      <c r="A4118" t="s">
        <v>137</v>
      </c>
      <c r="B4118" t="s">
        <v>20</v>
      </c>
      <c r="C4118">
        <v>2025</v>
      </c>
      <c r="D4118">
        <v>2</v>
      </c>
      <c r="E4118">
        <v>84634</v>
      </c>
      <c r="F4118" t="s">
        <v>290</v>
      </c>
      <c r="G4118">
        <v>2</v>
      </c>
      <c r="H4118" t="str">
        <f>_xlfn.XLOOKUP(Table1[[#This Row],[ZIPCODE]],Table2[Zip Code],Table2[County])</f>
        <v>Sanpete</v>
      </c>
      <c r="I4118" t="str">
        <f>_xlfn.XLOOKUP(Table1[[#This Row],[ZIPCODE]],Table3[zip],Table3[county])</f>
        <v>Sanpete County</v>
      </c>
      <c r="J4118" t="str">
        <f>IFERROR(Table1[[#This Row],[County (Utah.gov)]], SUBSTITUTE(Table1[[#This Row],[County (WPR)]], " County", ""))</f>
        <v>Sanpete</v>
      </c>
    </row>
    <row r="4119" spans="1:10">
      <c r="A4119" t="s">
        <v>137</v>
      </c>
      <c r="B4119" t="s">
        <v>20</v>
      </c>
      <c r="C4119">
        <v>2025</v>
      </c>
      <c r="D4119">
        <v>2</v>
      </c>
      <c r="E4119">
        <v>84634</v>
      </c>
      <c r="F4119" t="s">
        <v>291</v>
      </c>
      <c r="G4119">
        <v>1</v>
      </c>
      <c r="H4119" t="str">
        <f>_xlfn.XLOOKUP(Table1[[#This Row],[ZIPCODE]],Table2[Zip Code],Table2[County])</f>
        <v>Sanpete</v>
      </c>
      <c r="I4119" t="str">
        <f>_xlfn.XLOOKUP(Table1[[#This Row],[ZIPCODE]],Table3[zip],Table3[county])</f>
        <v>Sanpete County</v>
      </c>
      <c r="J4119" t="str">
        <f>IFERROR(Table1[[#This Row],[County (Utah.gov)]], SUBSTITUTE(Table1[[#This Row],[County (WPR)]], " County", ""))</f>
        <v>Sanpete</v>
      </c>
    </row>
    <row r="4120" spans="1:10">
      <c r="A4120" t="s">
        <v>137</v>
      </c>
      <c r="B4120" t="s">
        <v>20</v>
      </c>
      <c r="C4120">
        <v>2025</v>
      </c>
      <c r="D4120">
        <v>2</v>
      </c>
      <c r="E4120">
        <v>84635</v>
      </c>
      <c r="F4120" t="s">
        <v>290</v>
      </c>
      <c r="G4120">
        <v>1</v>
      </c>
      <c r="H4120" t="str">
        <f>_xlfn.XLOOKUP(Table1[[#This Row],[ZIPCODE]],Table2[Zip Code],Table2[County])</f>
        <v>Millard</v>
      </c>
      <c r="I4120" t="str">
        <f>_xlfn.XLOOKUP(Table1[[#This Row],[ZIPCODE]],Table3[zip],Table3[county])</f>
        <v>Millard County</v>
      </c>
      <c r="J4120" t="str">
        <f>IFERROR(Table1[[#This Row],[County (Utah.gov)]], SUBSTITUTE(Table1[[#This Row],[County (WPR)]], " County", ""))</f>
        <v>Millard</v>
      </c>
    </row>
    <row r="4121" spans="1:10">
      <c r="A4121" t="s">
        <v>137</v>
      </c>
      <c r="B4121" t="s">
        <v>20</v>
      </c>
      <c r="C4121">
        <v>2025</v>
      </c>
      <c r="D4121">
        <v>2</v>
      </c>
      <c r="E4121">
        <v>84635</v>
      </c>
      <c r="F4121" t="s">
        <v>291</v>
      </c>
      <c r="G4121">
        <v>2</v>
      </c>
      <c r="H4121" t="str">
        <f>_xlfn.XLOOKUP(Table1[[#This Row],[ZIPCODE]],Table2[Zip Code],Table2[County])</f>
        <v>Millard</v>
      </c>
      <c r="I4121" t="str">
        <f>_xlfn.XLOOKUP(Table1[[#This Row],[ZIPCODE]],Table3[zip],Table3[county])</f>
        <v>Millard County</v>
      </c>
      <c r="J4121" t="str">
        <f>IFERROR(Table1[[#This Row],[County (Utah.gov)]], SUBSTITUTE(Table1[[#This Row],[County (WPR)]], " County", ""))</f>
        <v>Millard</v>
      </c>
    </row>
    <row r="4122" spans="1:10">
      <c r="A4122" t="s">
        <v>137</v>
      </c>
      <c r="B4122" t="s">
        <v>20</v>
      </c>
      <c r="C4122">
        <v>2025</v>
      </c>
      <c r="D4122">
        <v>2</v>
      </c>
      <c r="E4122">
        <v>84636</v>
      </c>
      <c r="F4122" t="s">
        <v>290</v>
      </c>
      <c r="G4122">
        <v>1</v>
      </c>
      <c r="H4122" t="str">
        <f>_xlfn.XLOOKUP(Table1[[#This Row],[ZIPCODE]],Table2[Zip Code],Table2[County])</f>
        <v>Millard</v>
      </c>
      <c r="I4122" t="str">
        <f>_xlfn.XLOOKUP(Table1[[#This Row],[ZIPCODE]],Table3[zip],Table3[county])</f>
        <v>Millard County</v>
      </c>
      <c r="J4122" t="str">
        <f>IFERROR(Table1[[#This Row],[County (Utah.gov)]], SUBSTITUTE(Table1[[#This Row],[County (WPR)]], " County", ""))</f>
        <v>Millard</v>
      </c>
    </row>
    <row r="4123" spans="1:10">
      <c r="A4123" t="s">
        <v>137</v>
      </c>
      <c r="B4123" t="s">
        <v>20</v>
      </c>
      <c r="C4123">
        <v>2025</v>
      </c>
      <c r="D4123">
        <v>2</v>
      </c>
      <c r="E4123">
        <v>84636</v>
      </c>
      <c r="F4123" t="s">
        <v>291</v>
      </c>
      <c r="G4123">
        <v>1</v>
      </c>
      <c r="H4123" t="str">
        <f>_xlfn.XLOOKUP(Table1[[#This Row],[ZIPCODE]],Table2[Zip Code],Table2[County])</f>
        <v>Millard</v>
      </c>
      <c r="I4123" t="str">
        <f>_xlfn.XLOOKUP(Table1[[#This Row],[ZIPCODE]],Table3[zip],Table3[county])</f>
        <v>Millard County</v>
      </c>
      <c r="J4123" t="str">
        <f>IFERROR(Table1[[#This Row],[County (Utah.gov)]], SUBSTITUTE(Table1[[#This Row],[County (WPR)]], " County", ""))</f>
        <v>Millard</v>
      </c>
    </row>
    <row r="4124" spans="1:10">
      <c r="A4124" t="s">
        <v>137</v>
      </c>
      <c r="B4124" t="s">
        <v>20</v>
      </c>
      <c r="C4124">
        <v>2025</v>
      </c>
      <c r="D4124">
        <v>2</v>
      </c>
      <c r="E4124">
        <v>84637</v>
      </c>
      <c r="F4124" t="s">
        <v>290</v>
      </c>
      <c r="G4124">
        <v>1</v>
      </c>
      <c r="H4124" t="str">
        <f>_xlfn.XLOOKUP(Table1[[#This Row],[ZIPCODE]],Table2[Zip Code],Table2[County])</f>
        <v>Millard</v>
      </c>
      <c r="I4124" t="str">
        <f>_xlfn.XLOOKUP(Table1[[#This Row],[ZIPCODE]],Table3[zip],Table3[county])</f>
        <v>Millard County</v>
      </c>
      <c r="J4124" t="str">
        <f>IFERROR(Table1[[#This Row],[County (Utah.gov)]], SUBSTITUTE(Table1[[#This Row],[County (WPR)]], " County", ""))</f>
        <v>Millard</v>
      </c>
    </row>
    <row r="4125" spans="1:10">
      <c r="A4125" t="s">
        <v>137</v>
      </c>
      <c r="B4125" t="s">
        <v>20</v>
      </c>
      <c r="C4125">
        <v>2025</v>
      </c>
      <c r="D4125">
        <v>2</v>
      </c>
      <c r="E4125">
        <v>84642</v>
      </c>
      <c r="F4125" t="s">
        <v>290</v>
      </c>
      <c r="G4125">
        <v>8</v>
      </c>
      <c r="H4125" t="str">
        <f>_xlfn.XLOOKUP(Table1[[#This Row],[ZIPCODE]],Table2[Zip Code],Table2[County])</f>
        <v>Sanpete</v>
      </c>
      <c r="I4125" t="str">
        <f>_xlfn.XLOOKUP(Table1[[#This Row],[ZIPCODE]],Table3[zip],Table3[county])</f>
        <v>Sanpete County</v>
      </c>
      <c r="J4125" t="str">
        <f>IFERROR(Table1[[#This Row],[County (Utah.gov)]], SUBSTITUTE(Table1[[#This Row],[County (WPR)]], " County", ""))</f>
        <v>Sanpete</v>
      </c>
    </row>
    <row r="4126" spans="1:10">
      <c r="A4126" t="s">
        <v>137</v>
      </c>
      <c r="B4126" t="s">
        <v>20</v>
      </c>
      <c r="C4126">
        <v>2025</v>
      </c>
      <c r="D4126">
        <v>2</v>
      </c>
      <c r="E4126">
        <v>84642</v>
      </c>
      <c r="F4126" t="s">
        <v>291</v>
      </c>
      <c r="G4126">
        <v>3</v>
      </c>
      <c r="H4126" t="str">
        <f>_xlfn.XLOOKUP(Table1[[#This Row],[ZIPCODE]],Table2[Zip Code],Table2[County])</f>
        <v>Sanpete</v>
      </c>
      <c r="I4126" t="str">
        <f>_xlfn.XLOOKUP(Table1[[#This Row],[ZIPCODE]],Table3[zip],Table3[county])</f>
        <v>Sanpete County</v>
      </c>
      <c r="J4126" t="str">
        <f>IFERROR(Table1[[#This Row],[County (Utah.gov)]], SUBSTITUTE(Table1[[#This Row],[County (WPR)]], " County", ""))</f>
        <v>Sanpete</v>
      </c>
    </row>
    <row r="4127" spans="1:10">
      <c r="A4127" t="s">
        <v>137</v>
      </c>
      <c r="B4127" t="s">
        <v>20</v>
      </c>
      <c r="C4127">
        <v>2025</v>
      </c>
      <c r="D4127">
        <v>2</v>
      </c>
      <c r="E4127">
        <v>84643</v>
      </c>
      <c r="F4127" t="s">
        <v>290</v>
      </c>
      <c r="G4127">
        <v>2</v>
      </c>
      <c r="H4127" t="str">
        <f>_xlfn.XLOOKUP(Table1[[#This Row],[ZIPCODE]],Table2[Zip Code],Table2[County])</f>
        <v>Sanpete</v>
      </c>
      <c r="I4127" t="str">
        <f>_xlfn.XLOOKUP(Table1[[#This Row],[ZIPCODE]],Table3[zip],Table3[county])</f>
        <v>Sanpete County</v>
      </c>
      <c r="J4127" t="str">
        <f>IFERROR(Table1[[#This Row],[County (Utah.gov)]], SUBSTITUTE(Table1[[#This Row],[County (WPR)]], " County", ""))</f>
        <v>Sanpete</v>
      </c>
    </row>
    <row r="4128" spans="1:10">
      <c r="A4128" t="s">
        <v>137</v>
      </c>
      <c r="B4128" t="s">
        <v>20</v>
      </c>
      <c r="C4128">
        <v>2025</v>
      </c>
      <c r="D4128">
        <v>2</v>
      </c>
      <c r="E4128">
        <v>84644</v>
      </c>
      <c r="F4128" t="s">
        <v>290</v>
      </c>
      <c r="G4128">
        <v>1</v>
      </c>
      <c r="H4128" t="str">
        <f>_xlfn.XLOOKUP(Table1[[#This Row],[ZIPCODE]],Table2[Zip Code],Table2[County])</f>
        <v>Millard</v>
      </c>
      <c r="I4128" t="str">
        <f>_xlfn.XLOOKUP(Table1[[#This Row],[ZIPCODE]],Table3[zip],Table3[county])</f>
        <v>Millard County</v>
      </c>
      <c r="J4128" t="str">
        <f>IFERROR(Table1[[#This Row],[County (Utah.gov)]], SUBSTITUTE(Table1[[#This Row],[County (WPR)]], " County", ""))</f>
        <v>Millard</v>
      </c>
    </row>
    <row r="4129" spans="1:10">
      <c r="A4129" t="s">
        <v>137</v>
      </c>
      <c r="B4129" t="s">
        <v>20</v>
      </c>
      <c r="C4129">
        <v>2025</v>
      </c>
      <c r="D4129">
        <v>2</v>
      </c>
      <c r="E4129">
        <v>84645</v>
      </c>
      <c r="F4129" t="s">
        <v>290</v>
      </c>
      <c r="G4129">
        <v>9</v>
      </c>
      <c r="H4129" t="str">
        <f>_xlfn.XLOOKUP(Table1[[#This Row],[ZIPCODE]],Table2[Zip Code],Table2[County])</f>
        <v>Juab</v>
      </c>
      <c r="I4129" t="str">
        <f>_xlfn.XLOOKUP(Table1[[#This Row],[ZIPCODE]],Table3[zip],Table3[county])</f>
        <v>Juab County</v>
      </c>
      <c r="J4129" t="str">
        <f>IFERROR(Table1[[#This Row],[County (Utah.gov)]], SUBSTITUTE(Table1[[#This Row],[County (WPR)]], " County", ""))</f>
        <v>Juab</v>
      </c>
    </row>
    <row r="4130" spans="1:10">
      <c r="A4130" t="s">
        <v>137</v>
      </c>
      <c r="B4130" t="s">
        <v>20</v>
      </c>
      <c r="C4130">
        <v>2025</v>
      </c>
      <c r="D4130">
        <v>2</v>
      </c>
      <c r="E4130">
        <v>84645</v>
      </c>
      <c r="F4130" t="s">
        <v>291</v>
      </c>
      <c r="G4130">
        <v>5</v>
      </c>
      <c r="H4130" t="str">
        <f>_xlfn.XLOOKUP(Table1[[#This Row],[ZIPCODE]],Table2[Zip Code],Table2[County])</f>
        <v>Juab</v>
      </c>
      <c r="I4130" t="str">
        <f>_xlfn.XLOOKUP(Table1[[#This Row],[ZIPCODE]],Table3[zip],Table3[county])</f>
        <v>Juab County</v>
      </c>
      <c r="J4130" t="str">
        <f>IFERROR(Table1[[#This Row],[County (Utah.gov)]], SUBSTITUTE(Table1[[#This Row],[County (WPR)]], " County", ""))</f>
        <v>Juab</v>
      </c>
    </row>
    <row r="4131" spans="1:10">
      <c r="A4131" t="s">
        <v>137</v>
      </c>
      <c r="B4131" t="s">
        <v>20</v>
      </c>
      <c r="C4131">
        <v>2025</v>
      </c>
      <c r="D4131">
        <v>2</v>
      </c>
      <c r="E4131">
        <v>84646</v>
      </c>
      <c r="F4131" t="s">
        <v>290</v>
      </c>
      <c r="G4131">
        <v>6</v>
      </c>
      <c r="H4131" t="str">
        <f>_xlfn.XLOOKUP(Table1[[#This Row],[ZIPCODE]],Table2[Zip Code],Table2[County])</f>
        <v>Sanpete</v>
      </c>
      <c r="I4131" t="str">
        <f>_xlfn.XLOOKUP(Table1[[#This Row],[ZIPCODE]],Table3[zip],Table3[county])</f>
        <v>Sanpete County</v>
      </c>
      <c r="J4131" t="str">
        <f>IFERROR(Table1[[#This Row],[County (Utah.gov)]], SUBSTITUTE(Table1[[#This Row],[County (WPR)]], " County", ""))</f>
        <v>Sanpete</v>
      </c>
    </row>
    <row r="4132" spans="1:10">
      <c r="A4132" t="s">
        <v>137</v>
      </c>
      <c r="B4132" t="s">
        <v>20</v>
      </c>
      <c r="C4132">
        <v>2025</v>
      </c>
      <c r="D4132">
        <v>2</v>
      </c>
      <c r="E4132">
        <v>84647</v>
      </c>
      <c r="F4132" t="s">
        <v>290</v>
      </c>
      <c r="G4132">
        <v>10</v>
      </c>
      <c r="H4132" t="str">
        <f>_xlfn.XLOOKUP(Table1[[#This Row],[ZIPCODE]],Table2[Zip Code],Table2[County])</f>
        <v>Sanpete</v>
      </c>
      <c r="I4132" t="str">
        <f>_xlfn.XLOOKUP(Table1[[#This Row],[ZIPCODE]],Table3[zip],Table3[county])</f>
        <v>Sanpete County</v>
      </c>
      <c r="J4132" t="str">
        <f>IFERROR(Table1[[#This Row],[County (Utah.gov)]], SUBSTITUTE(Table1[[#This Row],[County (WPR)]], " County", ""))</f>
        <v>Sanpete</v>
      </c>
    </row>
    <row r="4133" spans="1:10">
      <c r="A4133" t="s">
        <v>137</v>
      </c>
      <c r="B4133" t="s">
        <v>20</v>
      </c>
      <c r="C4133">
        <v>2025</v>
      </c>
      <c r="D4133">
        <v>2</v>
      </c>
      <c r="E4133">
        <v>84647</v>
      </c>
      <c r="F4133" t="s">
        <v>291</v>
      </c>
      <c r="G4133">
        <v>5</v>
      </c>
      <c r="H4133" t="str">
        <f>_xlfn.XLOOKUP(Table1[[#This Row],[ZIPCODE]],Table2[Zip Code],Table2[County])</f>
        <v>Sanpete</v>
      </c>
      <c r="I4133" t="str">
        <f>_xlfn.XLOOKUP(Table1[[#This Row],[ZIPCODE]],Table3[zip],Table3[county])</f>
        <v>Sanpete County</v>
      </c>
      <c r="J4133" t="str">
        <f>IFERROR(Table1[[#This Row],[County (Utah.gov)]], SUBSTITUTE(Table1[[#This Row],[County (WPR)]], " County", ""))</f>
        <v>Sanpete</v>
      </c>
    </row>
    <row r="4134" spans="1:10">
      <c r="A4134" t="s">
        <v>137</v>
      </c>
      <c r="B4134" t="s">
        <v>20</v>
      </c>
      <c r="C4134">
        <v>2025</v>
      </c>
      <c r="D4134">
        <v>2</v>
      </c>
      <c r="E4134">
        <v>84648</v>
      </c>
      <c r="F4134" t="s">
        <v>290</v>
      </c>
      <c r="G4134">
        <v>20</v>
      </c>
      <c r="H4134" t="str">
        <f>_xlfn.XLOOKUP(Table1[[#This Row],[ZIPCODE]],Table2[Zip Code],Table2[County])</f>
        <v>Juab</v>
      </c>
      <c r="I4134" t="str">
        <f>_xlfn.XLOOKUP(Table1[[#This Row],[ZIPCODE]],Table3[zip],Table3[county])</f>
        <v>Juab County</v>
      </c>
      <c r="J4134" t="str">
        <f>IFERROR(Table1[[#This Row],[County (Utah.gov)]], SUBSTITUTE(Table1[[#This Row],[County (WPR)]], " County", ""))</f>
        <v>Juab</v>
      </c>
    </row>
    <row r="4135" spans="1:10">
      <c r="A4135" t="s">
        <v>137</v>
      </c>
      <c r="B4135" t="s">
        <v>20</v>
      </c>
      <c r="C4135">
        <v>2025</v>
      </c>
      <c r="D4135">
        <v>2</v>
      </c>
      <c r="E4135">
        <v>84648</v>
      </c>
      <c r="F4135" t="s">
        <v>291</v>
      </c>
      <c r="G4135">
        <v>10</v>
      </c>
      <c r="H4135" t="str">
        <f>_xlfn.XLOOKUP(Table1[[#This Row],[ZIPCODE]],Table2[Zip Code],Table2[County])</f>
        <v>Juab</v>
      </c>
      <c r="I4135" t="str">
        <f>_xlfn.XLOOKUP(Table1[[#This Row],[ZIPCODE]],Table3[zip],Table3[county])</f>
        <v>Juab County</v>
      </c>
      <c r="J4135" t="str">
        <f>IFERROR(Table1[[#This Row],[County (Utah.gov)]], SUBSTITUTE(Table1[[#This Row],[County (WPR)]], " County", ""))</f>
        <v>Juab</v>
      </c>
    </row>
    <row r="4136" spans="1:10">
      <c r="A4136" t="s">
        <v>137</v>
      </c>
      <c r="B4136" t="s">
        <v>20</v>
      </c>
      <c r="C4136">
        <v>2025</v>
      </c>
      <c r="D4136">
        <v>2</v>
      </c>
      <c r="E4136">
        <v>84649</v>
      </c>
      <c r="F4136" t="s">
        <v>290</v>
      </c>
      <c r="G4136">
        <v>1</v>
      </c>
      <c r="H4136" t="str">
        <f>_xlfn.XLOOKUP(Table1[[#This Row],[ZIPCODE]],Table2[Zip Code],Table2[County])</f>
        <v>Millard</v>
      </c>
      <c r="I4136" t="str">
        <f>_xlfn.XLOOKUP(Table1[[#This Row],[ZIPCODE]],Table3[zip],Table3[county])</f>
        <v>Millard County</v>
      </c>
      <c r="J4136" t="str">
        <f>IFERROR(Table1[[#This Row],[County (Utah.gov)]], SUBSTITUTE(Table1[[#This Row],[County (WPR)]], " County", ""))</f>
        <v>Millard</v>
      </c>
    </row>
    <row r="4137" spans="1:10">
      <c r="A4137" t="s">
        <v>137</v>
      </c>
      <c r="B4137" t="s">
        <v>20</v>
      </c>
      <c r="C4137">
        <v>2025</v>
      </c>
      <c r="D4137">
        <v>2</v>
      </c>
      <c r="E4137">
        <v>84649</v>
      </c>
      <c r="F4137" t="s">
        <v>291</v>
      </c>
      <c r="G4137">
        <v>3</v>
      </c>
      <c r="H4137" t="str">
        <f>_xlfn.XLOOKUP(Table1[[#This Row],[ZIPCODE]],Table2[Zip Code],Table2[County])</f>
        <v>Millard</v>
      </c>
      <c r="I4137" t="str">
        <f>_xlfn.XLOOKUP(Table1[[#This Row],[ZIPCODE]],Table3[zip],Table3[county])</f>
        <v>Millard County</v>
      </c>
      <c r="J4137" t="str">
        <f>IFERROR(Table1[[#This Row],[County (Utah.gov)]], SUBSTITUTE(Table1[[#This Row],[County (WPR)]], " County", ""))</f>
        <v>Millard</v>
      </c>
    </row>
    <row r="4138" spans="1:10">
      <c r="A4138" t="s">
        <v>137</v>
      </c>
      <c r="B4138" t="s">
        <v>20</v>
      </c>
      <c r="C4138">
        <v>2025</v>
      </c>
      <c r="D4138">
        <v>2</v>
      </c>
      <c r="E4138">
        <v>84651</v>
      </c>
      <c r="F4138" t="s">
        <v>290</v>
      </c>
      <c r="G4138">
        <v>287</v>
      </c>
      <c r="H4138" t="str">
        <f>_xlfn.XLOOKUP(Table1[[#This Row],[ZIPCODE]],Table2[Zip Code],Table2[County])</f>
        <v>Utah</v>
      </c>
      <c r="I4138" t="str">
        <f>_xlfn.XLOOKUP(Table1[[#This Row],[ZIPCODE]],Table3[zip],Table3[county])</f>
        <v>Utah County</v>
      </c>
      <c r="J4138" t="str">
        <f>IFERROR(Table1[[#This Row],[County (Utah.gov)]], SUBSTITUTE(Table1[[#This Row],[County (WPR)]], " County", ""))</f>
        <v>Utah</v>
      </c>
    </row>
    <row r="4139" spans="1:10">
      <c r="A4139" t="s">
        <v>137</v>
      </c>
      <c r="B4139" t="s">
        <v>20</v>
      </c>
      <c r="C4139">
        <v>2025</v>
      </c>
      <c r="D4139">
        <v>2</v>
      </c>
      <c r="E4139">
        <v>84651</v>
      </c>
      <c r="F4139" t="s">
        <v>291</v>
      </c>
      <c r="G4139">
        <v>147</v>
      </c>
      <c r="H4139" t="str">
        <f>_xlfn.XLOOKUP(Table1[[#This Row],[ZIPCODE]],Table2[Zip Code],Table2[County])</f>
        <v>Utah</v>
      </c>
      <c r="I4139" t="str">
        <f>_xlfn.XLOOKUP(Table1[[#This Row],[ZIPCODE]],Table3[zip],Table3[county])</f>
        <v>Utah County</v>
      </c>
      <c r="J4139" t="str">
        <f>IFERROR(Table1[[#This Row],[County (Utah.gov)]], SUBSTITUTE(Table1[[#This Row],[County (WPR)]], " County", ""))</f>
        <v>Utah</v>
      </c>
    </row>
    <row r="4140" spans="1:10">
      <c r="A4140" t="s">
        <v>137</v>
      </c>
      <c r="B4140" t="s">
        <v>20</v>
      </c>
      <c r="C4140">
        <v>2025</v>
      </c>
      <c r="D4140">
        <v>2</v>
      </c>
      <c r="E4140">
        <v>84652</v>
      </c>
      <c r="F4140" t="s">
        <v>290</v>
      </c>
      <c r="G4140">
        <v>1</v>
      </c>
      <c r="H4140" t="str">
        <f>_xlfn.XLOOKUP(Table1[[#This Row],[ZIPCODE]],Table2[Zip Code],Table2[County])</f>
        <v>Sevier</v>
      </c>
      <c r="I4140" t="str">
        <f>_xlfn.XLOOKUP(Table1[[#This Row],[ZIPCODE]],Table3[zip],Table3[county])</f>
        <v>Sevier County</v>
      </c>
      <c r="J4140" t="str">
        <f>IFERROR(Table1[[#This Row],[County (Utah.gov)]], SUBSTITUTE(Table1[[#This Row],[County (WPR)]], " County", ""))</f>
        <v>Sevier</v>
      </c>
    </row>
    <row r="4141" spans="1:10">
      <c r="A4141" t="s">
        <v>137</v>
      </c>
      <c r="B4141" t="s">
        <v>20</v>
      </c>
      <c r="C4141">
        <v>2025</v>
      </c>
      <c r="D4141">
        <v>2</v>
      </c>
      <c r="E4141">
        <v>84653</v>
      </c>
      <c r="F4141" t="s">
        <v>290</v>
      </c>
      <c r="G4141">
        <v>144</v>
      </c>
      <c r="H4141" t="str">
        <f>_xlfn.XLOOKUP(Table1[[#This Row],[ZIPCODE]],Table2[Zip Code],Table2[County])</f>
        <v>Utah</v>
      </c>
      <c r="I4141" t="str">
        <f>_xlfn.XLOOKUP(Table1[[#This Row],[ZIPCODE]],Table3[zip],Table3[county])</f>
        <v>Utah County</v>
      </c>
      <c r="J4141" t="str">
        <f>IFERROR(Table1[[#This Row],[County (Utah.gov)]], SUBSTITUTE(Table1[[#This Row],[County (WPR)]], " County", ""))</f>
        <v>Utah</v>
      </c>
    </row>
    <row r="4142" spans="1:10">
      <c r="A4142" t="s">
        <v>137</v>
      </c>
      <c r="B4142" t="s">
        <v>20</v>
      </c>
      <c r="C4142">
        <v>2025</v>
      </c>
      <c r="D4142">
        <v>2</v>
      </c>
      <c r="E4142">
        <v>84653</v>
      </c>
      <c r="F4142" t="s">
        <v>291</v>
      </c>
      <c r="G4142">
        <v>72</v>
      </c>
      <c r="H4142" t="str">
        <f>_xlfn.XLOOKUP(Table1[[#This Row],[ZIPCODE]],Table2[Zip Code],Table2[County])</f>
        <v>Utah</v>
      </c>
      <c r="I4142" t="str">
        <f>_xlfn.XLOOKUP(Table1[[#This Row],[ZIPCODE]],Table3[zip],Table3[county])</f>
        <v>Utah County</v>
      </c>
      <c r="J4142" t="str">
        <f>IFERROR(Table1[[#This Row],[County (Utah.gov)]], SUBSTITUTE(Table1[[#This Row],[County (WPR)]], " County", ""))</f>
        <v>Utah</v>
      </c>
    </row>
    <row r="4143" spans="1:10">
      <c r="A4143" t="s">
        <v>137</v>
      </c>
      <c r="B4143" t="s">
        <v>20</v>
      </c>
      <c r="C4143">
        <v>2025</v>
      </c>
      <c r="D4143">
        <v>2</v>
      </c>
      <c r="E4143">
        <v>84654</v>
      </c>
      <c r="F4143" t="s">
        <v>290</v>
      </c>
      <c r="G4143">
        <v>5</v>
      </c>
      <c r="H4143" t="str">
        <f>_xlfn.XLOOKUP(Table1[[#This Row],[ZIPCODE]],Table2[Zip Code],Table2[County])</f>
        <v>Sevier</v>
      </c>
      <c r="I4143" t="str">
        <f>_xlfn.XLOOKUP(Table1[[#This Row],[ZIPCODE]],Table3[zip],Table3[county])</f>
        <v>Sevier County</v>
      </c>
      <c r="J4143" t="str">
        <f>IFERROR(Table1[[#This Row],[County (Utah.gov)]], SUBSTITUTE(Table1[[#This Row],[County (WPR)]], " County", ""))</f>
        <v>Sevier</v>
      </c>
    </row>
    <row r="4144" spans="1:10">
      <c r="A4144" t="s">
        <v>137</v>
      </c>
      <c r="B4144" t="s">
        <v>20</v>
      </c>
      <c r="C4144">
        <v>2025</v>
      </c>
      <c r="D4144">
        <v>2</v>
      </c>
      <c r="E4144">
        <v>84655</v>
      </c>
      <c r="F4144" t="s">
        <v>290</v>
      </c>
      <c r="G4144">
        <v>139</v>
      </c>
      <c r="H4144" t="str">
        <f>_xlfn.XLOOKUP(Table1[[#This Row],[ZIPCODE]],Table2[Zip Code],Table2[County])</f>
        <v>Utah</v>
      </c>
      <c r="I4144" t="str">
        <f>_xlfn.XLOOKUP(Table1[[#This Row],[ZIPCODE]],Table3[zip],Table3[county])</f>
        <v>Utah County</v>
      </c>
      <c r="J4144" t="str">
        <f>IFERROR(Table1[[#This Row],[County (Utah.gov)]], SUBSTITUTE(Table1[[#This Row],[County (WPR)]], " County", ""))</f>
        <v>Utah</v>
      </c>
    </row>
    <row r="4145" spans="1:10">
      <c r="A4145" t="s">
        <v>137</v>
      </c>
      <c r="B4145" t="s">
        <v>20</v>
      </c>
      <c r="C4145">
        <v>2025</v>
      </c>
      <c r="D4145">
        <v>2</v>
      </c>
      <c r="E4145">
        <v>84655</v>
      </c>
      <c r="F4145" t="s">
        <v>291</v>
      </c>
      <c r="G4145">
        <v>73</v>
      </c>
      <c r="H4145" t="str">
        <f>_xlfn.XLOOKUP(Table1[[#This Row],[ZIPCODE]],Table2[Zip Code],Table2[County])</f>
        <v>Utah</v>
      </c>
      <c r="I4145" t="str">
        <f>_xlfn.XLOOKUP(Table1[[#This Row],[ZIPCODE]],Table3[zip],Table3[county])</f>
        <v>Utah County</v>
      </c>
      <c r="J4145" t="str">
        <f>IFERROR(Table1[[#This Row],[County (Utah.gov)]], SUBSTITUTE(Table1[[#This Row],[County (WPR)]], " County", ""))</f>
        <v>Utah</v>
      </c>
    </row>
    <row r="4146" spans="1:10">
      <c r="A4146" t="s">
        <v>137</v>
      </c>
      <c r="B4146" t="s">
        <v>20</v>
      </c>
      <c r="C4146">
        <v>2025</v>
      </c>
      <c r="D4146">
        <v>2</v>
      </c>
      <c r="E4146">
        <v>84660</v>
      </c>
      <c r="F4146" t="s">
        <v>290</v>
      </c>
      <c r="G4146">
        <v>552</v>
      </c>
      <c r="H4146" t="str">
        <f>_xlfn.XLOOKUP(Table1[[#This Row],[ZIPCODE]],Table2[Zip Code],Table2[County])</f>
        <v>Utah</v>
      </c>
      <c r="I4146" t="str">
        <f>_xlfn.XLOOKUP(Table1[[#This Row],[ZIPCODE]],Table3[zip],Table3[county])</f>
        <v>Utah County</v>
      </c>
      <c r="J4146" t="str">
        <f>IFERROR(Table1[[#This Row],[County (Utah.gov)]], SUBSTITUTE(Table1[[#This Row],[County (WPR)]], " County", ""))</f>
        <v>Utah</v>
      </c>
    </row>
    <row r="4147" spans="1:10">
      <c r="A4147" t="s">
        <v>137</v>
      </c>
      <c r="B4147" t="s">
        <v>20</v>
      </c>
      <c r="C4147">
        <v>2025</v>
      </c>
      <c r="D4147">
        <v>2</v>
      </c>
      <c r="E4147">
        <v>84660</v>
      </c>
      <c r="F4147" t="s">
        <v>291</v>
      </c>
      <c r="G4147">
        <v>287</v>
      </c>
      <c r="H4147" t="str">
        <f>_xlfn.XLOOKUP(Table1[[#This Row],[ZIPCODE]],Table2[Zip Code],Table2[County])</f>
        <v>Utah</v>
      </c>
      <c r="I4147" t="str">
        <f>_xlfn.XLOOKUP(Table1[[#This Row],[ZIPCODE]],Table3[zip],Table3[county])</f>
        <v>Utah County</v>
      </c>
      <c r="J4147" t="str">
        <f>IFERROR(Table1[[#This Row],[County (Utah.gov)]], SUBSTITUTE(Table1[[#This Row],[County (WPR)]], " County", ""))</f>
        <v>Utah</v>
      </c>
    </row>
    <row r="4148" spans="1:10">
      <c r="A4148" t="s">
        <v>137</v>
      </c>
      <c r="B4148" t="s">
        <v>20</v>
      </c>
      <c r="C4148">
        <v>2025</v>
      </c>
      <c r="D4148">
        <v>2</v>
      </c>
      <c r="E4148">
        <v>84662</v>
      </c>
      <c r="F4148" t="s">
        <v>290</v>
      </c>
      <c r="G4148">
        <v>4</v>
      </c>
      <c r="H4148" t="str">
        <f>_xlfn.XLOOKUP(Table1[[#This Row],[ZIPCODE]],Table2[Zip Code],Table2[County])</f>
        <v>Sanpete</v>
      </c>
      <c r="I4148" t="str">
        <f>_xlfn.XLOOKUP(Table1[[#This Row],[ZIPCODE]],Table3[zip],Table3[county])</f>
        <v>Sanpete County</v>
      </c>
      <c r="J4148" t="str">
        <f>IFERROR(Table1[[#This Row],[County (Utah.gov)]], SUBSTITUTE(Table1[[#This Row],[County (WPR)]], " County", ""))</f>
        <v>Sanpete</v>
      </c>
    </row>
    <row r="4149" spans="1:10">
      <c r="A4149" t="s">
        <v>137</v>
      </c>
      <c r="B4149" t="s">
        <v>20</v>
      </c>
      <c r="C4149">
        <v>2025</v>
      </c>
      <c r="D4149">
        <v>2</v>
      </c>
      <c r="E4149">
        <v>84663</v>
      </c>
      <c r="F4149" t="s">
        <v>290</v>
      </c>
      <c r="G4149">
        <v>443</v>
      </c>
      <c r="H4149" t="str">
        <f>_xlfn.XLOOKUP(Table1[[#This Row],[ZIPCODE]],Table2[Zip Code],Table2[County])</f>
        <v>Utah</v>
      </c>
      <c r="I4149" t="str">
        <f>_xlfn.XLOOKUP(Table1[[#This Row],[ZIPCODE]],Table3[zip],Table3[county])</f>
        <v>Utah County</v>
      </c>
      <c r="J4149" t="str">
        <f>IFERROR(Table1[[#This Row],[County (Utah.gov)]], SUBSTITUTE(Table1[[#This Row],[County (WPR)]], " County", ""))</f>
        <v>Utah</v>
      </c>
    </row>
    <row r="4150" spans="1:10">
      <c r="A4150" t="s">
        <v>137</v>
      </c>
      <c r="B4150" t="s">
        <v>20</v>
      </c>
      <c r="C4150">
        <v>2025</v>
      </c>
      <c r="D4150">
        <v>2</v>
      </c>
      <c r="E4150">
        <v>84663</v>
      </c>
      <c r="F4150" t="s">
        <v>291</v>
      </c>
      <c r="G4150">
        <v>260</v>
      </c>
      <c r="H4150" t="str">
        <f>_xlfn.XLOOKUP(Table1[[#This Row],[ZIPCODE]],Table2[Zip Code],Table2[County])</f>
        <v>Utah</v>
      </c>
      <c r="I4150" t="str">
        <f>_xlfn.XLOOKUP(Table1[[#This Row],[ZIPCODE]],Table3[zip],Table3[county])</f>
        <v>Utah County</v>
      </c>
      <c r="J4150" t="str">
        <f>IFERROR(Table1[[#This Row],[County (Utah.gov)]], SUBSTITUTE(Table1[[#This Row],[County (WPR)]], " County", ""))</f>
        <v>Utah</v>
      </c>
    </row>
    <row r="4151" spans="1:10">
      <c r="A4151" t="s">
        <v>137</v>
      </c>
      <c r="B4151" t="s">
        <v>20</v>
      </c>
      <c r="C4151">
        <v>2025</v>
      </c>
      <c r="D4151">
        <v>2</v>
      </c>
      <c r="E4151">
        <v>84664</v>
      </c>
      <c r="F4151" t="s">
        <v>290</v>
      </c>
      <c r="G4151">
        <v>229</v>
      </c>
      <c r="H4151" t="str">
        <f>_xlfn.XLOOKUP(Table1[[#This Row],[ZIPCODE]],Table2[Zip Code],Table2[County])</f>
        <v>Utah</v>
      </c>
      <c r="I4151" t="str">
        <f>_xlfn.XLOOKUP(Table1[[#This Row],[ZIPCODE]],Table3[zip],Table3[county])</f>
        <v>Utah County</v>
      </c>
      <c r="J4151" t="str">
        <f>IFERROR(Table1[[#This Row],[County (Utah.gov)]], SUBSTITUTE(Table1[[#This Row],[County (WPR)]], " County", ""))</f>
        <v>Utah</v>
      </c>
    </row>
    <row r="4152" spans="1:10">
      <c r="A4152" t="s">
        <v>137</v>
      </c>
      <c r="B4152" t="s">
        <v>20</v>
      </c>
      <c r="C4152">
        <v>2025</v>
      </c>
      <c r="D4152">
        <v>2</v>
      </c>
      <c r="E4152">
        <v>84664</v>
      </c>
      <c r="F4152" t="s">
        <v>291</v>
      </c>
      <c r="G4152">
        <v>86</v>
      </c>
      <c r="H4152" t="str">
        <f>_xlfn.XLOOKUP(Table1[[#This Row],[ZIPCODE]],Table2[Zip Code],Table2[County])</f>
        <v>Utah</v>
      </c>
      <c r="I4152" t="str">
        <f>_xlfn.XLOOKUP(Table1[[#This Row],[ZIPCODE]],Table3[zip],Table3[county])</f>
        <v>Utah County</v>
      </c>
      <c r="J4152" t="str">
        <f>IFERROR(Table1[[#This Row],[County (Utah.gov)]], SUBSTITUTE(Table1[[#This Row],[County (WPR)]], " County", ""))</f>
        <v>Utah</v>
      </c>
    </row>
    <row r="4153" spans="1:10">
      <c r="A4153" t="s">
        <v>137</v>
      </c>
      <c r="B4153" t="s">
        <v>20</v>
      </c>
      <c r="C4153">
        <v>2025</v>
      </c>
      <c r="D4153">
        <v>2</v>
      </c>
      <c r="E4153">
        <v>84665</v>
      </c>
      <c r="F4153" t="s">
        <v>290</v>
      </c>
      <c r="G4153">
        <v>1</v>
      </c>
      <c r="H4153" t="str">
        <f>_xlfn.XLOOKUP(Table1[[#This Row],[ZIPCODE]],Table2[Zip Code],Table2[County])</f>
        <v>Sanpete</v>
      </c>
      <c r="I4153" t="str">
        <f>_xlfn.XLOOKUP(Table1[[#This Row],[ZIPCODE]],Table3[zip],Table3[county])</f>
        <v>Sanpete County</v>
      </c>
      <c r="J4153" t="str">
        <f>IFERROR(Table1[[#This Row],[County (Utah.gov)]], SUBSTITUTE(Table1[[#This Row],[County (WPR)]], " County", ""))</f>
        <v>Sanpete</v>
      </c>
    </row>
    <row r="4154" spans="1:10">
      <c r="A4154" t="s">
        <v>137</v>
      </c>
      <c r="B4154" t="s">
        <v>20</v>
      </c>
      <c r="C4154">
        <v>2025</v>
      </c>
      <c r="D4154">
        <v>2</v>
      </c>
      <c r="E4154">
        <v>84667</v>
      </c>
      <c r="F4154" t="s">
        <v>290</v>
      </c>
      <c r="G4154">
        <v>1</v>
      </c>
      <c r="H4154" t="str">
        <f>_xlfn.XLOOKUP(Table1[[#This Row],[ZIPCODE]],Table2[Zip Code],Table2[County])</f>
        <v>Sanpete</v>
      </c>
      <c r="I4154" t="str">
        <f>_xlfn.XLOOKUP(Table1[[#This Row],[ZIPCODE]],Table3[zip],Table3[county])</f>
        <v>Sanpete County</v>
      </c>
      <c r="J4154" t="str">
        <f>IFERROR(Table1[[#This Row],[County (Utah.gov)]], SUBSTITUTE(Table1[[#This Row],[County (WPR)]], " County", ""))</f>
        <v>Sanpete</v>
      </c>
    </row>
    <row r="4155" spans="1:10">
      <c r="A4155" t="s">
        <v>137</v>
      </c>
      <c r="B4155" t="s">
        <v>20</v>
      </c>
      <c r="C4155">
        <v>2025</v>
      </c>
      <c r="D4155">
        <v>2</v>
      </c>
      <c r="E4155">
        <v>84667</v>
      </c>
      <c r="F4155" t="s">
        <v>291</v>
      </c>
      <c r="G4155">
        <v>1</v>
      </c>
      <c r="H4155" t="str">
        <f>_xlfn.XLOOKUP(Table1[[#This Row],[ZIPCODE]],Table2[Zip Code],Table2[County])</f>
        <v>Sanpete</v>
      </c>
      <c r="I4155" t="str">
        <f>_xlfn.XLOOKUP(Table1[[#This Row],[ZIPCODE]],Table3[zip],Table3[county])</f>
        <v>Sanpete County</v>
      </c>
      <c r="J4155" t="str">
        <f>IFERROR(Table1[[#This Row],[County (Utah.gov)]], SUBSTITUTE(Table1[[#This Row],[County (WPR)]], " County", ""))</f>
        <v>Sanpete</v>
      </c>
    </row>
    <row r="4156" spans="1:10">
      <c r="A4156" t="s">
        <v>137</v>
      </c>
      <c r="B4156" t="s">
        <v>20</v>
      </c>
      <c r="C4156">
        <v>2025</v>
      </c>
      <c r="D4156">
        <v>2</v>
      </c>
      <c r="E4156">
        <v>84701</v>
      </c>
      <c r="F4156" t="s">
        <v>290</v>
      </c>
      <c r="G4156">
        <v>9</v>
      </c>
      <c r="H4156" t="str">
        <f>_xlfn.XLOOKUP(Table1[[#This Row],[ZIPCODE]],Table2[Zip Code],Table2[County])</f>
        <v>Sevier</v>
      </c>
      <c r="I4156" t="str">
        <f>_xlfn.XLOOKUP(Table1[[#This Row],[ZIPCODE]],Table3[zip],Table3[county])</f>
        <v>Sevier County</v>
      </c>
      <c r="J4156" t="str">
        <f>IFERROR(Table1[[#This Row],[County (Utah.gov)]], SUBSTITUTE(Table1[[#This Row],[County (WPR)]], " County", ""))</f>
        <v>Sevier</v>
      </c>
    </row>
    <row r="4157" spans="1:10">
      <c r="A4157" t="s">
        <v>137</v>
      </c>
      <c r="B4157" t="s">
        <v>20</v>
      </c>
      <c r="C4157">
        <v>2025</v>
      </c>
      <c r="D4157">
        <v>2</v>
      </c>
      <c r="E4157">
        <v>84701</v>
      </c>
      <c r="F4157" t="s">
        <v>291</v>
      </c>
      <c r="G4157">
        <v>5</v>
      </c>
      <c r="H4157" t="str">
        <f>_xlfn.XLOOKUP(Table1[[#This Row],[ZIPCODE]],Table2[Zip Code],Table2[County])</f>
        <v>Sevier</v>
      </c>
      <c r="I4157" t="str">
        <f>_xlfn.XLOOKUP(Table1[[#This Row],[ZIPCODE]],Table3[zip],Table3[county])</f>
        <v>Sevier County</v>
      </c>
      <c r="J4157" t="str">
        <f>IFERROR(Table1[[#This Row],[County (Utah.gov)]], SUBSTITUTE(Table1[[#This Row],[County (WPR)]], " County", ""))</f>
        <v>Sevier</v>
      </c>
    </row>
    <row r="4158" spans="1:10">
      <c r="A4158" t="s">
        <v>137</v>
      </c>
      <c r="B4158" t="s">
        <v>20</v>
      </c>
      <c r="C4158">
        <v>2025</v>
      </c>
      <c r="D4158">
        <v>2</v>
      </c>
      <c r="E4158">
        <v>84711</v>
      </c>
      <c r="F4158" t="s">
        <v>290</v>
      </c>
      <c r="G4158">
        <v>1</v>
      </c>
      <c r="H4158" t="str">
        <f>_xlfn.XLOOKUP(Table1[[#This Row],[ZIPCODE]],Table2[Zip Code],Table2[County])</f>
        <v>Sevier</v>
      </c>
      <c r="I4158" t="str">
        <f>_xlfn.XLOOKUP(Table1[[#This Row],[ZIPCODE]],Table3[zip],Table3[county])</f>
        <v>Sevier County</v>
      </c>
      <c r="J4158" t="str">
        <f>IFERROR(Table1[[#This Row],[County (Utah.gov)]], SUBSTITUTE(Table1[[#This Row],[County (WPR)]], " County", ""))</f>
        <v>Sevier</v>
      </c>
    </row>
    <row r="4159" spans="1:10">
      <c r="A4159" t="s">
        <v>137</v>
      </c>
      <c r="B4159" t="s">
        <v>20</v>
      </c>
      <c r="C4159">
        <v>2025</v>
      </c>
      <c r="D4159">
        <v>2</v>
      </c>
      <c r="E4159">
        <v>84711</v>
      </c>
      <c r="F4159" t="s">
        <v>291</v>
      </c>
      <c r="G4159">
        <v>1</v>
      </c>
      <c r="H4159" t="str">
        <f>_xlfn.XLOOKUP(Table1[[#This Row],[ZIPCODE]],Table2[Zip Code],Table2[County])</f>
        <v>Sevier</v>
      </c>
      <c r="I4159" t="str">
        <f>_xlfn.XLOOKUP(Table1[[#This Row],[ZIPCODE]],Table3[zip],Table3[county])</f>
        <v>Sevier County</v>
      </c>
      <c r="J4159" t="str">
        <f>IFERROR(Table1[[#This Row],[County (Utah.gov)]], SUBSTITUTE(Table1[[#This Row],[County (WPR)]], " County", ""))</f>
        <v>Sevier</v>
      </c>
    </row>
    <row r="4160" spans="1:10">
      <c r="A4160" t="s">
        <v>137</v>
      </c>
      <c r="B4160" t="s">
        <v>20</v>
      </c>
      <c r="C4160">
        <v>2025</v>
      </c>
      <c r="D4160">
        <v>2</v>
      </c>
      <c r="E4160">
        <v>84712</v>
      </c>
      <c r="F4160" t="s">
        <v>290</v>
      </c>
      <c r="G4160">
        <v>1</v>
      </c>
      <c r="H4160" t="str">
        <f>_xlfn.XLOOKUP(Table1[[#This Row],[ZIPCODE]],Table2[Zip Code],Table2[County])</f>
        <v>Garfield</v>
      </c>
      <c r="I4160" t="str">
        <f>_xlfn.XLOOKUP(Table1[[#This Row],[ZIPCODE]],Table3[zip],Table3[county])</f>
        <v>Piute County</v>
      </c>
      <c r="J4160" t="str">
        <f>IFERROR(Table1[[#This Row],[County (Utah.gov)]], SUBSTITUTE(Table1[[#This Row],[County (WPR)]], " County", ""))</f>
        <v>Garfield</v>
      </c>
    </row>
    <row r="4161" spans="1:10">
      <c r="A4161" t="s">
        <v>137</v>
      </c>
      <c r="B4161" t="s">
        <v>20</v>
      </c>
      <c r="C4161">
        <v>2025</v>
      </c>
      <c r="D4161">
        <v>2</v>
      </c>
      <c r="E4161">
        <v>84713</v>
      </c>
      <c r="F4161" t="s">
        <v>290</v>
      </c>
      <c r="G4161">
        <v>6</v>
      </c>
      <c r="H4161" t="str">
        <f>_xlfn.XLOOKUP(Table1[[#This Row],[ZIPCODE]],Table2[Zip Code],Table2[County])</f>
        <v>Beaver</v>
      </c>
      <c r="I4161" t="str">
        <f>_xlfn.XLOOKUP(Table1[[#This Row],[ZIPCODE]],Table3[zip],Table3[county])</f>
        <v>Beaver County</v>
      </c>
      <c r="J4161" t="str">
        <f>IFERROR(Table1[[#This Row],[County (Utah.gov)]], SUBSTITUTE(Table1[[#This Row],[County (WPR)]], " County", ""))</f>
        <v>Beaver</v>
      </c>
    </row>
    <row r="4162" spans="1:10">
      <c r="A4162" t="s">
        <v>137</v>
      </c>
      <c r="B4162" t="s">
        <v>20</v>
      </c>
      <c r="C4162">
        <v>2025</v>
      </c>
      <c r="D4162">
        <v>2</v>
      </c>
      <c r="E4162">
        <v>84720</v>
      </c>
      <c r="F4162" t="s">
        <v>290</v>
      </c>
      <c r="G4162">
        <v>16</v>
      </c>
      <c r="H4162" t="str">
        <f>_xlfn.XLOOKUP(Table1[[#This Row],[ZIPCODE]],Table2[Zip Code],Table2[County])</f>
        <v>Iron</v>
      </c>
      <c r="I4162" t="str">
        <f>_xlfn.XLOOKUP(Table1[[#This Row],[ZIPCODE]],Table3[zip],Table3[county])</f>
        <v>Iron County</v>
      </c>
      <c r="J4162" t="str">
        <f>IFERROR(Table1[[#This Row],[County (Utah.gov)]], SUBSTITUTE(Table1[[#This Row],[County (WPR)]], " County", ""))</f>
        <v>Iron</v>
      </c>
    </row>
    <row r="4163" spans="1:10">
      <c r="A4163" t="s">
        <v>137</v>
      </c>
      <c r="B4163" t="s">
        <v>20</v>
      </c>
      <c r="C4163">
        <v>2025</v>
      </c>
      <c r="D4163">
        <v>2</v>
      </c>
      <c r="E4163">
        <v>84720</v>
      </c>
      <c r="F4163" t="s">
        <v>291</v>
      </c>
      <c r="G4163">
        <v>2</v>
      </c>
      <c r="H4163" t="str">
        <f>_xlfn.XLOOKUP(Table1[[#This Row],[ZIPCODE]],Table2[Zip Code],Table2[County])</f>
        <v>Iron</v>
      </c>
      <c r="I4163" t="str">
        <f>_xlfn.XLOOKUP(Table1[[#This Row],[ZIPCODE]],Table3[zip],Table3[county])</f>
        <v>Iron County</v>
      </c>
      <c r="J4163" t="str">
        <f>IFERROR(Table1[[#This Row],[County (Utah.gov)]], SUBSTITUTE(Table1[[#This Row],[County (WPR)]], " County", ""))</f>
        <v>Iron</v>
      </c>
    </row>
    <row r="4164" spans="1:10">
      <c r="A4164" t="s">
        <v>137</v>
      </c>
      <c r="B4164" t="s">
        <v>20</v>
      </c>
      <c r="C4164">
        <v>2025</v>
      </c>
      <c r="D4164">
        <v>2</v>
      </c>
      <c r="E4164">
        <v>84721</v>
      </c>
      <c r="F4164" t="s">
        <v>290</v>
      </c>
      <c r="G4164">
        <v>13</v>
      </c>
      <c r="H4164" t="str">
        <f>_xlfn.XLOOKUP(Table1[[#This Row],[ZIPCODE]],Table2[Zip Code],Table2[County])</f>
        <v>Iron</v>
      </c>
      <c r="I4164" t="str">
        <f>_xlfn.XLOOKUP(Table1[[#This Row],[ZIPCODE]],Table3[zip],Table3[county])</f>
        <v>Iron County</v>
      </c>
      <c r="J4164" t="str">
        <f>IFERROR(Table1[[#This Row],[County (Utah.gov)]], SUBSTITUTE(Table1[[#This Row],[County (WPR)]], " County", ""))</f>
        <v>Iron</v>
      </c>
    </row>
    <row r="4165" spans="1:10">
      <c r="A4165" t="s">
        <v>137</v>
      </c>
      <c r="B4165" t="s">
        <v>20</v>
      </c>
      <c r="C4165">
        <v>2025</v>
      </c>
      <c r="D4165">
        <v>2</v>
      </c>
      <c r="E4165">
        <v>84721</v>
      </c>
      <c r="F4165" t="s">
        <v>291</v>
      </c>
      <c r="G4165">
        <v>3</v>
      </c>
      <c r="H4165" t="str">
        <f>_xlfn.XLOOKUP(Table1[[#This Row],[ZIPCODE]],Table2[Zip Code],Table2[County])</f>
        <v>Iron</v>
      </c>
      <c r="I4165" t="str">
        <f>_xlfn.XLOOKUP(Table1[[#This Row],[ZIPCODE]],Table3[zip],Table3[county])</f>
        <v>Iron County</v>
      </c>
      <c r="J4165" t="str">
        <f>IFERROR(Table1[[#This Row],[County (Utah.gov)]], SUBSTITUTE(Table1[[#This Row],[County (WPR)]], " County", ""))</f>
        <v>Iron</v>
      </c>
    </row>
    <row r="4166" spans="1:10">
      <c r="A4166" t="s">
        <v>137</v>
      </c>
      <c r="B4166" t="s">
        <v>20</v>
      </c>
      <c r="C4166">
        <v>2025</v>
      </c>
      <c r="D4166">
        <v>2</v>
      </c>
      <c r="E4166">
        <v>84723</v>
      </c>
      <c r="F4166" t="s">
        <v>290</v>
      </c>
      <c r="G4166">
        <v>5</v>
      </c>
      <c r="H4166" t="str">
        <f>_xlfn.XLOOKUP(Table1[[#This Row],[ZIPCODE]],Table2[Zip Code],Table2[County])</f>
        <v>Piute</v>
      </c>
      <c r="I4166" t="str">
        <f>_xlfn.XLOOKUP(Table1[[#This Row],[ZIPCODE]],Table3[zip],Table3[county])</f>
        <v>Piute County</v>
      </c>
      <c r="J4166" t="str">
        <f>IFERROR(Table1[[#This Row],[County (Utah.gov)]], SUBSTITUTE(Table1[[#This Row],[County (WPR)]], " County", ""))</f>
        <v>Piute</v>
      </c>
    </row>
    <row r="4167" spans="1:10">
      <c r="A4167" t="s">
        <v>137</v>
      </c>
      <c r="B4167" t="s">
        <v>20</v>
      </c>
      <c r="C4167">
        <v>2025</v>
      </c>
      <c r="D4167">
        <v>2</v>
      </c>
      <c r="E4167">
        <v>84730</v>
      </c>
      <c r="F4167" t="s">
        <v>291</v>
      </c>
      <c r="G4167">
        <v>1</v>
      </c>
      <c r="H4167" t="str">
        <f>_xlfn.XLOOKUP(Table1[[#This Row],[ZIPCODE]],Table2[Zip Code],Table2[County])</f>
        <v>Sevier</v>
      </c>
      <c r="I4167" t="str">
        <f>_xlfn.XLOOKUP(Table1[[#This Row],[ZIPCODE]],Table3[zip],Table3[county])</f>
        <v>Sevier County</v>
      </c>
      <c r="J4167" t="str">
        <f>IFERROR(Table1[[#This Row],[County (Utah.gov)]], SUBSTITUTE(Table1[[#This Row],[County (WPR)]], " County", ""))</f>
        <v>Sevier</v>
      </c>
    </row>
    <row r="4168" spans="1:10">
      <c r="A4168" t="s">
        <v>137</v>
      </c>
      <c r="B4168" t="s">
        <v>20</v>
      </c>
      <c r="C4168">
        <v>2025</v>
      </c>
      <c r="D4168">
        <v>2</v>
      </c>
      <c r="E4168">
        <v>84736</v>
      </c>
      <c r="F4168" t="s">
        <v>290</v>
      </c>
      <c r="G4168">
        <v>1</v>
      </c>
      <c r="H4168" t="str">
        <f>_xlfn.XLOOKUP(Table1[[#This Row],[ZIPCODE]],Table2[Zip Code],Table2[County])</f>
        <v>Garfield</v>
      </c>
      <c r="I4168" t="str">
        <f>_xlfn.XLOOKUP(Table1[[#This Row],[ZIPCODE]],Table3[zip],Table3[county])</f>
        <v>Garfield County</v>
      </c>
      <c r="J4168" t="str">
        <f>IFERROR(Table1[[#This Row],[County (Utah.gov)]], SUBSTITUTE(Table1[[#This Row],[County (WPR)]], " County", ""))</f>
        <v>Garfield</v>
      </c>
    </row>
    <row r="4169" spans="1:10">
      <c r="A4169" t="s">
        <v>137</v>
      </c>
      <c r="B4169" t="s">
        <v>20</v>
      </c>
      <c r="C4169">
        <v>2025</v>
      </c>
      <c r="D4169">
        <v>2</v>
      </c>
      <c r="E4169">
        <v>84737</v>
      </c>
      <c r="F4169" t="s">
        <v>290</v>
      </c>
      <c r="G4169">
        <v>15</v>
      </c>
      <c r="H4169" t="str">
        <f>_xlfn.XLOOKUP(Table1[[#This Row],[ZIPCODE]],Table2[Zip Code],Table2[County])</f>
        <v>Washington</v>
      </c>
      <c r="I4169" t="str">
        <f>_xlfn.XLOOKUP(Table1[[#This Row],[ZIPCODE]],Table3[zip],Table3[county])</f>
        <v>Washington County</v>
      </c>
      <c r="J4169" t="str">
        <f>IFERROR(Table1[[#This Row],[County (Utah.gov)]], SUBSTITUTE(Table1[[#This Row],[County (WPR)]], " County", ""))</f>
        <v>Washington</v>
      </c>
    </row>
    <row r="4170" spans="1:10">
      <c r="A4170" t="s">
        <v>137</v>
      </c>
      <c r="B4170" t="s">
        <v>20</v>
      </c>
      <c r="C4170">
        <v>2025</v>
      </c>
      <c r="D4170">
        <v>2</v>
      </c>
      <c r="E4170">
        <v>84737</v>
      </c>
      <c r="F4170" t="s">
        <v>291</v>
      </c>
      <c r="G4170">
        <v>4</v>
      </c>
      <c r="H4170" t="str">
        <f>_xlfn.XLOOKUP(Table1[[#This Row],[ZIPCODE]],Table2[Zip Code],Table2[County])</f>
        <v>Washington</v>
      </c>
      <c r="I4170" t="str">
        <f>_xlfn.XLOOKUP(Table1[[#This Row],[ZIPCODE]],Table3[zip],Table3[county])</f>
        <v>Washington County</v>
      </c>
      <c r="J4170" t="str">
        <f>IFERROR(Table1[[#This Row],[County (Utah.gov)]], SUBSTITUTE(Table1[[#This Row],[County (WPR)]], " County", ""))</f>
        <v>Washington</v>
      </c>
    </row>
    <row r="4171" spans="1:10">
      <c r="A4171" t="s">
        <v>137</v>
      </c>
      <c r="B4171" t="s">
        <v>20</v>
      </c>
      <c r="C4171">
        <v>2025</v>
      </c>
      <c r="D4171">
        <v>2</v>
      </c>
      <c r="E4171">
        <v>84738</v>
      </c>
      <c r="F4171" t="s">
        <v>290</v>
      </c>
      <c r="G4171">
        <v>8</v>
      </c>
      <c r="H4171" t="str">
        <f>_xlfn.XLOOKUP(Table1[[#This Row],[ZIPCODE]],Table2[Zip Code],Table2[County])</f>
        <v>Washington</v>
      </c>
      <c r="I4171" t="str">
        <f>_xlfn.XLOOKUP(Table1[[#This Row],[ZIPCODE]],Table3[zip],Table3[county])</f>
        <v>Washington County</v>
      </c>
      <c r="J4171" t="str">
        <f>IFERROR(Table1[[#This Row],[County (Utah.gov)]], SUBSTITUTE(Table1[[#This Row],[County (WPR)]], " County", ""))</f>
        <v>Washington</v>
      </c>
    </row>
    <row r="4172" spans="1:10">
      <c r="A4172" t="s">
        <v>137</v>
      </c>
      <c r="B4172" t="s">
        <v>20</v>
      </c>
      <c r="C4172">
        <v>2025</v>
      </c>
      <c r="D4172">
        <v>2</v>
      </c>
      <c r="E4172">
        <v>84738</v>
      </c>
      <c r="F4172" t="s">
        <v>291</v>
      </c>
      <c r="G4172">
        <v>2</v>
      </c>
      <c r="H4172" t="str">
        <f>_xlfn.XLOOKUP(Table1[[#This Row],[ZIPCODE]],Table2[Zip Code],Table2[County])</f>
        <v>Washington</v>
      </c>
      <c r="I4172" t="str">
        <f>_xlfn.XLOOKUP(Table1[[#This Row],[ZIPCODE]],Table3[zip],Table3[county])</f>
        <v>Washington County</v>
      </c>
      <c r="J4172" t="str">
        <f>IFERROR(Table1[[#This Row],[County (Utah.gov)]], SUBSTITUTE(Table1[[#This Row],[County (WPR)]], " County", ""))</f>
        <v>Washington</v>
      </c>
    </row>
    <row r="4173" spans="1:10">
      <c r="A4173" t="s">
        <v>137</v>
      </c>
      <c r="B4173" t="s">
        <v>20</v>
      </c>
      <c r="C4173">
        <v>2025</v>
      </c>
      <c r="D4173">
        <v>2</v>
      </c>
      <c r="E4173">
        <v>84741</v>
      </c>
      <c r="F4173" t="s">
        <v>290</v>
      </c>
      <c r="G4173">
        <v>4</v>
      </c>
      <c r="H4173" t="str">
        <f>_xlfn.XLOOKUP(Table1[[#This Row],[ZIPCODE]],Table2[Zip Code],Table2[County])</f>
        <v>Kane</v>
      </c>
      <c r="I4173" t="str">
        <f>_xlfn.XLOOKUP(Table1[[#This Row],[ZIPCODE]],Table3[zip],Table3[county])</f>
        <v>Kane County</v>
      </c>
      <c r="J4173" t="str">
        <f>IFERROR(Table1[[#This Row],[County (Utah.gov)]], SUBSTITUTE(Table1[[#This Row],[County (WPR)]], " County", ""))</f>
        <v>Kane</v>
      </c>
    </row>
    <row r="4174" spans="1:10">
      <c r="A4174" t="s">
        <v>137</v>
      </c>
      <c r="B4174" t="s">
        <v>20</v>
      </c>
      <c r="C4174">
        <v>2025</v>
      </c>
      <c r="D4174">
        <v>2</v>
      </c>
      <c r="E4174">
        <v>84745</v>
      </c>
      <c r="F4174" t="s">
        <v>290</v>
      </c>
      <c r="G4174">
        <v>1</v>
      </c>
      <c r="H4174" t="str">
        <f>_xlfn.XLOOKUP(Table1[[#This Row],[ZIPCODE]],Table2[Zip Code],Table2[County])</f>
        <v>Washington</v>
      </c>
      <c r="I4174" t="str">
        <f>_xlfn.XLOOKUP(Table1[[#This Row],[ZIPCODE]],Table3[zip],Table3[county])</f>
        <v>Washington County</v>
      </c>
      <c r="J4174" t="str">
        <f>IFERROR(Table1[[#This Row],[County (Utah.gov)]], SUBSTITUTE(Table1[[#This Row],[County (WPR)]], " County", ""))</f>
        <v>Washington</v>
      </c>
    </row>
    <row r="4175" spans="1:10">
      <c r="A4175" t="s">
        <v>137</v>
      </c>
      <c r="B4175" t="s">
        <v>20</v>
      </c>
      <c r="C4175">
        <v>2025</v>
      </c>
      <c r="D4175">
        <v>2</v>
      </c>
      <c r="E4175">
        <v>84750</v>
      </c>
      <c r="F4175" t="s">
        <v>290</v>
      </c>
      <c r="G4175">
        <v>1</v>
      </c>
      <c r="H4175" t="str">
        <f>_xlfn.XLOOKUP(Table1[[#This Row],[ZIPCODE]],Table2[Zip Code],Table2[County])</f>
        <v>Piute</v>
      </c>
      <c r="I4175" t="str">
        <f>_xlfn.XLOOKUP(Table1[[#This Row],[ZIPCODE]],Table3[zip],Table3[county])</f>
        <v>Piute County</v>
      </c>
      <c r="J4175" t="str">
        <f>IFERROR(Table1[[#This Row],[County (Utah.gov)]], SUBSTITUTE(Table1[[#This Row],[County (WPR)]], " County", ""))</f>
        <v>Piute</v>
      </c>
    </row>
    <row r="4176" spans="1:10">
      <c r="A4176" t="s">
        <v>137</v>
      </c>
      <c r="B4176" t="s">
        <v>20</v>
      </c>
      <c r="C4176">
        <v>2025</v>
      </c>
      <c r="D4176">
        <v>2</v>
      </c>
      <c r="E4176">
        <v>84752</v>
      </c>
      <c r="F4176" t="s">
        <v>290</v>
      </c>
      <c r="G4176">
        <v>2</v>
      </c>
      <c r="H4176" t="str">
        <f>_xlfn.XLOOKUP(Table1[[#This Row],[ZIPCODE]],Table2[Zip Code],Table2[County])</f>
        <v>Beaver</v>
      </c>
      <c r="I4176" t="str">
        <f>_xlfn.XLOOKUP(Table1[[#This Row],[ZIPCODE]],Table3[zip],Table3[county])</f>
        <v>Beaver County</v>
      </c>
      <c r="J4176" t="str">
        <f>IFERROR(Table1[[#This Row],[County (Utah.gov)]], SUBSTITUTE(Table1[[#This Row],[County (WPR)]], " County", ""))</f>
        <v>Beaver</v>
      </c>
    </row>
    <row r="4177" spans="1:10">
      <c r="A4177" t="s">
        <v>137</v>
      </c>
      <c r="B4177" t="s">
        <v>20</v>
      </c>
      <c r="C4177">
        <v>2025</v>
      </c>
      <c r="D4177">
        <v>2</v>
      </c>
      <c r="E4177">
        <v>84752</v>
      </c>
      <c r="F4177" t="s">
        <v>291</v>
      </c>
      <c r="G4177">
        <v>1</v>
      </c>
      <c r="H4177" t="str">
        <f>_xlfn.XLOOKUP(Table1[[#This Row],[ZIPCODE]],Table2[Zip Code],Table2[County])</f>
        <v>Beaver</v>
      </c>
      <c r="I4177" t="str">
        <f>_xlfn.XLOOKUP(Table1[[#This Row],[ZIPCODE]],Table3[zip],Table3[county])</f>
        <v>Beaver County</v>
      </c>
      <c r="J4177" t="str">
        <f>IFERROR(Table1[[#This Row],[County (Utah.gov)]], SUBSTITUTE(Table1[[#This Row],[County (WPR)]], " County", ""))</f>
        <v>Beaver</v>
      </c>
    </row>
    <row r="4178" spans="1:10">
      <c r="A4178" t="s">
        <v>137</v>
      </c>
      <c r="B4178" t="s">
        <v>20</v>
      </c>
      <c r="C4178">
        <v>2025</v>
      </c>
      <c r="D4178">
        <v>2</v>
      </c>
      <c r="E4178">
        <v>84754</v>
      </c>
      <c r="F4178" t="s">
        <v>290</v>
      </c>
      <c r="G4178">
        <v>2</v>
      </c>
      <c r="H4178" t="str">
        <f>_xlfn.XLOOKUP(Table1[[#This Row],[ZIPCODE]],Table2[Zip Code],Table2[County])</f>
        <v>Sevier</v>
      </c>
      <c r="I4178" t="str">
        <f>_xlfn.XLOOKUP(Table1[[#This Row],[ZIPCODE]],Table3[zip],Table3[county])</f>
        <v>Sevier County</v>
      </c>
      <c r="J4178" t="str">
        <f>IFERROR(Table1[[#This Row],[County (Utah.gov)]], SUBSTITUTE(Table1[[#This Row],[County (WPR)]], " County", ""))</f>
        <v>Sevier</v>
      </c>
    </row>
    <row r="4179" spans="1:10">
      <c r="A4179" t="s">
        <v>137</v>
      </c>
      <c r="B4179" t="s">
        <v>20</v>
      </c>
      <c r="C4179">
        <v>2025</v>
      </c>
      <c r="D4179">
        <v>2</v>
      </c>
      <c r="E4179">
        <v>84754</v>
      </c>
      <c r="F4179" t="s">
        <v>291</v>
      </c>
      <c r="G4179">
        <v>1</v>
      </c>
      <c r="H4179" t="str">
        <f>_xlfn.XLOOKUP(Table1[[#This Row],[ZIPCODE]],Table2[Zip Code],Table2[County])</f>
        <v>Sevier</v>
      </c>
      <c r="I4179" t="str">
        <f>_xlfn.XLOOKUP(Table1[[#This Row],[ZIPCODE]],Table3[zip],Table3[county])</f>
        <v>Sevier County</v>
      </c>
      <c r="J4179" t="str">
        <f>IFERROR(Table1[[#This Row],[County (Utah.gov)]], SUBSTITUTE(Table1[[#This Row],[County (WPR)]], " County", ""))</f>
        <v>Sevier</v>
      </c>
    </row>
    <row r="4180" spans="1:10">
      <c r="A4180" t="s">
        <v>137</v>
      </c>
      <c r="B4180" t="s">
        <v>20</v>
      </c>
      <c r="C4180">
        <v>2025</v>
      </c>
      <c r="D4180">
        <v>2</v>
      </c>
      <c r="E4180">
        <v>84756</v>
      </c>
      <c r="F4180" t="s">
        <v>290</v>
      </c>
      <c r="G4180">
        <v>1</v>
      </c>
      <c r="H4180" t="str">
        <f>_xlfn.XLOOKUP(Table1[[#This Row],[ZIPCODE]],Table2[Zip Code],Table2[County])</f>
        <v>Iron</v>
      </c>
      <c r="I4180" t="str">
        <f>_xlfn.XLOOKUP(Table1[[#This Row],[ZIPCODE]],Table3[zip],Table3[county])</f>
        <v>Iron County</v>
      </c>
      <c r="J4180" t="str">
        <f>IFERROR(Table1[[#This Row],[County (Utah.gov)]], SUBSTITUTE(Table1[[#This Row],[County (WPR)]], " County", ""))</f>
        <v>Iron</v>
      </c>
    </row>
    <row r="4181" spans="1:10">
      <c r="A4181" t="s">
        <v>137</v>
      </c>
      <c r="B4181" t="s">
        <v>20</v>
      </c>
      <c r="C4181">
        <v>2025</v>
      </c>
      <c r="D4181">
        <v>2</v>
      </c>
      <c r="E4181">
        <v>84758</v>
      </c>
      <c r="F4181" t="s">
        <v>290</v>
      </c>
      <c r="G4181">
        <v>1</v>
      </c>
      <c r="H4181" t="str">
        <f>_xlfn.XLOOKUP(Table1[[#This Row],[ZIPCODE]],Table2[Zip Code],Table2[County])</f>
        <v>Kane</v>
      </c>
      <c r="I4181" t="str">
        <f>_xlfn.XLOOKUP(Table1[[#This Row],[ZIPCODE]],Table3[zip],Table3[county])</f>
        <v>Kane County</v>
      </c>
      <c r="J4181" t="str">
        <f>IFERROR(Table1[[#This Row],[County (Utah.gov)]], SUBSTITUTE(Table1[[#This Row],[County (WPR)]], " County", ""))</f>
        <v>Kane</v>
      </c>
    </row>
    <row r="4182" spans="1:10">
      <c r="A4182" t="s">
        <v>137</v>
      </c>
      <c r="B4182" t="s">
        <v>20</v>
      </c>
      <c r="C4182">
        <v>2025</v>
      </c>
      <c r="D4182">
        <v>2</v>
      </c>
      <c r="E4182">
        <v>84760</v>
      </c>
      <c r="F4182" t="s">
        <v>290</v>
      </c>
      <c r="G4182">
        <v>1</v>
      </c>
      <c r="H4182" t="str">
        <f>_xlfn.XLOOKUP(Table1[[#This Row],[ZIPCODE]],Table2[Zip Code],Table2[County])</f>
        <v>Iron</v>
      </c>
      <c r="I4182" t="str">
        <f>_xlfn.XLOOKUP(Table1[[#This Row],[ZIPCODE]],Table3[zip],Table3[county])</f>
        <v>Iron County</v>
      </c>
      <c r="J4182" t="str">
        <f>IFERROR(Table1[[#This Row],[County (Utah.gov)]], SUBSTITUTE(Table1[[#This Row],[County (WPR)]], " County", ""))</f>
        <v>Iron</v>
      </c>
    </row>
    <row r="4183" spans="1:10">
      <c r="A4183" t="s">
        <v>137</v>
      </c>
      <c r="B4183" t="s">
        <v>20</v>
      </c>
      <c r="C4183">
        <v>2025</v>
      </c>
      <c r="D4183">
        <v>2</v>
      </c>
      <c r="E4183">
        <v>84761</v>
      </c>
      <c r="F4183" t="s">
        <v>290</v>
      </c>
      <c r="G4183">
        <v>2</v>
      </c>
      <c r="H4183" t="str">
        <f>_xlfn.XLOOKUP(Table1[[#This Row],[ZIPCODE]],Table2[Zip Code],Table2[County])</f>
        <v>Iron</v>
      </c>
      <c r="I4183" t="str">
        <f>_xlfn.XLOOKUP(Table1[[#This Row],[ZIPCODE]],Table3[zip],Table3[county])</f>
        <v>Iron County</v>
      </c>
      <c r="J4183" t="str">
        <f>IFERROR(Table1[[#This Row],[County (Utah.gov)]], SUBSTITUTE(Table1[[#This Row],[County (WPR)]], " County", ""))</f>
        <v>Iron</v>
      </c>
    </row>
    <row r="4184" spans="1:10">
      <c r="A4184" t="s">
        <v>137</v>
      </c>
      <c r="B4184" t="s">
        <v>20</v>
      </c>
      <c r="C4184">
        <v>2025</v>
      </c>
      <c r="D4184">
        <v>2</v>
      </c>
      <c r="E4184">
        <v>84761</v>
      </c>
      <c r="F4184" t="s">
        <v>291</v>
      </c>
      <c r="G4184">
        <v>1</v>
      </c>
      <c r="H4184" t="str">
        <f>_xlfn.XLOOKUP(Table1[[#This Row],[ZIPCODE]],Table2[Zip Code],Table2[County])</f>
        <v>Iron</v>
      </c>
      <c r="I4184" t="str">
        <f>_xlfn.XLOOKUP(Table1[[#This Row],[ZIPCODE]],Table3[zip],Table3[county])</f>
        <v>Iron County</v>
      </c>
      <c r="J4184" t="str">
        <f>IFERROR(Table1[[#This Row],[County (Utah.gov)]], SUBSTITUTE(Table1[[#This Row],[County (WPR)]], " County", ""))</f>
        <v>Iron</v>
      </c>
    </row>
    <row r="4185" spans="1:10">
      <c r="A4185" t="s">
        <v>137</v>
      </c>
      <c r="B4185" t="s">
        <v>20</v>
      </c>
      <c r="C4185">
        <v>2025</v>
      </c>
      <c r="D4185">
        <v>2</v>
      </c>
      <c r="E4185">
        <v>84765</v>
      </c>
      <c r="F4185" t="s">
        <v>290</v>
      </c>
      <c r="G4185">
        <v>24</v>
      </c>
      <c r="H4185" t="str">
        <f>_xlfn.XLOOKUP(Table1[[#This Row],[ZIPCODE]],Table2[Zip Code],Table2[County])</f>
        <v>Washington</v>
      </c>
      <c r="I4185" t="str">
        <f>_xlfn.XLOOKUP(Table1[[#This Row],[ZIPCODE]],Table3[zip],Table3[county])</f>
        <v>Washington County</v>
      </c>
      <c r="J4185" t="str">
        <f>IFERROR(Table1[[#This Row],[County (Utah.gov)]], SUBSTITUTE(Table1[[#This Row],[County (WPR)]], " County", ""))</f>
        <v>Washington</v>
      </c>
    </row>
    <row r="4186" spans="1:10">
      <c r="A4186" t="s">
        <v>137</v>
      </c>
      <c r="B4186" t="s">
        <v>20</v>
      </c>
      <c r="C4186">
        <v>2025</v>
      </c>
      <c r="D4186">
        <v>2</v>
      </c>
      <c r="E4186">
        <v>84765</v>
      </c>
      <c r="F4186" t="s">
        <v>291</v>
      </c>
      <c r="G4186">
        <v>4</v>
      </c>
      <c r="H4186" t="str">
        <f>_xlfn.XLOOKUP(Table1[[#This Row],[ZIPCODE]],Table2[Zip Code],Table2[County])</f>
        <v>Washington</v>
      </c>
      <c r="I4186" t="str">
        <f>_xlfn.XLOOKUP(Table1[[#This Row],[ZIPCODE]],Table3[zip],Table3[county])</f>
        <v>Washington County</v>
      </c>
      <c r="J4186" t="str">
        <f>IFERROR(Table1[[#This Row],[County (Utah.gov)]], SUBSTITUTE(Table1[[#This Row],[County (WPR)]], " County", ""))</f>
        <v>Washington</v>
      </c>
    </row>
    <row r="4187" spans="1:10">
      <c r="A4187" t="s">
        <v>137</v>
      </c>
      <c r="B4187" t="s">
        <v>20</v>
      </c>
      <c r="C4187">
        <v>2025</v>
      </c>
      <c r="D4187">
        <v>2</v>
      </c>
      <c r="E4187">
        <v>84770</v>
      </c>
      <c r="F4187" t="s">
        <v>290</v>
      </c>
      <c r="G4187">
        <v>30</v>
      </c>
      <c r="H4187" t="str">
        <f>_xlfn.XLOOKUP(Table1[[#This Row],[ZIPCODE]],Table2[Zip Code],Table2[County])</f>
        <v>Washington</v>
      </c>
      <c r="I4187" t="str">
        <f>_xlfn.XLOOKUP(Table1[[#This Row],[ZIPCODE]],Table3[zip],Table3[county])</f>
        <v>Washington County</v>
      </c>
      <c r="J4187" t="str">
        <f>IFERROR(Table1[[#This Row],[County (Utah.gov)]], SUBSTITUTE(Table1[[#This Row],[County (WPR)]], " County", ""))</f>
        <v>Washington</v>
      </c>
    </row>
    <row r="4188" spans="1:10">
      <c r="A4188" t="s">
        <v>137</v>
      </c>
      <c r="B4188" t="s">
        <v>20</v>
      </c>
      <c r="C4188">
        <v>2025</v>
      </c>
      <c r="D4188">
        <v>2</v>
      </c>
      <c r="E4188">
        <v>84770</v>
      </c>
      <c r="F4188" t="s">
        <v>291</v>
      </c>
      <c r="G4188">
        <v>11</v>
      </c>
      <c r="H4188" t="str">
        <f>_xlfn.XLOOKUP(Table1[[#This Row],[ZIPCODE]],Table2[Zip Code],Table2[County])</f>
        <v>Washington</v>
      </c>
      <c r="I4188" t="str">
        <f>_xlfn.XLOOKUP(Table1[[#This Row],[ZIPCODE]],Table3[zip],Table3[county])</f>
        <v>Washington County</v>
      </c>
      <c r="J4188" t="str">
        <f>IFERROR(Table1[[#This Row],[County (Utah.gov)]], SUBSTITUTE(Table1[[#This Row],[County (WPR)]], " County", ""))</f>
        <v>Washington</v>
      </c>
    </row>
    <row r="4189" spans="1:10">
      <c r="A4189" t="s">
        <v>137</v>
      </c>
      <c r="B4189" t="s">
        <v>20</v>
      </c>
      <c r="C4189">
        <v>2025</v>
      </c>
      <c r="D4189">
        <v>2</v>
      </c>
      <c r="E4189">
        <v>84780</v>
      </c>
      <c r="F4189" t="s">
        <v>290</v>
      </c>
      <c r="G4189">
        <v>28</v>
      </c>
      <c r="H4189" t="str">
        <f>_xlfn.XLOOKUP(Table1[[#This Row],[ZIPCODE]],Table2[Zip Code],Table2[County])</f>
        <v>Washington</v>
      </c>
      <c r="I4189" t="str">
        <f>_xlfn.XLOOKUP(Table1[[#This Row],[ZIPCODE]],Table3[zip],Table3[county])</f>
        <v>Washington County</v>
      </c>
      <c r="J4189" t="str">
        <f>IFERROR(Table1[[#This Row],[County (Utah.gov)]], SUBSTITUTE(Table1[[#This Row],[County (WPR)]], " County", ""))</f>
        <v>Washington</v>
      </c>
    </row>
    <row r="4190" spans="1:10">
      <c r="A4190" t="s">
        <v>137</v>
      </c>
      <c r="B4190" t="s">
        <v>20</v>
      </c>
      <c r="C4190">
        <v>2025</v>
      </c>
      <c r="D4190">
        <v>2</v>
      </c>
      <c r="E4190">
        <v>84780</v>
      </c>
      <c r="F4190" t="s">
        <v>291</v>
      </c>
      <c r="G4190">
        <v>10</v>
      </c>
      <c r="H4190" t="str">
        <f>_xlfn.XLOOKUP(Table1[[#This Row],[ZIPCODE]],Table2[Zip Code],Table2[County])</f>
        <v>Washington</v>
      </c>
      <c r="I4190" t="str">
        <f>_xlfn.XLOOKUP(Table1[[#This Row],[ZIPCODE]],Table3[zip],Table3[county])</f>
        <v>Washington County</v>
      </c>
      <c r="J4190" t="str">
        <f>IFERROR(Table1[[#This Row],[County (Utah.gov)]], SUBSTITUTE(Table1[[#This Row],[County (WPR)]], " County", ""))</f>
        <v>Washington</v>
      </c>
    </row>
    <row r="4191" spans="1:10">
      <c r="A4191" t="s">
        <v>137</v>
      </c>
      <c r="B4191" t="s">
        <v>20</v>
      </c>
      <c r="C4191">
        <v>2025</v>
      </c>
      <c r="D4191">
        <v>2</v>
      </c>
      <c r="E4191">
        <v>84782</v>
      </c>
      <c r="F4191" t="s">
        <v>291</v>
      </c>
      <c r="G4191">
        <v>1</v>
      </c>
      <c r="H4191" t="str">
        <f>_xlfn.XLOOKUP(Table1[[#This Row],[ZIPCODE]],Table2[Zip Code],Table2[County])</f>
        <v>Washington</v>
      </c>
      <c r="I4191" t="str">
        <f>_xlfn.XLOOKUP(Table1[[#This Row],[ZIPCODE]],Table3[zip],Table3[county])</f>
        <v>Washington County</v>
      </c>
      <c r="J4191" t="str">
        <f>IFERROR(Table1[[#This Row],[County (Utah.gov)]], SUBSTITUTE(Table1[[#This Row],[County (WPR)]], " County", ""))</f>
        <v>Washington</v>
      </c>
    </row>
    <row r="4192" spans="1:10">
      <c r="A4192" t="s">
        <v>137</v>
      </c>
      <c r="B4192" t="s">
        <v>20</v>
      </c>
      <c r="C4192">
        <v>2025</v>
      </c>
      <c r="D4192">
        <v>2</v>
      </c>
      <c r="E4192">
        <v>84790</v>
      </c>
      <c r="F4192" t="s">
        <v>290</v>
      </c>
      <c r="G4192">
        <v>94</v>
      </c>
      <c r="H4192" t="str">
        <f>_xlfn.XLOOKUP(Table1[[#This Row],[ZIPCODE]],Table2[Zip Code],Table2[County])</f>
        <v>Washington</v>
      </c>
      <c r="I4192" t="str">
        <f>_xlfn.XLOOKUP(Table1[[#This Row],[ZIPCODE]],Table3[zip],Table3[county])</f>
        <v>Washington County</v>
      </c>
      <c r="J4192" t="str">
        <f>IFERROR(Table1[[#This Row],[County (Utah.gov)]], SUBSTITUTE(Table1[[#This Row],[County (WPR)]], " County", ""))</f>
        <v>Washington</v>
      </c>
    </row>
    <row r="4193" spans="1:10">
      <c r="A4193" t="s">
        <v>137</v>
      </c>
      <c r="B4193" t="s">
        <v>20</v>
      </c>
      <c r="C4193">
        <v>2025</v>
      </c>
      <c r="D4193">
        <v>2</v>
      </c>
      <c r="E4193">
        <v>84790</v>
      </c>
      <c r="F4193" t="s">
        <v>291</v>
      </c>
      <c r="G4193">
        <v>30</v>
      </c>
      <c r="H4193" t="str">
        <f>_xlfn.XLOOKUP(Table1[[#This Row],[ZIPCODE]],Table2[Zip Code],Table2[County])</f>
        <v>Washington</v>
      </c>
      <c r="I4193" t="str">
        <f>_xlfn.XLOOKUP(Table1[[#This Row],[ZIPCODE]],Table3[zip],Table3[county])</f>
        <v>Washington County</v>
      </c>
      <c r="J4193" t="str">
        <f>IFERROR(Table1[[#This Row],[County (Utah.gov)]], SUBSTITUTE(Table1[[#This Row],[County (WPR)]], " County", ""))</f>
        <v>Washington</v>
      </c>
    </row>
    <row r="4194" spans="1:10">
      <c r="A4194" t="s">
        <v>137</v>
      </c>
      <c r="B4194" t="s">
        <v>323</v>
      </c>
      <c r="C4194">
        <v>2025</v>
      </c>
      <c r="D4194">
        <v>2</v>
      </c>
      <c r="E4194">
        <v>84003</v>
      </c>
      <c r="F4194" t="s">
        <v>290</v>
      </c>
      <c r="G4194">
        <v>2</v>
      </c>
      <c r="H4194" t="str">
        <f>_xlfn.XLOOKUP(Table1[[#This Row],[ZIPCODE]],Table2[Zip Code],Table2[County])</f>
        <v>Utah</v>
      </c>
      <c r="I4194" t="str">
        <f>_xlfn.XLOOKUP(Table1[[#This Row],[ZIPCODE]],Table3[zip],Table3[county])</f>
        <v>Utah County</v>
      </c>
      <c r="J4194" t="str">
        <f>IFERROR(Table1[[#This Row],[County (Utah.gov)]], SUBSTITUTE(Table1[[#This Row],[County (WPR)]], " County", ""))</f>
        <v>Utah</v>
      </c>
    </row>
    <row r="4195" spans="1:10">
      <c r="A4195" t="s">
        <v>137</v>
      </c>
      <c r="B4195" t="s">
        <v>323</v>
      </c>
      <c r="C4195">
        <v>2025</v>
      </c>
      <c r="D4195">
        <v>2</v>
      </c>
      <c r="E4195">
        <v>84003</v>
      </c>
      <c r="F4195" t="s">
        <v>291</v>
      </c>
      <c r="G4195">
        <v>1</v>
      </c>
      <c r="H4195" t="str">
        <f>_xlfn.XLOOKUP(Table1[[#This Row],[ZIPCODE]],Table2[Zip Code],Table2[County])</f>
        <v>Utah</v>
      </c>
      <c r="I4195" t="str">
        <f>_xlfn.XLOOKUP(Table1[[#This Row],[ZIPCODE]],Table3[zip],Table3[county])</f>
        <v>Utah County</v>
      </c>
      <c r="J4195" t="str">
        <f>IFERROR(Table1[[#This Row],[County (Utah.gov)]], SUBSTITUTE(Table1[[#This Row],[County (WPR)]], " County", ""))</f>
        <v>Utah</v>
      </c>
    </row>
    <row r="4196" spans="1:10">
      <c r="A4196" t="s">
        <v>137</v>
      </c>
      <c r="B4196" t="s">
        <v>323</v>
      </c>
      <c r="C4196">
        <v>2025</v>
      </c>
      <c r="D4196">
        <v>2</v>
      </c>
      <c r="E4196">
        <v>84020</v>
      </c>
      <c r="F4196" t="s">
        <v>290</v>
      </c>
      <c r="G4196">
        <v>1</v>
      </c>
      <c r="H4196" t="str">
        <f>_xlfn.XLOOKUP(Table1[[#This Row],[ZIPCODE]],Table2[Zip Code],Table2[County])</f>
        <v>Salt Lake</v>
      </c>
      <c r="I4196" t="str">
        <f>_xlfn.XLOOKUP(Table1[[#This Row],[ZIPCODE]],Table3[zip],Table3[county])</f>
        <v>Salt Lake County</v>
      </c>
      <c r="J4196" t="str">
        <f>IFERROR(Table1[[#This Row],[County (Utah.gov)]], SUBSTITUTE(Table1[[#This Row],[County (WPR)]], " County", ""))</f>
        <v>Salt Lake</v>
      </c>
    </row>
    <row r="4197" spans="1:10">
      <c r="A4197" t="s">
        <v>137</v>
      </c>
      <c r="B4197" t="s">
        <v>323</v>
      </c>
      <c r="C4197">
        <v>2025</v>
      </c>
      <c r="D4197">
        <v>2</v>
      </c>
      <c r="E4197">
        <v>84032</v>
      </c>
      <c r="F4197" t="s">
        <v>290</v>
      </c>
      <c r="G4197">
        <v>10</v>
      </c>
      <c r="H4197" t="str">
        <f>_xlfn.XLOOKUP(Table1[[#This Row],[ZIPCODE]],Table2[Zip Code],Table2[County])</f>
        <v>Wasatch</v>
      </c>
      <c r="I4197" t="str">
        <f>_xlfn.XLOOKUP(Table1[[#This Row],[ZIPCODE]],Table3[zip],Table3[county])</f>
        <v>Wasatch County</v>
      </c>
      <c r="J4197" t="str">
        <f>IFERROR(Table1[[#This Row],[County (Utah.gov)]], SUBSTITUTE(Table1[[#This Row],[County (WPR)]], " County", ""))</f>
        <v>Wasatch</v>
      </c>
    </row>
    <row r="4198" spans="1:10">
      <c r="A4198" t="s">
        <v>137</v>
      </c>
      <c r="B4198" t="s">
        <v>323</v>
      </c>
      <c r="C4198">
        <v>2025</v>
      </c>
      <c r="D4198">
        <v>2</v>
      </c>
      <c r="E4198">
        <v>84032</v>
      </c>
      <c r="F4198" t="s">
        <v>291</v>
      </c>
      <c r="G4198">
        <v>1</v>
      </c>
      <c r="H4198" t="str">
        <f>_xlfn.XLOOKUP(Table1[[#This Row],[ZIPCODE]],Table2[Zip Code],Table2[County])</f>
        <v>Wasatch</v>
      </c>
      <c r="I4198" t="str">
        <f>_xlfn.XLOOKUP(Table1[[#This Row],[ZIPCODE]],Table3[zip],Table3[county])</f>
        <v>Wasatch County</v>
      </c>
      <c r="J4198" t="str">
        <f>IFERROR(Table1[[#This Row],[County (Utah.gov)]], SUBSTITUTE(Table1[[#This Row],[County (WPR)]], " County", ""))</f>
        <v>Wasatch</v>
      </c>
    </row>
    <row r="4199" spans="1:10">
      <c r="A4199" t="s">
        <v>137</v>
      </c>
      <c r="B4199" t="s">
        <v>323</v>
      </c>
      <c r="C4199">
        <v>2025</v>
      </c>
      <c r="D4199">
        <v>2</v>
      </c>
      <c r="E4199">
        <v>84036</v>
      </c>
      <c r="F4199" t="s">
        <v>290</v>
      </c>
      <c r="G4199">
        <v>2</v>
      </c>
      <c r="H4199" t="str">
        <f>_xlfn.XLOOKUP(Table1[[#This Row],[ZIPCODE]],Table2[Zip Code],Table2[County])</f>
        <v>Summit</v>
      </c>
      <c r="I4199" t="str">
        <f>_xlfn.XLOOKUP(Table1[[#This Row],[ZIPCODE]],Table3[zip],Table3[county])</f>
        <v>Summit County</v>
      </c>
      <c r="J4199" t="str">
        <f>IFERROR(Table1[[#This Row],[County (Utah.gov)]], SUBSTITUTE(Table1[[#This Row],[County (WPR)]], " County", ""))</f>
        <v>Summit</v>
      </c>
    </row>
    <row r="4200" spans="1:10">
      <c r="A4200" t="s">
        <v>137</v>
      </c>
      <c r="B4200" t="s">
        <v>323</v>
      </c>
      <c r="C4200">
        <v>2025</v>
      </c>
      <c r="D4200">
        <v>2</v>
      </c>
      <c r="E4200">
        <v>84043</v>
      </c>
      <c r="F4200" t="s">
        <v>290</v>
      </c>
      <c r="G4200">
        <v>4</v>
      </c>
      <c r="H4200" t="str">
        <f>_xlfn.XLOOKUP(Table1[[#This Row],[ZIPCODE]],Table2[Zip Code],Table2[County])</f>
        <v>Utah</v>
      </c>
      <c r="I4200" t="str">
        <f>_xlfn.XLOOKUP(Table1[[#This Row],[ZIPCODE]],Table3[zip],Table3[county])</f>
        <v>Utah County</v>
      </c>
      <c r="J4200" t="str">
        <f>IFERROR(Table1[[#This Row],[County (Utah.gov)]], SUBSTITUTE(Table1[[#This Row],[County (WPR)]], " County", ""))</f>
        <v>Utah</v>
      </c>
    </row>
    <row r="4201" spans="1:10">
      <c r="A4201" t="s">
        <v>137</v>
      </c>
      <c r="B4201" t="s">
        <v>323</v>
      </c>
      <c r="C4201">
        <v>2025</v>
      </c>
      <c r="D4201">
        <v>2</v>
      </c>
      <c r="E4201">
        <v>84043</v>
      </c>
      <c r="F4201" t="s">
        <v>291</v>
      </c>
      <c r="G4201">
        <v>1</v>
      </c>
      <c r="H4201" t="str">
        <f>_xlfn.XLOOKUP(Table1[[#This Row],[ZIPCODE]],Table2[Zip Code],Table2[County])</f>
        <v>Utah</v>
      </c>
      <c r="I4201" t="str">
        <f>_xlfn.XLOOKUP(Table1[[#This Row],[ZIPCODE]],Table3[zip],Table3[county])</f>
        <v>Utah County</v>
      </c>
      <c r="J4201" t="str">
        <f>IFERROR(Table1[[#This Row],[County (Utah.gov)]], SUBSTITUTE(Table1[[#This Row],[County (WPR)]], " County", ""))</f>
        <v>Utah</v>
      </c>
    </row>
    <row r="4202" spans="1:10">
      <c r="A4202" t="s">
        <v>137</v>
      </c>
      <c r="B4202" t="s">
        <v>323</v>
      </c>
      <c r="C4202">
        <v>2025</v>
      </c>
      <c r="D4202">
        <v>2</v>
      </c>
      <c r="E4202">
        <v>84049</v>
      </c>
      <c r="F4202" t="s">
        <v>290</v>
      </c>
      <c r="G4202">
        <v>2</v>
      </c>
      <c r="H4202" t="str">
        <f>_xlfn.XLOOKUP(Table1[[#This Row],[ZIPCODE]],Table2[Zip Code],Table2[County])</f>
        <v>Wasatch</v>
      </c>
      <c r="I4202" t="str">
        <f>_xlfn.XLOOKUP(Table1[[#This Row],[ZIPCODE]],Table3[zip],Table3[county])</f>
        <v>Wasatch County</v>
      </c>
      <c r="J4202" t="str">
        <f>IFERROR(Table1[[#This Row],[County (Utah.gov)]], SUBSTITUTE(Table1[[#This Row],[County (WPR)]], " County", ""))</f>
        <v>Wasatch</v>
      </c>
    </row>
    <row r="4203" spans="1:10">
      <c r="A4203" t="s">
        <v>137</v>
      </c>
      <c r="B4203" t="s">
        <v>323</v>
      </c>
      <c r="C4203">
        <v>2025</v>
      </c>
      <c r="D4203">
        <v>2</v>
      </c>
      <c r="E4203">
        <v>84058</v>
      </c>
      <c r="F4203" t="s">
        <v>290</v>
      </c>
      <c r="G4203">
        <v>2</v>
      </c>
      <c r="H4203" t="str">
        <f>_xlfn.XLOOKUP(Table1[[#This Row],[ZIPCODE]],Table2[Zip Code],Table2[County])</f>
        <v>Utah</v>
      </c>
      <c r="I4203" t="str">
        <f>_xlfn.XLOOKUP(Table1[[#This Row],[ZIPCODE]],Table3[zip],Table3[county])</f>
        <v>Utah County</v>
      </c>
      <c r="J4203" t="str">
        <f>IFERROR(Table1[[#This Row],[County (Utah.gov)]], SUBSTITUTE(Table1[[#This Row],[County (WPR)]], " County", ""))</f>
        <v>Utah</v>
      </c>
    </row>
    <row r="4204" spans="1:10">
      <c r="A4204" t="s">
        <v>137</v>
      </c>
      <c r="B4204" t="s">
        <v>323</v>
      </c>
      <c r="C4204">
        <v>2025</v>
      </c>
      <c r="D4204">
        <v>2</v>
      </c>
      <c r="E4204">
        <v>84062</v>
      </c>
      <c r="F4204" t="s">
        <v>290</v>
      </c>
      <c r="G4204">
        <v>1</v>
      </c>
      <c r="H4204" t="str">
        <f>_xlfn.XLOOKUP(Table1[[#This Row],[ZIPCODE]],Table2[Zip Code],Table2[County])</f>
        <v>Utah</v>
      </c>
      <c r="I4204" t="str">
        <f>_xlfn.XLOOKUP(Table1[[#This Row],[ZIPCODE]],Table3[zip],Table3[county])</f>
        <v>Utah County</v>
      </c>
      <c r="J4204" t="str">
        <f>IFERROR(Table1[[#This Row],[County (Utah.gov)]], SUBSTITUTE(Table1[[#This Row],[County (WPR)]], " County", ""))</f>
        <v>Utah</v>
      </c>
    </row>
    <row r="4205" spans="1:10">
      <c r="A4205" t="s">
        <v>137</v>
      </c>
      <c r="B4205" t="s">
        <v>323</v>
      </c>
      <c r="C4205">
        <v>2025</v>
      </c>
      <c r="D4205">
        <v>2</v>
      </c>
      <c r="E4205">
        <v>84062</v>
      </c>
      <c r="F4205" t="s">
        <v>291</v>
      </c>
      <c r="G4205">
        <v>1</v>
      </c>
      <c r="H4205" t="str">
        <f>_xlfn.XLOOKUP(Table1[[#This Row],[ZIPCODE]],Table2[Zip Code],Table2[County])</f>
        <v>Utah</v>
      </c>
      <c r="I4205" t="str">
        <f>_xlfn.XLOOKUP(Table1[[#This Row],[ZIPCODE]],Table3[zip],Table3[county])</f>
        <v>Utah County</v>
      </c>
      <c r="J4205" t="str">
        <f>IFERROR(Table1[[#This Row],[County (Utah.gov)]], SUBSTITUTE(Table1[[#This Row],[County (WPR)]], " County", ""))</f>
        <v>Utah</v>
      </c>
    </row>
    <row r="4206" spans="1:10">
      <c r="A4206" t="s">
        <v>137</v>
      </c>
      <c r="B4206" t="s">
        <v>323</v>
      </c>
      <c r="C4206">
        <v>2025</v>
      </c>
      <c r="D4206">
        <v>2</v>
      </c>
      <c r="E4206">
        <v>84065</v>
      </c>
      <c r="F4206" t="s">
        <v>291</v>
      </c>
      <c r="G4206">
        <v>1</v>
      </c>
      <c r="H4206" t="str">
        <f>_xlfn.XLOOKUP(Table1[[#This Row],[ZIPCODE]],Table2[Zip Code],Table2[County])</f>
        <v>Salt Lake</v>
      </c>
      <c r="I4206" t="str">
        <f>_xlfn.XLOOKUP(Table1[[#This Row],[ZIPCODE]],Table3[zip],Table3[county])</f>
        <v>Salt Lake County</v>
      </c>
      <c r="J4206" t="str">
        <f>IFERROR(Table1[[#This Row],[County (Utah.gov)]], SUBSTITUTE(Table1[[#This Row],[County (WPR)]], " County", ""))</f>
        <v>Salt Lake</v>
      </c>
    </row>
    <row r="4207" spans="1:10">
      <c r="A4207" t="s">
        <v>137</v>
      </c>
      <c r="B4207" t="s">
        <v>323</v>
      </c>
      <c r="C4207">
        <v>2025</v>
      </c>
      <c r="D4207">
        <v>2</v>
      </c>
      <c r="E4207">
        <v>84095</v>
      </c>
      <c r="F4207" t="s">
        <v>290</v>
      </c>
      <c r="G4207">
        <v>1</v>
      </c>
      <c r="H4207" t="str">
        <f>_xlfn.XLOOKUP(Table1[[#This Row],[ZIPCODE]],Table2[Zip Code],Table2[County])</f>
        <v>Salt Lake</v>
      </c>
      <c r="I4207" t="str">
        <f>_xlfn.XLOOKUP(Table1[[#This Row],[ZIPCODE]],Table3[zip],Table3[county])</f>
        <v>Salt Lake County</v>
      </c>
      <c r="J4207" t="str">
        <f>IFERROR(Table1[[#This Row],[County (Utah.gov)]], SUBSTITUTE(Table1[[#This Row],[County (WPR)]], " County", ""))</f>
        <v>Salt Lake</v>
      </c>
    </row>
    <row r="4208" spans="1:10">
      <c r="A4208" t="s">
        <v>137</v>
      </c>
      <c r="B4208" t="s">
        <v>323</v>
      </c>
      <c r="C4208">
        <v>2025</v>
      </c>
      <c r="D4208">
        <v>2</v>
      </c>
      <c r="E4208">
        <v>84107</v>
      </c>
      <c r="F4208" t="s">
        <v>290</v>
      </c>
      <c r="G4208">
        <v>1</v>
      </c>
      <c r="H4208" t="str">
        <f>_xlfn.XLOOKUP(Table1[[#This Row],[ZIPCODE]],Table2[Zip Code],Table2[County])</f>
        <v>Salt Lake</v>
      </c>
      <c r="I4208" t="str">
        <f>_xlfn.XLOOKUP(Table1[[#This Row],[ZIPCODE]],Table3[zip],Table3[county])</f>
        <v>Salt Lake County</v>
      </c>
      <c r="J4208" t="str">
        <f>IFERROR(Table1[[#This Row],[County (Utah.gov)]], SUBSTITUTE(Table1[[#This Row],[County (WPR)]], " County", ""))</f>
        <v>Salt Lake</v>
      </c>
    </row>
    <row r="4209" spans="1:10">
      <c r="A4209" t="s">
        <v>137</v>
      </c>
      <c r="B4209" t="s">
        <v>323</v>
      </c>
      <c r="C4209">
        <v>2025</v>
      </c>
      <c r="D4209">
        <v>2</v>
      </c>
      <c r="E4209">
        <v>84123</v>
      </c>
      <c r="F4209" t="s">
        <v>290</v>
      </c>
      <c r="G4209">
        <v>1</v>
      </c>
      <c r="H4209" t="str">
        <f>_xlfn.XLOOKUP(Table1[[#This Row],[ZIPCODE]],Table2[Zip Code],Table2[County])</f>
        <v>Salt Lake</v>
      </c>
      <c r="I4209" t="str">
        <f>_xlfn.XLOOKUP(Table1[[#This Row],[ZIPCODE]],Table3[zip],Table3[county])</f>
        <v>Salt Lake County</v>
      </c>
      <c r="J4209" t="str">
        <f>IFERROR(Table1[[#This Row],[County (Utah.gov)]], SUBSTITUTE(Table1[[#This Row],[County (WPR)]], " County", ""))</f>
        <v>Salt Lake</v>
      </c>
    </row>
    <row r="4210" spans="1:10">
      <c r="A4210" t="s">
        <v>137</v>
      </c>
      <c r="B4210" t="s">
        <v>323</v>
      </c>
      <c r="C4210">
        <v>2025</v>
      </c>
      <c r="D4210">
        <v>2</v>
      </c>
      <c r="E4210">
        <v>84335</v>
      </c>
      <c r="F4210" t="s">
        <v>290</v>
      </c>
      <c r="G4210">
        <v>1</v>
      </c>
      <c r="H4210" t="str">
        <f>_xlfn.XLOOKUP(Table1[[#This Row],[ZIPCODE]],Table2[Zip Code],Table2[County])</f>
        <v>Cache</v>
      </c>
      <c r="I4210" t="str">
        <f>_xlfn.XLOOKUP(Table1[[#This Row],[ZIPCODE]],Table3[zip],Table3[county])</f>
        <v>Cache County</v>
      </c>
      <c r="J4210" t="str">
        <f>IFERROR(Table1[[#This Row],[County (Utah.gov)]], SUBSTITUTE(Table1[[#This Row],[County (WPR)]], " County", ""))</f>
        <v>Cache</v>
      </c>
    </row>
    <row r="4211" spans="1:10">
      <c r="A4211" t="s">
        <v>137</v>
      </c>
      <c r="B4211" t="s">
        <v>323</v>
      </c>
      <c r="C4211">
        <v>2025</v>
      </c>
      <c r="D4211">
        <v>2</v>
      </c>
      <c r="E4211">
        <v>84601</v>
      </c>
      <c r="F4211" t="s">
        <v>290</v>
      </c>
      <c r="G4211">
        <v>1</v>
      </c>
      <c r="H4211" t="str">
        <f>_xlfn.XLOOKUP(Table1[[#This Row],[ZIPCODE]],Table2[Zip Code],Table2[County])</f>
        <v>Utah</v>
      </c>
      <c r="I4211" t="str">
        <f>_xlfn.XLOOKUP(Table1[[#This Row],[ZIPCODE]],Table3[zip],Table3[county])</f>
        <v>Utah County</v>
      </c>
      <c r="J4211" t="str">
        <f>IFERROR(Table1[[#This Row],[County (Utah.gov)]], SUBSTITUTE(Table1[[#This Row],[County (WPR)]], " County", ""))</f>
        <v>Utah</v>
      </c>
    </row>
    <row r="4212" spans="1:10">
      <c r="A4212" t="s">
        <v>137</v>
      </c>
      <c r="B4212" t="s">
        <v>323</v>
      </c>
      <c r="C4212">
        <v>2025</v>
      </c>
      <c r="D4212">
        <v>2</v>
      </c>
      <c r="E4212">
        <v>84604</v>
      </c>
      <c r="F4212" t="s">
        <v>290</v>
      </c>
      <c r="G4212">
        <v>3</v>
      </c>
      <c r="H4212" t="str">
        <f>_xlfn.XLOOKUP(Table1[[#This Row],[ZIPCODE]],Table2[Zip Code],Table2[County])</f>
        <v>Utah</v>
      </c>
      <c r="I4212" t="str">
        <f>_xlfn.XLOOKUP(Table1[[#This Row],[ZIPCODE]],Table3[zip],Table3[county])</f>
        <v>Utah County</v>
      </c>
      <c r="J4212" t="str">
        <f>IFERROR(Table1[[#This Row],[County (Utah.gov)]], SUBSTITUTE(Table1[[#This Row],[County (WPR)]], " County", ""))</f>
        <v>Utah</v>
      </c>
    </row>
    <row r="4213" spans="1:10">
      <c r="A4213" t="s">
        <v>137</v>
      </c>
      <c r="B4213" t="s">
        <v>323</v>
      </c>
      <c r="C4213">
        <v>2025</v>
      </c>
      <c r="D4213">
        <v>2</v>
      </c>
      <c r="E4213">
        <v>84604</v>
      </c>
      <c r="F4213" t="s">
        <v>291</v>
      </c>
      <c r="G4213">
        <v>1</v>
      </c>
      <c r="H4213" t="str">
        <f>_xlfn.XLOOKUP(Table1[[#This Row],[ZIPCODE]],Table2[Zip Code],Table2[County])</f>
        <v>Utah</v>
      </c>
      <c r="I4213" t="str">
        <f>_xlfn.XLOOKUP(Table1[[#This Row],[ZIPCODE]],Table3[zip],Table3[county])</f>
        <v>Utah County</v>
      </c>
      <c r="J4213" t="str">
        <f>IFERROR(Table1[[#This Row],[County (Utah.gov)]], SUBSTITUTE(Table1[[#This Row],[County (WPR)]], " County", ""))</f>
        <v>Utah</v>
      </c>
    </row>
    <row r="4214" spans="1:10">
      <c r="A4214" t="s">
        <v>137</v>
      </c>
      <c r="B4214" t="s">
        <v>323</v>
      </c>
      <c r="C4214">
        <v>2025</v>
      </c>
      <c r="D4214">
        <v>2</v>
      </c>
      <c r="E4214">
        <v>84606</v>
      </c>
      <c r="F4214" t="s">
        <v>291</v>
      </c>
      <c r="G4214">
        <v>1</v>
      </c>
      <c r="H4214" t="str">
        <f>_xlfn.XLOOKUP(Table1[[#This Row],[ZIPCODE]],Table2[Zip Code],Table2[County])</f>
        <v>Utah</v>
      </c>
      <c r="I4214" t="str">
        <f>_xlfn.XLOOKUP(Table1[[#This Row],[ZIPCODE]],Table3[zip],Table3[county])</f>
        <v>Utah County</v>
      </c>
      <c r="J4214" t="str">
        <f>IFERROR(Table1[[#This Row],[County (Utah.gov)]], SUBSTITUTE(Table1[[#This Row],[County (WPR)]], " County", ""))</f>
        <v>Utah</v>
      </c>
    </row>
    <row r="4215" spans="1:10">
      <c r="A4215" t="s">
        <v>137</v>
      </c>
      <c r="B4215" t="s">
        <v>323</v>
      </c>
      <c r="C4215">
        <v>2025</v>
      </c>
      <c r="D4215">
        <v>2</v>
      </c>
      <c r="E4215">
        <v>84660</v>
      </c>
      <c r="F4215" t="s">
        <v>290</v>
      </c>
      <c r="G4215">
        <v>1</v>
      </c>
      <c r="H4215" t="str">
        <f>_xlfn.XLOOKUP(Table1[[#This Row],[ZIPCODE]],Table2[Zip Code],Table2[County])</f>
        <v>Utah</v>
      </c>
      <c r="I4215" t="str">
        <f>_xlfn.XLOOKUP(Table1[[#This Row],[ZIPCODE]],Table3[zip],Table3[county])</f>
        <v>Utah County</v>
      </c>
      <c r="J4215" t="str">
        <f>IFERROR(Table1[[#This Row],[County (Utah.gov)]], SUBSTITUTE(Table1[[#This Row],[County (WPR)]], " County", ""))</f>
        <v>Utah</v>
      </c>
    </row>
    <row r="4216" spans="1:10">
      <c r="A4216" t="s">
        <v>137</v>
      </c>
      <c r="B4216" t="s">
        <v>323</v>
      </c>
      <c r="C4216">
        <v>2025</v>
      </c>
      <c r="D4216">
        <v>2</v>
      </c>
      <c r="E4216">
        <v>84660</v>
      </c>
      <c r="F4216" t="s">
        <v>291</v>
      </c>
      <c r="G4216">
        <v>1</v>
      </c>
      <c r="H4216" t="str">
        <f>_xlfn.XLOOKUP(Table1[[#This Row],[ZIPCODE]],Table2[Zip Code],Table2[County])</f>
        <v>Utah</v>
      </c>
      <c r="I4216" t="str">
        <f>_xlfn.XLOOKUP(Table1[[#This Row],[ZIPCODE]],Table3[zip],Table3[county])</f>
        <v>Utah County</v>
      </c>
      <c r="J4216" t="str">
        <f>IFERROR(Table1[[#This Row],[County (Utah.gov)]], SUBSTITUTE(Table1[[#This Row],[County (WPR)]], " County", ""))</f>
        <v>Utah</v>
      </c>
    </row>
    <row r="4217" spans="1:10">
      <c r="A4217" t="s">
        <v>137</v>
      </c>
      <c r="B4217" t="s">
        <v>323</v>
      </c>
      <c r="C4217">
        <v>2025</v>
      </c>
      <c r="D4217">
        <v>2</v>
      </c>
      <c r="E4217">
        <v>84663</v>
      </c>
      <c r="F4217" t="s">
        <v>291</v>
      </c>
      <c r="G4217">
        <v>1</v>
      </c>
      <c r="H4217" t="str">
        <f>_xlfn.XLOOKUP(Table1[[#This Row],[ZIPCODE]],Table2[Zip Code],Table2[County])</f>
        <v>Utah</v>
      </c>
      <c r="I4217" t="str">
        <f>_xlfn.XLOOKUP(Table1[[#This Row],[ZIPCODE]],Table3[zip],Table3[county])</f>
        <v>Utah County</v>
      </c>
      <c r="J4217" t="str">
        <f>IFERROR(Table1[[#This Row],[County (Utah.gov)]], SUBSTITUTE(Table1[[#This Row],[County (WPR)]], " County", ""))</f>
        <v>Utah</v>
      </c>
    </row>
    <row r="4218" spans="1:10">
      <c r="A4218" t="s">
        <v>137</v>
      </c>
      <c r="B4218" t="s">
        <v>323</v>
      </c>
      <c r="C4218">
        <v>2025</v>
      </c>
      <c r="D4218">
        <v>2</v>
      </c>
      <c r="E4218">
        <v>84664</v>
      </c>
      <c r="F4218" t="s">
        <v>291</v>
      </c>
      <c r="G4218">
        <v>1</v>
      </c>
      <c r="H4218" t="str">
        <f>_xlfn.XLOOKUP(Table1[[#This Row],[ZIPCODE]],Table2[Zip Code],Table2[County])</f>
        <v>Utah</v>
      </c>
      <c r="I4218" t="str">
        <f>_xlfn.XLOOKUP(Table1[[#This Row],[ZIPCODE]],Table3[zip],Table3[county])</f>
        <v>Utah County</v>
      </c>
      <c r="J4218" t="str">
        <f>IFERROR(Table1[[#This Row],[County (Utah.gov)]], SUBSTITUTE(Table1[[#This Row],[County (WPR)]], " County", ""))</f>
        <v>Utah</v>
      </c>
    </row>
    <row r="4219" spans="1:10">
      <c r="A4219" t="s">
        <v>137</v>
      </c>
      <c r="B4219" t="s">
        <v>319</v>
      </c>
      <c r="C4219">
        <v>2025</v>
      </c>
      <c r="D4219">
        <v>2</v>
      </c>
      <c r="E4219">
        <v>84003</v>
      </c>
      <c r="F4219" t="s">
        <v>290</v>
      </c>
      <c r="G4219">
        <v>6</v>
      </c>
      <c r="H4219" t="str">
        <f>_xlfn.XLOOKUP(Table1[[#This Row],[ZIPCODE]],Table2[Zip Code],Table2[County])</f>
        <v>Utah</v>
      </c>
      <c r="I4219" t="str">
        <f>_xlfn.XLOOKUP(Table1[[#This Row],[ZIPCODE]],Table3[zip],Table3[county])</f>
        <v>Utah County</v>
      </c>
      <c r="J4219" t="str">
        <f>IFERROR(Table1[[#This Row],[County (Utah.gov)]], SUBSTITUTE(Table1[[#This Row],[County (WPR)]], " County", ""))</f>
        <v>Utah</v>
      </c>
    </row>
    <row r="4220" spans="1:10">
      <c r="A4220" t="s">
        <v>137</v>
      </c>
      <c r="B4220" t="s">
        <v>319</v>
      </c>
      <c r="C4220">
        <v>2025</v>
      </c>
      <c r="D4220">
        <v>2</v>
      </c>
      <c r="E4220">
        <v>84004</v>
      </c>
      <c r="F4220" t="s">
        <v>290</v>
      </c>
      <c r="G4220">
        <v>1</v>
      </c>
      <c r="H4220" t="str">
        <f>_xlfn.XLOOKUP(Table1[[#This Row],[ZIPCODE]],Table2[Zip Code],Table2[County])</f>
        <v>Utah</v>
      </c>
      <c r="I4220" t="str">
        <f>_xlfn.XLOOKUP(Table1[[#This Row],[ZIPCODE]],Table3[zip],Table3[county])</f>
        <v>Utah County</v>
      </c>
      <c r="J4220" t="str">
        <f>IFERROR(Table1[[#This Row],[County (Utah.gov)]], SUBSTITUTE(Table1[[#This Row],[County (WPR)]], " County", ""))</f>
        <v>Utah</v>
      </c>
    </row>
    <row r="4221" spans="1:10">
      <c r="A4221" t="s">
        <v>137</v>
      </c>
      <c r="B4221" t="s">
        <v>319</v>
      </c>
      <c r="C4221">
        <v>2025</v>
      </c>
      <c r="D4221">
        <v>2</v>
      </c>
      <c r="E4221">
        <v>84005</v>
      </c>
      <c r="F4221" t="s">
        <v>290</v>
      </c>
      <c r="G4221">
        <v>1</v>
      </c>
      <c r="H4221" t="e">
        <f>_xlfn.XLOOKUP(Table1[[#This Row],[ZIPCODE]],Table2[Zip Code],Table2[County])</f>
        <v>#N/A</v>
      </c>
      <c r="I4221" t="str">
        <f>_xlfn.XLOOKUP(Table1[[#This Row],[ZIPCODE]],Table3[zip],Table3[county])</f>
        <v>Utah County</v>
      </c>
      <c r="J4221" t="str">
        <f>IFERROR(Table1[[#This Row],[County (Utah.gov)]], SUBSTITUTE(Table1[[#This Row],[County (WPR)]], " County", ""))</f>
        <v>Utah</v>
      </c>
    </row>
    <row r="4222" spans="1:10">
      <c r="A4222" t="s">
        <v>137</v>
      </c>
      <c r="B4222" t="s">
        <v>319</v>
      </c>
      <c r="C4222">
        <v>2025</v>
      </c>
      <c r="D4222">
        <v>2</v>
      </c>
      <c r="E4222">
        <v>84010</v>
      </c>
      <c r="F4222" t="s">
        <v>290</v>
      </c>
      <c r="G4222">
        <v>1</v>
      </c>
      <c r="H4222" t="str">
        <f>_xlfn.XLOOKUP(Table1[[#This Row],[ZIPCODE]],Table2[Zip Code],Table2[County])</f>
        <v>Davis</v>
      </c>
      <c r="I4222" t="str">
        <f>_xlfn.XLOOKUP(Table1[[#This Row],[ZIPCODE]],Table3[zip],Table3[county])</f>
        <v>Davis County</v>
      </c>
      <c r="J4222" t="str">
        <f>IFERROR(Table1[[#This Row],[County (Utah.gov)]], SUBSTITUTE(Table1[[#This Row],[County (WPR)]], " County", ""))</f>
        <v>Davis</v>
      </c>
    </row>
    <row r="4223" spans="1:10">
      <c r="A4223" t="s">
        <v>137</v>
      </c>
      <c r="B4223" t="s">
        <v>319</v>
      </c>
      <c r="C4223">
        <v>2025</v>
      </c>
      <c r="D4223">
        <v>2</v>
      </c>
      <c r="E4223">
        <v>84042</v>
      </c>
      <c r="F4223" t="s">
        <v>290</v>
      </c>
      <c r="G4223">
        <v>1</v>
      </c>
      <c r="H4223" t="str">
        <f>_xlfn.XLOOKUP(Table1[[#This Row],[ZIPCODE]],Table2[Zip Code],Table2[County])</f>
        <v>Utah</v>
      </c>
      <c r="I4223" t="str">
        <f>_xlfn.XLOOKUP(Table1[[#This Row],[ZIPCODE]],Table3[zip],Table3[county])</f>
        <v>Utah County</v>
      </c>
      <c r="J4223" t="str">
        <f>IFERROR(Table1[[#This Row],[County (Utah.gov)]], SUBSTITUTE(Table1[[#This Row],[County (WPR)]], " County", ""))</f>
        <v>Utah</v>
      </c>
    </row>
    <row r="4224" spans="1:10">
      <c r="A4224" t="s">
        <v>137</v>
      </c>
      <c r="B4224" t="s">
        <v>319</v>
      </c>
      <c r="C4224">
        <v>2025</v>
      </c>
      <c r="D4224">
        <v>2</v>
      </c>
      <c r="E4224">
        <v>84043</v>
      </c>
      <c r="F4224" t="s">
        <v>290</v>
      </c>
      <c r="G4224">
        <v>2</v>
      </c>
      <c r="H4224" t="str">
        <f>_xlfn.XLOOKUP(Table1[[#This Row],[ZIPCODE]],Table2[Zip Code],Table2[County])</f>
        <v>Utah</v>
      </c>
      <c r="I4224" t="str">
        <f>_xlfn.XLOOKUP(Table1[[#This Row],[ZIPCODE]],Table3[zip],Table3[county])</f>
        <v>Utah County</v>
      </c>
      <c r="J4224" t="str">
        <f>IFERROR(Table1[[#This Row],[County (Utah.gov)]], SUBSTITUTE(Table1[[#This Row],[County (WPR)]], " County", ""))</f>
        <v>Utah</v>
      </c>
    </row>
    <row r="4225" spans="1:10">
      <c r="A4225" t="s">
        <v>137</v>
      </c>
      <c r="B4225" t="s">
        <v>319</v>
      </c>
      <c r="C4225">
        <v>2025</v>
      </c>
      <c r="D4225">
        <v>2</v>
      </c>
      <c r="E4225">
        <v>84043</v>
      </c>
      <c r="F4225" t="s">
        <v>291</v>
      </c>
      <c r="G4225">
        <v>2</v>
      </c>
      <c r="H4225" t="str">
        <f>_xlfn.XLOOKUP(Table1[[#This Row],[ZIPCODE]],Table2[Zip Code],Table2[County])</f>
        <v>Utah</v>
      </c>
      <c r="I4225" t="str">
        <f>_xlfn.XLOOKUP(Table1[[#This Row],[ZIPCODE]],Table3[zip],Table3[county])</f>
        <v>Utah County</v>
      </c>
      <c r="J4225" t="str">
        <f>IFERROR(Table1[[#This Row],[County (Utah.gov)]], SUBSTITUTE(Table1[[#This Row],[County (WPR)]], " County", ""))</f>
        <v>Utah</v>
      </c>
    </row>
    <row r="4226" spans="1:10">
      <c r="A4226" t="s">
        <v>137</v>
      </c>
      <c r="B4226" t="s">
        <v>319</v>
      </c>
      <c r="C4226">
        <v>2025</v>
      </c>
      <c r="D4226">
        <v>2</v>
      </c>
      <c r="E4226">
        <v>84045</v>
      </c>
      <c r="F4226" t="s">
        <v>290</v>
      </c>
      <c r="G4226">
        <v>3</v>
      </c>
      <c r="H4226" t="e">
        <f>_xlfn.XLOOKUP(Table1[[#This Row],[ZIPCODE]],Table2[Zip Code],Table2[County])</f>
        <v>#N/A</v>
      </c>
      <c r="I4226" t="str">
        <f>_xlfn.XLOOKUP(Table1[[#This Row],[ZIPCODE]],Table3[zip],Table3[county])</f>
        <v>Utah County</v>
      </c>
      <c r="J4226" t="str">
        <f>IFERROR(Table1[[#This Row],[County (Utah.gov)]], SUBSTITUTE(Table1[[#This Row],[County (WPR)]], " County", ""))</f>
        <v>Utah</v>
      </c>
    </row>
    <row r="4227" spans="1:10">
      <c r="A4227" t="s">
        <v>137</v>
      </c>
      <c r="B4227" t="s">
        <v>319</v>
      </c>
      <c r="C4227">
        <v>2025</v>
      </c>
      <c r="D4227">
        <v>2</v>
      </c>
      <c r="E4227">
        <v>84045</v>
      </c>
      <c r="F4227" t="s">
        <v>291</v>
      </c>
      <c r="G4227">
        <v>1</v>
      </c>
      <c r="H4227" t="e">
        <f>_xlfn.XLOOKUP(Table1[[#This Row],[ZIPCODE]],Table2[Zip Code],Table2[County])</f>
        <v>#N/A</v>
      </c>
      <c r="I4227" t="str">
        <f>_xlfn.XLOOKUP(Table1[[#This Row],[ZIPCODE]],Table3[zip],Table3[county])</f>
        <v>Utah County</v>
      </c>
      <c r="J4227" t="str">
        <f>IFERROR(Table1[[#This Row],[County (Utah.gov)]], SUBSTITUTE(Table1[[#This Row],[County (WPR)]], " County", ""))</f>
        <v>Utah</v>
      </c>
    </row>
    <row r="4228" spans="1:10">
      <c r="A4228" t="s">
        <v>137</v>
      </c>
      <c r="B4228" t="s">
        <v>319</v>
      </c>
      <c r="C4228">
        <v>2025</v>
      </c>
      <c r="D4228">
        <v>2</v>
      </c>
      <c r="E4228">
        <v>84047</v>
      </c>
      <c r="F4228" t="s">
        <v>290</v>
      </c>
      <c r="G4228">
        <v>1</v>
      </c>
      <c r="H4228" t="str">
        <f>_xlfn.XLOOKUP(Table1[[#This Row],[ZIPCODE]],Table2[Zip Code],Table2[County])</f>
        <v>Salt Lake</v>
      </c>
      <c r="I4228" t="str">
        <f>_xlfn.XLOOKUP(Table1[[#This Row],[ZIPCODE]],Table3[zip],Table3[county])</f>
        <v>Salt Lake County</v>
      </c>
      <c r="J4228" t="str">
        <f>IFERROR(Table1[[#This Row],[County (Utah.gov)]], SUBSTITUTE(Table1[[#This Row],[County (WPR)]], " County", ""))</f>
        <v>Salt Lake</v>
      </c>
    </row>
    <row r="4229" spans="1:10">
      <c r="A4229" t="s">
        <v>137</v>
      </c>
      <c r="B4229" t="s">
        <v>319</v>
      </c>
      <c r="C4229">
        <v>2025</v>
      </c>
      <c r="D4229">
        <v>2</v>
      </c>
      <c r="E4229">
        <v>84050</v>
      </c>
      <c r="F4229" t="s">
        <v>291</v>
      </c>
      <c r="G4229">
        <v>1</v>
      </c>
      <c r="H4229" t="str">
        <f>_xlfn.XLOOKUP(Table1[[#This Row],[ZIPCODE]],Table2[Zip Code],Table2[County])</f>
        <v>Morgan</v>
      </c>
      <c r="I4229" t="str">
        <f>_xlfn.XLOOKUP(Table1[[#This Row],[ZIPCODE]],Table3[zip],Table3[county])</f>
        <v>Morgan County</v>
      </c>
      <c r="J4229" t="str">
        <f>IFERROR(Table1[[#This Row],[County (Utah.gov)]], SUBSTITUTE(Table1[[#This Row],[County (WPR)]], " County", ""))</f>
        <v>Morgan</v>
      </c>
    </row>
    <row r="4230" spans="1:10">
      <c r="A4230" t="s">
        <v>137</v>
      </c>
      <c r="B4230" t="s">
        <v>319</v>
      </c>
      <c r="C4230">
        <v>2025</v>
      </c>
      <c r="D4230">
        <v>2</v>
      </c>
      <c r="E4230">
        <v>84057</v>
      </c>
      <c r="F4230" t="s">
        <v>291</v>
      </c>
      <c r="G4230">
        <v>1</v>
      </c>
      <c r="H4230" t="str">
        <f>_xlfn.XLOOKUP(Table1[[#This Row],[ZIPCODE]],Table2[Zip Code],Table2[County])</f>
        <v>Utah</v>
      </c>
      <c r="I4230" t="str">
        <f>_xlfn.XLOOKUP(Table1[[#This Row],[ZIPCODE]],Table3[zip],Table3[county])</f>
        <v>Utah County</v>
      </c>
      <c r="J4230" t="str">
        <f>IFERROR(Table1[[#This Row],[County (Utah.gov)]], SUBSTITUTE(Table1[[#This Row],[County (WPR)]], " County", ""))</f>
        <v>Utah</v>
      </c>
    </row>
    <row r="4231" spans="1:10">
      <c r="A4231" t="s">
        <v>137</v>
      </c>
      <c r="B4231" t="s">
        <v>319</v>
      </c>
      <c r="C4231">
        <v>2025</v>
      </c>
      <c r="D4231">
        <v>2</v>
      </c>
      <c r="E4231">
        <v>84058</v>
      </c>
      <c r="F4231" t="s">
        <v>290</v>
      </c>
      <c r="G4231">
        <v>3</v>
      </c>
      <c r="H4231" t="str">
        <f>_xlfn.XLOOKUP(Table1[[#This Row],[ZIPCODE]],Table2[Zip Code],Table2[County])</f>
        <v>Utah</v>
      </c>
      <c r="I4231" t="str">
        <f>_xlfn.XLOOKUP(Table1[[#This Row],[ZIPCODE]],Table3[zip],Table3[county])</f>
        <v>Utah County</v>
      </c>
      <c r="J4231" t="str">
        <f>IFERROR(Table1[[#This Row],[County (Utah.gov)]], SUBSTITUTE(Table1[[#This Row],[County (WPR)]], " County", ""))</f>
        <v>Utah</v>
      </c>
    </row>
    <row r="4232" spans="1:10">
      <c r="A4232" t="s">
        <v>137</v>
      </c>
      <c r="B4232" t="s">
        <v>319</v>
      </c>
      <c r="C4232">
        <v>2025</v>
      </c>
      <c r="D4232">
        <v>2</v>
      </c>
      <c r="E4232">
        <v>84059</v>
      </c>
      <c r="F4232" t="s">
        <v>290</v>
      </c>
      <c r="G4232">
        <v>1</v>
      </c>
      <c r="H4232" t="str">
        <f>_xlfn.XLOOKUP(Table1[[#This Row],[ZIPCODE]],Table2[Zip Code],Table2[County])</f>
        <v>Utah</v>
      </c>
      <c r="I4232" t="str">
        <f>_xlfn.XLOOKUP(Table1[[#This Row],[ZIPCODE]],Table3[zip],Table3[county])</f>
        <v>Utah County</v>
      </c>
      <c r="J4232" t="str">
        <f>IFERROR(Table1[[#This Row],[County (Utah.gov)]], SUBSTITUTE(Table1[[#This Row],[County (WPR)]], " County", ""))</f>
        <v>Utah</v>
      </c>
    </row>
    <row r="4233" spans="1:10">
      <c r="A4233" t="s">
        <v>137</v>
      </c>
      <c r="B4233" t="s">
        <v>319</v>
      </c>
      <c r="C4233">
        <v>2025</v>
      </c>
      <c r="D4233">
        <v>2</v>
      </c>
      <c r="E4233">
        <v>84059</v>
      </c>
      <c r="F4233" t="s">
        <v>291</v>
      </c>
      <c r="G4233">
        <v>1</v>
      </c>
      <c r="H4233" t="str">
        <f>_xlfn.XLOOKUP(Table1[[#This Row],[ZIPCODE]],Table2[Zip Code],Table2[County])</f>
        <v>Utah</v>
      </c>
      <c r="I4233" t="str">
        <f>_xlfn.XLOOKUP(Table1[[#This Row],[ZIPCODE]],Table3[zip],Table3[county])</f>
        <v>Utah County</v>
      </c>
      <c r="J4233" t="str">
        <f>IFERROR(Table1[[#This Row],[County (Utah.gov)]], SUBSTITUTE(Table1[[#This Row],[County (WPR)]], " County", ""))</f>
        <v>Utah</v>
      </c>
    </row>
    <row r="4234" spans="1:10">
      <c r="A4234" t="s">
        <v>137</v>
      </c>
      <c r="B4234" t="s">
        <v>319</v>
      </c>
      <c r="C4234">
        <v>2025</v>
      </c>
      <c r="D4234">
        <v>2</v>
      </c>
      <c r="E4234">
        <v>84062</v>
      </c>
      <c r="F4234" t="s">
        <v>290</v>
      </c>
      <c r="G4234">
        <v>3</v>
      </c>
      <c r="H4234" t="str">
        <f>_xlfn.XLOOKUP(Table1[[#This Row],[ZIPCODE]],Table2[Zip Code],Table2[County])</f>
        <v>Utah</v>
      </c>
      <c r="I4234" t="str">
        <f>_xlfn.XLOOKUP(Table1[[#This Row],[ZIPCODE]],Table3[zip],Table3[county])</f>
        <v>Utah County</v>
      </c>
      <c r="J4234" t="str">
        <f>IFERROR(Table1[[#This Row],[County (Utah.gov)]], SUBSTITUTE(Table1[[#This Row],[County (WPR)]], " County", ""))</f>
        <v>Utah</v>
      </c>
    </row>
    <row r="4235" spans="1:10">
      <c r="A4235" t="s">
        <v>137</v>
      </c>
      <c r="B4235" t="s">
        <v>319</v>
      </c>
      <c r="C4235">
        <v>2025</v>
      </c>
      <c r="D4235">
        <v>2</v>
      </c>
      <c r="E4235">
        <v>84062</v>
      </c>
      <c r="F4235" t="s">
        <v>291</v>
      </c>
      <c r="G4235">
        <v>1</v>
      </c>
      <c r="H4235" t="str">
        <f>_xlfn.XLOOKUP(Table1[[#This Row],[ZIPCODE]],Table2[Zip Code],Table2[County])</f>
        <v>Utah</v>
      </c>
      <c r="I4235" t="str">
        <f>_xlfn.XLOOKUP(Table1[[#This Row],[ZIPCODE]],Table3[zip],Table3[county])</f>
        <v>Utah County</v>
      </c>
      <c r="J4235" t="str">
        <f>IFERROR(Table1[[#This Row],[County (Utah.gov)]], SUBSTITUTE(Table1[[#This Row],[County (WPR)]], " County", ""))</f>
        <v>Utah</v>
      </c>
    </row>
    <row r="4236" spans="1:10">
      <c r="A4236" t="s">
        <v>137</v>
      </c>
      <c r="B4236" t="s">
        <v>319</v>
      </c>
      <c r="C4236">
        <v>2025</v>
      </c>
      <c r="D4236">
        <v>2</v>
      </c>
      <c r="E4236">
        <v>84066</v>
      </c>
      <c r="F4236" t="s">
        <v>291</v>
      </c>
      <c r="G4236">
        <v>1</v>
      </c>
      <c r="H4236" t="str">
        <f>_xlfn.XLOOKUP(Table1[[#This Row],[ZIPCODE]],Table2[Zip Code],Table2[County])</f>
        <v>Duchesne</v>
      </c>
      <c r="I4236" t="str">
        <f>_xlfn.XLOOKUP(Table1[[#This Row],[ZIPCODE]],Table3[zip],Table3[county])</f>
        <v>Duchesne County</v>
      </c>
      <c r="J4236" t="str">
        <f>IFERROR(Table1[[#This Row],[County (Utah.gov)]], SUBSTITUTE(Table1[[#This Row],[County (WPR)]], " County", ""))</f>
        <v>Duchesne</v>
      </c>
    </row>
    <row r="4237" spans="1:10">
      <c r="A4237" t="s">
        <v>137</v>
      </c>
      <c r="B4237" t="s">
        <v>319</v>
      </c>
      <c r="C4237">
        <v>2025</v>
      </c>
      <c r="D4237">
        <v>2</v>
      </c>
      <c r="E4237">
        <v>84070</v>
      </c>
      <c r="F4237" t="s">
        <v>290</v>
      </c>
      <c r="G4237">
        <v>1</v>
      </c>
      <c r="H4237" t="str">
        <f>_xlfn.XLOOKUP(Table1[[#This Row],[ZIPCODE]],Table2[Zip Code],Table2[County])</f>
        <v>Salt Lake</v>
      </c>
      <c r="I4237" t="str">
        <f>_xlfn.XLOOKUP(Table1[[#This Row],[ZIPCODE]],Table3[zip],Table3[county])</f>
        <v>Salt Lake County</v>
      </c>
      <c r="J4237" t="str">
        <f>IFERROR(Table1[[#This Row],[County (Utah.gov)]], SUBSTITUTE(Table1[[#This Row],[County (WPR)]], " County", ""))</f>
        <v>Salt Lake</v>
      </c>
    </row>
    <row r="4238" spans="1:10">
      <c r="A4238" t="s">
        <v>137</v>
      </c>
      <c r="B4238" t="s">
        <v>319</v>
      </c>
      <c r="C4238">
        <v>2025</v>
      </c>
      <c r="D4238">
        <v>2</v>
      </c>
      <c r="E4238">
        <v>84070</v>
      </c>
      <c r="F4238" t="s">
        <v>291</v>
      </c>
      <c r="G4238">
        <v>2</v>
      </c>
      <c r="H4238" t="str">
        <f>_xlfn.XLOOKUP(Table1[[#This Row],[ZIPCODE]],Table2[Zip Code],Table2[County])</f>
        <v>Salt Lake</v>
      </c>
      <c r="I4238" t="str">
        <f>_xlfn.XLOOKUP(Table1[[#This Row],[ZIPCODE]],Table3[zip],Table3[county])</f>
        <v>Salt Lake County</v>
      </c>
      <c r="J4238" t="str">
        <f>IFERROR(Table1[[#This Row],[County (Utah.gov)]], SUBSTITUTE(Table1[[#This Row],[County (WPR)]], " County", ""))</f>
        <v>Salt Lake</v>
      </c>
    </row>
    <row r="4239" spans="1:10">
      <c r="A4239" t="s">
        <v>137</v>
      </c>
      <c r="B4239" t="s">
        <v>319</v>
      </c>
      <c r="C4239">
        <v>2025</v>
      </c>
      <c r="D4239">
        <v>2</v>
      </c>
      <c r="E4239">
        <v>84090</v>
      </c>
      <c r="F4239" t="s">
        <v>290</v>
      </c>
      <c r="G4239">
        <v>1</v>
      </c>
      <c r="H4239" t="str">
        <f>_xlfn.XLOOKUP(Table1[[#This Row],[ZIPCODE]],Table2[Zip Code],Table2[County])</f>
        <v>Salt Lake</v>
      </c>
      <c r="I4239" t="e">
        <f>_xlfn.XLOOKUP(Table1[[#This Row],[ZIPCODE]],Table3[zip],Table3[county])</f>
        <v>#N/A</v>
      </c>
      <c r="J4239" t="str">
        <f>IFERROR(Table1[[#This Row],[County (Utah.gov)]], SUBSTITUTE(Table1[[#This Row],[County (WPR)]], " County", ""))</f>
        <v>Salt Lake</v>
      </c>
    </row>
    <row r="4240" spans="1:10">
      <c r="A4240" t="s">
        <v>137</v>
      </c>
      <c r="B4240" t="s">
        <v>319</v>
      </c>
      <c r="C4240">
        <v>2025</v>
      </c>
      <c r="D4240">
        <v>2</v>
      </c>
      <c r="E4240">
        <v>84109</v>
      </c>
      <c r="F4240" t="s">
        <v>291</v>
      </c>
      <c r="G4240">
        <v>1</v>
      </c>
      <c r="H4240" t="str">
        <f>_xlfn.XLOOKUP(Table1[[#This Row],[ZIPCODE]],Table2[Zip Code],Table2[County])</f>
        <v>Salt Lake</v>
      </c>
      <c r="I4240" t="str">
        <f>_xlfn.XLOOKUP(Table1[[#This Row],[ZIPCODE]],Table3[zip],Table3[county])</f>
        <v>Salt Lake County</v>
      </c>
      <c r="J4240" t="str">
        <f>IFERROR(Table1[[#This Row],[County (Utah.gov)]], SUBSTITUTE(Table1[[#This Row],[County (WPR)]], " County", ""))</f>
        <v>Salt Lake</v>
      </c>
    </row>
    <row r="4241" spans="1:10">
      <c r="A4241" t="s">
        <v>137</v>
      </c>
      <c r="B4241" t="s">
        <v>319</v>
      </c>
      <c r="C4241">
        <v>2025</v>
      </c>
      <c r="D4241">
        <v>2</v>
      </c>
      <c r="E4241">
        <v>84115</v>
      </c>
      <c r="F4241" t="s">
        <v>290</v>
      </c>
      <c r="G4241">
        <v>1</v>
      </c>
      <c r="H4241" t="str">
        <f>_xlfn.XLOOKUP(Table1[[#This Row],[ZIPCODE]],Table2[Zip Code],Table2[County])</f>
        <v>Salt Lake</v>
      </c>
      <c r="I4241" t="str">
        <f>_xlfn.XLOOKUP(Table1[[#This Row],[ZIPCODE]],Table3[zip],Table3[county])</f>
        <v>Salt Lake County</v>
      </c>
      <c r="J4241" t="str">
        <f>IFERROR(Table1[[#This Row],[County (Utah.gov)]], SUBSTITUTE(Table1[[#This Row],[County (WPR)]], " County", ""))</f>
        <v>Salt Lake</v>
      </c>
    </row>
    <row r="4242" spans="1:10">
      <c r="A4242" t="s">
        <v>137</v>
      </c>
      <c r="B4242" t="s">
        <v>319</v>
      </c>
      <c r="C4242">
        <v>2025</v>
      </c>
      <c r="D4242">
        <v>2</v>
      </c>
      <c r="E4242">
        <v>84119</v>
      </c>
      <c r="F4242" t="s">
        <v>290</v>
      </c>
      <c r="G4242">
        <v>1</v>
      </c>
      <c r="H4242" t="str">
        <f>_xlfn.XLOOKUP(Table1[[#This Row],[ZIPCODE]],Table2[Zip Code],Table2[County])</f>
        <v>Salt Lake</v>
      </c>
      <c r="I4242" t="str">
        <f>_xlfn.XLOOKUP(Table1[[#This Row],[ZIPCODE]],Table3[zip],Table3[county])</f>
        <v>Salt Lake County</v>
      </c>
      <c r="J4242" t="str">
        <f>IFERROR(Table1[[#This Row],[County (Utah.gov)]], SUBSTITUTE(Table1[[#This Row],[County (WPR)]], " County", ""))</f>
        <v>Salt Lake</v>
      </c>
    </row>
    <row r="4243" spans="1:10">
      <c r="A4243" t="s">
        <v>137</v>
      </c>
      <c r="B4243" t="s">
        <v>319</v>
      </c>
      <c r="C4243">
        <v>2025</v>
      </c>
      <c r="D4243">
        <v>2</v>
      </c>
      <c r="E4243">
        <v>84120</v>
      </c>
      <c r="F4243" t="s">
        <v>291</v>
      </c>
      <c r="G4243">
        <v>2</v>
      </c>
      <c r="H4243" t="str">
        <f>_xlfn.XLOOKUP(Table1[[#This Row],[ZIPCODE]],Table2[Zip Code],Table2[County])</f>
        <v>Salt Lake</v>
      </c>
      <c r="I4243" t="str">
        <f>_xlfn.XLOOKUP(Table1[[#This Row],[ZIPCODE]],Table3[zip],Table3[county])</f>
        <v>Salt Lake County</v>
      </c>
      <c r="J4243" t="str">
        <f>IFERROR(Table1[[#This Row],[County (Utah.gov)]], SUBSTITUTE(Table1[[#This Row],[County (WPR)]], " County", ""))</f>
        <v>Salt Lake</v>
      </c>
    </row>
    <row r="4244" spans="1:10">
      <c r="A4244" t="s">
        <v>137</v>
      </c>
      <c r="B4244" t="s">
        <v>319</v>
      </c>
      <c r="C4244">
        <v>2025</v>
      </c>
      <c r="D4244">
        <v>2</v>
      </c>
      <c r="E4244">
        <v>84312</v>
      </c>
      <c r="F4244" t="s">
        <v>290</v>
      </c>
      <c r="G4244">
        <v>1</v>
      </c>
      <c r="H4244" t="str">
        <f>_xlfn.XLOOKUP(Table1[[#This Row],[ZIPCODE]],Table2[Zip Code],Table2[County])</f>
        <v>Box Elder</v>
      </c>
      <c r="I4244" t="str">
        <f>_xlfn.XLOOKUP(Table1[[#This Row],[ZIPCODE]],Table3[zip],Table3[county])</f>
        <v>Box Elder County</v>
      </c>
      <c r="J4244" t="str">
        <f>IFERROR(Table1[[#This Row],[County (Utah.gov)]], SUBSTITUTE(Table1[[#This Row],[County (WPR)]], " County", ""))</f>
        <v>Box Elder</v>
      </c>
    </row>
    <row r="4245" spans="1:10">
      <c r="A4245" t="s">
        <v>137</v>
      </c>
      <c r="B4245" t="s">
        <v>319</v>
      </c>
      <c r="C4245">
        <v>2025</v>
      </c>
      <c r="D4245">
        <v>2</v>
      </c>
      <c r="E4245">
        <v>84601</v>
      </c>
      <c r="F4245" t="s">
        <v>290</v>
      </c>
      <c r="G4245">
        <v>4</v>
      </c>
      <c r="H4245" t="str">
        <f>_xlfn.XLOOKUP(Table1[[#This Row],[ZIPCODE]],Table2[Zip Code],Table2[County])</f>
        <v>Utah</v>
      </c>
      <c r="I4245" t="str">
        <f>_xlfn.XLOOKUP(Table1[[#This Row],[ZIPCODE]],Table3[zip],Table3[county])</f>
        <v>Utah County</v>
      </c>
      <c r="J4245" t="str">
        <f>IFERROR(Table1[[#This Row],[County (Utah.gov)]], SUBSTITUTE(Table1[[#This Row],[County (WPR)]], " County", ""))</f>
        <v>Utah</v>
      </c>
    </row>
    <row r="4246" spans="1:10">
      <c r="A4246" t="s">
        <v>137</v>
      </c>
      <c r="B4246" t="s">
        <v>319</v>
      </c>
      <c r="C4246">
        <v>2025</v>
      </c>
      <c r="D4246">
        <v>2</v>
      </c>
      <c r="E4246">
        <v>84601</v>
      </c>
      <c r="F4246" t="s">
        <v>291</v>
      </c>
      <c r="G4246">
        <v>2</v>
      </c>
      <c r="H4246" t="str">
        <f>_xlfn.XLOOKUP(Table1[[#This Row],[ZIPCODE]],Table2[Zip Code],Table2[County])</f>
        <v>Utah</v>
      </c>
      <c r="I4246" t="str">
        <f>_xlfn.XLOOKUP(Table1[[#This Row],[ZIPCODE]],Table3[zip],Table3[county])</f>
        <v>Utah County</v>
      </c>
      <c r="J4246" t="str">
        <f>IFERROR(Table1[[#This Row],[County (Utah.gov)]], SUBSTITUTE(Table1[[#This Row],[County (WPR)]], " County", ""))</f>
        <v>Utah</v>
      </c>
    </row>
    <row r="4247" spans="1:10">
      <c r="A4247" t="s">
        <v>137</v>
      </c>
      <c r="B4247" t="s">
        <v>319</v>
      </c>
      <c r="C4247">
        <v>2025</v>
      </c>
      <c r="D4247">
        <v>2</v>
      </c>
      <c r="E4247">
        <v>84604</v>
      </c>
      <c r="F4247" t="s">
        <v>290</v>
      </c>
      <c r="G4247">
        <v>3</v>
      </c>
      <c r="H4247" t="str">
        <f>_xlfn.XLOOKUP(Table1[[#This Row],[ZIPCODE]],Table2[Zip Code],Table2[County])</f>
        <v>Utah</v>
      </c>
      <c r="I4247" t="str">
        <f>_xlfn.XLOOKUP(Table1[[#This Row],[ZIPCODE]],Table3[zip],Table3[county])</f>
        <v>Utah County</v>
      </c>
      <c r="J4247" t="str">
        <f>IFERROR(Table1[[#This Row],[County (Utah.gov)]], SUBSTITUTE(Table1[[#This Row],[County (WPR)]], " County", ""))</f>
        <v>Utah</v>
      </c>
    </row>
    <row r="4248" spans="1:10">
      <c r="A4248" t="s">
        <v>137</v>
      </c>
      <c r="B4248" t="s">
        <v>319</v>
      </c>
      <c r="C4248">
        <v>2025</v>
      </c>
      <c r="D4248">
        <v>2</v>
      </c>
      <c r="E4248">
        <v>84604</v>
      </c>
      <c r="F4248" t="s">
        <v>291</v>
      </c>
      <c r="G4248">
        <v>1</v>
      </c>
      <c r="H4248" t="str">
        <f>_xlfn.XLOOKUP(Table1[[#This Row],[ZIPCODE]],Table2[Zip Code],Table2[County])</f>
        <v>Utah</v>
      </c>
      <c r="I4248" t="str">
        <f>_xlfn.XLOOKUP(Table1[[#This Row],[ZIPCODE]],Table3[zip],Table3[county])</f>
        <v>Utah County</v>
      </c>
      <c r="J4248" t="str">
        <f>IFERROR(Table1[[#This Row],[County (Utah.gov)]], SUBSTITUTE(Table1[[#This Row],[County (WPR)]], " County", ""))</f>
        <v>Utah</v>
      </c>
    </row>
    <row r="4249" spans="1:10">
      <c r="A4249" t="s">
        <v>137</v>
      </c>
      <c r="B4249" t="s">
        <v>319</v>
      </c>
      <c r="C4249">
        <v>2025</v>
      </c>
      <c r="D4249">
        <v>2</v>
      </c>
      <c r="E4249">
        <v>84606</v>
      </c>
      <c r="F4249" t="s">
        <v>291</v>
      </c>
      <c r="G4249">
        <v>1</v>
      </c>
      <c r="H4249" t="str">
        <f>_xlfn.XLOOKUP(Table1[[#This Row],[ZIPCODE]],Table2[Zip Code],Table2[County])</f>
        <v>Utah</v>
      </c>
      <c r="I4249" t="str">
        <f>_xlfn.XLOOKUP(Table1[[#This Row],[ZIPCODE]],Table3[zip],Table3[county])</f>
        <v>Utah County</v>
      </c>
      <c r="J4249" t="str">
        <f>IFERROR(Table1[[#This Row],[County (Utah.gov)]], SUBSTITUTE(Table1[[#This Row],[County (WPR)]], " County", ""))</f>
        <v>Utah</v>
      </c>
    </row>
    <row r="4250" spans="1:10">
      <c r="A4250" t="s">
        <v>137</v>
      </c>
      <c r="B4250" t="s">
        <v>319</v>
      </c>
      <c r="C4250">
        <v>2025</v>
      </c>
      <c r="D4250">
        <v>2</v>
      </c>
      <c r="E4250">
        <v>84624</v>
      </c>
      <c r="F4250" t="s">
        <v>290</v>
      </c>
      <c r="G4250">
        <v>1</v>
      </c>
      <c r="H4250" t="str">
        <f>_xlfn.XLOOKUP(Table1[[#This Row],[ZIPCODE]],Table2[Zip Code],Table2[County])</f>
        <v>Millard</v>
      </c>
      <c r="I4250" t="str">
        <f>_xlfn.XLOOKUP(Table1[[#This Row],[ZIPCODE]],Table3[zip],Table3[county])</f>
        <v>Millard County</v>
      </c>
      <c r="J4250" t="str">
        <f>IFERROR(Table1[[#This Row],[County (Utah.gov)]], SUBSTITUTE(Table1[[#This Row],[County (WPR)]], " County", ""))</f>
        <v>Millard</v>
      </c>
    </row>
    <row r="4251" spans="1:10">
      <c r="A4251" t="s">
        <v>137</v>
      </c>
      <c r="B4251" t="s">
        <v>319</v>
      </c>
      <c r="C4251">
        <v>2025</v>
      </c>
      <c r="D4251">
        <v>2</v>
      </c>
      <c r="E4251">
        <v>84651</v>
      </c>
      <c r="F4251" t="s">
        <v>290</v>
      </c>
      <c r="G4251">
        <v>1</v>
      </c>
      <c r="H4251" t="str">
        <f>_xlfn.XLOOKUP(Table1[[#This Row],[ZIPCODE]],Table2[Zip Code],Table2[County])</f>
        <v>Utah</v>
      </c>
      <c r="I4251" t="str">
        <f>_xlfn.XLOOKUP(Table1[[#This Row],[ZIPCODE]],Table3[zip],Table3[county])</f>
        <v>Utah County</v>
      </c>
      <c r="J4251" t="str">
        <f>IFERROR(Table1[[#This Row],[County (Utah.gov)]], SUBSTITUTE(Table1[[#This Row],[County (WPR)]], " County", ""))</f>
        <v>Utah</v>
      </c>
    </row>
    <row r="4252" spans="1:10">
      <c r="A4252" t="s">
        <v>137</v>
      </c>
      <c r="B4252" t="s">
        <v>319</v>
      </c>
      <c r="C4252">
        <v>2025</v>
      </c>
      <c r="D4252">
        <v>2</v>
      </c>
      <c r="E4252">
        <v>84651</v>
      </c>
      <c r="F4252" t="s">
        <v>291</v>
      </c>
      <c r="G4252">
        <v>5</v>
      </c>
      <c r="H4252" t="str">
        <f>_xlfn.XLOOKUP(Table1[[#This Row],[ZIPCODE]],Table2[Zip Code],Table2[County])</f>
        <v>Utah</v>
      </c>
      <c r="I4252" t="str">
        <f>_xlfn.XLOOKUP(Table1[[#This Row],[ZIPCODE]],Table3[zip],Table3[county])</f>
        <v>Utah County</v>
      </c>
      <c r="J4252" t="str">
        <f>IFERROR(Table1[[#This Row],[County (Utah.gov)]], SUBSTITUTE(Table1[[#This Row],[County (WPR)]], " County", ""))</f>
        <v>Utah</v>
      </c>
    </row>
    <row r="4253" spans="1:10">
      <c r="A4253" t="s">
        <v>137</v>
      </c>
      <c r="B4253" t="s">
        <v>319</v>
      </c>
      <c r="C4253">
        <v>2025</v>
      </c>
      <c r="D4253">
        <v>2</v>
      </c>
      <c r="E4253">
        <v>84653</v>
      </c>
      <c r="F4253" t="s">
        <v>290</v>
      </c>
      <c r="G4253">
        <v>2</v>
      </c>
      <c r="H4253" t="str">
        <f>_xlfn.XLOOKUP(Table1[[#This Row],[ZIPCODE]],Table2[Zip Code],Table2[County])</f>
        <v>Utah</v>
      </c>
      <c r="I4253" t="str">
        <f>_xlfn.XLOOKUP(Table1[[#This Row],[ZIPCODE]],Table3[zip],Table3[county])</f>
        <v>Utah County</v>
      </c>
      <c r="J4253" t="str">
        <f>IFERROR(Table1[[#This Row],[County (Utah.gov)]], SUBSTITUTE(Table1[[#This Row],[County (WPR)]], " County", ""))</f>
        <v>Utah</v>
      </c>
    </row>
    <row r="4254" spans="1:10">
      <c r="A4254" t="s">
        <v>137</v>
      </c>
      <c r="B4254" t="s">
        <v>319</v>
      </c>
      <c r="C4254">
        <v>2025</v>
      </c>
      <c r="D4254">
        <v>2</v>
      </c>
      <c r="E4254">
        <v>84655</v>
      </c>
      <c r="F4254" t="s">
        <v>290</v>
      </c>
      <c r="G4254">
        <v>1</v>
      </c>
      <c r="H4254" t="str">
        <f>_xlfn.XLOOKUP(Table1[[#This Row],[ZIPCODE]],Table2[Zip Code],Table2[County])</f>
        <v>Utah</v>
      </c>
      <c r="I4254" t="str">
        <f>_xlfn.XLOOKUP(Table1[[#This Row],[ZIPCODE]],Table3[zip],Table3[county])</f>
        <v>Utah County</v>
      </c>
      <c r="J4254" t="str">
        <f>IFERROR(Table1[[#This Row],[County (Utah.gov)]], SUBSTITUTE(Table1[[#This Row],[County (WPR)]], " County", ""))</f>
        <v>Utah</v>
      </c>
    </row>
    <row r="4255" spans="1:10">
      <c r="A4255" t="s">
        <v>137</v>
      </c>
      <c r="B4255" t="s">
        <v>319</v>
      </c>
      <c r="C4255">
        <v>2025</v>
      </c>
      <c r="D4255">
        <v>2</v>
      </c>
      <c r="E4255">
        <v>84655</v>
      </c>
      <c r="F4255" t="s">
        <v>291</v>
      </c>
      <c r="G4255">
        <v>1</v>
      </c>
      <c r="H4255" t="str">
        <f>_xlfn.XLOOKUP(Table1[[#This Row],[ZIPCODE]],Table2[Zip Code],Table2[County])</f>
        <v>Utah</v>
      </c>
      <c r="I4255" t="str">
        <f>_xlfn.XLOOKUP(Table1[[#This Row],[ZIPCODE]],Table3[zip],Table3[county])</f>
        <v>Utah County</v>
      </c>
      <c r="J4255" t="str">
        <f>IFERROR(Table1[[#This Row],[County (Utah.gov)]], SUBSTITUTE(Table1[[#This Row],[County (WPR)]], " County", ""))</f>
        <v>Utah</v>
      </c>
    </row>
    <row r="4256" spans="1:10">
      <c r="A4256" t="s">
        <v>137</v>
      </c>
      <c r="B4256" t="s">
        <v>319</v>
      </c>
      <c r="C4256">
        <v>2025</v>
      </c>
      <c r="D4256">
        <v>2</v>
      </c>
      <c r="E4256">
        <v>84660</v>
      </c>
      <c r="F4256" t="s">
        <v>290</v>
      </c>
      <c r="G4256">
        <v>2</v>
      </c>
      <c r="H4256" t="str">
        <f>_xlfn.XLOOKUP(Table1[[#This Row],[ZIPCODE]],Table2[Zip Code],Table2[County])</f>
        <v>Utah</v>
      </c>
      <c r="I4256" t="str">
        <f>_xlfn.XLOOKUP(Table1[[#This Row],[ZIPCODE]],Table3[zip],Table3[county])</f>
        <v>Utah County</v>
      </c>
      <c r="J4256" t="str">
        <f>IFERROR(Table1[[#This Row],[County (Utah.gov)]], SUBSTITUTE(Table1[[#This Row],[County (WPR)]], " County", ""))</f>
        <v>Utah</v>
      </c>
    </row>
    <row r="4257" spans="1:10">
      <c r="A4257" t="s">
        <v>137</v>
      </c>
      <c r="B4257" t="s">
        <v>319</v>
      </c>
      <c r="C4257">
        <v>2025</v>
      </c>
      <c r="D4257">
        <v>2</v>
      </c>
      <c r="E4257">
        <v>84660</v>
      </c>
      <c r="F4257" t="s">
        <v>291</v>
      </c>
      <c r="G4257">
        <v>7</v>
      </c>
      <c r="H4257" t="str">
        <f>_xlfn.XLOOKUP(Table1[[#This Row],[ZIPCODE]],Table2[Zip Code],Table2[County])</f>
        <v>Utah</v>
      </c>
      <c r="I4257" t="str">
        <f>_xlfn.XLOOKUP(Table1[[#This Row],[ZIPCODE]],Table3[zip],Table3[county])</f>
        <v>Utah County</v>
      </c>
      <c r="J4257" t="str">
        <f>IFERROR(Table1[[#This Row],[County (Utah.gov)]], SUBSTITUTE(Table1[[#This Row],[County (WPR)]], " County", ""))</f>
        <v>Utah</v>
      </c>
    </row>
    <row r="4258" spans="1:10">
      <c r="A4258" t="s">
        <v>137</v>
      </c>
      <c r="B4258" t="s">
        <v>319</v>
      </c>
      <c r="C4258">
        <v>2025</v>
      </c>
      <c r="D4258">
        <v>2</v>
      </c>
      <c r="E4258">
        <v>84663</v>
      </c>
      <c r="F4258" t="s">
        <v>290</v>
      </c>
      <c r="G4258">
        <v>1</v>
      </c>
      <c r="H4258" t="str">
        <f>_xlfn.XLOOKUP(Table1[[#This Row],[ZIPCODE]],Table2[Zip Code],Table2[County])</f>
        <v>Utah</v>
      </c>
      <c r="I4258" t="str">
        <f>_xlfn.XLOOKUP(Table1[[#This Row],[ZIPCODE]],Table3[zip],Table3[county])</f>
        <v>Utah County</v>
      </c>
      <c r="J4258" t="str">
        <f>IFERROR(Table1[[#This Row],[County (Utah.gov)]], SUBSTITUTE(Table1[[#This Row],[County (WPR)]], " County", ""))</f>
        <v>Utah</v>
      </c>
    </row>
    <row r="4259" spans="1:10">
      <c r="A4259" t="s">
        <v>137</v>
      </c>
      <c r="B4259" t="s">
        <v>319</v>
      </c>
      <c r="C4259">
        <v>2025</v>
      </c>
      <c r="D4259">
        <v>2</v>
      </c>
      <c r="E4259">
        <v>84663</v>
      </c>
      <c r="F4259" t="s">
        <v>291</v>
      </c>
      <c r="G4259">
        <v>2</v>
      </c>
      <c r="H4259" t="str">
        <f>_xlfn.XLOOKUP(Table1[[#This Row],[ZIPCODE]],Table2[Zip Code],Table2[County])</f>
        <v>Utah</v>
      </c>
      <c r="I4259" t="str">
        <f>_xlfn.XLOOKUP(Table1[[#This Row],[ZIPCODE]],Table3[zip],Table3[county])</f>
        <v>Utah County</v>
      </c>
      <c r="J4259" t="str">
        <f>IFERROR(Table1[[#This Row],[County (Utah.gov)]], SUBSTITUTE(Table1[[#This Row],[County (WPR)]], " County", ""))</f>
        <v>Utah</v>
      </c>
    </row>
    <row r="4260" spans="1:10">
      <c r="A4260" t="s">
        <v>137</v>
      </c>
      <c r="B4260" t="s">
        <v>319</v>
      </c>
      <c r="C4260">
        <v>2025</v>
      </c>
      <c r="D4260">
        <v>2</v>
      </c>
      <c r="E4260">
        <v>84664</v>
      </c>
      <c r="F4260" t="s">
        <v>291</v>
      </c>
      <c r="G4260">
        <v>3</v>
      </c>
      <c r="H4260" t="str">
        <f>_xlfn.XLOOKUP(Table1[[#This Row],[ZIPCODE]],Table2[Zip Code],Table2[County])</f>
        <v>Utah</v>
      </c>
      <c r="I4260" t="str">
        <f>_xlfn.XLOOKUP(Table1[[#This Row],[ZIPCODE]],Table3[zip],Table3[county])</f>
        <v>Utah County</v>
      </c>
      <c r="J4260" t="str">
        <f>IFERROR(Table1[[#This Row],[County (Utah.gov)]], SUBSTITUTE(Table1[[#This Row],[County (WPR)]], " County", ""))</f>
        <v>Utah</v>
      </c>
    </row>
    <row r="4261" spans="1:10">
      <c r="A4261" t="s">
        <v>137</v>
      </c>
      <c r="B4261" t="s">
        <v>321</v>
      </c>
      <c r="C4261">
        <v>2025</v>
      </c>
      <c r="D4261">
        <v>2</v>
      </c>
      <c r="E4261">
        <v>84003</v>
      </c>
      <c r="F4261" t="s">
        <v>290</v>
      </c>
      <c r="G4261">
        <v>22</v>
      </c>
      <c r="H4261" t="str">
        <f>_xlfn.XLOOKUP(Table1[[#This Row],[ZIPCODE]],Table2[Zip Code],Table2[County])</f>
        <v>Utah</v>
      </c>
      <c r="I4261" t="str">
        <f>_xlfn.XLOOKUP(Table1[[#This Row],[ZIPCODE]],Table3[zip],Table3[county])</f>
        <v>Utah County</v>
      </c>
      <c r="J4261" t="str">
        <f>IFERROR(Table1[[#This Row],[County (Utah.gov)]], SUBSTITUTE(Table1[[#This Row],[County (WPR)]], " County", ""))</f>
        <v>Utah</v>
      </c>
    </row>
    <row r="4262" spans="1:10">
      <c r="A4262" t="s">
        <v>137</v>
      </c>
      <c r="B4262" t="s">
        <v>321</v>
      </c>
      <c r="C4262">
        <v>2025</v>
      </c>
      <c r="D4262">
        <v>2</v>
      </c>
      <c r="E4262">
        <v>84003</v>
      </c>
      <c r="F4262" t="s">
        <v>291</v>
      </c>
      <c r="G4262">
        <v>13</v>
      </c>
      <c r="H4262" t="str">
        <f>_xlfn.XLOOKUP(Table1[[#This Row],[ZIPCODE]],Table2[Zip Code],Table2[County])</f>
        <v>Utah</v>
      </c>
      <c r="I4262" t="str">
        <f>_xlfn.XLOOKUP(Table1[[#This Row],[ZIPCODE]],Table3[zip],Table3[county])</f>
        <v>Utah County</v>
      </c>
      <c r="J4262" t="str">
        <f>IFERROR(Table1[[#This Row],[County (Utah.gov)]], SUBSTITUTE(Table1[[#This Row],[County (WPR)]], " County", ""))</f>
        <v>Utah</v>
      </c>
    </row>
    <row r="4263" spans="1:10">
      <c r="A4263" t="s">
        <v>137</v>
      </c>
      <c r="B4263" t="s">
        <v>321</v>
      </c>
      <c r="C4263">
        <v>2025</v>
      </c>
      <c r="D4263">
        <v>2</v>
      </c>
      <c r="E4263">
        <v>84004</v>
      </c>
      <c r="F4263" t="s">
        <v>290</v>
      </c>
      <c r="G4263">
        <v>2</v>
      </c>
      <c r="H4263" t="str">
        <f>_xlfn.XLOOKUP(Table1[[#This Row],[ZIPCODE]],Table2[Zip Code],Table2[County])</f>
        <v>Utah</v>
      </c>
      <c r="I4263" t="str">
        <f>_xlfn.XLOOKUP(Table1[[#This Row],[ZIPCODE]],Table3[zip],Table3[county])</f>
        <v>Utah County</v>
      </c>
      <c r="J4263" t="str">
        <f>IFERROR(Table1[[#This Row],[County (Utah.gov)]], SUBSTITUTE(Table1[[#This Row],[County (WPR)]], " County", ""))</f>
        <v>Utah</v>
      </c>
    </row>
    <row r="4264" spans="1:10">
      <c r="A4264" t="s">
        <v>137</v>
      </c>
      <c r="B4264" t="s">
        <v>321</v>
      </c>
      <c r="C4264">
        <v>2025</v>
      </c>
      <c r="D4264">
        <v>2</v>
      </c>
      <c r="E4264">
        <v>84004</v>
      </c>
      <c r="F4264" t="s">
        <v>291</v>
      </c>
      <c r="G4264">
        <v>3</v>
      </c>
      <c r="H4264" t="str">
        <f>_xlfn.XLOOKUP(Table1[[#This Row],[ZIPCODE]],Table2[Zip Code],Table2[County])</f>
        <v>Utah</v>
      </c>
      <c r="I4264" t="str">
        <f>_xlfn.XLOOKUP(Table1[[#This Row],[ZIPCODE]],Table3[zip],Table3[county])</f>
        <v>Utah County</v>
      </c>
      <c r="J4264" t="str">
        <f>IFERROR(Table1[[#This Row],[County (Utah.gov)]], SUBSTITUTE(Table1[[#This Row],[County (WPR)]], " County", ""))</f>
        <v>Utah</v>
      </c>
    </row>
    <row r="4265" spans="1:10">
      <c r="A4265" t="s">
        <v>137</v>
      </c>
      <c r="B4265" t="s">
        <v>321</v>
      </c>
      <c r="C4265">
        <v>2025</v>
      </c>
      <c r="D4265">
        <v>2</v>
      </c>
      <c r="E4265">
        <v>84005</v>
      </c>
      <c r="F4265" t="s">
        <v>290</v>
      </c>
      <c r="G4265">
        <v>9</v>
      </c>
      <c r="H4265" t="e">
        <f>_xlfn.XLOOKUP(Table1[[#This Row],[ZIPCODE]],Table2[Zip Code],Table2[County])</f>
        <v>#N/A</v>
      </c>
      <c r="I4265" t="str">
        <f>_xlfn.XLOOKUP(Table1[[#This Row],[ZIPCODE]],Table3[zip],Table3[county])</f>
        <v>Utah County</v>
      </c>
      <c r="J4265" t="str">
        <f>IFERROR(Table1[[#This Row],[County (Utah.gov)]], SUBSTITUTE(Table1[[#This Row],[County (WPR)]], " County", ""))</f>
        <v>Utah</v>
      </c>
    </row>
    <row r="4266" spans="1:10">
      <c r="A4266" t="s">
        <v>137</v>
      </c>
      <c r="B4266" t="s">
        <v>321</v>
      </c>
      <c r="C4266">
        <v>2025</v>
      </c>
      <c r="D4266">
        <v>2</v>
      </c>
      <c r="E4266">
        <v>84005</v>
      </c>
      <c r="F4266" t="s">
        <v>291</v>
      </c>
      <c r="G4266">
        <v>6</v>
      </c>
      <c r="H4266" t="e">
        <f>_xlfn.XLOOKUP(Table1[[#This Row],[ZIPCODE]],Table2[Zip Code],Table2[County])</f>
        <v>#N/A</v>
      </c>
      <c r="I4266" t="str">
        <f>_xlfn.XLOOKUP(Table1[[#This Row],[ZIPCODE]],Table3[zip],Table3[county])</f>
        <v>Utah County</v>
      </c>
      <c r="J4266" t="str">
        <f>IFERROR(Table1[[#This Row],[County (Utah.gov)]], SUBSTITUTE(Table1[[#This Row],[County (WPR)]], " County", ""))</f>
        <v>Utah</v>
      </c>
    </row>
    <row r="4267" spans="1:10">
      <c r="A4267" t="s">
        <v>137</v>
      </c>
      <c r="B4267" t="s">
        <v>321</v>
      </c>
      <c r="C4267">
        <v>2025</v>
      </c>
      <c r="D4267">
        <v>2</v>
      </c>
      <c r="E4267">
        <v>84009</v>
      </c>
      <c r="F4267" t="s">
        <v>290</v>
      </c>
      <c r="G4267">
        <v>4</v>
      </c>
      <c r="H4267" t="e">
        <f>_xlfn.XLOOKUP(Table1[[#This Row],[ZIPCODE]],Table2[Zip Code],Table2[County])</f>
        <v>#N/A</v>
      </c>
      <c r="I4267" t="str">
        <f>_xlfn.XLOOKUP(Table1[[#This Row],[ZIPCODE]],Table3[zip],Table3[county])</f>
        <v>Salt Lake County</v>
      </c>
      <c r="J4267" t="str">
        <f>IFERROR(Table1[[#This Row],[County (Utah.gov)]], SUBSTITUTE(Table1[[#This Row],[County (WPR)]], " County", ""))</f>
        <v>Salt Lake</v>
      </c>
    </row>
    <row r="4268" spans="1:10">
      <c r="A4268" t="s">
        <v>137</v>
      </c>
      <c r="B4268" t="s">
        <v>321</v>
      </c>
      <c r="C4268">
        <v>2025</v>
      </c>
      <c r="D4268">
        <v>2</v>
      </c>
      <c r="E4268">
        <v>84009</v>
      </c>
      <c r="F4268" t="s">
        <v>291</v>
      </c>
      <c r="G4268">
        <v>2</v>
      </c>
      <c r="H4268" t="e">
        <f>_xlfn.XLOOKUP(Table1[[#This Row],[ZIPCODE]],Table2[Zip Code],Table2[County])</f>
        <v>#N/A</v>
      </c>
      <c r="I4268" t="str">
        <f>_xlfn.XLOOKUP(Table1[[#This Row],[ZIPCODE]],Table3[zip],Table3[county])</f>
        <v>Salt Lake County</v>
      </c>
      <c r="J4268" t="str">
        <f>IFERROR(Table1[[#This Row],[County (Utah.gov)]], SUBSTITUTE(Table1[[#This Row],[County (WPR)]], " County", ""))</f>
        <v>Salt Lake</v>
      </c>
    </row>
    <row r="4269" spans="1:10">
      <c r="A4269" t="s">
        <v>137</v>
      </c>
      <c r="B4269" t="s">
        <v>321</v>
      </c>
      <c r="C4269">
        <v>2025</v>
      </c>
      <c r="D4269">
        <v>2</v>
      </c>
      <c r="E4269">
        <v>84010</v>
      </c>
      <c r="F4269" t="s">
        <v>290</v>
      </c>
      <c r="G4269">
        <v>7</v>
      </c>
      <c r="H4269" t="str">
        <f>_xlfn.XLOOKUP(Table1[[#This Row],[ZIPCODE]],Table2[Zip Code],Table2[County])</f>
        <v>Davis</v>
      </c>
      <c r="I4269" t="str">
        <f>_xlfn.XLOOKUP(Table1[[#This Row],[ZIPCODE]],Table3[zip],Table3[county])</f>
        <v>Davis County</v>
      </c>
      <c r="J4269" t="str">
        <f>IFERROR(Table1[[#This Row],[County (Utah.gov)]], SUBSTITUTE(Table1[[#This Row],[County (WPR)]], " County", ""))</f>
        <v>Davis</v>
      </c>
    </row>
    <row r="4270" spans="1:10">
      <c r="A4270" t="s">
        <v>137</v>
      </c>
      <c r="B4270" t="s">
        <v>321</v>
      </c>
      <c r="C4270">
        <v>2025</v>
      </c>
      <c r="D4270">
        <v>2</v>
      </c>
      <c r="E4270">
        <v>84014</v>
      </c>
      <c r="F4270" t="s">
        <v>290</v>
      </c>
      <c r="G4270">
        <v>1</v>
      </c>
      <c r="H4270" t="str">
        <f>_xlfn.XLOOKUP(Table1[[#This Row],[ZIPCODE]],Table2[Zip Code],Table2[County])</f>
        <v>Davis</v>
      </c>
      <c r="I4270" t="str">
        <f>_xlfn.XLOOKUP(Table1[[#This Row],[ZIPCODE]],Table3[zip],Table3[county])</f>
        <v>Davis County</v>
      </c>
      <c r="J4270" t="str">
        <f>IFERROR(Table1[[#This Row],[County (Utah.gov)]], SUBSTITUTE(Table1[[#This Row],[County (WPR)]], " County", ""))</f>
        <v>Davis</v>
      </c>
    </row>
    <row r="4271" spans="1:10">
      <c r="A4271" t="s">
        <v>137</v>
      </c>
      <c r="B4271" t="s">
        <v>321</v>
      </c>
      <c r="C4271">
        <v>2025</v>
      </c>
      <c r="D4271">
        <v>2</v>
      </c>
      <c r="E4271">
        <v>84015</v>
      </c>
      <c r="F4271" t="s">
        <v>290</v>
      </c>
      <c r="G4271">
        <v>3</v>
      </c>
      <c r="H4271" t="str">
        <f>_xlfn.XLOOKUP(Table1[[#This Row],[ZIPCODE]],Table2[Zip Code],Table2[County])</f>
        <v>Davis</v>
      </c>
      <c r="I4271" t="str">
        <f>_xlfn.XLOOKUP(Table1[[#This Row],[ZIPCODE]],Table3[zip],Table3[county])</f>
        <v>Davis County</v>
      </c>
      <c r="J4271" t="str">
        <f>IFERROR(Table1[[#This Row],[County (Utah.gov)]], SUBSTITUTE(Table1[[#This Row],[County (WPR)]], " County", ""))</f>
        <v>Davis</v>
      </c>
    </row>
    <row r="4272" spans="1:10">
      <c r="A4272" t="s">
        <v>137</v>
      </c>
      <c r="B4272" t="s">
        <v>321</v>
      </c>
      <c r="C4272">
        <v>2025</v>
      </c>
      <c r="D4272">
        <v>2</v>
      </c>
      <c r="E4272">
        <v>84020</v>
      </c>
      <c r="F4272" t="s">
        <v>290</v>
      </c>
      <c r="G4272">
        <v>4</v>
      </c>
      <c r="H4272" t="str">
        <f>_xlfn.XLOOKUP(Table1[[#This Row],[ZIPCODE]],Table2[Zip Code],Table2[County])</f>
        <v>Salt Lake</v>
      </c>
      <c r="I4272" t="str">
        <f>_xlfn.XLOOKUP(Table1[[#This Row],[ZIPCODE]],Table3[zip],Table3[county])</f>
        <v>Salt Lake County</v>
      </c>
      <c r="J4272" t="str">
        <f>IFERROR(Table1[[#This Row],[County (Utah.gov)]], SUBSTITUTE(Table1[[#This Row],[County (WPR)]], " County", ""))</f>
        <v>Salt Lake</v>
      </c>
    </row>
    <row r="4273" spans="1:10">
      <c r="A4273" t="s">
        <v>137</v>
      </c>
      <c r="B4273" t="s">
        <v>321</v>
      </c>
      <c r="C4273">
        <v>2025</v>
      </c>
      <c r="D4273">
        <v>2</v>
      </c>
      <c r="E4273">
        <v>84020</v>
      </c>
      <c r="F4273" t="s">
        <v>291</v>
      </c>
      <c r="G4273">
        <v>6</v>
      </c>
      <c r="H4273" t="str">
        <f>_xlfn.XLOOKUP(Table1[[#This Row],[ZIPCODE]],Table2[Zip Code],Table2[County])</f>
        <v>Salt Lake</v>
      </c>
      <c r="I4273" t="str">
        <f>_xlfn.XLOOKUP(Table1[[#This Row],[ZIPCODE]],Table3[zip],Table3[county])</f>
        <v>Salt Lake County</v>
      </c>
      <c r="J4273" t="str">
        <f>IFERROR(Table1[[#This Row],[County (Utah.gov)]], SUBSTITUTE(Table1[[#This Row],[County (WPR)]], " County", ""))</f>
        <v>Salt Lake</v>
      </c>
    </row>
    <row r="4274" spans="1:10">
      <c r="A4274" t="s">
        <v>137</v>
      </c>
      <c r="B4274" t="s">
        <v>321</v>
      </c>
      <c r="C4274">
        <v>2025</v>
      </c>
      <c r="D4274">
        <v>2</v>
      </c>
      <c r="E4274">
        <v>84025</v>
      </c>
      <c r="F4274" t="s">
        <v>290</v>
      </c>
      <c r="G4274">
        <v>1</v>
      </c>
      <c r="H4274" t="str">
        <f>_xlfn.XLOOKUP(Table1[[#This Row],[ZIPCODE]],Table2[Zip Code],Table2[County])</f>
        <v>Davis</v>
      </c>
      <c r="I4274" t="str">
        <f>_xlfn.XLOOKUP(Table1[[#This Row],[ZIPCODE]],Table3[zip],Table3[county])</f>
        <v>Davis County</v>
      </c>
      <c r="J4274" t="str">
        <f>IFERROR(Table1[[#This Row],[County (Utah.gov)]], SUBSTITUTE(Table1[[#This Row],[County (WPR)]], " County", ""))</f>
        <v>Davis</v>
      </c>
    </row>
    <row r="4275" spans="1:10">
      <c r="A4275" t="s">
        <v>137</v>
      </c>
      <c r="B4275" t="s">
        <v>321</v>
      </c>
      <c r="C4275">
        <v>2025</v>
      </c>
      <c r="D4275">
        <v>2</v>
      </c>
      <c r="E4275">
        <v>84029</v>
      </c>
      <c r="F4275" t="s">
        <v>290</v>
      </c>
      <c r="G4275">
        <v>1</v>
      </c>
      <c r="H4275" t="str">
        <f>_xlfn.XLOOKUP(Table1[[#This Row],[ZIPCODE]],Table2[Zip Code],Table2[County])</f>
        <v>Tooele</v>
      </c>
      <c r="I4275" t="str">
        <f>_xlfn.XLOOKUP(Table1[[#This Row],[ZIPCODE]],Table3[zip],Table3[county])</f>
        <v>Tooele County</v>
      </c>
      <c r="J4275" t="str">
        <f>IFERROR(Table1[[#This Row],[County (Utah.gov)]], SUBSTITUTE(Table1[[#This Row],[County (WPR)]], " County", ""))</f>
        <v>Tooele</v>
      </c>
    </row>
    <row r="4276" spans="1:10">
      <c r="A4276" t="s">
        <v>137</v>
      </c>
      <c r="B4276" t="s">
        <v>321</v>
      </c>
      <c r="C4276">
        <v>2025</v>
      </c>
      <c r="D4276">
        <v>2</v>
      </c>
      <c r="E4276">
        <v>84032</v>
      </c>
      <c r="F4276" t="s">
        <v>290</v>
      </c>
      <c r="G4276">
        <v>2</v>
      </c>
      <c r="H4276" t="str">
        <f>_xlfn.XLOOKUP(Table1[[#This Row],[ZIPCODE]],Table2[Zip Code],Table2[County])</f>
        <v>Wasatch</v>
      </c>
      <c r="I4276" t="str">
        <f>_xlfn.XLOOKUP(Table1[[#This Row],[ZIPCODE]],Table3[zip],Table3[county])</f>
        <v>Wasatch County</v>
      </c>
      <c r="J4276" t="str">
        <f>IFERROR(Table1[[#This Row],[County (Utah.gov)]], SUBSTITUTE(Table1[[#This Row],[County (WPR)]], " County", ""))</f>
        <v>Wasatch</v>
      </c>
    </row>
    <row r="4277" spans="1:10">
      <c r="A4277" t="s">
        <v>137</v>
      </c>
      <c r="B4277" t="s">
        <v>321</v>
      </c>
      <c r="C4277">
        <v>2025</v>
      </c>
      <c r="D4277">
        <v>2</v>
      </c>
      <c r="E4277">
        <v>84032</v>
      </c>
      <c r="F4277" t="s">
        <v>291</v>
      </c>
      <c r="G4277">
        <v>1</v>
      </c>
      <c r="H4277" t="str">
        <f>_xlfn.XLOOKUP(Table1[[#This Row],[ZIPCODE]],Table2[Zip Code],Table2[County])</f>
        <v>Wasatch</v>
      </c>
      <c r="I4277" t="str">
        <f>_xlfn.XLOOKUP(Table1[[#This Row],[ZIPCODE]],Table3[zip],Table3[county])</f>
        <v>Wasatch County</v>
      </c>
      <c r="J4277" t="str">
        <f>IFERROR(Table1[[#This Row],[County (Utah.gov)]], SUBSTITUTE(Table1[[#This Row],[County (WPR)]], " County", ""))</f>
        <v>Wasatch</v>
      </c>
    </row>
    <row r="4278" spans="1:10">
      <c r="A4278" t="s">
        <v>137</v>
      </c>
      <c r="B4278" t="s">
        <v>321</v>
      </c>
      <c r="C4278">
        <v>2025</v>
      </c>
      <c r="D4278">
        <v>2</v>
      </c>
      <c r="E4278">
        <v>84037</v>
      </c>
      <c r="F4278" t="s">
        <v>290</v>
      </c>
      <c r="G4278">
        <v>2</v>
      </c>
      <c r="H4278" t="str">
        <f>_xlfn.XLOOKUP(Table1[[#This Row],[ZIPCODE]],Table2[Zip Code],Table2[County])</f>
        <v>Davis</v>
      </c>
      <c r="I4278" t="str">
        <f>_xlfn.XLOOKUP(Table1[[#This Row],[ZIPCODE]],Table3[zip],Table3[county])</f>
        <v>Davis County</v>
      </c>
      <c r="J4278" t="str">
        <f>IFERROR(Table1[[#This Row],[County (Utah.gov)]], SUBSTITUTE(Table1[[#This Row],[County (WPR)]], " County", ""))</f>
        <v>Davis</v>
      </c>
    </row>
    <row r="4279" spans="1:10">
      <c r="A4279" t="s">
        <v>137</v>
      </c>
      <c r="B4279" t="s">
        <v>321</v>
      </c>
      <c r="C4279">
        <v>2025</v>
      </c>
      <c r="D4279">
        <v>2</v>
      </c>
      <c r="E4279">
        <v>84037</v>
      </c>
      <c r="F4279" t="s">
        <v>291</v>
      </c>
      <c r="G4279">
        <v>1</v>
      </c>
      <c r="H4279" t="str">
        <f>_xlfn.XLOOKUP(Table1[[#This Row],[ZIPCODE]],Table2[Zip Code],Table2[County])</f>
        <v>Davis</v>
      </c>
      <c r="I4279" t="str">
        <f>_xlfn.XLOOKUP(Table1[[#This Row],[ZIPCODE]],Table3[zip],Table3[county])</f>
        <v>Davis County</v>
      </c>
      <c r="J4279" t="str">
        <f>IFERROR(Table1[[#This Row],[County (Utah.gov)]], SUBSTITUTE(Table1[[#This Row],[County (WPR)]], " County", ""))</f>
        <v>Davis</v>
      </c>
    </row>
    <row r="4280" spans="1:10">
      <c r="A4280" t="s">
        <v>137</v>
      </c>
      <c r="B4280" t="s">
        <v>321</v>
      </c>
      <c r="C4280">
        <v>2025</v>
      </c>
      <c r="D4280">
        <v>2</v>
      </c>
      <c r="E4280">
        <v>84040</v>
      </c>
      <c r="F4280" t="s">
        <v>290</v>
      </c>
      <c r="G4280">
        <v>3</v>
      </c>
      <c r="H4280" t="str">
        <f>_xlfn.XLOOKUP(Table1[[#This Row],[ZIPCODE]],Table2[Zip Code],Table2[County])</f>
        <v>Davis</v>
      </c>
      <c r="I4280" t="str">
        <f>_xlfn.XLOOKUP(Table1[[#This Row],[ZIPCODE]],Table3[zip],Table3[county])</f>
        <v>Davis County</v>
      </c>
      <c r="J4280" t="str">
        <f>IFERROR(Table1[[#This Row],[County (Utah.gov)]], SUBSTITUTE(Table1[[#This Row],[County (WPR)]], " County", ""))</f>
        <v>Davis</v>
      </c>
    </row>
    <row r="4281" spans="1:10">
      <c r="A4281" t="s">
        <v>137</v>
      </c>
      <c r="B4281" t="s">
        <v>321</v>
      </c>
      <c r="C4281">
        <v>2025</v>
      </c>
      <c r="D4281">
        <v>2</v>
      </c>
      <c r="E4281">
        <v>84042</v>
      </c>
      <c r="F4281" t="s">
        <v>290</v>
      </c>
      <c r="G4281">
        <v>7</v>
      </c>
      <c r="H4281" t="str">
        <f>_xlfn.XLOOKUP(Table1[[#This Row],[ZIPCODE]],Table2[Zip Code],Table2[County])</f>
        <v>Utah</v>
      </c>
      <c r="I4281" t="str">
        <f>_xlfn.XLOOKUP(Table1[[#This Row],[ZIPCODE]],Table3[zip],Table3[county])</f>
        <v>Utah County</v>
      </c>
      <c r="J4281" t="str">
        <f>IFERROR(Table1[[#This Row],[County (Utah.gov)]], SUBSTITUTE(Table1[[#This Row],[County (WPR)]], " County", ""))</f>
        <v>Utah</v>
      </c>
    </row>
    <row r="4282" spans="1:10">
      <c r="A4282" t="s">
        <v>137</v>
      </c>
      <c r="B4282" t="s">
        <v>321</v>
      </c>
      <c r="C4282">
        <v>2025</v>
      </c>
      <c r="D4282">
        <v>2</v>
      </c>
      <c r="E4282">
        <v>84043</v>
      </c>
      <c r="F4282" t="s">
        <v>290</v>
      </c>
      <c r="G4282">
        <v>29</v>
      </c>
      <c r="H4282" t="str">
        <f>_xlfn.XLOOKUP(Table1[[#This Row],[ZIPCODE]],Table2[Zip Code],Table2[County])</f>
        <v>Utah</v>
      </c>
      <c r="I4282" t="str">
        <f>_xlfn.XLOOKUP(Table1[[#This Row],[ZIPCODE]],Table3[zip],Table3[county])</f>
        <v>Utah County</v>
      </c>
      <c r="J4282" t="str">
        <f>IFERROR(Table1[[#This Row],[County (Utah.gov)]], SUBSTITUTE(Table1[[#This Row],[County (WPR)]], " County", ""))</f>
        <v>Utah</v>
      </c>
    </row>
    <row r="4283" spans="1:10">
      <c r="A4283" t="s">
        <v>137</v>
      </c>
      <c r="B4283" t="s">
        <v>321</v>
      </c>
      <c r="C4283">
        <v>2025</v>
      </c>
      <c r="D4283">
        <v>2</v>
      </c>
      <c r="E4283">
        <v>84043</v>
      </c>
      <c r="F4283" t="s">
        <v>291</v>
      </c>
      <c r="G4283">
        <v>13</v>
      </c>
      <c r="H4283" t="str">
        <f>_xlfn.XLOOKUP(Table1[[#This Row],[ZIPCODE]],Table2[Zip Code],Table2[County])</f>
        <v>Utah</v>
      </c>
      <c r="I4283" t="str">
        <f>_xlfn.XLOOKUP(Table1[[#This Row],[ZIPCODE]],Table3[zip],Table3[county])</f>
        <v>Utah County</v>
      </c>
      <c r="J4283" t="str">
        <f>IFERROR(Table1[[#This Row],[County (Utah.gov)]], SUBSTITUTE(Table1[[#This Row],[County (WPR)]], " County", ""))</f>
        <v>Utah</v>
      </c>
    </row>
    <row r="4284" spans="1:10">
      <c r="A4284" t="s">
        <v>137</v>
      </c>
      <c r="B4284" t="s">
        <v>321</v>
      </c>
      <c r="C4284">
        <v>2025</v>
      </c>
      <c r="D4284">
        <v>2</v>
      </c>
      <c r="E4284">
        <v>84044</v>
      </c>
      <c r="F4284" t="s">
        <v>290</v>
      </c>
      <c r="G4284">
        <v>1</v>
      </c>
      <c r="H4284" t="str">
        <f>_xlfn.XLOOKUP(Table1[[#This Row],[ZIPCODE]],Table2[Zip Code],Table2[County])</f>
        <v>Salt Lake</v>
      </c>
      <c r="I4284" t="str">
        <f>_xlfn.XLOOKUP(Table1[[#This Row],[ZIPCODE]],Table3[zip],Table3[county])</f>
        <v>Salt Lake County</v>
      </c>
      <c r="J4284" t="str">
        <f>IFERROR(Table1[[#This Row],[County (Utah.gov)]], SUBSTITUTE(Table1[[#This Row],[County (WPR)]], " County", ""))</f>
        <v>Salt Lake</v>
      </c>
    </row>
    <row r="4285" spans="1:10">
      <c r="A4285" t="s">
        <v>137</v>
      </c>
      <c r="B4285" t="s">
        <v>321</v>
      </c>
      <c r="C4285">
        <v>2025</v>
      </c>
      <c r="D4285">
        <v>2</v>
      </c>
      <c r="E4285">
        <v>84045</v>
      </c>
      <c r="F4285" t="s">
        <v>290</v>
      </c>
      <c r="G4285">
        <v>14</v>
      </c>
      <c r="H4285" t="e">
        <f>_xlfn.XLOOKUP(Table1[[#This Row],[ZIPCODE]],Table2[Zip Code],Table2[County])</f>
        <v>#N/A</v>
      </c>
      <c r="I4285" t="str">
        <f>_xlfn.XLOOKUP(Table1[[#This Row],[ZIPCODE]],Table3[zip],Table3[county])</f>
        <v>Utah County</v>
      </c>
      <c r="J4285" t="str">
        <f>IFERROR(Table1[[#This Row],[County (Utah.gov)]], SUBSTITUTE(Table1[[#This Row],[County (WPR)]], " County", ""))</f>
        <v>Utah</v>
      </c>
    </row>
    <row r="4286" spans="1:10">
      <c r="A4286" t="s">
        <v>137</v>
      </c>
      <c r="B4286" t="s">
        <v>321</v>
      </c>
      <c r="C4286">
        <v>2025</v>
      </c>
      <c r="D4286">
        <v>2</v>
      </c>
      <c r="E4286">
        <v>84045</v>
      </c>
      <c r="F4286" t="s">
        <v>291</v>
      </c>
      <c r="G4286">
        <v>11</v>
      </c>
      <c r="H4286" t="e">
        <f>_xlfn.XLOOKUP(Table1[[#This Row],[ZIPCODE]],Table2[Zip Code],Table2[County])</f>
        <v>#N/A</v>
      </c>
      <c r="I4286" t="str">
        <f>_xlfn.XLOOKUP(Table1[[#This Row],[ZIPCODE]],Table3[zip],Table3[county])</f>
        <v>Utah County</v>
      </c>
      <c r="J4286" t="str">
        <f>IFERROR(Table1[[#This Row],[County (Utah.gov)]], SUBSTITUTE(Table1[[#This Row],[County (WPR)]], " County", ""))</f>
        <v>Utah</v>
      </c>
    </row>
    <row r="4287" spans="1:10">
      <c r="A4287" t="s">
        <v>137</v>
      </c>
      <c r="B4287" t="s">
        <v>321</v>
      </c>
      <c r="C4287">
        <v>2025</v>
      </c>
      <c r="D4287">
        <v>2</v>
      </c>
      <c r="E4287">
        <v>84047</v>
      </c>
      <c r="F4287" t="s">
        <v>290</v>
      </c>
      <c r="G4287">
        <v>1</v>
      </c>
      <c r="H4287" t="str">
        <f>_xlfn.XLOOKUP(Table1[[#This Row],[ZIPCODE]],Table2[Zip Code],Table2[County])</f>
        <v>Salt Lake</v>
      </c>
      <c r="I4287" t="str">
        <f>_xlfn.XLOOKUP(Table1[[#This Row],[ZIPCODE]],Table3[zip],Table3[county])</f>
        <v>Salt Lake County</v>
      </c>
      <c r="J4287" t="str">
        <f>IFERROR(Table1[[#This Row],[County (Utah.gov)]], SUBSTITUTE(Table1[[#This Row],[County (WPR)]], " County", ""))</f>
        <v>Salt Lake</v>
      </c>
    </row>
    <row r="4288" spans="1:10">
      <c r="A4288" t="s">
        <v>137</v>
      </c>
      <c r="B4288" t="s">
        <v>321</v>
      </c>
      <c r="C4288">
        <v>2025</v>
      </c>
      <c r="D4288">
        <v>2</v>
      </c>
      <c r="E4288">
        <v>84049</v>
      </c>
      <c r="F4288" t="s">
        <v>290</v>
      </c>
      <c r="G4288">
        <v>2</v>
      </c>
      <c r="H4288" t="str">
        <f>_xlfn.XLOOKUP(Table1[[#This Row],[ZIPCODE]],Table2[Zip Code],Table2[County])</f>
        <v>Wasatch</v>
      </c>
      <c r="I4288" t="str">
        <f>_xlfn.XLOOKUP(Table1[[#This Row],[ZIPCODE]],Table3[zip],Table3[county])</f>
        <v>Wasatch County</v>
      </c>
      <c r="J4288" t="str">
        <f>IFERROR(Table1[[#This Row],[County (Utah.gov)]], SUBSTITUTE(Table1[[#This Row],[County (WPR)]], " County", ""))</f>
        <v>Wasatch</v>
      </c>
    </row>
    <row r="4289" spans="1:10">
      <c r="A4289" t="s">
        <v>137</v>
      </c>
      <c r="B4289" t="s">
        <v>321</v>
      </c>
      <c r="C4289">
        <v>2025</v>
      </c>
      <c r="D4289">
        <v>2</v>
      </c>
      <c r="E4289">
        <v>84049</v>
      </c>
      <c r="F4289" t="s">
        <v>291</v>
      </c>
      <c r="G4289">
        <v>1</v>
      </c>
      <c r="H4289" t="str">
        <f>_xlfn.XLOOKUP(Table1[[#This Row],[ZIPCODE]],Table2[Zip Code],Table2[County])</f>
        <v>Wasatch</v>
      </c>
      <c r="I4289" t="str">
        <f>_xlfn.XLOOKUP(Table1[[#This Row],[ZIPCODE]],Table3[zip],Table3[county])</f>
        <v>Wasatch County</v>
      </c>
      <c r="J4289" t="str">
        <f>IFERROR(Table1[[#This Row],[County (Utah.gov)]], SUBSTITUTE(Table1[[#This Row],[County (WPR)]], " County", ""))</f>
        <v>Wasatch</v>
      </c>
    </row>
    <row r="4290" spans="1:10">
      <c r="A4290" t="s">
        <v>137</v>
      </c>
      <c r="B4290" t="s">
        <v>321</v>
      </c>
      <c r="C4290">
        <v>2025</v>
      </c>
      <c r="D4290">
        <v>2</v>
      </c>
      <c r="E4290">
        <v>84050</v>
      </c>
      <c r="F4290" t="s">
        <v>290</v>
      </c>
      <c r="G4290">
        <v>1</v>
      </c>
      <c r="H4290" t="str">
        <f>_xlfn.XLOOKUP(Table1[[#This Row],[ZIPCODE]],Table2[Zip Code],Table2[County])</f>
        <v>Morgan</v>
      </c>
      <c r="I4290" t="str">
        <f>_xlfn.XLOOKUP(Table1[[#This Row],[ZIPCODE]],Table3[zip],Table3[county])</f>
        <v>Morgan County</v>
      </c>
      <c r="J4290" t="str">
        <f>IFERROR(Table1[[#This Row],[County (Utah.gov)]], SUBSTITUTE(Table1[[#This Row],[County (WPR)]], " County", ""))</f>
        <v>Morgan</v>
      </c>
    </row>
    <row r="4291" spans="1:10">
      <c r="A4291" t="s">
        <v>137</v>
      </c>
      <c r="B4291" t="s">
        <v>321</v>
      </c>
      <c r="C4291">
        <v>2025</v>
      </c>
      <c r="D4291">
        <v>2</v>
      </c>
      <c r="E4291">
        <v>84054</v>
      </c>
      <c r="F4291" t="s">
        <v>290</v>
      </c>
      <c r="G4291">
        <v>1</v>
      </c>
      <c r="H4291" t="str">
        <f>_xlfn.XLOOKUP(Table1[[#This Row],[ZIPCODE]],Table2[Zip Code],Table2[County])</f>
        <v>Davis</v>
      </c>
      <c r="I4291" t="str">
        <f>_xlfn.XLOOKUP(Table1[[#This Row],[ZIPCODE]],Table3[zip],Table3[county])</f>
        <v>Davis County</v>
      </c>
      <c r="J4291" t="str">
        <f>IFERROR(Table1[[#This Row],[County (Utah.gov)]], SUBSTITUTE(Table1[[#This Row],[County (WPR)]], " County", ""))</f>
        <v>Davis</v>
      </c>
    </row>
    <row r="4292" spans="1:10">
      <c r="A4292" t="s">
        <v>137</v>
      </c>
      <c r="B4292" t="s">
        <v>321</v>
      </c>
      <c r="C4292">
        <v>2025</v>
      </c>
      <c r="D4292">
        <v>2</v>
      </c>
      <c r="E4292">
        <v>84057</v>
      </c>
      <c r="F4292" t="s">
        <v>290</v>
      </c>
      <c r="G4292">
        <v>11</v>
      </c>
      <c r="H4292" t="str">
        <f>_xlfn.XLOOKUP(Table1[[#This Row],[ZIPCODE]],Table2[Zip Code],Table2[County])</f>
        <v>Utah</v>
      </c>
      <c r="I4292" t="str">
        <f>_xlfn.XLOOKUP(Table1[[#This Row],[ZIPCODE]],Table3[zip],Table3[county])</f>
        <v>Utah County</v>
      </c>
      <c r="J4292" t="str">
        <f>IFERROR(Table1[[#This Row],[County (Utah.gov)]], SUBSTITUTE(Table1[[#This Row],[County (WPR)]], " County", ""))</f>
        <v>Utah</v>
      </c>
    </row>
    <row r="4293" spans="1:10">
      <c r="A4293" t="s">
        <v>137</v>
      </c>
      <c r="B4293" t="s">
        <v>321</v>
      </c>
      <c r="C4293">
        <v>2025</v>
      </c>
      <c r="D4293">
        <v>2</v>
      </c>
      <c r="E4293">
        <v>84057</v>
      </c>
      <c r="F4293" t="s">
        <v>291</v>
      </c>
      <c r="G4293">
        <v>4</v>
      </c>
      <c r="H4293" t="str">
        <f>_xlfn.XLOOKUP(Table1[[#This Row],[ZIPCODE]],Table2[Zip Code],Table2[County])</f>
        <v>Utah</v>
      </c>
      <c r="I4293" t="str">
        <f>_xlfn.XLOOKUP(Table1[[#This Row],[ZIPCODE]],Table3[zip],Table3[county])</f>
        <v>Utah County</v>
      </c>
      <c r="J4293" t="str">
        <f>IFERROR(Table1[[#This Row],[County (Utah.gov)]], SUBSTITUTE(Table1[[#This Row],[County (WPR)]], " County", ""))</f>
        <v>Utah</v>
      </c>
    </row>
    <row r="4294" spans="1:10">
      <c r="A4294" t="s">
        <v>137</v>
      </c>
      <c r="B4294" t="s">
        <v>321</v>
      </c>
      <c r="C4294">
        <v>2025</v>
      </c>
      <c r="D4294">
        <v>2</v>
      </c>
      <c r="E4294">
        <v>84058</v>
      </c>
      <c r="F4294" t="s">
        <v>290</v>
      </c>
      <c r="G4294">
        <v>41</v>
      </c>
      <c r="H4294" t="str">
        <f>_xlfn.XLOOKUP(Table1[[#This Row],[ZIPCODE]],Table2[Zip Code],Table2[County])</f>
        <v>Utah</v>
      </c>
      <c r="I4294" t="str">
        <f>_xlfn.XLOOKUP(Table1[[#This Row],[ZIPCODE]],Table3[zip],Table3[county])</f>
        <v>Utah County</v>
      </c>
      <c r="J4294" t="str">
        <f>IFERROR(Table1[[#This Row],[County (Utah.gov)]], SUBSTITUTE(Table1[[#This Row],[County (WPR)]], " County", ""))</f>
        <v>Utah</v>
      </c>
    </row>
    <row r="4295" spans="1:10">
      <c r="A4295" t="s">
        <v>137</v>
      </c>
      <c r="B4295" t="s">
        <v>321</v>
      </c>
      <c r="C4295">
        <v>2025</v>
      </c>
      <c r="D4295">
        <v>2</v>
      </c>
      <c r="E4295">
        <v>84058</v>
      </c>
      <c r="F4295" t="s">
        <v>291</v>
      </c>
      <c r="G4295">
        <v>11</v>
      </c>
      <c r="H4295" t="str">
        <f>_xlfn.XLOOKUP(Table1[[#This Row],[ZIPCODE]],Table2[Zip Code],Table2[County])</f>
        <v>Utah</v>
      </c>
      <c r="I4295" t="str">
        <f>_xlfn.XLOOKUP(Table1[[#This Row],[ZIPCODE]],Table3[zip],Table3[county])</f>
        <v>Utah County</v>
      </c>
      <c r="J4295" t="str">
        <f>IFERROR(Table1[[#This Row],[County (Utah.gov)]], SUBSTITUTE(Table1[[#This Row],[County (WPR)]], " County", ""))</f>
        <v>Utah</v>
      </c>
    </row>
    <row r="4296" spans="1:10">
      <c r="A4296" t="s">
        <v>137</v>
      </c>
      <c r="B4296" t="s">
        <v>321</v>
      </c>
      <c r="C4296">
        <v>2025</v>
      </c>
      <c r="D4296">
        <v>2</v>
      </c>
      <c r="E4296">
        <v>84059</v>
      </c>
      <c r="F4296" t="s">
        <v>290</v>
      </c>
      <c r="G4296">
        <v>10</v>
      </c>
      <c r="H4296" t="str">
        <f>_xlfn.XLOOKUP(Table1[[#This Row],[ZIPCODE]],Table2[Zip Code],Table2[County])</f>
        <v>Utah</v>
      </c>
      <c r="I4296" t="str">
        <f>_xlfn.XLOOKUP(Table1[[#This Row],[ZIPCODE]],Table3[zip],Table3[county])</f>
        <v>Utah County</v>
      </c>
      <c r="J4296" t="str">
        <f>IFERROR(Table1[[#This Row],[County (Utah.gov)]], SUBSTITUTE(Table1[[#This Row],[County (WPR)]], " County", ""))</f>
        <v>Utah</v>
      </c>
    </row>
    <row r="4297" spans="1:10">
      <c r="A4297" t="s">
        <v>137</v>
      </c>
      <c r="B4297" t="s">
        <v>321</v>
      </c>
      <c r="C4297">
        <v>2025</v>
      </c>
      <c r="D4297">
        <v>2</v>
      </c>
      <c r="E4297">
        <v>84059</v>
      </c>
      <c r="F4297" t="s">
        <v>291</v>
      </c>
      <c r="G4297">
        <v>3</v>
      </c>
      <c r="H4297" t="str">
        <f>_xlfn.XLOOKUP(Table1[[#This Row],[ZIPCODE]],Table2[Zip Code],Table2[County])</f>
        <v>Utah</v>
      </c>
      <c r="I4297" t="str">
        <f>_xlfn.XLOOKUP(Table1[[#This Row],[ZIPCODE]],Table3[zip],Table3[county])</f>
        <v>Utah County</v>
      </c>
      <c r="J4297" t="str">
        <f>IFERROR(Table1[[#This Row],[County (Utah.gov)]], SUBSTITUTE(Table1[[#This Row],[County (WPR)]], " County", ""))</f>
        <v>Utah</v>
      </c>
    </row>
    <row r="4298" spans="1:10">
      <c r="A4298" t="s">
        <v>137</v>
      </c>
      <c r="B4298" t="s">
        <v>321</v>
      </c>
      <c r="C4298">
        <v>2025</v>
      </c>
      <c r="D4298">
        <v>2</v>
      </c>
      <c r="E4298">
        <v>84062</v>
      </c>
      <c r="F4298" t="s">
        <v>290</v>
      </c>
      <c r="G4298">
        <v>11</v>
      </c>
      <c r="H4298" t="str">
        <f>_xlfn.XLOOKUP(Table1[[#This Row],[ZIPCODE]],Table2[Zip Code],Table2[County])</f>
        <v>Utah</v>
      </c>
      <c r="I4298" t="str">
        <f>_xlfn.XLOOKUP(Table1[[#This Row],[ZIPCODE]],Table3[zip],Table3[county])</f>
        <v>Utah County</v>
      </c>
      <c r="J4298" t="str">
        <f>IFERROR(Table1[[#This Row],[County (Utah.gov)]], SUBSTITUTE(Table1[[#This Row],[County (WPR)]], " County", ""))</f>
        <v>Utah</v>
      </c>
    </row>
    <row r="4299" spans="1:10">
      <c r="A4299" t="s">
        <v>137</v>
      </c>
      <c r="B4299" t="s">
        <v>321</v>
      </c>
      <c r="C4299">
        <v>2025</v>
      </c>
      <c r="D4299">
        <v>2</v>
      </c>
      <c r="E4299">
        <v>84062</v>
      </c>
      <c r="F4299" t="s">
        <v>291</v>
      </c>
      <c r="G4299">
        <v>3</v>
      </c>
      <c r="H4299" t="str">
        <f>_xlfn.XLOOKUP(Table1[[#This Row],[ZIPCODE]],Table2[Zip Code],Table2[County])</f>
        <v>Utah</v>
      </c>
      <c r="I4299" t="str">
        <f>_xlfn.XLOOKUP(Table1[[#This Row],[ZIPCODE]],Table3[zip],Table3[county])</f>
        <v>Utah County</v>
      </c>
      <c r="J4299" t="str">
        <f>IFERROR(Table1[[#This Row],[County (Utah.gov)]], SUBSTITUTE(Table1[[#This Row],[County (WPR)]], " County", ""))</f>
        <v>Utah</v>
      </c>
    </row>
    <row r="4300" spans="1:10">
      <c r="A4300" t="s">
        <v>137</v>
      </c>
      <c r="B4300" t="s">
        <v>321</v>
      </c>
      <c r="C4300">
        <v>2025</v>
      </c>
      <c r="D4300">
        <v>2</v>
      </c>
      <c r="E4300">
        <v>84065</v>
      </c>
      <c r="F4300" t="s">
        <v>290</v>
      </c>
      <c r="G4300">
        <v>5</v>
      </c>
      <c r="H4300" t="str">
        <f>_xlfn.XLOOKUP(Table1[[#This Row],[ZIPCODE]],Table2[Zip Code],Table2[County])</f>
        <v>Salt Lake</v>
      </c>
      <c r="I4300" t="str">
        <f>_xlfn.XLOOKUP(Table1[[#This Row],[ZIPCODE]],Table3[zip],Table3[county])</f>
        <v>Salt Lake County</v>
      </c>
      <c r="J4300" t="str">
        <f>IFERROR(Table1[[#This Row],[County (Utah.gov)]], SUBSTITUTE(Table1[[#This Row],[County (WPR)]], " County", ""))</f>
        <v>Salt Lake</v>
      </c>
    </row>
    <row r="4301" spans="1:10">
      <c r="A4301" t="s">
        <v>137</v>
      </c>
      <c r="B4301" t="s">
        <v>321</v>
      </c>
      <c r="C4301">
        <v>2025</v>
      </c>
      <c r="D4301">
        <v>2</v>
      </c>
      <c r="E4301">
        <v>84065</v>
      </c>
      <c r="F4301" t="s">
        <v>291</v>
      </c>
      <c r="G4301">
        <v>2</v>
      </c>
      <c r="H4301" t="str">
        <f>_xlfn.XLOOKUP(Table1[[#This Row],[ZIPCODE]],Table2[Zip Code],Table2[County])</f>
        <v>Salt Lake</v>
      </c>
      <c r="I4301" t="str">
        <f>_xlfn.XLOOKUP(Table1[[#This Row],[ZIPCODE]],Table3[zip],Table3[county])</f>
        <v>Salt Lake County</v>
      </c>
      <c r="J4301" t="str">
        <f>IFERROR(Table1[[#This Row],[County (Utah.gov)]], SUBSTITUTE(Table1[[#This Row],[County (WPR)]], " County", ""))</f>
        <v>Salt Lake</v>
      </c>
    </row>
    <row r="4302" spans="1:10">
      <c r="A4302" t="s">
        <v>137</v>
      </c>
      <c r="B4302" t="s">
        <v>321</v>
      </c>
      <c r="C4302">
        <v>2025</v>
      </c>
      <c r="D4302">
        <v>2</v>
      </c>
      <c r="E4302">
        <v>84067</v>
      </c>
      <c r="F4302" t="s">
        <v>290</v>
      </c>
      <c r="G4302">
        <v>1</v>
      </c>
      <c r="H4302" t="str">
        <f>_xlfn.XLOOKUP(Table1[[#This Row],[ZIPCODE]],Table2[Zip Code],Table2[County])</f>
        <v>Weber</v>
      </c>
      <c r="I4302" t="str">
        <f>_xlfn.XLOOKUP(Table1[[#This Row],[ZIPCODE]],Table3[zip],Table3[county])</f>
        <v>Weber County</v>
      </c>
      <c r="J4302" t="str">
        <f>IFERROR(Table1[[#This Row],[County (Utah.gov)]], SUBSTITUTE(Table1[[#This Row],[County (WPR)]], " County", ""))</f>
        <v>Weber</v>
      </c>
    </row>
    <row r="4303" spans="1:10">
      <c r="A4303" t="s">
        <v>137</v>
      </c>
      <c r="B4303" t="s">
        <v>321</v>
      </c>
      <c r="C4303">
        <v>2025</v>
      </c>
      <c r="D4303">
        <v>2</v>
      </c>
      <c r="E4303">
        <v>84067</v>
      </c>
      <c r="F4303" t="s">
        <v>291</v>
      </c>
      <c r="G4303">
        <v>1</v>
      </c>
      <c r="H4303" t="str">
        <f>_xlfn.XLOOKUP(Table1[[#This Row],[ZIPCODE]],Table2[Zip Code],Table2[County])</f>
        <v>Weber</v>
      </c>
      <c r="I4303" t="str">
        <f>_xlfn.XLOOKUP(Table1[[#This Row],[ZIPCODE]],Table3[zip],Table3[county])</f>
        <v>Weber County</v>
      </c>
      <c r="J4303" t="str">
        <f>IFERROR(Table1[[#This Row],[County (Utah.gov)]], SUBSTITUTE(Table1[[#This Row],[County (WPR)]], " County", ""))</f>
        <v>Weber</v>
      </c>
    </row>
    <row r="4304" spans="1:10">
      <c r="A4304" t="s">
        <v>137</v>
      </c>
      <c r="B4304" t="s">
        <v>321</v>
      </c>
      <c r="C4304">
        <v>2025</v>
      </c>
      <c r="D4304">
        <v>2</v>
      </c>
      <c r="E4304">
        <v>84070</v>
      </c>
      <c r="F4304" t="s">
        <v>291</v>
      </c>
      <c r="G4304">
        <v>1</v>
      </c>
      <c r="H4304" t="str">
        <f>_xlfn.XLOOKUP(Table1[[#This Row],[ZIPCODE]],Table2[Zip Code],Table2[County])</f>
        <v>Salt Lake</v>
      </c>
      <c r="I4304" t="str">
        <f>_xlfn.XLOOKUP(Table1[[#This Row],[ZIPCODE]],Table3[zip],Table3[county])</f>
        <v>Salt Lake County</v>
      </c>
      <c r="J4304" t="str">
        <f>IFERROR(Table1[[#This Row],[County (Utah.gov)]], SUBSTITUTE(Table1[[#This Row],[County (WPR)]], " County", ""))</f>
        <v>Salt Lake</v>
      </c>
    </row>
    <row r="4305" spans="1:10">
      <c r="A4305" t="s">
        <v>137</v>
      </c>
      <c r="B4305" t="s">
        <v>321</v>
      </c>
      <c r="C4305">
        <v>2025</v>
      </c>
      <c r="D4305">
        <v>2</v>
      </c>
      <c r="E4305">
        <v>84071</v>
      </c>
      <c r="F4305" t="s">
        <v>290</v>
      </c>
      <c r="G4305">
        <v>1</v>
      </c>
      <c r="H4305" t="str">
        <f>_xlfn.XLOOKUP(Table1[[#This Row],[ZIPCODE]],Table2[Zip Code],Table2[County])</f>
        <v>Tooele</v>
      </c>
      <c r="I4305" t="str">
        <f>_xlfn.XLOOKUP(Table1[[#This Row],[ZIPCODE]],Table3[zip],Table3[county])</f>
        <v>Tooele County</v>
      </c>
      <c r="J4305" t="str">
        <f>IFERROR(Table1[[#This Row],[County (Utah.gov)]], SUBSTITUTE(Table1[[#This Row],[County (WPR)]], " County", ""))</f>
        <v>Tooele</v>
      </c>
    </row>
    <row r="4306" spans="1:10">
      <c r="A4306" t="s">
        <v>137</v>
      </c>
      <c r="B4306" t="s">
        <v>321</v>
      </c>
      <c r="C4306">
        <v>2025</v>
      </c>
      <c r="D4306">
        <v>2</v>
      </c>
      <c r="E4306">
        <v>84074</v>
      </c>
      <c r="F4306" t="s">
        <v>290</v>
      </c>
      <c r="G4306">
        <v>2</v>
      </c>
      <c r="H4306" t="str">
        <f>_xlfn.XLOOKUP(Table1[[#This Row],[ZIPCODE]],Table2[Zip Code],Table2[County])</f>
        <v>Tooele</v>
      </c>
      <c r="I4306" t="str">
        <f>_xlfn.XLOOKUP(Table1[[#This Row],[ZIPCODE]],Table3[zip],Table3[county])</f>
        <v>Tooele County</v>
      </c>
      <c r="J4306" t="str">
        <f>IFERROR(Table1[[#This Row],[County (Utah.gov)]], SUBSTITUTE(Table1[[#This Row],[County (WPR)]], " County", ""))</f>
        <v>Tooele</v>
      </c>
    </row>
    <row r="4307" spans="1:10">
      <c r="A4307" t="s">
        <v>137</v>
      </c>
      <c r="B4307" t="s">
        <v>321</v>
      </c>
      <c r="C4307">
        <v>2025</v>
      </c>
      <c r="D4307">
        <v>2</v>
      </c>
      <c r="E4307">
        <v>84075</v>
      </c>
      <c r="F4307" t="s">
        <v>291</v>
      </c>
      <c r="G4307">
        <v>1</v>
      </c>
      <c r="H4307" t="str">
        <f>_xlfn.XLOOKUP(Table1[[#This Row],[ZIPCODE]],Table2[Zip Code],Table2[County])</f>
        <v>Davis</v>
      </c>
      <c r="I4307" t="str">
        <f>_xlfn.XLOOKUP(Table1[[#This Row],[ZIPCODE]],Table3[zip],Table3[county])</f>
        <v>Davis County</v>
      </c>
      <c r="J4307" t="str">
        <f>IFERROR(Table1[[#This Row],[County (Utah.gov)]], SUBSTITUTE(Table1[[#This Row],[County (WPR)]], " County", ""))</f>
        <v>Davis</v>
      </c>
    </row>
    <row r="4308" spans="1:10">
      <c r="A4308" t="s">
        <v>137</v>
      </c>
      <c r="B4308" t="s">
        <v>321</v>
      </c>
      <c r="C4308">
        <v>2025</v>
      </c>
      <c r="D4308">
        <v>2</v>
      </c>
      <c r="E4308">
        <v>84078</v>
      </c>
      <c r="F4308" t="s">
        <v>290</v>
      </c>
      <c r="G4308">
        <v>1</v>
      </c>
      <c r="H4308" t="str">
        <f>_xlfn.XLOOKUP(Table1[[#This Row],[ZIPCODE]],Table2[Zip Code],Table2[County])</f>
        <v>Uintah</v>
      </c>
      <c r="I4308" t="str">
        <f>_xlfn.XLOOKUP(Table1[[#This Row],[ZIPCODE]],Table3[zip],Table3[county])</f>
        <v>Uintah County</v>
      </c>
      <c r="J4308" t="str">
        <f>IFERROR(Table1[[#This Row],[County (Utah.gov)]], SUBSTITUTE(Table1[[#This Row],[County (WPR)]], " County", ""))</f>
        <v>Uintah</v>
      </c>
    </row>
    <row r="4309" spans="1:10">
      <c r="A4309" t="s">
        <v>137</v>
      </c>
      <c r="B4309" t="s">
        <v>321</v>
      </c>
      <c r="C4309">
        <v>2025</v>
      </c>
      <c r="D4309">
        <v>2</v>
      </c>
      <c r="E4309">
        <v>84081</v>
      </c>
      <c r="F4309" t="s">
        <v>290</v>
      </c>
      <c r="G4309">
        <v>3</v>
      </c>
      <c r="H4309" t="e">
        <f>_xlfn.XLOOKUP(Table1[[#This Row],[ZIPCODE]],Table2[Zip Code],Table2[County])</f>
        <v>#N/A</v>
      </c>
      <c r="I4309" t="str">
        <f>_xlfn.XLOOKUP(Table1[[#This Row],[ZIPCODE]],Table3[zip],Table3[county])</f>
        <v>Salt Lake County</v>
      </c>
      <c r="J4309" t="str">
        <f>IFERROR(Table1[[#This Row],[County (Utah.gov)]], SUBSTITUTE(Table1[[#This Row],[County (WPR)]], " County", ""))</f>
        <v>Salt Lake</v>
      </c>
    </row>
    <row r="4310" spans="1:10">
      <c r="A4310" t="s">
        <v>137</v>
      </c>
      <c r="B4310" t="s">
        <v>321</v>
      </c>
      <c r="C4310">
        <v>2025</v>
      </c>
      <c r="D4310">
        <v>2</v>
      </c>
      <c r="E4310">
        <v>84084</v>
      </c>
      <c r="F4310" t="s">
        <v>290</v>
      </c>
      <c r="G4310">
        <v>2</v>
      </c>
      <c r="H4310" t="str">
        <f>_xlfn.XLOOKUP(Table1[[#This Row],[ZIPCODE]],Table2[Zip Code],Table2[County])</f>
        <v>Salt Lake</v>
      </c>
      <c r="I4310" t="str">
        <f>_xlfn.XLOOKUP(Table1[[#This Row],[ZIPCODE]],Table3[zip],Table3[county])</f>
        <v>Salt Lake County</v>
      </c>
      <c r="J4310" t="str">
        <f>IFERROR(Table1[[#This Row],[County (Utah.gov)]], SUBSTITUTE(Table1[[#This Row],[County (WPR)]], " County", ""))</f>
        <v>Salt Lake</v>
      </c>
    </row>
    <row r="4311" spans="1:10">
      <c r="A4311" t="s">
        <v>137</v>
      </c>
      <c r="B4311" t="s">
        <v>321</v>
      </c>
      <c r="C4311">
        <v>2025</v>
      </c>
      <c r="D4311">
        <v>2</v>
      </c>
      <c r="E4311">
        <v>84087</v>
      </c>
      <c r="F4311" t="s">
        <v>291</v>
      </c>
      <c r="G4311">
        <v>1</v>
      </c>
      <c r="H4311" t="str">
        <f>_xlfn.XLOOKUP(Table1[[#This Row],[ZIPCODE]],Table2[Zip Code],Table2[County])</f>
        <v>Davis</v>
      </c>
      <c r="I4311" t="str">
        <f>_xlfn.XLOOKUP(Table1[[#This Row],[ZIPCODE]],Table3[zip],Table3[county])</f>
        <v>Davis County</v>
      </c>
      <c r="J4311" t="str">
        <f>IFERROR(Table1[[#This Row],[County (Utah.gov)]], SUBSTITUTE(Table1[[#This Row],[County (WPR)]], " County", ""))</f>
        <v>Davis</v>
      </c>
    </row>
    <row r="4312" spans="1:10">
      <c r="A4312" t="s">
        <v>137</v>
      </c>
      <c r="B4312" t="s">
        <v>321</v>
      </c>
      <c r="C4312">
        <v>2025</v>
      </c>
      <c r="D4312">
        <v>2</v>
      </c>
      <c r="E4312">
        <v>84088</v>
      </c>
      <c r="F4312" t="s">
        <v>290</v>
      </c>
      <c r="G4312">
        <v>4</v>
      </c>
      <c r="H4312" t="str">
        <f>_xlfn.XLOOKUP(Table1[[#This Row],[ZIPCODE]],Table2[Zip Code],Table2[County])</f>
        <v>Salt Lake</v>
      </c>
      <c r="I4312" t="str">
        <f>_xlfn.XLOOKUP(Table1[[#This Row],[ZIPCODE]],Table3[zip],Table3[county])</f>
        <v>Salt Lake County</v>
      </c>
      <c r="J4312" t="str">
        <f>IFERROR(Table1[[#This Row],[County (Utah.gov)]], SUBSTITUTE(Table1[[#This Row],[County (WPR)]], " County", ""))</f>
        <v>Salt Lake</v>
      </c>
    </row>
    <row r="4313" spans="1:10">
      <c r="A4313" t="s">
        <v>137</v>
      </c>
      <c r="B4313" t="s">
        <v>321</v>
      </c>
      <c r="C4313">
        <v>2025</v>
      </c>
      <c r="D4313">
        <v>2</v>
      </c>
      <c r="E4313">
        <v>84088</v>
      </c>
      <c r="F4313" t="s">
        <v>291</v>
      </c>
      <c r="G4313">
        <v>1</v>
      </c>
      <c r="H4313" t="str">
        <f>_xlfn.XLOOKUP(Table1[[#This Row],[ZIPCODE]],Table2[Zip Code],Table2[County])</f>
        <v>Salt Lake</v>
      </c>
      <c r="I4313" t="str">
        <f>_xlfn.XLOOKUP(Table1[[#This Row],[ZIPCODE]],Table3[zip],Table3[county])</f>
        <v>Salt Lake County</v>
      </c>
      <c r="J4313" t="str">
        <f>IFERROR(Table1[[#This Row],[County (Utah.gov)]], SUBSTITUTE(Table1[[#This Row],[County (WPR)]], " County", ""))</f>
        <v>Salt Lake</v>
      </c>
    </row>
    <row r="4314" spans="1:10">
      <c r="A4314" t="s">
        <v>137</v>
      </c>
      <c r="B4314" t="s">
        <v>321</v>
      </c>
      <c r="C4314">
        <v>2025</v>
      </c>
      <c r="D4314">
        <v>2</v>
      </c>
      <c r="E4314">
        <v>84092</v>
      </c>
      <c r="F4314" t="s">
        <v>290</v>
      </c>
      <c r="G4314">
        <v>3</v>
      </c>
      <c r="H4314" t="str">
        <f>_xlfn.XLOOKUP(Table1[[#This Row],[ZIPCODE]],Table2[Zip Code],Table2[County])</f>
        <v>Salt Lake</v>
      </c>
      <c r="I4314" t="str">
        <f>_xlfn.XLOOKUP(Table1[[#This Row],[ZIPCODE]],Table3[zip],Table3[county])</f>
        <v>Salt Lake County</v>
      </c>
      <c r="J4314" t="str">
        <f>IFERROR(Table1[[#This Row],[County (Utah.gov)]], SUBSTITUTE(Table1[[#This Row],[County (WPR)]], " County", ""))</f>
        <v>Salt Lake</v>
      </c>
    </row>
    <row r="4315" spans="1:10">
      <c r="A4315" t="s">
        <v>137</v>
      </c>
      <c r="B4315" t="s">
        <v>321</v>
      </c>
      <c r="C4315">
        <v>2025</v>
      </c>
      <c r="D4315">
        <v>2</v>
      </c>
      <c r="E4315">
        <v>84092</v>
      </c>
      <c r="F4315" t="s">
        <v>291</v>
      </c>
      <c r="G4315">
        <v>1</v>
      </c>
      <c r="H4315" t="str">
        <f>_xlfn.XLOOKUP(Table1[[#This Row],[ZIPCODE]],Table2[Zip Code],Table2[County])</f>
        <v>Salt Lake</v>
      </c>
      <c r="I4315" t="str">
        <f>_xlfn.XLOOKUP(Table1[[#This Row],[ZIPCODE]],Table3[zip],Table3[county])</f>
        <v>Salt Lake County</v>
      </c>
      <c r="J4315" t="str">
        <f>IFERROR(Table1[[#This Row],[County (Utah.gov)]], SUBSTITUTE(Table1[[#This Row],[County (WPR)]], " County", ""))</f>
        <v>Salt Lake</v>
      </c>
    </row>
    <row r="4316" spans="1:10">
      <c r="A4316" t="s">
        <v>137</v>
      </c>
      <c r="B4316" t="s">
        <v>321</v>
      </c>
      <c r="C4316">
        <v>2025</v>
      </c>
      <c r="D4316">
        <v>2</v>
      </c>
      <c r="E4316">
        <v>84093</v>
      </c>
      <c r="F4316" t="s">
        <v>290</v>
      </c>
      <c r="G4316">
        <v>3</v>
      </c>
      <c r="H4316" t="str">
        <f>_xlfn.XLOOKUP(Table1[[#This Row],[ZIPCODE]],Table2[Zip Code],Table2[County])</f>
        <v>Salt Lake</v>
      </c>
      <c r="I4316" t="str">
        <f>_xlfn.XLOOKUP(Table1[[#This Row],[ZIPCODE]],Table3[zip],Table3[county])</f>
        <v>Salt Lake County</v>
      </c>
      <c r="J4316" t="str">
        <f>IFERROR(Table1[[#This Row],[County (Utah.gov)]], SUBSTITUTE(Table1[[#This Row],[County (WPR)]], " County", ""))</f>
        <v>Salt Lake</v>
      </c>
    </row>
    <row r="4317" spans="1:10">
      <c r="A4317" t="s">
        <v>137</v>
      </c>
      <c r="B4317" t="s">
        <v>321</v>
      </c>
      <c r="C4317">
        <v>2025</v>
      </c>
      <c r="D4317">
        <v>2</v>
      </c>
      <c r="E4317">
        <v>84093</v>
      </c>
      <c r="F4317" t="s">
        <v>291</v>
      </c>
      <c r="G4317">
        <v>1</v>
      </c>
      <c r="H4317" t="str">
        <f>_xlfn.XLOOKUP(Table1[[#This Row],[ZIPCODE]],Table2[Zip Code],Table2[County])</f>
        <v>Salt Lake</v>
      </c>
      <c r="I4317" t="str">
        <f>_xlfn.XLOOKUP(Table1[[#This Row],[ZIPCODE]],Table3[zip],Table3[county])</f>
        <v>Salt Lake County</v>
      </c>
      <c r="J4317" t="str">
        <f>IFERROR(Table1[[#This Row],[County (Utah.gov)]], SUBSTITUTE(Table1[[#This Row],[County (WPR)]], " County", ""))</f>
        <v>Salt Lake</v>
      </c>
    </row>
    <row r="4318" spans="1:10">
      <c r="A4318" t="s">
        <v>137</v>
      </c>
      <c r="B4318" t="s">
        <v>321</v>
      </c>
      <c r="C4318">
        <v>2025</v>
      </c>
      <c r="D4318">
        <v>2</v>
      </c>
      <c r="E4318">
        <v>84094</v>
      </c>
      <c r="F4318" t="s">
        <v>290</v>
      </c>
      <c r="G4318">
        <v>3</v>
      </c>
      <c r="H4318" t="str">
        <f>_xlfn.XLOOKUP(Table1[[#This Row],[ZIPCODE]],Table2[Zip Code],Table2[County])</f>
        <v>Salt Lake</v>
      </c>
      <c r="I4318" t="str">
        <f>_xlfn.XLOOKUP(Table1[[#This Row],[ZIPCODE]],Table3[zip],Table3[county])</f>
        <v>Salt Lake County</v>
      </c>
      <c r="J4318" t="str">
        <f>IFERROR(Table1[[#This Row],[County (Utah.gov)]], SUBSTITUTE(Table1[[#This Row],[County (WPR)]], " County", ""))</f>
        <v>Salt Lake</v>
      </c>
    </row>
    <row r="4319" spans="1:10">
      <c r="A4319" t="s">
        <v>137</v>
      </c>
      <c r="B4319" t="s">
        <v>321</v>
      </c>
      <c r="C4319">
        <v>2025</v>
      </c>
      <c r="D4319">
        <v>2</v>
      </c>
      <c r="E4319">
        <v>84095</v>
      </c>
      <c r="F4319" t="s">
        <v>290</v>
      </c>
      <c r="G4319">
        <v>6</v>
      </c>
      <c r="H4319" t="str">
        <f>_xlfn.XLOOKUP(Table1[[#This Row],[ZIPCODE]],Table2[Zip Code],Table2[County])</f>
        <v>Salt Lake</v>
      </c>
      <c r="I4319" t="str">
        <f>_xlfn.XLOOKUP(Table1[[#This Row],[ZIPCODE]],Table3[zip],Table3[county])</f>
        <v>Salt Lake County</v>
      </c>
      <c r="J4319" t="str">
        <f>IFERROR(Table1[[#This Row],[County (Utah.gov)]], SUBSTITUTE(Table1[[#This Row],[County (WPR)]], " County", ""))</f>
        <v>Salt Lake</v>
      </c>
    </row>
    <row r="4320" spans="1:10">
      <c r="A4320" t="s">
        <v>137</v>
      </c>
      <c r="B4320" t="s">
        <v>321</v>
      </c>
      <c r="C4320">
        <v>2025</v>
      </c>
      <c r="D4320">
        <v>2</v>
      </c>
      <c r="E4320">
        <v>84095</v>
      </c>
      <c r="F4320" t="s">
        <v>291</v>
      </c>
      <c r="G4320">
        <v>1</v>
      </c>
      <c r="H4320" t="str">
        <f>_xlfn.XLOOKUP(Table1[[#This Row],[ZIPCODE]],Table2[Zip Code],Table2[County])</f>
        <v>Salt Lake</v>
      </c>
      <c r="I4320" t="str">
        <f>_xlfn.XLOOKUP(Table1[[#This Row],[ZIPCODE]],Table3[zip],Table3[county])</f>
        <v>Salt Lake County</v>
      </c>
      <c r="J4320" t="str">
        <f>IFERROR(Table1[[#This Row],[County (Utah.gov)]], SUBSTITUTE(Table1[[#This Row],[County (WPR)]], " County", ""))</f>
        <v>Salt Lake</v>
      </c>
    </row>
    <row r="4321" spans="1:10">
      <c r="A4321" t="s">
        <v>137</v>
      </c>
      <c r="B4321" t="s">
        <v>321</v>
      </c>
      <c r="C4321">
        <v>2025</v>
      </c>
      <c r="D4321">
        <v>2</v>
      </c>
      <c r="E4321">
        <v>84096</v>
      </c>
      <c r="F4321" t="s">
        <v>290</v>
      </c>
      <c r="G4321">
        <v>9</v>
      </c>
      <c r="H4321" t="e">
        <f>_xlfn.XLOOKUP(Table1[[#This Row],[ZIPCODE]],Table2[Zip Code],Table2[County])</f>
        <v>#N/A</v>
      </c>
      <c r="I4321" t="str">
        <f>_xlfn.XLOOKUP(Table1[[#This Row],[ZIPCODE]],Table3[zip],Table3[county])</f>
        <v>Salt Lake County</v>
      </c>
      <c r="J4321" t="str">
        <f>IFERROR(Table1[[#This Row],[County (Utah.gov)]], SUBSTITUTE(Table1[[#This Row],[County (WPR)]], " County", ""))</f>
        <v>Salt Lake</v>
      </c>
    </row>
    <row r="4322" spans="1:10">
      <c r="A4322" t="s">
        <v>137</v>
      </c>
      <c r="B4322" t="s">
        <v>321</v>
      </c>
      <c r="C4322">
        <v>2025</v>
      </c>
      <c r="D4322">
        <v>2</v>
      </c>
      <c r="E4322">
        <v>84096</v>
      </c>
      <c r="F4322" t="s">
        <v>291</v>
      </c>
      <c r="G4322">
        <v>3</v>
      </c>
      <c r="H4322" t="e">
        <f>_xlfn.XLOOKUP(Table1[[#This Row],[ZIPCODE]],Table2[Zip Code],Table2[County])</f>
        <v>#N/A</v>
      </c>
      <c r="I4322" t="str">
        <f>_xlfn.XLOOKUP(Table1[[#This Row],[ZIPCODE]],Table3[zip],Table3[county])</f>
        <v>Salt Lake County</v>
      </c>
      <c r="J4322" t="str">
        <f>IFERROR(Table1[[#This Row],[County (Utah.gov)]], SUBSTITUTE(Table1[[#This Row],[County (WPR)]], " County", ""))</f>
        <v>Salt Lake</v>
      </c>
    </row>
    <row r="4323" spans="1:10">
      <c r="A4323" t="s">
        <v>137</v>
      </c>
      <c r="B4323" t="s">
        <v>321</v>
      </c>
      <c r="C4323">
        <v>2025</v>
      </c>
      <c r="D4323">
        <v>2</v>
      </c>
      <c r="E4323">
        <v>84097</v>
      </c>
      <c r="F4323" t="s">
        <v>290</v>
      </c>
      <c r="G4323">
        <v>5</v>
      </c>
      <c r="H4323" t="str">
        <f>_xlfn.XLOOKUP(Table1[[#This Row],[ZIPCODE]],Table2[Zip Code],Table2[County])</f>
        <v>Utah</v>
      </c>
      <c r="I4323" t="str">
        <f>_xlfn.XLOOKUP(Table1[[#This Row],[ZIPCODE]],Table3[zip],Table3[county])</f>
        <v>Utah County</v>
      </c>
      <c r="J4323" t="str">
        <f>IFERROR(Table1[[#This Row],[County (Utah.gov)]], SUBSTITUTE(Table1[[#This Row],[County (WPR)]], " County", ""))</f>
        <v>Utah</v>
      </c>
    </row>
    <row r="4324" spans="1:10">
      <c r="A4324" t="s">
        <v>137</v>
      </c>
      <c r="B4324" t="s">
        <v>321</v>
      </c>
      <c r="C4324">
        <v>2025</v>
      </c>
      <c r="D4324">
        <v>2</v>
      </c>
      <c r="E4324">
        <v>84097</v>
      </c>
      <c r="F4324" t="s">
        <v>291</v>
      </c>
      <c r="G4324">
        <v>3</v>
      </c>
      <c r="H4324" t="str">
        <f>_xlfn.XLOOKUP(Table1[[#This Row],[ZIPCODE]],Table2[Zip Code],Table2[County])</f>
        <v>Utah</v>
      </c>
      <c r="I4324" t="str">
        <f>_xlfn.XLOOKUP(Table1[[#This Row],[ZIPCODE]],Table3[zip],Table3[county])</f>
        <v>Utah County</v>
      </c>
      <c r="J4324" t="str">
        <f>IFERROR(Table1[[#This Row],[County (Utah.gov)]], SUBSTITUTE(Table1[[#This Row],[County (WPR)]], " County", ""))</f>
        <v>Utah</v>
      </c>
    </row>
    <row r="4325" spans="1:10">
      <c r="A4325" t="s">
        <v>137</v>
      </c>
      <c r="B4325" t="s">
        <v>321</v>
      </c>
      <c r="C4325">
        <v>2025</v>
      </c>
      <c r="D4325">
        <v>2</v>
      </c>
      <c r="E4325">
        <v>84102</v>
      </c>
      <c r="F4325" t="s">
        <v>291</v>
      </c>
      <c r="G4325">
        <v>1</v>
      </c>
      <c r="H4325" t="str">
        <f>_xlfn.XLOOKUP(Table1[[#This Row],[ZIPCODE]],Table2[Zip Code],Table2[County])</f>
        <v>Salt Lake</v>
      </c>
      <c r="I4325" t="str">
        <f>_xlfn.XLOOKUP(Table1[[#This Row],[ZIPCODE]],Table3[zip],Table3[county])</f>
        <v>Salt Lake County</v>
      </c>
      <c r="J4325" t="str">
        <f>IFERROR(Table1[[#This Row],[County (Utah.gov)]], SUBSTITUTE(Table1[[#This Row],[County (WPR)]], " County", ""))</f>
        <v>Salt Lake</v>
      </c>
    </row>
    <row r="4326" spans="1:10">
      <c r="A4326" t="s">
        <v>137</v>
      </c>
      <c r="B4326" t="s">
        <v>321</v>
      </c>
      <c r="C4326">
        <v>2025</v>
      </c>
      <c r="D4326">
        <v>2</v>
      </c>
      <c r="E4326">
        <v>84104</v>
      </c>
      <c r="F4326" t="s">
        <v>290</v>
      </c>
      <c r="G4326">
        <v>1</v>
      </c>
      <c r="H4326" t="str">
        <f>_xlfn.XLOOKUP(Table1[[#This Row],[ZIPCODE]],Table2[Zip Code],Table2[County])</f>
        <v>Salt Lake</v>
      </c>
      <c r="I4326" t="str">
        <f>_xlfn.XLOOKUP(Table1[[#This Row],[ZIPCODE]],Table3[zip],Table3[county])</f>
        <v>Salt Lake County</v>
      </c>
      <c r="J4326" t="str">
        <f>IFERROR(Table1[[#This Row],[County (Utah.gov)]], SUBSTITUTE(Table1[[#This Row],[County (WPR)]], " County", ""))</f>
        <v>Salt Lake</v>
      </c>
    </row>
    <row r="4327" spans="1:10">
      <c r="A4327" t="s">
        <v>137</v>
      </c>
      <c r="B4327" t="s">
        <v>321</v>
      </c>
      <c r="C4327">
        <v>2025</v>
      </c>
      <c r="D4327">
        <v>2</v>
      </c>
      <c r="E4327">
        <v>84105</v>
      </c>
      <c r="F4327" t="s">
        <v>290</v>
      </c>
      <c r="G4327">
        <v>1</v>
      </c>
      <c r="H4327" t="str">
        <f>_xlfn.XLOOKUP(Table1[[#This Row],[ZIPCODE]],Table2[Zip Code],Table2[County])</f>
        <v>Salt Lake</v>
      </c>
      <c r="I4327" t="str">
        <f>_xlfn.XLOOKUP(Table1[[#This Row],[ZIPCODE]],Table3[zip],Table3[county])</f>
        <v>Salt Lake County</v>
      </c>
      <c r="J4327" t="str">
        <f>IFERROR(Table1[[#This Row],[County (Utah.gov)]], SUBSTITUTE(Table1[[#This Row],[County (WPR)]], " County", ""))</f>
        <v>Salt Lake</v>
      </c>
    </row>
    <row r="4328" spans="1:10">
      <c r="A4328" t="s">
        <v>137</v>
      </c>
      <c r="B4328" t="s">
        <v>321</v>
      </c>
      <c r="C4328">
        <v>2025</v>
      </c>
      <c r="D4328">
        <v>2</v>
      </c>
      <c r="E4328">
        <v>84106</v>
      </c>
      <c r="F4328" t="s">
        <v>291</v>
      </c>
      <c r="G4328">
        <v>1</v>
      </c>
      <c r="H4328" t="str">
        <f>_xlfn.XLOOKUP(Table1[[#This Row],[ZIPCODE]],Table2[Zip Code],Table2[County])</f>
        <v>Salt Lake</v>
      </c>
      <c r="I4328" t="str">
        <f>_xlfn.XLOOKUP(Table1[[#This Row],[ZIPCODE]],Table3[zip],Table3[county])</f>
        <v>Salt Lake County</v>
      </c>
      <c r="J4328" t="str">
        <f>IFERROR(Table1[[#This Row],[County (Utah.gov)]], SUBSTITUTE(Table1[[#This Row],[County (WPR)]], " County", ""))</f>
        <v>Salt Lake</v>
      </c>
    </row>
    <row r="4329" spans="1:10">
      <c r="A4329" t="s">
        <v>137</v>
      </c>
      <c r="B4329" t="s">
        <v>321</v>
      </c>
      <c r="C4329">
        <v>2025</v>
      </c>
      <c r="D4329">
        <v>2</v>
      </c>
      <c r="E4329">
        <v>84107</v>
      </c>
      <c r="F4329" t="s">
        <v>290</v>
      </c>
      <c r="G4329">
        <v>4</v>
      </c>
      <c r="H4329" t="str">
        <f>_xlfn.XLOOKUP(Table1[[#This Row],[ZIPCODE]],Table2[Zip Code],Table2[County])</f>
        <v>Salt Lake</v>
      </c>
      <c r="I4329" t="str">
        <f>_xlfn.XLOOKUP(Table1[[#This Row],[ZIPCODE]],Table3[zip],Table3[county])</f>
        <v>Salt Lake County</v>
      </c>
      <c r="J4329" t="str">
        <f>IFERROR(Table1[[#This Row],[County (Utah.gov)]], SUBSTITUTE(Table1[[#This Row],[County (WPR)]], " County", ""))</f>
        <v>Salt Lake</v>
      </c>
    </row>
    <row r="4330" spans="1:10">
      <c r="A4330" t="s">
        <v>137</v>
      </c>
      <c r="B4330" t="s">
        <v>321</v>
      </c>
      <c r="C4330">
        <v>2025</v>
      </c>
      <c r="D4330">
        <v>2</v>
      </c>
      <c r="E4330">
        <v>84108</v>
      </c>
      <c r="F4330" t="s">
        <v>290</v>
      </c>
      <c r="G4330">
        <v>1</v>
      </c>
      <c r="H4330" t="str">
        <f>_xlfn.XLOOKUP(Table1[[#This Row],[ZIPCODE]],Table2[Zip Code],Table2[County])</f>
        <v>Salt Lake</v>
      </c>
      <c r="I4330" t="str">
        <f>_xlfn.XLOOKUP(Table1[[#This Row],[ZIPCODE]],Table3[zip],Table3[county])</f>
        <v>Salt Lake County</v>
      </c>
      <c r="J4330" t="str">
        <f>IFERROR(Table1[[#This Row],[County (Utah.gov)]], SUBSTITUTE(Table1[[#This Row],[County (WPR)]], " County", ""))</f>
        <v>Salt Lake</v>
      </c>
    </row>
    <row r="4331" spans="1:10">
      <c r="A4331" t="s">
        <v>137</v>
      </c>
      <c r="B4331" t="s">
        <v>321</v>
      </c>
      <c r="C4331">
        <v>2025</v>
      </c>
      <c r="D4331">
        <v>2</v>
      </c>
      <c r="E4331">
        <v>84109</v>
      </c>
      <c r="F4331" t="s">
        <v>290</v>
      </c>
      <c r="G4331">
        <v>2</v>
      </c>
      <c r="H4331" t="str">
        <f>_xlfn.XLOOKUP(Table1[[#This Row],[ZIPCODE]],Table2[Zip Code],Table2[County])</f>
        <v>Salt Lake</v>
      </c>
      <c r="I4331" t="str">
        <f>_xlfn.XLOOKUP(Table1[[#This Row],[ZIPCODE]],Table3[zip],Table3[county])</f>
        <v>Salt Lake County</v>
      </c>
      <c r="J4331" t="str">
        <f>IFERROR(Table1[[#This Row],[County (Utah.gov)]], SUBSTITUTE(Table1[[#This Row],[County (WPR)]], " County", ""))</f>
        <v>Salt Lake</v>
      </c>
    </row>
    <row r="4332" spans="1:10">
      <c r="A4332" t="s">
        <v>137</v>
      </c>
      <c r="B4332" t="s">
        <v>321</v>
      </c>
      <c r="C4332">
        <v>2025</v>
      </c>
      <c r="D4332">
        <v>2</v>
      </c>
      <c r="E4332">
        <v>84109</v>
      </c>
      <c r="F4332" t="s">
        <v>291</v>
      </c>
      <c r="G4332">
        <v>1</v>
      </c>
      <c r="H4332" t="str">
        <f>_xlfn.XLOOKUP(Table1[[#This Row],[ZIPCODE]],Table2[Zip Code],Table2[County])</f>
        <v>Salt Lake</v>
      </c>
      <c r="I4332" t="str">
        <f>_xlfn.XLOOKUP(Table1[[#This Row],[ZIPCODE]],Table3[zip],Table3[county])</f>
        <v>Salt Lake County</v>
      </c>
      <c r="J4332" t="str">
        <f>IFERROR(Table1[[#This Row],[County (Utah.gov)]], SUBSTITUTE(Table1[[#This Row],[County (WPR)]], " County", ""))</f>
        <v>Salt Lake</v>
      </c>
    </row>
    <row r="4333" spans="1:10">
      <c r="A4333" t="s">
        <v>137</v>
      </c>
      <c r="B4333" t="s">
        <v>321</v>
      </c>
      <c r="C4333">
        <v>2025</v>
      </c>
      <c r="D4333">
        <v>2</v>
      </c>
      <c r="E4333">
        <v>84115</v>
      </c>
      <c r="F4333" t="s">
        <v>290</v>
      </c>
      <c r="G4333">
        <v>1</v>
      </c>
      <c r="H4333" t="str">
        <f>_xlfn.XLOOKUP(Table1[[#This Row],[ZIPCODE]],Table2[Zip Code],Table2[County])</f>
        <v>Salt Lake</v>
      </c>
      <c r="I4333" t="str">
        <f>_xlfn.XLOOKUP(Table1[[#This Row],[ZIPCODE]],Table3[zip],Table3[county])</f>
        <v>Salt Lake County</v>
      </c>
      <c r="J4333" t="str">
        <f>IFERROR(Table1[[#This Row],[County (Utah.gov)]], SUBSTITUTE(Table1[[#This Row],[County (WPR)]], " County", ""))</f>
        <v>Salt Lake</v>
      </c>
    </row>
    <row r="4334" spans="1:10">
      <c r="A4334" t="s">
        <v>137</v>
      </c>
      <c r="B4334" t="s">
        <v>321</v>
      </c>
      <c r="C4334">
        <v>2025</v>
      </c>
      <c r="D4334">
        <v>2</v>
      </c>
      <c r="E4334">
        <v>84116</v>
      </c>
      <c r="F4334" t="s">
        <v>290</v>
      </c>
      <c r="G4334">
        <v>1</v>
      </c>
      <c r="H4334" t="str">
        <f>_xlfn.XLOOKUP(Table1[[#This Row],[ZIPCODE]],Table2[Zip Code],Table2[County])</f>
        <v>Salt Lake</v>
      </c>
      <c r="I4334" t="str">
        <f>_xlfn.XLOOKUP(Table1[[#This Row],[ZIPCODE]],Table3[zip],Table3[county])</f>
        <v>Salt Lake County</v>
      </c>
      <c r="J4334" t="str">
        <f>IFERROR(Table1[[#This Row],[County (Utah.gov)]], SUBSTITUTE(Table1[[#This Row],[County (WPR)]], " County", ""))</f>
        <v>Salt Lake</v>
      </c>
    </row>
    <row r="4335" spans="1:10">
      <c r="A4335" t="s">
        <v>137</v>
      </c>
      <c r="B4335" t="s">
        <v>321</v>
      </c>
      <c r="C4335">
        <v>2025</v>
      </c>
      <c r="D4335">
        <v>2</v>
      </c>
      <c r="E4335">
        <v>84117</v>
      </c>
      <c r="F4335" t="s">
        <v>290</v>
      </c>
      <c r="G4335">
        <v>2</v>
      </c>
      <c r="H4335" t="str">
        <f>_xlfn.XLOOKUP(Table1[[#This Row],[ZIPCODE]],Table2[Zip Code],Table2[County])</f>
        <v>Salt Lake</v>
      </c>
      <c r="I4335" t="str">
        <f>_xlfn.XLOOKUP(Table1[[#This Row],[ZIPCODE]],Table3[zip],Table3[county])</f>
        <v>Salt Lake County</v>
      </c>
      <c r="J4335" t="str">
        <f>IFERROR(Table1[[#This Row],[County (Utah.gov)]], SUBSTITUTE(Table1[[#This Row],[County (WPR)]], " County", ""))</f>
        <v>Salt Lake</v>
      </c>
    </row>
    <row r="4336" spans="1:10">
      <c r="A4336" t="s">
        <v>137</v>
      </c>
      <c r="B4336" t="s">
        <v>321</v>
      </c>
      <c r="C4336">
        <v>2025</v>
      </c>
      <c r="D4336">
        <v>2</v>
      </c>
      <c r="E4336">
        <v>84117</v>
      </c>
      <c r="F4336" t="s">
        <v>291</v>
      </c>
      <c r="G4336">
        <v>1</v>
      </c>
      <c r="H4336" t="str">
        <f>_xlfn.XLOOKUP(Table1[[#This Row],[ZIPCODE]],Table2[Zip Code],Table2[County])</f>
        <v>Salt Lake</v>
      </c>
      <c r="I4336" t="str">
        <f>_xlfn.XLOOKUP(Table1[[#This Row],[ZIPCODE]],Table3[zip],Table3[county])</f>
        <v>Salt Lake County</v>
      </c>
      <c r="J4336" t="str">
        <f>IFERROR(Table1[[#This Row],[County (Utah.gov)]], SUBSTITUTE(Table1[[#This Row],[County (WPR)]], " County", ""))</f>
        <v>Salt Lake</v>
      </c>
    </row>
    <row r="4337" spans="1:10">
      <c r="A4337" t="s">
        <v>137</v>
      </c>
      <c r="B4337" t="s">
        <v>321</v>
      </c>
      <c r="C4337">
        <v>2025</v>
      </c>
      <c r="D4337">
        <v>2</v>
      </c>
      <c r="E4337">
        <v>84118</v>
      </c>
      <c r="F4337" t="s">
        <v>290</v>
      </c>
      <c r="G4337">
        <v>1</v>
      </c>
      <c r="H4337" t="str">
        <f>_xlfn.XLOOKUP(Table1[[#This Row],[ZIPCODE]],Table2[Zip Code],Table2[County])</f>
        <v>Salt Lake</v>
      </c>
      <c r="I4337" t="str">
        <f>_xlfn.XLOOKUP(Table1[[#This Row],[ZIPCODE]],Table3[zip],Table3[county])</f>
        <v>Salt Lake County</v>
      </c>
      <c r="J4337" t="str">
        <f>IFERROR(Table1[[#This Row],[County (Utah.gov)]], SUBSTITUTE(Table1[[#This Row],[County (WPR)]], " County", ""))</f>
        <v>Salt Lake</v>
      </c>
    </row>
    <row r="4338" spans="1:10">
      <c r="A4338" t="s">
        <v>137</v>
      </c>
      <c r="B4338" t="s">
        <v>321</v>
      </c>
      <c r="C4338">
        <v>2025</v>
      </c>
      <c r="D4338">
        <v>2</v>
      </c>
      <c r="E4338">
        <v>84120</v>
      </c>
      <c r="F4338" t="s">
        <v>290</v>
      </c>
      <c r="G4338">
        <v>2</v>
      </c>
      <c r="H4338" t="str">
        <f>_xlfn.XLOOKUP(Table1[[#This Row],[ZIPCODE]],Table2[Zip Code],Table2[County])</f>
        <v>Salt Lake</v>
      </c>
      <c r="I4338" t="str">
        <f>_xlfn.XLOOKUP(Table1[[#This Row],[ZIPCODE]],Table3[zip],Table3[county])</f>
        <v>Salt Lake County</v>
      </c>
      <c r="J4338" t="str">
        <f>IFERROR(Table1[[#This Row],[County (Utah.gov)]], SUBSTITUTE(Table1[[#This Row],[County (WPR)]], " County", ""))</f>
        <v>Salt Lake</v>
      </c>
    </row>
    <row r="4339" spans="1:10">
      <c r="A4339" t="s">
        <v>137</v>
      </c>
      <c r="B4339" t="s">
        <v>321</v>
      </c>
      <c r="C4339">
        <v>2025</v>
      </c>
      <c r="D4339">
        <v>2</v>
      </c>
      <c r="E4339">
        <v>84121</v>
      </c>
      <c r="F4339" t="s">
        <v>290</v>
      </c>
      <c r="G4339">
        <v>3</v>
      </c>
      <c r="H4339" t="str">
        <f>_xlfn.XLOOKUP(Table1[[#This Row],[ZIPCODE]],Table2[Zip Code],Table2[County])</f>
        <v>Salt Lake</v>
      </c>
      <c r="I4339" t="str">
        <f>_xlfn.XLOOKUP(Table1[[#This Row],[ZIPCODE]],Table3[zip],Table3[county])</f>
        <v>Salt Lake County</v>
      </c>
      <c r="J4339" t="str">
        <f>IFERROR(Table1[[#This Row],[County (Utah.gov)]], SUBSTITUTE(Table1[[#This Row],[County (WPR)]], " County", ""))</f>
        <v>Salt Lake</v>
      </c>
    </row>
    <row r="4340" spans="1:10">
      <c r="A4340" t="s">
        <v>137</v>
      </c>
      <c r="B4340" t="s">
        <v>321</v>
      </c>
      <c r="C4340">
        <v>2025</v>
      </c>
      <c r="D4340">
        <v>2</v>
      </c>
      <c r="E4340">
        <v>84123</v>
      </c>
      <c r="F4340" t="s">
        <v>290</v>
      </c>
      <c r="G4340">
        <v>3</v>
      </c>
      <c r="H4340" t="str">
        <f>_xlfn.XLOOKUP(Table1[[#This Row],[ZIPCODE]],Table2[Zip Code],Table2[County])</f>
        <v>Salt Lake</v>
      </c>
      <c r="I4340" t="str">
        <f>_xlfn.XLOOKUP(Table1[[#This Row],[ZIPCODE]],Table3[zip],Table3[county])</f>
        <v>Salt Lake County</v>
      </c>
      <c r="J4340" t="str">
        <f>IFERROR(Table1[[#This Row],[County (Utah.gov)]], SUBSTITUTE(Table1[[#This Row],[County (WPR)]], " County", ""))</f>
        <v>Salt Lake</v>
      </c>
    </row>
    <row r="4341" spans="1:10">
      <c r="A4341" t="s">
        <v>137</v>
      </c>
      <c r="B4341" t="s">
        <v>321</v>
      </c>
      <c r="C4341">
        <v>2025</v>
      </c>
      <c r="D4341">
        <v>2</v>
      </c>
      <c r="E4341">
        <v>84123</v>
      </c>
      <c r="F4341" t="s">
        <v>291</v>
      </c>
      <c r="G4341">
        <v>2</v>
      </c>
      <c r="H4341" t="str">
        <f>_xlfn.XLOOKUP(Table1[[#This Row],[ZIPCODE]],Table2[Zip Code],Table2[County])</f>
        <v>Salt Lake</v>
      </c>
      <c r="I4341" t="str">
        <f>_xlfn.XLOOKUP(Table1[[#This Row],[ZIPCODE]],Table3[zip],Table3[county])</f>
        <v>Salt Lake County</v>
      </c>
      <c r="J4341" t="str">
        <f>IFERROR(Table1[[#This Row],[County (Utah.gov)]], SUBSTITUTE(Table1[[#This Row],[County (WPR)]], " County", ""))</f>
        <v>Salt Lake</v>
      </c>
    </row>
    <row r="4342" spans="1:10">
      <c r="A4342" t="s">
        <v>137</v>
      </c>
      <c r="B4342" t="s">
        <v>321</v>
      </c>
      <c r="C4342">
        <v>2025</v>
      </c>
      <c r="D4342">
        <v>2</v>
      </c>
      <c r="E4342">
        <v>84124</v>
      </c>
      <c r="F4342" t="s">
        <v>290</v>
      </c>
      <c r="G4342">
        <v>3</v>
      </c>
      <c r="H4342" t="str">
        <f>_xlfn.XLOOKUP(Table1[[#This Row],[ZIPCODE]],Table2[Zip Code],Table2[County])</f>
        <v>Salt Lake</v>
      </c>
      <c r="I4342" t="str">
        <f>_xlfn.XLOOKUP(Table1[[#This Row],[ZIPCODE]],Table3[zip],Table3[county])</f>
        <v>Salt Lake County</v>
      </c>
      <c r="J4342" t="str">
        <f>IFERROR(Table1[[#This Row],[County (Utah.gov)]], SUBSTITUTE(Table1[[#This Row],[County (WPR)]], " County", ""))</f>
        <v>Salt Lake</v>
      </c>
    </row>
    <row r="4343" spans="1:10">
      <c r="A4343" t="s">
        <v>137</v>
      </c>
      <c r="B4343" t="s">
        <v>321</v>
      </c>
      <c r="C4343">
        <v>2025</v>
      </c>
      <c r="D4343">
        <v>2</v>
      </c>
      <c r="E4343">
        <v>84124</v>
      </c>
      <c r="F4343" t="s">
        <v>291</v>
      </c>
      <c r="G4343">
        <v>1</v>
      </c>
      <c r="H4343" t="str">
        <f>_xlfn.XLOOKUP(Table1[[#This Row],[ZIPCODE]],Table2[Zip Code],Table2[County])</f>
        <v>Salt Lake</v>
      </c>
      <c r="I4343" t="str">
        <f>_xlfn.XLOOKUP(Table1[[#This Row],[ZIPCODE]],Table3[zip],Table3[county])</f>
        <v>Salt Lake County</v>
      </c>
      <c r="J4343" t="str">
        <f>IFERROR(Table1[[#This Row],[County (Utah.gov)]], SUBSTITUTE(Table1[[#This Row],[County (WPR)]], " County", ""))</f>
        <v>Salt Lake</v>
      </c>
    </row>
    <row r="4344" spans="1:10">
      <c r="A4344" t="s">
        <v>137</v>
      </c>
      <c r="B4344" t="s">
        <v>321</v>
      </c>
      <c r="C4344">
        <v>2025</v>
      </c>
      <c r="D4344">
        <v>2</v>
      </c>
      <c r="E4344">
        <v>84129</v>
      </c>
      <c r="F4344" t="s">
        <v>291</v>
      </c>
      <c r="G4344">
        <v>1</v>
      </c>
      <c r="H4344" t="e">
        <f>_xlfn.XLOOKUP(Table1[[#This Row],[ZIPCODE]],Table2[Zip Code],Table2[County])</f>
        <v>#N/A</v>
      </c>
      <c r="I4344" t="str">
        <f>_xlfn.XLOOKUP(Table1[[#This Row],[ZIPCODE]],Table3[zip],Table3[county])</f>
        <v>Salt Lake County</v>
      </c>
      <c r="J4344" t="str">
        <f>IFERROR(Table1[[#This Row],[County (Utah.gov)]], SUBSTITUTE(Table1[[#This Row],[County (WPR)]], " County", ""))</f>
        <v>Salt Lake</v>
      </c>
    </row>
    <row r="4345" spans="1:10">
      <c r="A4345" t="s">
        <v>137</v>
      </c>
      <c r="B4345" t="s">
        <v>321</v>
      </c>
      <c r="C4345">
        <v>2025</v>
      </c>
      <c r="D4345">
        <v>2</v>
      </c>
      <c r="E4345">
        <v>84302</v>
      </c>
      <c r="F4345" t="s">
        <v>290</v>
      </c>
      <c r="G4345">
        <v>2</v>
      </c>
      <c r="H4345" t="str">
        <f>_xlfn.XLOOKUP(Table1[[#This Row],[ZIPCODE]],Table2[Zip Code],Table2[County])</f>
        <v>Box Elder</v>
      </c>
      <c r="I4345" t="str">
        <f>_xlfn.XLOOKUP(Table1[[#This Row],[ZIPCODE]],Table3[zip],Table3[county])</f>
        <v>Box Elder County</v>
      </c>
      <c r="J4345" t="str">
        <f>IFERROR(Table1[[#This Row],[County (Utah.gov)]], SUBSTITUTE(Table1[[#This Row],[County (WPR)]], " County", ""))</f>
        <v>Box Elder</v>
      </c>
    </row>
    <row r="4346" spans="1:10">
      <c r="A4346" t="s">
        <v>137</v>
      </c>
      <c r="B4346" t="s">
        <v>321</v>
      </c>
      <c r="C4346">
        <v>2025</v>
      </c>
      <c r="D4346">
        <v>2</v>
      </c>
      <c r="E4346">
        <v>84302</v>
      </c>
      <c r="F4346" t="s">
        <v>291</v>
      </c>
      <c r="G4346">
        <v>1</v>
      </c>
      <c r="H4346" t="str">
        <f>_xlfn.XLOOKUP(Table1[[#This Row],[ZIPCODE]],Table2[Zip Code],Table2[County])</f>
        <v>Box Elder</v>
      </c>
      <c r="I4346" t="str">
        <f>_xlfn.XLOOKUP(Table1[[#This Row],[ZIPCODE]],Table3[zip],Table3[county])</f>
        <v>Box Elder County</v>
      </c>
      <c r="J4346" t="str">
        <f>IFERROR(Table1[[#This Row],[County (Utah.gov)]], SUBSTITUTE(Table1[[#This Row],[County (WPR)]], " County", ""))</f>
        <v>Box Elder</v>
      </c>
    </row>
    <row r="4347" spans="1:10">
      <c r="A4347" t="s">
        <v>137</v>
      </c>
      <c r="B4347" t="s">
        <v>321</v>
      </c>
      <c r="C4347">
        <v>2025</v>
      </c>
      <c r="D4347">
        <v>2</v>
      </c>
      <c r="E4347">
        <v>84321</v>
      </c>
      <c r="F4347" t="s">
        <v>290</v>
      </c>
      <c r="G4347">
        <v>1</v>
      </c>
      <c r="H4347" t="str">
        <f>_xlfn.XLOOKUP(Table1[[#This Row],[ZIPCODE]],Table2[Zip Code],Table2[County])</f>
        <v>Cache</v>
      </c>
      <c r="I4347" t="str">
        <f>_xlfn.XLOOKUP(Table1[[#This Row],[ZIPCODE]],Table3[zip],Table3[county])</f>
        <v>Cache County</v>
      </c>
      <c r="J4347" t="str">
        <f>IFERROR(Table1[[#This Row],[County (Utah.gov)]], SUBSTITUTE(Table1[[#This Row],[County (WPR)]], " County", ""))</f>
        <v>Cache</v>
      </c>
    </row>
    <row r="4348" spans="1:10">
      <c r="A4348" t="s">
        <v>137</v>
      </c>
      <c r="B4348" t="s">
        <v>321</v>
      </c>
      <c r="C4348">
        <v>2025</v>
      </c>
      <c r="D4348">
        <v>2</v>
      </c>
      <c r="E4348">
        <v>84335</v>
      </c>
      <c r="F4348" t="s">
        <v>290</v>
      </c>
      <c r="G4348">
        <v>1</v>
      </c>
      <c r="H4348" t="str">
        <f>_xlfn.XLOOKUP(Table1[[#This Row],[ZIPCODE]],Table2[Zip Code],Table2[County])</f>
        <v>Cache</v>
      </c>
      <c r="I4348" t="str">
        <f>_xlfn.XLOOKUP(Table1[[#This Row],[ZIPCODE]],Table3[zip],Table3[county])</f>
        <v>Cache County</v>
      </c>
      <c r="J4348" t="str">
        <f>IFERROR(Table1[[#This Row],[County (Utah.gov)]], SUBSTITUTE(Table1[[#This Row],[County (WPR)]], " County", ""))</f>
        <v>Cache</v>
      </c>
    </row>
    <row r="4349" spans="1:10">
      <c r="A4349" t="s">
        <v>137</v>
      </c>
      <c r="B4349" t="s">
        <v>321</v>
      </c>
      <c r="C4349">
        <v>2025</v>
      </c>
      <c r="D4349">
        <v>2</v>
      </c>
      <c r="E4349">
        <v>84339</v>
      </c>
      <c r="F4349" t="s">
        <v>291</v>
      </c>
      <c r="G4349">
        <v>1</v>
      </c>
      <c r="H4349" t="str">
        <f>_xlfn.XLOOKUP(Table1[[#This Row],[ZIPCODE]],Table2[Zip Code],Table2[County])</f>
        <v>Cache</v>
      </c>
      <c r="I4349" t="str">
        <f>_xlfn.XLOOKUP(Table1[[#This Row],[ZIPCODE]],Table3[zip],Table3[county])</f>
        <v>Cache County</v>
      </c>
      <c r="J4349" t="str">
        <f>IFERROR(Table1[[#This Row],[County (Utah.gov)]], SUBSTITUTE(Table1[[#This Row],[County (WPR)]], " County", ""))</f>
        <v>Cache</v>
      </c>
    </row>
    <row r="4350" spans="1:10">
      <c r="A4350" t="s">
        <v>137</v>
      </c>
      <c r="B4350" t="s">
        <v>321</v>
      </c>
      <c r="C4350">
        <v>2025</v>
      </c>
      <c r="D4350">
        <v>2</v>
      </c>
      <c r="E4350">
        <v>84401</v>
      </c>
      <c r="F4350" t="s">
        <v>290</v>
      </c>
      <c r="G4350">
        <v>2</v>
      </c>
      <c r="H4350" t="str">
        <f>_xlfn.XLOOKUP(Table1[[#This Row],[ZIPCODE]],Table2[Zip Code],Table2[County])</f>
        <v>Weber</v>
      </c>
      <c r="I4350" t="str">
        <f>_xlfn.XLOOKUP(Table1[[#This Row],[ZIPCODE]],Table3[zip],Table3[county])</f>
        <v>Weber County</v>
      </c>
      <c r="J4350" t="str">
        <f>IFERROR(Table1[[#This Row],[County (Utah.gov)]], SUBSTITUTE(Table1[[#This Row],[County (WPR)]], " County", ""))</f>
        <v>Weber</v>
      </c>
    </row>
    <row r="4351" spans="1:10">
      <c r="A4351" t="s">
        <v>137</v>
      </c>
      <c r="B4351" t="s">
        <v>321</v>
      </c>
      <c r="C4351">
        <v>2025</v>
      </c>
      <c r="D4351">
        <v>2</v>
      </c>
      <c r="E4351">
        <v>84511</v>
      </c>
      <c r="F4351" t="s">
        <v>290</v>
      </c>
      <c r="G4351">
        <v>1</v>
      </c>
      <c r="H4351" t="str">
        <f>_xlfn.XLOOKUP(Table1[[#This Row],[ZIPCODE]],Table2[Zip Code],Table2[County])</f>
        <v>San Juan</v>
      </c>
      <c r="I4351" t="str">
        <f>_xlfn.XLOOKUP(Table1[[#This Row],[ZIPCODE]],Table3[zip],Table3[county])</f>
        <v>San Juan County</v>
      </c>
      <c r="J4351" t="str">
        <f>IFERROR(Table1[[#This Row],[County (Utah.gov)]], SUBSTITUTE(Table1[[#This Row],[County (WPR)]], " County", ""))</f>
        <v>San Juan</v>
      </c>
    </row>
    <row r="4352" spans="1:10">
      <c r="A4352" t="s">
        <v>137</v>
      </c>
      <c r="B4352" t="s">
        <v>321</v>
      </c>
      <c r="C4352">
        <v>2025</v>
      </c>
      <c r="D4352">
        <v>2</v>
      </c>
      <c r="E4352">
        <v>84601</v>
      </c>
      <c r="F4352" t="s">
        <v>290</v>
      </c>
      <c r="G4352">
        <v>13</v>
      </c>
      <c r="H4352" t="str">
        <f>_xlfn.XLOOKUP(Table1[[#This Row],[ZIPCODE]],Table2[Zip Code],Table2[County])</f>
        <v>Utah</v>
      </c>
      <c r="I4352" t="str">
        <f>_xlfn.XLOOKUP(Table1[[#This Row],[ZIPCODE]],Table3[zip],Table3[county])</f>
        <v>Utah County</v>
      </c>
      <c r="J4352" t="str">
        <f>IFERROR(Table1[[#This Row],[County (Utah.gov)]], SUBSTITUTE(Table1[[#This Row],[County (WPR)]], " County", ""))</f>
        <v>Utah</v>
      </c>
    </row>
    <row r="4353" spans="1:10">
      <c r="A4353" t="s">
        <v>137</v>
      </c>
      <c r="B4353" t="s">
        <v>321</v>
      </c>
      <c r="C4353">
        <v>2025</v>
      </c>
      <c r="D4353">
        <v>2</v>
      </c>
      <c r="E4353">
        <v>84601</v>
      </c>
      <c r="F4353" t="s">
        <v>291</v>
      </c>
      <c r="G4353">
        <v>5</v>
      </c>
      <c r="H4353" t="str">
        <f>_xlfn.XLOOKUP(Table1[[#This Row],[ZIPCODE]],Table2[Zip Code],Table2[County])</f>
        <v>Utah</v>
      </c>
      <c r="I4353" t="str">
        <f>_xlfn.XLOOKUP(Table1[[#This Row],[ZIPCODE]],Table3[zip],Table3[county])</f>
        <v>Utah County</v>
      </c>
      <c r="J4353" t="str">
        <f>IFERROR(Table1[[#This Row],[County (Utah.gov)]], SUBSTITUTE(Table1[[#This Row],[County (WPR)]], " County", ""))</f>
        <v>Utah</v>
      </c>
    </row>
    <row r="4354" spans="1:10">
      <c r="A4354" t="s">
        <v>137</v>
      </c>
      <c r="B4354" t="s">
        <v>321</v>
      </c>
      <c r="C4354">
        <v>2025</v>
      </c>
      <c r="D4354">
        <v>2</v>
      </c>
      <c r="E4354">
        <v>84604</v>
      </c>
      <c r="F4354" t="s">
        <v>290</v>
      </c>
      <c r="G4354">
        <v>23</v>
      </c>
      <c r="H4354" t="str">
        <f>_xlfn.XLOOKUP(Table1[[#This Row],[ZIPCODE]],Table2[Zip Code],Table2[County])</f>
        <v>Utah</v>
      </c>
      <c r="I4354" t="str">
        <f>_xlfn.XLOOKUP(Table1[[#This Row],[ZIPCODE]],Table3[zip],Table3[county])</f>
        <v>Utah County</v>
      </c>
      <c r="J4354" t="str">
        <f>IFERROR(Table1[[#This Row],[County (Utah.gov)]], SUBSTITUTE(Table1[[#This Row],[County (WPR)]], " County", ""))</f>
        <v>Utah</v>
      </c>
    </row>
    <row r="4355" spans="1:10">
      <c r="A4355" t="s">
        <v>137</v>
      </c>
      <c r="B4355" t="s">
        <v>321</v>
      </c>
      <c r="C4355">
        <v>2025</v>
      </c>
      <c r="D4355">
        <v>2</v>
      </c>
      <c r="E4355">
        <v>84604</v>
      </c>
      <c r="F4355" t="s">
        <v>291</v>
      </c>
      <c r="G4355">
        <v>6</v>
      </c>
      <c r="H4355" t="str">
        <f>_xlfn.XLOOKUP(Table1[[#This Row],[ZIPCODE]],Table2[Zip Code],Table2[County])</f>
        <v>Utah</v>
      </c>
      <c r="I4355" t="str">
        <f>_xlfn.XLOOKUP(Table1[[#This Row],[ZIPCODE]],Table3[zip],Table3[county])</f>
        <v>Utah County</v>
      </c>
      <c r="J4355" t="str">
        <f>IFERROR(Table1[[#This Row],[County (Utah.gov)]], SUBSTITUTE(Table1[[#This Row],[County (WPR)]], " County", ""))</f>
        <v>Utah</v>
      </c>
    </row>
    <row r="4356" spans="1:10">
      <c r="A4356" t="s">
        <v>137</v>
      </c>
      <c r="B4356" t="s">
        <v>321</v>
      </c>
      <c r="C4356">
        <v>2025</v>
      </c>
      <c r="D4356">
        <v>2</v>
      </c>
      <c r="E4356">
        <v>84606</v>
      </c>
      <c r="F4356" t="s">
        <v>290</v>
      </c>
      <c r="G4356">
        <v>14</v>
      </c>
      <c r="H4356" t="str">
        <f>_xlfn.XLOOKUP(Table1[[#This Row],[ZIPCODE]],Table2[Zip Code],Table2[County])</f>
        <v>Utah</v>
      </c>
      <c r="I4356" t="str">
        <f>_xlfn.XLOOKUP(Table1[[#This Row],[ZIPCODE]],Table3[zip],Table3[county])</f>
        <v>Utah County</v>
      </c>
      <c r="J4356" t="str">
        <f>IFERROR(Table1[[#This Row],[County (Utah.gov)]], SUBSTITUTE(Table1[[#This Row],[County (WPR)]], " County", ""))</f>
        <v>Utah</v>
      </c>
    </row>
    <row r="4357" spans="1:10">
      <c r="A4357" t="s">
        <v>137</v>
      </c>
      <c r="B4357" t="s">
        <v>321</v>
      </c>
      <c r="C4357">
        <v>2025</v>
      </c>
      <c r="D4357">
        <v>2</v>
      </c>
      <c r="E4357">
        <v>84606</v>
      </c>
      <c r="F4357" t="s">
        <v>291</v>
      </c>
      <c r="G4357">
        <v>9</v>
      </c>
      <c r="H4357" t="str">
        <f>_xlfn.XLOOKUP(Table1[[#This Row],[ZIPCODE]],Table2[Zip Code],Table2[County])</f>
        <v>Utah</v>
      </c>
      <c r="I4357" t="str">
        <f>_xlfn.XLOOKUP(Table1[[#This Row],[ZIPCODE]],Table3[zip],Table3[county])</f>
        <v>Utah County</v>
      </c>
      <c r="J4357" t="str">
        <f>IFERROR(Table1[[#This Row],[County (Utah.gov)]], SUBSTITUTE(Table1[[#This Row],[County (WPR)]], " County", ""))</f>
        <v>Utah</v>
      </c>
    </row>
    <row r="4358" spans="1:10">
      <c r="A4358" t="s">
        <v>137</v>
      </c>
      <c r="B4358" t="s">
        <v>321</v>
      </c>
      <c r="C4358">
        <v>2025</v>
      </c>
      <c r="D4358">
        <v>2</v>
      </c>
      <c r="E4358">
        <v>84624</v>
      </c>
      <c r="F4358" t="s">
        <v>290</v>
      </c>
      <c r="G4358">
        <v>1</v>
      </c>
      <c r="H4358" t="str">
        <f>_xlfn.XLOOKUP(Table1[[#This Row],[ZIPCODE]],Table2[Zip Code],Table2[County])</f>
        <v>Millard</v>
      </c>
      <c r="I4358" t="str">
        <f>_xlfn.XLOOKUP(Table1[[#This Row],[ZIPCODE]],Table3[zip],Table3[county])</f>
        <v>Millard County</v>
      </c>
      <c r="J4358" t="str">
        <f>IFERROR(Table1[[#This Row],[County (Utah.gov)]], SUBSTITUTE(Table1[[#This Row],[County (WPR)]], " County", ""))</f>
        <v>Millard</v>
      </c>
    </row>
    <row r="4359" spans="1:10">
      <c r="A4359" t="s">
        <v>137</v>
      </c>
      <c r="B4359" t="s">
        <v>321</v>
      </c>
      <c r="C4359">
        <v>2025</v>
      </c>
      <c r="D4359">
        <v>2</v>
      </c>
      <c r="E4359">
        <v>84629</v>
      </c>
      <c r="F4359" t="s">
        <v>290</v>
      </c>
      <c r="G4359">
        <v>1</v>
      </c>
      <c r="H4359" t="str">
        <f>_xlfn.XLOOKUP(Table1[[#This Row],[ZIPCODE]],Table2[Zip Code],Table2[County])</f>
        <v>Sanpete</v>
      </c>
      <c r="I4359" t="str">
        <f>_xlfn.XLOOKUP(Table1[[#This Row],[ZIPCODE]],Table3[zip],Table3[county])</f>
        <v>Sanpete County</v>
      </c>
      <c r="J4359" t="str">
        <f>IFERROR(Table1[[#This Row],[County (Utah.gov)]], SUBSTITUTE(Table1[[#This Row],[County (WPR)]], " County", ""))</f>
        <v>Sanpete</v>
      </c>
    </row>
    <row r="4360" spans="1:10">
      <c r="A4360" t="s">
        <v>137</v>
      </c>
      <c r="B4360" t="s">
        <v>321</v>
      </c>
      <c r="C4360">
        <v>2025</v>
      </c>
      <c r="D4360">
        <v>2</v>
      </c>
      <c r="E4360">
        <v>84651</v>
      </c>
      <c r="F4360" t="s">
        <v>290</v>
      </c>
      <c r="G4360">
        <v>7</v>
      </c>
      <c r="H4360" t="str">
        <f>_xlfn.XLOOKUP(Table1[[#This Row],[ZIPCODE]],Table2[Zip Code],Table2[County])</f>
        <v>Utah</v>
      </c>
      <c r="I4360" t="str">
        <f>_xlfn.XLOOKUP(Table1[[#This Row],[ZIPCODE]],Table3[zip],Table3[county])</f>
        <v>Utah County</v>
      </c>
      <c r="J4360" t="str">
        <f>IFERROR(Table1[[#This Row],[County (Utah.gov)]], SUBSTITUTE(Table1[[#This Row],[County (WPR)]], " County", ""))</f>
        <v>Utah</v>
      </c>
    </row>
    <row r="4361" spans="1:10">
      <c r="A4361" t="s">
        <v>137</v>
      </c>
      <c r="B4361" t="s">
        <v>321</v>
      </c>
      <c r="C4361">
        <v>2025</v>
      </c>
      <c r="D4361">
        <v>2</v>
      </c>
      <c r="E4361">
        <v>84651</v>
      </c>
      <c r="F4361" t="s">
        <v>291</v>
      </c>
      <c r="G4361">
        <v>6</v>
      </c>
      <c r="H4361" t="str">
        <f>_xlfn.XLOOKUP(Table1[[#This Row],[ZIPCODE]],Table2[Zip Code],Table2[County])</f>
        <v>Utah</v>
      </c>
      <c r="I4361" t="str">
        <f>_xlfn.XLOOKUP(Table1[[#This Row],[ZIPCODE]],Table3[zip],Table3[county])</f>
        <v>Utah County</v>
      </c>
      <c r="J4361" t="str">
        <f>IFERROR(Table1[[#This Row],[County (Utah.gov)]], SUBSTITUTE(Table1[[#This Row],[County (WPR)]], " County", ""))</f>
        <v>Utah</v>
      </c>
    </row>
    <row r="4362" spans="1:10">
      <c r="A4362" t="s">
        <v>137</v>
      </c>
      <c r="B4362" t="s">
        <v>321</v>
      </c>
      <c r="C4362">
        <v>2025</v>
      </c>
      <c r="D4362">
        <v>2</v>
      </c>
      <c r="E4362">
        <v>84653</v>
      </c>
      <c r="F4362" t="s">
        <v>290</v>
      </c>
      <c r="G4362">
        <v>4</v>
      </c>
      <c r="H4362" t="str">
        <f>_xlfn.XLOOKUP(Table1[[#This Row],[ZIPCODE]],Table2[Zip Code],Table2[County])</f>
        <v>Utah</v>
      </c>
      <c r="I4362" t="str">
        <f>_xlfn.XLOOKUP(Table1[[#This Row],[ZIPCODE]],Table3[zip],Table3[county])</f>
        <v>Utah County</v>
      </c>
      <c r="J4362" t="str">
        <f>IFERROR(Table1[[#This Row],[County (Utah.gov)]], SUBSTITUTE(Table1[[#This Row],[County (WPR)]], " County", ""))</f>
        <v>Utah</v>
      </c>
    </row>
    <row r="4363" spans="1:10">
      <c r="A4363" t="s">
        <v>137</v>
      </c>
      <c r="B4363" t="s">
        <v>321</v>
      </c>
      <c r="C4363">
        <v>2025</v>
      </c>
      <c r="D4363">
        <v>2</v>
      </c>
      <c r="E4363">
        <v>84653</v>
      </c>
      <c r="F4363" t="s">
        <v>291</v>
      </c>
      <c r="G4363">
        <v>1</v>
      </c>
      <c r="H4363" t="str">
        <f>_xlfn.XLOOKUP(Table1[[#This Row],[ZIPCODE]],Table2[Zip Code],Table2[County])</f>
        <v>Utah</v>
      </c>
      <c r="I4363" t="str">
        <f>_xlfn.XLOOKUP(Table1[[#This Row],[ZIPCODE]],Table3[zip],Table3[county])</f>
        <v>Utah County</v>
      </c>
      <c r="J4363" t="str">
        <f>IFERROR(Table1[[#This Row],[County (Utah.gov)]], SUBSTITUTE(Table1[[#This Row],[County (WPR)]], " County", ""))</f>
        <v>Utah</v>
      </c>
    </row>
    <row r="4364" spans="1:10">
      <c r="A4364" t="s">
        <v>137</v>
      </c>
      <c r="B4364" t="s">
        <v>321</v>
      </c>
      <c r="C4364">
        <v>2025</v>
      </c>
      <c r="D4364">
        <v>2</v>
      </c>
      <c r="E4364">
        <v>84655</v>
      </c>
      <c r="F4364" t="s">
        <v>290</v>
      </c>
      <c r="G4364">
        <v>2</v>
      </c>
      <c r="H4364" t="str">
        <f>_xlfn.XLOOKUP(Table1[[#This Row],[ZIPCODE]],Table2[Zip Code],Table2[County])</f>
        <v>Utah</v>
      </c>
      <c r="I4364" t="str">
        <f>_xlfn.XLOOKUP(Table1[[#This Row],[ZIPCODE]],Table3[zip],Table3[county])</f>
        <v>Utah County</v>
      </c>
      <c r="J4364" t="str">
        <f>IFERROR(Table1[[#This Row],[County (Utah.gov)]], SUBSTITUTE(Table1[[#This Row],[County (WPR)]], " County", ""))</f>
        <v>Utah</v>
      </c>
    </row>
    <row r="4365" spans="1:10">
      <c r="A4365" t="s">
        <v>137</v>
      </c>
      <c r="B4365" t="s">
        <v>321</v>
      </c>
      <c r="C4365">
        <v>2025</v>
      </c>
      <c r="D4365">
        <v>2</v>
      </c>
      <c r="E4365">
        <v>84655</v>
      </c>
      <c r="F4365" t="s">
        <v>291</v>
      </c>
      <c r="G4365">
        <v>3</v>
      </c>
      <c r="H4365" t="str">
        <f>_xlfn.XLOOKUP(Table1[[#This Row],[ZIPCODE]],Table2[Zip Code],Table2[County])</f>
        <v>Utah</v>
      </c>
      <c r="I4365" t="str">
        <f>_xlfn.XLOOKUP(Table1[[#This Row],[ZIPCODE]],Table3[zip],Table3[county])</f>
        <v>Utah County</v>
      </c>
      <c r="J4365" t="str">
        <f>IFERROR(Table1[[#This Row],[County (Utah.gov)]], SUBSTITUTE(Table1[[#This Row],[County (WPR)]], " County", ""))</f>
        <v>Utah</v>
      </c>
    </row>
    <row r="4366" spans="1:10">
      <c r="A4366" t="s">
        <v>137</v>
      </c>
      <c r="B4366" t="s">
        <v>321</v>
      </c>
      <c r="C4366">
        <v>2025</v>
      </c>
      <c r="D4366">
        <v>2</v>
      </c>
      <c r="E4366">
        <v>84660</v>
      </c>
      <c r="F4366" t="s">
        <v>290</v>
      </c>
      <c r="G4366">
        <v>19</v>
      </c>
      <c r="H4366" t="str">
        <f>_xlfn.XLOOKUP(Table1[[#This Row],[ZIPCODE]],Table2[Zip Code],Table2[County])</f>
        <v>Utah</v>
      </c>
      <c r="I4366" t="str">
        <f>_xlfn.XLOOKUP(Table1[[#This Row],[ZIPCODE]],Table3[zip],Table3[county])</f>
        <v>Utah County</v>
      </c>
      <c r="J4366" t="str">
        <f>IFERROR(Table1[[#This Row],[County (Utah.gov)]], SUBSTITUTE(Table1[[#This Row],[County (WPR)]], " County", ""))</f>
        <v>Utah</v>
      </c>
    </row>
    <row r="4367" spans="1:10">
      <c r="A4367" t="s">
        <v>137</v>
      </c>
      <c r="B4367" t="s">
        <v>321</v>
      </c>
      <c r="C4367">
        <v>2025</v>
      </c>
      <c r="D4367">
        <v>2</v>
      </c>
      <c r="E4367">
        <v>84660</v>
      </c>
      <c r="F4367" t="s">
        <v>291</v>
      </c>
      <c r="G4367">
        <v>8</v>
      </c>
      <c r="H4367" t="str">
        <f>_xlfn.XLOOKUP(Table1[[#This Row],[ZIPCODE]],Table2[Zip Code],Table2[County])</f>
        <v>Utah</v>
      </c>
      <c r="I4367" t="str">
        <f>_xlfn.XLOOKUP(Table1[[#This Row],[ZIPCODE]],Table3[zip],Table3[county])</f>
        <v>Utah County</v>
      </c>
      <c r="J4367" t="str">
        <f>IFERROR(Table1[[#This Row],[County (Utah.gov)]], SUBSTITUTE(Table1[[#This Row],[County (WPR)]], " County", ""))</f>
        <v>Utah</v>
      </c>
    </row>
    <row r="4368" spans="1:10">
      <c r="A4368" t="s">
        <v>137</v>
      </c>
      <c r="B4368" t="s">
        <v>321</v>
      </c>
      <c r="C4368">
        <v>2025</v>
      </c>
      <c r="D4368">
        <v>2</v>
      </c>
      <c r="E4368">
        <v>84663</v>
      </c>
      <c r="F4368" t="s">
        <v>290</v>
      </c>
      <c r="G4368">
        <v>8</v>
      </c>
      <c r="H4368" t="str">
        <f>_xlfn.XLOOKUP(Table1[[#This Row],[ZIPCODE]],Table2[Zip Code],Table2[County])</f>
        <v>Utah</v>
      </c>
      <c r="I4368" t="str">
        <f>_xlfn.XLOOKUP(Table1[[#This Row],[ZIPCODE]],Table3[zip],Table3[county])</f>
        <v>Utah County</v>
      </c>
      <c r="J4368" t="str">
        <f>IFERROR(Table1[[#This Row],[County (Utah.gov)]], SUBSTITUTE(Table1[[#This Row],[County (WPR)]], " County", ""))</f>
        <v>Utah</v>
      </c>
    </row>
    <row r="4369" spans="1:10">
      <c r="A4369" t="s">
        <v>137</v>
      </c>
      <c r="B4369" t="s">
        <v>321</v>
      </c>
      <c r="C4369">
        <v>2025</v>
      </c>
      <c r="D4369">
        <v>2</v>
      </c>
      <c r="E4369">
        <v>84663</v>
      </c>
      <c r="F4369" t="s">
        <v>291</v>
      </c>
      <c r="G4369">
        <v>8</v>
      </c>
      <c r="H4369" t="str">
        <f>_xlfn.XLOOKUP(Table1[[#This Row],[ZIPCODE]],Table2[Zip Code],Table2[County])</f>
        <v>Utah</v>
      </c>
      <c r="I4369" t="str">
        <f>_xlfn.XLOOKUP(Table1[[#This Row],[ZIPCODE]],Table3[zip],Table3[county])</f>
        <v>Utah County</v>
      </c>
      <c r="J4369" t="str">
        <f>IFERROR(Table1[[#This Row],[County (Utah.gov)]], SUBSTITUTE(Table1[[#This Row],[County (WPR)]], " County", ""))</f>
        <v>Utah</v>
      </c>
    </row>
    <row r="4370" spans="1:10">
      <c r="A4370" t="s">
        <v>137</v>
      </c>
      <c r="B4370" t="s">
        <v>321</v>
      </c>
      <c r="C4370">
        <v>2025</v>
      </c>
      <c r="D4370">
        <v>2</v>
      </c>
      <c r="E4370">
        <v>84664</v>
      </c>
      <c r="F4370" t="s">
        <v>290</v>
      </c>
      <c r="G4370">
        <v>4</v>
      </c>
      <c r="H4370" t="str">
        <f>_xlfn.XLOOKUP(Table1[[#This Row],[ZIPCODE]],Table2[Zip Code],Table2[County])</f>
        <v>Utah</v>
      </c>
      <c r="I4370" t="str">
        <f>_xlfn.XLOOKUP(Table1[[#This Row],[ZIPCODE]],Table3[zip],Table3[county])</f>
        <v>Utah County</v>
      </c>
      <c r="J4370" t="str">
        <f>IFERROR(Table1[[#This Row],[County (Utah.gov)]], SUBSTITUTE(Table1[[#This Row],[County (WPR)]], " County", ""))</f>
        <v>Utah</v>
      </c>
    </row>
    <row r="4371" spans="1:10">
      <c r="A4371" t="s">
        <v>137</v>
      </c>
      <c r="B4371" t="s">
        <v>321</v>
      </c>
      <c r="C4371">
        <v>2025</v>
      </c>
      <c r="D4371">
        <v>2</v>
      </c>
      <c r="E4371">
        <v>84664</v>
      </c>
      <c r="F4371" t="s">
        <v>291</v>
      </c>
      <c r="G4371">
        <v>1</v>
      </c>
      <c r="H4371" t="str">
        <f>_xlfn.XLOOKUP(Table1[[#This Row],[ZIPCODE]],Table2[Zip Code],Table2[County])</f>
        <v>Utah</v>
      </c>
      <c r="I4371" t="str">
        <f>_xlfn.XLOOKUP(Table1[[#This Row],[ZIPCODE]],Table3[zip],Table3[county])</f>
        <v>Utah County</v>
      </c>
      <c r="J4371" t="str">
        <f>IFERROR(Table1[[#This Row],[County (Utah.gov)]], SUBSTITUTE(Table1[[#This Row],[County (WPR)]], " County", ""))</f>
        <v>Utah</v>
      </c>
    </row>
    <row r="4372" spans="1:10">
      <c r="A4372" t="s">
        <v>137</v>
      </c>
      <c r="B4372" t="s">
        <v>321</v>
      </c>
      <c r="C4372">
        <v>2025</v>
      </c>
      <c r="D4372">
        <v>2</v>
      </c>
      <c r="E4372">
        <v>84720</v>
      </c>
      <c r="F4372" t="s">
        <v>290</v>
      </c>
      <c r="G4372">
        <v>2</v>
      </c>
      <c r="H4372" t="str">
        <f>_xlfn.XLOOKUP(Table1[[#This Row],[ZIPCODE]],Table2[Zip Code],Table2[County])</f>
        <v>Iron</v>
      </c>
      <c r="I4372" t="str">
        <f>_xlfn.XLOOKUP(Table1[[#This Row],[ZIPCODE]],Table3[zip],Table3[county])</f>
        <v>Iron County</v>
      </c>
      <c r="J4372" t="str">
        <f>IFERROR(Table1[[#This Row],[County (Utah.gov)]], SUBSTITUTE(Table1[[#This Row],[County (WPR)]], " County", ""))</f>
        <v>Iron</v>
      </c>
    </row>
    <row r="4373" spans="1:10">
      <c r="A4373" t="s">
        <v>137</v>
      </c>
      <c r="B4373" t="s">
        <v>321</v>
      </c>
      <c r="C4373">
        <v>2025</v>
      </c>
      <c r="D4373">
        <v>2</v>
      </c>
      <c r="E4373">
        <v>84721</v>
      </c>
      <c r="F4373" t="s">
        <v>290</v>
      </c>
      <c r="G4373">
        <v>1</v>
      </c>
      <c r="H4373" t="str">
        <f>_xlfn.XLOOKUP(Table1[[#This Row],[ZIPCODE]],Table2[Zip Code],Table2[County])</f>
        <v>Iron</v>
      </c>
      <c r="I4373" t="str">
        <f>_xlfn.XLOOKUP(Table1[[#This Row],[ZIPCODE]],Table3[zip],Table3[county])</f>
        <v>Iron County</v>
      </c>
      <c r="J4373" t="str">
        <f>IFERROR(Table1[[#This Row],[County (Utah.gov)]], SUBSTITUTE(Table1[[#This Row],[County (WPR)]], " County", ""))</f>
        <v>Iron</v>
      </c>
    </row>
    <row r="4374" spans="1:10">
      <c r="A4374" t="s">
        <v>137</v>
      </c>
      <c r="B4374" t="s">
        <v>321</v>
      </c>
      <c r="C4374">
        <v>2025</v>
      </c>
      <c r="D4374">
        <v>2</v>
      </c>
      <c r="E4374">
        <v>84736</v>
      </c>
      <c r="F4374" t="s">
        <v>290</v>
      </c>
      <c r="G4374">
        <v>1</v>
      </c>
      <c r="H4374" t="str">
        <f>_xlfn.XLOOKUP(Table1[[#This Row],[ZIPCODE]],Table2[Zip Code],Table2[County])</f>
        <v>Garfield</v>
      </c>
      <c r="I4374" t="str">
        <f>_xlfn.XLOOKUP(Table1[[#This Row],[ZIPCODE]],Table3[zip],Table3[county])</f>
        <v>Garfield County</v>
      </c>
      <c r="J4374" t="str">
        <f>IFERROR(Table1[[#This Row],[County (Utah.gov)]], SUBSTITUTE(Table1[[#This Row],[County (WPR)]], " County", ""))</f>
        <v>Garfield</v>
      </c>
    </row>
    <row r="4375" spans="1:10">
      <c r="A4375" t="s">
        <v>137</v>
      </c>
      <c r="B4375" t="s">
        <v>321</v>
      </c>
      <c r="C4375">
        <v>2025</v>
      </c>
      <c r="D4375">
        <v>2</v>
      </c>
      <c r="E4375">
        <v>84770</v>
      </c>
      <c r="F4375" t="s">
        <v>291</v>
      </c>
      <c r="G4375">
        <v>1</v>
      </c>
      <c r="H4375" t="str">
        <f>_xlfn.XLOOKUP(Table1[[#This Row],[ZIPCODE]],Table2[Zip Code],Table2[County])</f>
        <v>Washington</v>
      </c>
      <c r="I4375" t="str">
        <f>_xlfn.XLOOKUP(Table1[[#This Row],[ZIPCODE]],Table3[zip],Table3[county])</f>
        <v>Washington County</v>
      </c>
      <c r="J4375" t="str">
        <f>IFERROR(Table1[[#This Row],[County (Utah.gov)]], SUBSTITUTE(Table1[[#This Row],[County (WPR)]], " County", ""))</f>
        <v>Washington</v>
      </c>
    </row>
    <row r="4376" spans="1:10">
      <c r="A4376" t="s">
        <v>137</v>
      </c>
      <c r="B4376" t="s">
        <v>321</v>
      </c>
      <c r="C4376">
        <v>2025</v>
      </c>
      <c r="D4376">
        <v>2</v>
      </c>
      <c r="E4376">
        <v>84774</v>
      </c>
      <c r="F4376" t="s">
        <v>291</v>
      </c>
      <c r="G4376">
        <v>1</v>
      </c>
      <c r="H4376" t="str">
        <f>_xlfn.XLOOKUP(Table1[[#This Row],[ZIPCODE]],Table2[Zip Code],Table2[County])</f>
        <v>Washington</v>
      </c>
      <c r="I4376" t="str">
        <f>_xlfn.XLOOKUP(Table1[[#This Row],[ZIPCODE]],Table3[zip],Table3[county])</f>
        <v>Washington County</v>
      </c>
      <c r="J4376" t="str">
        <f>IFERROR(Table1[[#This Row],[County (Utah.gov)]], SUBSTITUTE(Table1[[#This Row],[County (WPR)]], " County", ""))</f>
        <v>Washington</v>
      </c>
    </row>
    <row r="4377" spans="1:10">
      <c r="A4377" t="s">
        <v>137</v>
      </c>
      <c r="B4377" t="s">
        <v>321</v>
      </c>
      <c r="C4377">
        <v>2025</v>
      </c>
      <c r="D4377">
        <v>2</v>
      </c>
      <c r="E4377">
        <v>84790</v>
      </c>
      <c r="F4377" t="s">
        <v>290</v>
      </c>
      <c r="G4377">
        <v>2</v>
      </c>
      <c r="H4377" t="str">
        <f>_xlfn.XLOOKUP(Table1[[#This Row],[ZIPCODE]],Table2[Zip Code],Table2[County])</f>
        <v>Washington</v>
      </c>
      <c r="I4377" t="str">
        <f>_xlfn.XLOOKUP(Table1[[#This Row],[ZIPCODE]],Table3[zip],Table3[county])</f>
        <v>Washington County</v>
      </c>
      <c r="J4377" t="str">
        <f>IFERROR(Table1[[#This Row],[County (Utah.gov)]], SUBSTITUTE(Table1[[#This Row],[County (WPR)]], " County", ""))</f>
        <v>Washington</v>
      </c>
    </row>
    <row r="4378" spans="1:10">
      <c r="A4378" t="s">
        <v>137</v>
      </c>
      <c r="B4378" t="s">
        <v>304</v>
      </c>
      <c r="C4378">
        <v>2025</v>
      </c>
      <c r="D4378">
        <v>2</v>
      </c>
      <c r="E4378">
        <v>84003</v>
      </c>
      <c r="F4378" t="s">
        <v>290</v>
      </c>
      <c r="G4378">
        <v>12</v>
      </c>
      <c r="H4378" t="str">
        <f>_xlfn.XLOOKUP(Table1[[#This Row],[ZIPCODE]],Table2[Zip Code],Table2[County])</f>
        <v>Utah</v>
      </c>
      <c r="I4378" t="str">
        <f>_xlfn.XLOOKUP(Table1[[#This Row],[ZIPCODE]],Table3[zip],Table3[county])</f>
        <v>Utah County</v>
      </c>
      <c r="J4378" t="str">
        <f>IFERROR(Table1[[#This Row],[County (Utah.gov)]], SUBSTITUTE(Table1[[#This Row],[County (WPR)]], " County", ""))</f>
        <v>Utah</v>
      </c>
    </row>
    <row r="4379" spans="1:10">
      <c r="A4379" t="s">
        <v>137</v>
      </c>
      <c r="B4379" t="s">
        <v>304</v>
      </c>
      <c r="C4379">
        <v>2025</v>
      </c>
      <c r="D4379">
        <v>2</v>
      </c>
      <c r="E4379">
        <v>84003</v>
      </c>
      <c r="F4379" t="s">
        <v>291</v>
      </c>
      <c r="G4379">
        <v>2</v>
      </c>
      <c r="H4379" t="str">
        <f>_xlfn.XLOOKUP(Table1[[#This Row],[ZIPCODE]],Table2[Zip Code],Table2[County])</f>
        <v>Utah</v>
      </c>
      <c r="I4379" t="str">
        <f>_xlfn.XLOOKUP(Table1[[#This Row],[ZIPCODE]],Table3[zip],Table3[county])</f>
        <v>Utah County</v>
      </c>
      <c r="J4379" t="str">
        <f>IFERROR(Table1[[#This Row],[County (Utah.gov)]], SUBSTITUTE(Table1[[#This Row],[County (WPR)]], " County", ""))</f>
        <v>Utah</v>
      </c>
    </row>
    <row r="4380" spans="1:10">
      <c r="A4380" t="s">
        <v>137</v>
      </c>
      <c r="B4380" t="s">
        <v>304</v>
      </c>
      <c r="C4380">
        <v>2025</v>
      </c>
      <c r="D4380">
        <v>2</v>
      </c>
      <c r="E4380">
        <v>84004</v>
      </c>
      <c r="F4380" t="s">
        <v>290</v>
      </c>
      <c r="G4380">
        <v>3</v>
      </c>
      <c r="H4380" t="str">
        <f>_xlfn.XLOOKUP(Table1[[#This Row],[ZIPCODE]],Table2[Zip Code],Table2[County])</f>
        <v>Utah</v>
      </c>
      <c r="I4380" t="str">
        <f>_xlfn.XLOOKUP(Table1[[#This Row],[ZIPCODE]],Table3[zip],Table3[county])</f>
        <v>Utah County</v>
      </c>
      <c r="J4380" t="str">
        <f>IFERROR(Table1[[#This Row],[County (Utah.gov)]], SUBSTITUTE(Table1[[#This Row],[County (WPR)]], " County", ""))</f>
        <v>Utah</v>
      </c>
    </row>
    <row r="4381" spans="1:10">
      <c r="A4381" t="s">
        <v>137</v>
      </c>
      <c r="B4381" t="s">
        <v>304</v>
      </c>
      <c r="C4381">
        <v>2025</v>
      </c>
      <c r="D4381">
        <v>2</v>
      </c>
      <c r="E4381">
        <v>84004</v>
      </c>
      <c r="F4381" t="s">
        <v>291</v>
      </c>
      <c r="G4381">
        <v>1</v>
      </c>
      <c r="H4381" t="str">
        <f>_xlfn.XLOOKUP(Table1[[#This Row],[ZIPCODE]],Table2[Zip Code],Table2[County])</f>
        <v>Utah</v>
      </c>
      <c r="I4381" t="str">
        <f>_xlfn.XLOOKUP(Table1[[#This Row],[ZIPCODE]],Table3[zip],Table3[county])</f>
        <v>Utah County</v>
      </c>
      <c r="J4381" t="str">
        <f>IFERROR(Table1[[#This Row],[County (Utah.gov)]], SUBSTITUTE(Table1[[#This Row],[County (WPR)]], " County", ""))</f>
        <v>Utah</v>
      </c>
    </row>
    <row r="4382" spans="1:10">
      <c r="A4382" t="s">
        <v>137</v>
      </c>
      <c r="B4382" t="s">
        <v>304</v>
      </c>
      <c r="C4382">
        <v>2025</v>
      </c>
      <c r="D4382">
        <v>2</v>
      </c>
      <c r="E4382">
        <v>84005</v>
      </c>
      <c r="F4382" t="s">
        <v>290</v>
      </c>
      <c r="G4382">
        <v>5</v>
      </c>
      <c r="H4382" t="e">
        <f>_xlfn.XLOOKUP(Table1[[#This Row],[ZIPCODE]],Table2[Zip Code],Table2[County])</f>
        <v>#N/A</v>
      </c>
      <c r="I4382" t="str">
        <f>_xlfn.XLOOKUP(Table1[[#This Row],[ZIPCODE]],Table3[zip],Table3[county])</f>
        <v>Utah County</v>
      </c>
      <c r="J4382" t="str">
        <f>IFERROR(Table1[[#This Row],[County (Utah.gov)]], SUBSTITUTE(Table1[[#This Row],[County (WPR)]], " County", ""))</f>
        <v>Utah</v>
      </c>
    </row>
    <row r="4383" spans="1:10">
      <c r="A4383" t="s">
        <v>137</v>
      </c>
      <c r="B4383" t="s">
        <v>304</v>
      </c>
      <c r="C4383">
        <v>2025</v>
      </c>
      <c r="D4383">
        <v>2</v>
      </c>
      <c r="E4383">
        <v>84009</v>
      </c>
      <c r="F4383" t="s">
        <v>290</v>
      </c>
      <c r="G4383">
        <v>5</v>
      </c>
      <c r="H4383" t="e">
        <f>_xlfn.XLOOKUP(Table1[[#This Row],[ZIPCODE]],Table2[Zip Code],Table2[County])</f>
        <v>#N/A</v>
      </c>
      <c r="I4383" t="str">
        <f>_xlfn.XLOOKUP(Table1[[#This Row],[ZIPCODE]],Table3[zip],Table3[county])</f>
        <v>Salt Lake County</v>
      </c>
      <c r="J4383" t="str">
        <f>IFERROR(Table1[[#This Row],[County (Utah.gov)]], SUBSTITUTE(Table1[[#This Row],[County (WPR)]], " County", ""))</f>
        <v>Salt Lake</v>
      </c>
    </row>
    <row r="4384" spans="1:10">
      <c r="A4384" t="s">
        <v>137</v>
      </c>
      <c r="B4384" t="s">
        <v>304</v>
      </c>
      <c r="C4384">
        <v>2025</v>
      </c>
      <c r="D4384">
        <v>2</v>
      </c>
      <c r="E4384">
        <v>84010</v>
      </c>
      <c r="F4384" t="s">
        <v>290</v>
      </c>
      <c r="G4384">
        <v>3</v>
      </c>
      <c r="H4384" t="str">
        <f>_xlfn.XLOOKUP(Table1[[#This Row],[ZIPCODE]],Table2[Zip Code],Table2[County])</f>
        <v>Davis</v>
      </c>
      <c r="I4384" t="str">
        <f>_xlfn.XLOOKUP(Table1[[#This Row],[ZIPCODE]],Table3[zip],Table3[county])</f>
        <v>Davis County</v>
      </c>
      <c r="J4384" t="str">
        <f>IFERROR(Table1[[#This Row],[County (Utah.gov)]], SUBSTITUTE(Table1[[#This Row],[County (WPR)]], " County", ""))</f>
        <v>Davis</v>
      </c>
    </row>
    <row r="4385" spans="1:10">
      <c r="A4385" t="s">
        <v>137</v>
      </c>
      <c r="B4385" t="s">
        <v>304</v>
      </c>
      <c r="C4385">
        <v>2025</v>
      </c>
      <c r="D4385">
        <v>2</v>
      </c>
      <c r="E4385">
        <v>84010</v>
      </c>
      <c r="F4385" t="s">
        <v>291</v>
      </c>
      <c r="G4385">
        <v>1</v>
      </c>
      <c r="H4385" t="str">
        <f>_xlfn.XLOOKUP(Table1[[#This Row],[ZIPCODE]],Table2[Zip Code],Table2[County])</f>
        <v>Davis</v>
      </c>
      <c r="I4385" t="str">
        <f>_xlfn.XLOOKUP(Table1[[#This Row],[ZIPCODE]],Table3[zip],Table3[county])</f>
        <v>Davis County</v>
      </c>
      <c r="J4385" t="str">
        <f>IFERROR(Table1[[#This Row],[County (Utah.gov)]], SUBSTITUTE(Table1[[#This Row],[County (WPR)]], " County", ""))</f>
        <v>Davis</v>
      </c>
    </row>
    <row r="4386" spans="1:10">
      <c r="A4386" t="s">
        <v>137</v>
      </c>
      <c r="B4386" t="s">
        <v>304</v>
      </c>
      <c r="C4386">
        <v>2025</v>
      </c>
      <c r="D4386">
        <v>2</v>
      </c>
      <c r="E4386">
        <v>84013</v>
      </c>
      <c r="F4386" t="s">
        <v>291</v>
      </c>
      <c r="G4386">
        <v>1</v>
      </c>
      <c r="H4386" t="str">
        <f>_xlfn.XLOOKUP(Table1[[#This Row],[ZIPCODE]],Table2[Zip Code],Table2[County])</f>
        <v>Utah</v>
      </c>
      <c r="I4386" t="str">
        <f>_xlfn.XLOOKUP(Table1[[#This Row],[ZIPCODE]],Table3[zip],Table3[county])</f>
        <v>Utah County</v>
      </c>
      <c r="J4386" t="str">
        <f>IFERROR(Table1[[#This Row],[County (Utah.gov)]], SUBSTITUTE(Table1[[#This Row],[County (WPR)]], " County", ""))</f>
        <v>Utah</v>
      </c>
    </row>
    <row r="4387" spans="1:10">
      <c r="A4387" t="s">
        <v>137</v>
      </c>
      <c r="B4387" t="s">
        <v>304</v>
      </c>
      <c r="C4387">
        <v>2025</v>
      </c>
      <c r="D4387">
        <v>2</v>
      </c>
      <c r="E4387">
        <v>84014</v>
      </c>
      <c r="F4387" t="s">
        <v>290</v>
      </c>
      <c r="G4387">
        <v>1</v>
      </c>
      <c r="H4387" t="str">
        <f>_xlfn.XLOOKUP(Table1[[#This Row],[ZIPCODE]],Table2[Zip Code],Table2[County])</f>
        <v>Davis</v>
      </c>
      <c r="I4387" t="str">
        <f>_xlfn.XLOOKUP(Table1[[#This Row],[ZIPCODE]],Table3[zip],Table3[county])</f>
        <v>Davis County</v>
      </c>
      <c r="J4387" t="str">
        <f>IFERROR(Table1[[#This Row],[County (Utah.gov)]], SUBSTITUTE(Table1[[#This Row],[County (WPR)]], " County", ""))</f>
        <v>Davis</v>
      </c>
    </row>
    <row r="4388" spans="1:10">
      <c r="A4388" t="s">
        <v>137</v>
      </c>
      <c r="B4388" t="s">
        <v>304</v>
      </c>
      <c r="C4388">
        <v>2025</v>
      </c>
      <c r="D4388">
        <v>2</v>
      </c>
      <c r="E4388">
        <v>84015</v>
      </c>
      <c r="F4388" t="s">
        <v>290</v>
      </c>
      <c r="G4388">
        <v>1</v>
      </c>
      <c r="H4388" t="str">
        <f>_xlfn.XLOOKUP(Table1[[#This Row],[ZIPCODE]],Table2[Zip Code],Table2[County])</f>
        <v>Davis</v>
      </c>
      <c r="I4388" t="str">
        <f>_xlfn.XLOOKUP(Table1[[#This Row],[ZIPCODE]],Table3[zip],Table3[county])</f>
        <v>Davis County</v>
      </c>
      <c r="J4388" t="str">
        <f>IFERROR(Table1[[#This Row],[County (Utah.gov)]], SUBSTITUTE(Table1[[#This Row],[County (WPR)]], " County", ""))</f>
        <v>Davis</v>
      </c>
    </row>
    <row r="4389" spans="1:10">
      <c r="A4389" t="s">
        <v>137</v>
      </c>
      <c r="B4389" t="s">
        <v>304</v>
      </c>
      <c r="C4389">
        <v>2025</v>
      </c>
      <c r="D4389">
        <v>2</v>
      </c>
      <c r="E4389">
        <v>84020</v>
      </c>
      <c r="F4389" t="s">
        <v>290</v>
      </c>
      <c r="G4389">
        <v>7</v>
      </c>
      <c r="H4389" t="str">
        <f>_xlfn.XLOOKUP(Table1[[#This Row],[ZIPCODE]],Table2[Zip Code],Table2[County])</f>
        <v>Salt Lake</v>
      </c>
      <c r="I4389" t="str">
        <f>_xlfn.XLOOKUP(Table1[[#This Row],[ZIPCODE]],Table3[zip],Table3[county])</f>
        <v>Salt Lake County</v>
      </c>
      <c r="J4389" t="str">
        <f>IFERROR(Table1[[#This Row],[County (Utah.gov)]], SUBSTITUTE(Table1[[#This Row],[County (WPR)]], " County", ""))</f>
        <v>Salt Lake</v>
      </c>
    </row>
    <row r="4390" spans="1:10">
      <c r="A4390" t="s">
        <v>137</v>
      </c>
      <c r="B4390" t="s">
        <v>304</v>
      </c>
      <c r="C4390">
        <v>2025</v>
      </c>
      <c r="D4390">
        <v>2</v>
      </c>
      <c r="E4390">
        <v>84020</v>
      </c>
      <c r="F4390" t="s">
        <v>291</v>
      </c>
      <c r="G4390">
        <v>2</v>
      </c>
      <c r="H4390" t="str">
        <f>_xlfn.XLOOKUP(Table1[[#This Row],[ZIPCODE]],Table2[Zip Code],Table2[County])</f>
        <v>Salt Lake</v>
      </c>
      <c r="I4390" t="str">
        <f>_xlfn.XLOOKUP(Table1[[#This Row],[ZIPCODE]],Table3[zip],Table3[county])</f>
        <v>Salt Lake County</v>
      </c>
      <c r="J4390" t="str">
        <f>IFERROR(Table1[[#This Row],[County (Utah.gov)]], SUBSTITUTE(Table1[[#This Row],[County (WPR)]], " County", ""))</f>
        <v>Salt Lake</v>
      </c>
    </row>
    <row r="4391" spans="1:10">
      <c r="A4391" t="s">
        <v>137</v>
      </c>
      <c r="B4391" t="s">
        <v>304</v>
      </c>
      <c r="C4391">
        <v>2025</v>
      </c>
      <c r="D4391">
        <v>2</v>
      </c>
      <c r="E4391">
        <v>84025</v>
      </c>
      <c r="F4391" t="s">
        <v>291</v>
      </c>
      <c r="G4391">
        <v>2</v>
      </c>
      <c r="H4391" t="str">
        <f>_xlfn.XLOOKUP(Table1[[#This Row],[ZIPCODE]],Table2[Zip Code],Table2[County])</f>
        <v>Davis</v>
      </c>
      <c r="I4391" t="str">
        <f>_xlfn.XLOOKUP(Table1[[#This Row],[ZIPCODE]],Table3[zip],Table3[county])</f>
        <v>Davis County</v>
      </c>
      <c r="J4391" t="str">
        <f>IFERROR(Table1[[#This Row],[County (Utah.gov)]], SUBSTITUTE(Table1[[#This Row],[County (WPR)]], " County", ""))</f>
        <v>Davis</v>
      </c>
    </row>
    <row r="4392" spans="1:10">
      <c r="A4392" t="s">
        <v>137</v>
      </c>
      <c r="B4392" t="s">
        <v>304</v>
      </c>
      <c r="C4392">
        <v>2025</v>
      </c>
      <c r="D4392">
        <v>2</v>
      </c>
      <c r="E4392">
        <v>84029</v>
      </c>
      <c r="F4392" t="s">
        <v>290</v>
      </c>
      <c r="G4392">
        <v>1</v>
      </c>
      <c r="H4392" t="str">
        <f>_xlfn.XLOOKUP(Table1[[#This Row],[ZIPCODE]],Table2[Zip Code],Table2[County])</f>
        <v>Tooele</v>
      </c>
      <c r="I4392" t="str">
        <f>_xlfn.XLOOKUP(Table1[[#This Row],[ZIPCODE]],Table3[zip],Table3[county])</f>
        <v>Tooele County</v>
      </c>
      <c r="J4392" t="str">
        <f>IFERROR(Table1[[#This Row],[County (Utah.gov)]], SUBSTITUTE(Table1[[#This Row],[County (WPR)]], " County", ""))</f>
        <v>Tooele</v>
      </c>
    </row>
    <row r="4393" spans="1:10">
      <c r="A4393" t="s">
        <v>137</v>
      </c>
      <c r="B4393" t="s">
        <v>304</v>
      </c>
      <c r="C4393">
        <v>2025</v>
      </c>
      <c r="D4393">
        <v>2</v>
      </c>
      <c r="E4393">
        <v>84029</v>
      </c>
      <c r="F4393" t="s">
        <v>291</v>
      </c>
      <c r="G4393">
        <v>1</v>
      </c>
      <c r="H4393" t="str">
        <f>_xlfn.XLOOKUP(Table1[[#This Row],[ZIPCODE]],Table2[Zip Code],Table2[County])</f>
        <v>Tooele</v>
      </c>
      <c r="I4393" t="str">
        <f>_xlfn.XLOOKUP(Table1[[#This Row],[ZIPCODE]],Table3[zip],Table3[county])</f>
        <v>Tooele County</v>
      </c>
      <c r="J4393" t="str">
        <f>IFERROR(Table1[[#This Row],[County (Utah.gov)]], SUBSTITUTE(Table1[[#This Row],[County (WPR)]], " County", ""))</f>
        <v>Tooele</v>
      </c>
    </row>
    <row r="4394" spans="1:10">
      <c r="A4394" t="s">
        <v>137</v>
      </c>
      <c r="B4394" t="s">
        <v>304</v>
      </c>
      <c r="C4394">
        <v>2025</v>
      </c>
      <c r="D4394">
        <v>2</v>
      </c>
      <c r="E4394">
        <v>84032</v>
      </c>
      <c r="F4394" t="s">
        <v>290</v>
      </c>
      <c r="G4394">
        <v>5</v>
      </c>
      <c r="H4394" t="str">
        <f>_xlfn.XLOOKUP(Table1[[#This Row],[ZIPCODE]],Table2[Zip Code],Table2[County])</f>
        <v>Wasatch</v>
      </c>
      <c r="I4394" t="str">
        <f>_xlfn.XLOOKUP(Table1[[#This Row],[ZIPCODE]],Table3[zip],Table3[county])</f>
        <v>Wasatch County</v>
      </c>
      <c r="J4394" t="str">
        <f>IFERROR(Table1[[#This Row],[County (Utah.gov)]], SUBSTITUTE(Table1[[#This Row],[County (WPR)]], " County", ""))</f>
        <v>Wasatch</v>
      </c>
    </row>
    <row r="4395" spans="1:10">
      <c r="A4395" t="s">
        <v>137</v>
      </c>
      <c r="B4395" t="s">
        <v>304</v>
      </c>
      <c r="C4395">
        <v>2025</v>
      </c>
      <c r="D4395">
        <v>2</v>
      </c>
      <c r="E4395">
        <v>84032</v>
      </c>
      <c r="F4395" t="s">
        <v>291</v>
      </c>
      <c r="G4395">
        <v>1</v>
      </c>
      <c r="H4395" t="str">
        <f>_xlfn.XLOOKUP(Table1[[#This Row],[ZIPCODE]],Table2[Zip Code],Table2[County])</f>
        <v>Wasatch</v>
      </c>
      <c r="I4395" t="str">
        <f>_xlfn.XLOOKUP(Table1[[#This Row],[ZIPCODE]],Table3[zip],Table3[county])</f>
        <v>Wasatch County</v>
      </c>
      <c r="J4395" t="str">
        <f>IFERROR(Table1[[#This Row],[County (Utah.gov)]], SUBSTITUTE(Table1[[#This Row],[County (WPR)]], " County", ""))</f>
        <v>Wasatch</v>
      </c>
    </row>
    <row r="4396" spans="1:10">
      <c r="A4396" t="s">
        <v>137</v>
      </c>
      <c r="B4396" t="s">
        <v>304</v>
      </c>
      <c r="C4396">
        <v>2025</v>
      </c>
      <c r="D4396">
        <v>2</v>
      </c>
      <c r="E4396">
        <v>84037</v>
      </c>
      <c r="F4396" t="s">
        <v>290</v>
      </c>
      <c r="G4396">
        <v>2</v>
      </c>
      <c r="H4396" t="str">
        <f>_xlfn.XLOOKUP(Table1[[#This Row],[ZIPCODE]],Table2[Zip Code],Table2[County])</f>
        <v>Davis</v>
      </c>
      <c r="I4396" t="str">
        <f>_xlfn.XLOOKUP(Table1[[#This Row],[ZIPCODE]],Table3[zip],Table3[county])</f>
        <v>Davis County</v>
      </c>
      <c r="J4396" t="str">
        <f>IFERROR(Table1[[#This Row],[County (Utah.gov)]], SUBSTITUTE(Table1[[#This Row],[County (WPR)]], " County", ""))</f>
        <v>Davis</v>
      </c>
    </row>
    <row r="4397" spans="1:10">
      <c r="A4397" t="s">
        <v>137</v>
      </c>
      <c r="B4397" t="s">
        <v>304</v>
      </c>
      <c r="C4397">
        <v>2025</v>
      </c>
      <c r="D4397">
        <v>2</v>
      </c>
      <c r="E4397">
        <v>84037</v>
      </c>
      <c r="F4397" t="s">
        <v>291</v>
      </c>
      <c r="G4397">
        <v>3</v>
      </c>
      <c r="H4397" t="str">
        <f>_xlfn.XLOOKUP(Table1[[#This Row],[ZIPCODE]],Table2[Zip Code],Table2[County])</f>
        <v>Davis</v>
      </c>
      <c r="I4397" t="str">
        <f>_xlfn.XLOOKUP(Table1[[#This Row],[ZIPCODE]],Table3[zip],Table3[county])</f>
        <v>Davis County</v>
      </c>
      <c r="J4397" t="str">
        <f>IFERROR(Table1[[#This Row],[County (Utah.gov)]], SUBSTITUTE(Table1[[#This Row],[County (WPR)]], " County", ""))</f>
        <v>Davis</v>
      </c>
    </row>
    <row r="4398" spans="1:10">
      <c r="A4398" t="s">
        <v>137</v>
      </c>
      <c r="B4398" t="s">
        <v>304</v>
      </c>
      <c r="C4398">
        <v>2025</v>
      </c>
      <c r="D4398">
        <v>2</v>
      </c>
      <c r="E4398">
        <v>84040</v>
      </c>
      <c r="F4398" t="s">
        <v>290</v>
      </c>
      <c r="G4398">
        <v>1</v>
      </c>
      <c r="H4398" t="str">
        <f>_xlfn.XLOOKUP(Table1[[#This Row],[ZIPCODE]],Table2[Zip Code],Table2[County])</f>
        <v>Davis</v>
      </c>
      <c r="I4398" t="str">
        <f>_xlfn.XLOOKUP(Table1[[#This Row],[ZIPCODE]],Table3[zip],Table3[county])</f>
        <v>Davis County</v>
      </c>
      <c r="J4398" t="str">
        <f>IFERROR(Table1[[#This Row],[County (Utah.gov)]], SUBSTITUTE(Table1[[#This Row],[County (WPR)]], " County", ""))</f>
        <v>Davis</v>
      </c>
    </row>
    <row r="4399" spans="1:10">
      <c r="A4399" t="s">
        <v>137</v>
      </c>
      <c r="B4399" t="s">
        <v>304</v>
      </c>
      <c r="C4399">
        <v>2025</v>
      </c>
      <c r="D4399">
        <v>2</v>
      </c>
      <c r="E4399">
        <v>84041</v>
      </c>
      <c r="F4399" t="s">
        <v>290</v>
      </c>
      <c r="G4399">
        <v>1</v>
      </c>
      <c r="H4399" t="str">
        <f>_xlfn.XLOOKUP(Table1[[#This Row],[ZIPCODE]],Table2[Zip Code],Table2[County])</f>
        <v>Davis</v>
      </c>
      <c r="I4399" t="str">
        <f>_xlfn.XLOOKUP(Table1[[#This Row],[ZIPCODE]],Table3[zip],Table3[county])</f>
        <v>Davis County</v>
      </c>
      <c r="J4399" t="str">
        <f>IFERROR(Table1[[#This Row],[County (Utah.gov)]], SUBSTITUTE(Table1[[#This Row],[County (WPR)]], " County", ""))</f>
        <v>Davis</v>
      </c>
    </row>
    <row r="4400" spans="1:10">
      <c r="A4400" t="s">
        <v>137</v>
      </c>
      <c r="B4400" t="s">
        <v>304</v>
      </c>
      <c r="C4400">
        <v>2025</v>
      </c>
      <c r="D4400">
        <v>2</v>
      </c>
      <c r="E4400">
        <v>84042</v>
      </c>
      <c r="F4400" t="s">
        <v>290</v>
      </c>
      <c r="G4400">
        <v>2</v>
      </c>
      <c r="H4400" t="str">
        <f>_xlfn.XLOOKUP(Table1[[#This Row],[ZIPCODE]],Table2[Zip Code],Table2[County])</f>
        <v>Utah</v>
      </c>
      <c r="I4400" t="str">
        <f>_xlfn.XLOOKUP(Table1[[#This Row],[ZIPCODE]],Table3[zip],Table3[county])</f>
        <v>Utah County</v>
      </c>
      <c r="J4400" t="str">
        <f>IFERROR(Table1[[#This Row],[County (Utah.gov)]], SUBSTITUTE(Table1[[#This Row],[County (WPR)]], " County", ""))</f>
        <v>Utah</v>
      </c>
    </row>
    <row r="4401" spans="1:10">
      <c r="A4401" t="s">
        <v>137</v>
      </c>
      <c r="B4401" t="s">
        <v>304</v>
      </c>
      <c r="C4401">
        <v>2025</v>
      </c>
      <c r="D4401">
        <v>2</v>
      </c>
      <c r="E4401">
        <v>84043</v>
      </c>
      <c r="F4401" t="s">
        <v>290</v>
      </c>
      <c r="G4401">
        <v>8</v>
      </c>
      <c r="H4401" t="str">
        <f>_xlfn.XLOOKUP(Table1[[#This Row],[ZIPCODE]],Table2[Zip Code],Table2[County])</f>
        <v>Utah</v>
      </c>
      <c r="I4401" t="str">
        <f>_xlfn.XLOOKUP(Table1[[#This Row],[ZIPCODE]],Table3[zip],Table3[county])</f>
        <v>Utah County</v>
      </c>
      <c r="J4401" t="str">
        <f>IFERROR(Table1[[#This Row],[County (Utah.gov)]], SUBSTITUTE(Table1[[#This Row],[County (WPR)]], " County", ""))</f>
        <v>Utah</v>
      </c>
    </row>
    <row r="4402" spans="1:10">
      <c r="A4402" t="s">
        <v>137</v>
      </c>
      <c r="B4402" t="s">
        <v>304</v>
      </c>
      <c r="C4402">
        <v>2025</v>
      </c>
      <c r="D4402">
        <v>2</v>
      </c>
      <c r="E4402">
        <v>84043</v>
      </c>
      <c r="F4402" t="s">
        <v>291</v>
      </c>
      <c r="G4402">
        <v>4</v>
      </c>
      <c r="H4402" t="str">
        <f>_xlfn.XLOOKUP(Table1[[#This Row],[ZIPCODE]],Table2[Zip Code],Table2[County])</f>
        <v>Utah</v>
      </c>
      <c r="I4402" t="str">
        <f>_xlfn.XLOOKUP(Table1[[#This Row],[ZIPCODE]],Table3[zip],Table3[county])</f>
        <v>Utah County</v>
      </c>
      <c r="J4402" t="str">
        <f>IFERROR(Table1[[#This Row],[County (Utah.gov)]], SUBSTITUTE(Table1[[#This Row],[County (WPR)]], " County", ""))</f>
        <v>Utah</v>
      </c>
    </row>
    <row r="4403" spans="1:10">
      <c r="A4403" t="s">
        <v>137</v>
      </c>
      <c r="B4403" t="s">
        <v>304</v>
      </c>
      <c r="C4403">
        <v>2025</v>
      </c>
      <c r="D4403">
        <v>2</v>
      </c>
      <c r="E4403">
        <v>84045</v>
      </c>
      <c r="F4403" t="s">
        <v>290</v>
      </c>
      <c r="G4403">
        <v>6</v>
      </c>
      <c r="H4403" t="e">
        <f>_xlfn.XLOOKUP(Table1[[#This Row],[ZIPCODE]],Table2[Zip Code],Table2[County])</f>
        <v>#N/A</v>
      </c>
      <c r="I4403" t="str">
        <f>_xlfn.XLOOKUP(Table1[[#This Row],[ZIPCODE]],Table3[zip],Table3[county])</f>
        <v>Utah County</v>
      </c>
      <c r="J4403" t="str">
        <f>IFERROR(Table1[[#This Row],[County (Utah.gov)]], SUBSTITUTE(Table1[[#This Row],[County (WPR)]], " County", ""))</f>
        <v>Utah</v>
      </c>
    </row>
    <row r="4404" spans="1:10">
      <c r="A4404" t="s">
        <v>137</v>
      </c>
      <c r="B4404" t="s">
        <v>304</v>
      </c>
      <c r="C4404">
        <v>2025</v>
      </c>
      <c r="D4404">
        <v>2</v>
      </c>
      <c r="E4404">
        <v>84045</v>
      </c>
      <c r="F4404" t="s">
        <v>291</v>
      </c>
      <c r="G4404">
        <v>4</v>
      </c>
      <c r="H4404" t="e">
        <f>_xlfn.XLOOKUP(Table1[[#This Row],[ZIPCODE]],Table2[Zip Code],Table2[County])</f>
        <v>#N/A</v>
      </c>
      <c r="I4404" t="str">
        <f>_xlfn.XLOOKUP(Table1[[#This Row],[ZIPCODE]],Table3[zip],Table3[county])</f>
        <v>Utah County</v>
      </c>
      <c r="J4404" t="str">
        <f>IFERROR(Table1[[#This Row],[County (Utah.gov)]], SUBSTITUTE(Table1[[#This Row],[County (WPR)]], " County", ""))</f>
        <v>Utah</v>
      </c>
    </row>
    <row r="4405" spans="1:10">
      <c r="A4405" t="s">
        <v>137</v>
      </c>
      <c r="B4405" t="s">
        <v>304</v>
      </c>
      <c r="C4405">
        <v>2025</v>
      </c>
      <c r="D4405">
        <v>2</v>
      </c>
      <c r="E4405">
        <v>84047</v>
      </c>
      <c r="F4405" t="s">
        <v>290</v>
      </c>
      <c r="G4405">
        <v>2</v>
      </c>
      <c r="H4405" t="str">
        <f>_xlfn.XLOOKUP(Table1[[#This Row],[ZIPCODE]],Table2[Zip Code],Table2[County])</f>
        <v>Salt Lake</v>
      </c>
      <c r="I4405" t="str">
        <f>_xlfn.XLOOKUP(Table1[[#This Row],[ZIPCODE]],Table3[zip],Table3[county])</f>
        <v>Salt Lake County</v>
      </c>
      <c r="J4405" t="str">
        <f>IFERROR(Table1[[#This Row],[County (Utah.gov)]], SUBSTITUTE(Table1[[#This Row],[County (WPR)]], " County", ""))</f>
        <v>Salt Lake</v>
      </c>
    </row>
    <row r="4406" spans="1:10">
      <c r="A4406" t="s">
        <v>137</v>
      </c>
      <c r="B4406" t="s">
        <v>304</v>
      </c>
      <c r="C4406">
        <v>2025</v>
      </c>
      <c r="D4406">
        <v>2</v>
      </c>
      <c r="E4406">
        <v>84054</v>
      </c>
      <c r="F4406" t="s">
        <v>290</v>
      </c>
      <c r="G4406">
        <v>2</v>
      </c>
      <c r="H4406" t="str">
        <f>_xlfn.XLOOKUP(Table1[[#This Row],[ZIPCODE]],Table2[Zip Code],Table2[County])</f>
        <v>Davis</v>
      </c>
      <c r="I4406" t="str">
        <f>_xlfn.XLOOKUP(Table1[[#This Row],[ZIPCODE]],Table3[zip],Table3[county])</f>
        <v>Davis County</v>
      </c>
      <c r="J4406" t="str">
        <f>IFERROR(Table1[[#This Row],[County (Utah.gov)]], SUBSTITUTE(Table1[[#This Row],[County (WPR)]], " County", ""))</f>
        <v>Davis</v>
      </c>
    </row>
    <row r="4407" spans="1:10">
      <c r="A4407" t="s">
        <v>137</v>
      </c>
      <c r="B4407" t="s">
        <v>304</v>
      </c>
      <c r="C4407">
        <v>2025</v>
      </c>
      <c r="D4407">
        <v>2</v>
      </c>
      <c r="E4407">
        <v>84057</v>
      </c>
      <c r="F4407" t="s">
        <v>290</v>
      </c>
      <c r="G4407">
        <v>5</v>
      </c>
      <c r="H4407" t="str">
        <f>_xlfn.XLOOKUP(Table1[[#This Row],[ZIPCODE]],Table2[Zip Code],Table2[County])</f>
        <v>Utah</v>
      </c>
      <c r="I4407" t="str">
        <f>_xlfn.XLOOKUP(Table1[[#This Row],[ZIPCODE]],Table3[zip],Table3[county])</f>
        <v>Utah County</v>
      </c>
      <c r="J4407" t="str">
        <f>IFERROR(Table1[[#This Row],[County (Utah.gov)]], SUBSTITUTE(Table1[[#This Row],[County (WPR)]], " County", ""))</f>
        <v>Utah</v>
      </c>
    </row>
    <row r="4408" spans="1:10">
      <c r="A4408" t="s">
        <v>137</v>
      </c>
      <c r="B4408" t="s">
        <v>304</v>
      </c>
      <c r="C4408">
        <v>2025</v>
      </c>
      <c r="D4408">
        <v>2</v>
      </c>
      <c r="E4408">
        <v>84058</v>
      </c>
      <c r="F4408" t="s">
        <v>290</v>
      </c>
      <c r="G4408">
        <v>27</v>
      </c>
      <c r="H4408" t="str">
        <f>_xlfn.XLOOKUP(Table1[[#This Row],[ZIPCODE]],Table2[Zip Code],Table2[County])</f>
        <v>Utah</v>
      </c>
      <c r="I4408" t="str">
        <f>_xlfn.XLOOKUP(Table1[[#This Row],[ZIPCODE]],Table3[zip],Table3[county])</f>
        <v>Utah County</v>
      </c>
      <c r="J4408" t="str">
        <f>IFERROR(Table1[[#This Row],[County (Utah.gov)]], SUBSTITUTE(Table1[[#This Row],[County (WPR)]], " County", ""))</f>
        <v>Utah</v>
      </c>
    </row>
    <row r="4409" spans="1:10">
      <c r="A4409" t="s">
        <v>137</v>
      </c>
      <c r="B4409" t="s">
        <v>304</v>
      </c>
      <c r="C4409">
        <v>2025</v>
      </c>
      <c r="D4409">
        <v>2</v>
      </c>
      <c r="E4409">
        <v>84058</v>
      </c>
      <c r="F4409" t="s">
        <v>291</v>
      </c>
      <c r="G4409">
        <v>3</v>
      </c>
      <c r="H4409" t="str">
        <f>_xlfn.XLOOKUP(Table1[[#This Row],[ZIPCODE]],Table2[Zip Code],Table2[County])</f>
        <v>Utah</v>
      </c>
      <c r="I4409" t="str">
        <f>_xlfn.XLOOKUP(Table1[[#This Row],[ZIPCODE]],Table3[zip],Table3[county])</f>
        <v>Utah County</v>
      </c>
      <c r="J4409" t="str">
        <f>IFERROR(Table1[[#This Row],[County (Utah.gov)]], SUBSTITUTE(Table1[[#This Row],[County (WPR)]], " County", ""))</f>
        <v>Utah</v>
      </c>
    </row>
    <row r="4410" spans="1:10">
      <c r="A4410" t="s">
        <v>137</v>
      </c>
      <c r="B4410" t="s">
        <v>304</v>
      </c>
      <c r="C4410">
        <v>2025</v>
      </c>
      <c r="D4410">
        <v>2</v>
      </c>
      <c r="E4410">
        <v>84059</v>
      </c>
      <c r="F4410" t="s">
        <v>290</v>
      </c>
      <c r="G4410">
        <v>6</v>
      </c>
      <c r="H4410" t="str">
        <f>_xlfn.XLOOKUP(Table1[[#This Row],[ZIPCODE]],Table2[Zip Code],Table2[County])</f>
        <v>Utah</v>
      </c>
      <c r="I4410" t="str">
        <f>_xlfn.XLOOKUP(Table1[[#This Row],[ZIPCODE]],Table3[zip],Table3[county])</f>
        <v>Utah County</v>
      </c>
      <c r="J4410" t="str">
        <f>IFERROR(Table1[[#This Row],[County (Utah.gov)]], SUBSTITUTE(Table1[[#This Row],[County (WPR)]], " County", ""))</f>
        <v>Utah</v>
      </c>
    </row>
    <row r="4411" spans="1:10">
      <c r="A4411" t="s">
        <v>137</v>
      </c>
      <c r="B4411" t="s">
        <v>304</v>
      </c>
      <c r="C4411">
        <v>2025</v>
      </c>
      <c r="D4411">
        <v>2</v>
      </c>
      <c r="E4411">
        <v>84059</v>
      </c>
      <c r="F4411" t="s">
        <v>291</v>
      </c>
      <c r="G4411">
        <v>2</v>
      </c>
      <c r="H4411" t="str">
        <f>_xlfn.XLOOKUP(Table1[[#This Row],[ZIPCODE]],Table2[Zip Code],Table2[County])</f>
        <v>Utah</v>
      </c>
      <c r="I4411" t="str">
        <f>_xlfn.XLOOKUP(Table1[[#This Row],[ZIPCODE]],Table3[zip],Table3[county])</f>
        <v>Utah County</v>
      </c>
      <c r="J4411" t="str">
        <f>IFERROR(Table1[[#This Row],[County (Utah.gov)]], SUBSTITUTE(Table1[[#This Row],[County (WPR)]], " County", ""))</f>
        <v>Utah</v>
      </c>
    </row>
    <row r="4412" spans="1:10">
      <c r="A4412" t="s">
        <v>137</v>
      </c>
      <c r="B4412" t="s">
        <v>304</v>
      </c>
      <c r="C4412">
        <v>2025</v>
      </c>
      <c r="D4412">
        <v>2</v>
      </c>
      <c r="E4412">
        <v>84060</v>
      </c>
      <c r="F4412" t="s">
        <v>290</v>
      </c>
      <c r="G4412">
        <v>1</v>
      </c>
      <c r="H4412" t="str">
        <f>_xlfn.XLOOKUP(Table1[[#This Row],[ZIPCODE]],Table2[Zip Code],Table2[County])</f>
        <v>Summit</v>
      </c>
      <c r="I4412" t="str">
        <f>_xlfn.XLOOKUP(Table1[[#This Row],[ZIPCODE]],Table3[zip],Table3[county])</f>
        <v>Summit County</v>
      </c>
      <c r="J4412" t="str">
        <f>IFERROR(Table1[[#This Row],[County (Utah.gov)]], SUBSTITUTE(Table1[[#This Row],[County (WPR)]], " County", ""))</f>
        <v>Summit</v>
      </c>
    </row>
    <row r="4413" spans="1:10">
      <c r="A4413" t="s">
        <v>137</v>
      </c>
      <c r="B4413" t="s">
        <v>304</v>
      </c>
      <c r="C4413">
        <v>2025</v>
      </c>
      <c r="D4413">
        <v>2</v>
      </c>
      <c r="E4413">
        <v>84062</v>
      </c>
      <c r="F4413" t="s">
        <v>290</v>
      </c>
      <c r="G4413">
        <v>6</v>
      </c>
      <c r="H4413" t="str">
        <f>_xlfn.XLOOKUP(Table1[[#This Row],[ZIPCODE]],Table2[Zip Code],Table2[County])</f>
        <v>Utah</v>
      </c>
      <c r="I4413" t="str">
        <f>_xlfn.XLOOKUP(Table1[[#This Row],[ZIPCODE]],Table3[zip],Table3[county])</f>
        <v>Utah County</v>
      </c>
      <c r="J4413" t="str">
        <f>IFERROR(Table1[[#This Row],[County (Utah.gov)]], SUBSTITUTE(Table1[[#This Row],[County (WPR)]], " County", ""))</f>
        <v>Utah</v>
      </c>
    </row>
    <row r="4414" spans="1:10">
      <c r="A4414" t="s">
        <v>137</v>
      </c>
      <c r="B4414" t="s">
        <v>304</v>
      </c>
      <c r="C4414">
        <v>2025</v>
      </c>
      <c r="D4414">
        <v>2</v>
      </c>
      <c r="E4414">
        <v>84062</v>
      </c>
      <c r="F4414" t="s">
        <v>291</v>
      </c>
      <c r="G4414">
        <v>1</v>
      </c>
      <c r="H4414" t="str">
        <f>_xlfn.XLOOKUP(Table1[[#This Row],[ZIPCODE]],Table2[Zip Code],Table2[County])</f>
        <v>Utah</v>
      </c>
      <c r="I4414" t="str">
        <f>_xlfn.XLOOKUP(Table1[[#This Row],[ZIPCODE]],Table3[zip],Table3[county])</f>
        <v>Utah County</v>
      </c>
      <c r="J4414" t="str">
        <f>IFERROR(Table1[[#This Row],[County (Utah.gov)]], SUBSTITUTE(Table1[[#This Row],[County (WPR)]], " County", ""))</f>
        <v>Utah</v>
      </c>
    </row>
    <row r="4415" spans="1:10">
      <c r="A4415" t="s">
        <v>137</v>
      </c>
      <c r="B4415" t="s">
        <v>304</v>
      </c>
      <c r="C4415">
        <v>2025</v>
      </c>
      <c r="D4415">
        <v>2</v>
      </c>
      <c r="E4415">
        <v>84065</v>
      </c>
      <c r="F4415" t="s">
        <v>291</v>
      </c>
      <c r="G4415">
        <v>1</v>
      </c>
      <c r="H4415" t="str">
        <f>_xlfn.XLOOKUP(Table1[[#This Row],[ZIPCODE]],Table2[Zip Code],Table2[County])</f>
        <v>Salt Lake</v>
      </c>
      <c r="I4415" t="str">
        <f>_xlfn.XLOOKUP(Table1[[#This Row],[ZIPCODE]],Table3[zip],Table3[county])</f>
        <v>Salt Lake County</v>
      </c>
      <c r="J4415" t="str">
        <f>IFERROR(Table1[[#This Row],[County (Utah.gov)]], SUBSTITUTE(Table1[[#This Row],[County (WPR)]], " County", ""))</f>
        <v>Salt Lake</v>
      </c>
    </row>
    <row r="4416" spans="1:10">
      <c r="A4416" t="s">
        <v>137</v>
      </c>
      <c r="B4416" t="s">
        <v>304</v>
      </c>
      <c r="C4416">
        <v>2025</v>
      </c>
      <c r="D4416">
        <v>2</v>
      </c>
      <c r="E4416">
        <v>84070</v>
      </c>
      <c r="F4416" t="s">
        <v>290</v>
      </c>
      <c r="G4416">
        <v>1</v>
      </c>
      <c r="H4416" t="str">
        <f>_xlfn.XLOOKUP(Table1[[#This Row],[ZIPCODE]],Table2[Zip Code],Table2[County])</f>
        <v>Salt Lake</v>
      </c>
      <c r="I4416" t="str">
        <f>_xlfn.XLOOKUP(Table1[[#This Row],[ZIPCODE]],Table3[zip],Table3[county])</f>
        <v>Salt Lake County</v>
      </c>
      <c r="J4416" t="str">
        <f>IFERROR(Table1[[#This Row],[County (Utah.gov)]], SUBSTITUTE(Table1[[#This Row],[County (WPR)]], " County", ""))</f>
        <v>Salt Lake</v>
      </c>
    </row>
    <row r="4417" spans="1:10">
      <c r="A4417" t="s">
        <v>137</v>
      </c>
      <c r="B4417" t="s">
        <v>304</v>
      </c>
      <c r="C4417">
        <v>2025</v>
      </c>
      <c r="D4417">
        <v>2</v>
      </c>
      <c r="E4417">
        <v>84074</v>
      </c>
      <c r="F4417" t="s">
        <v>290</v>
      </c>
      <c r="G4417">
        <v>4</v>
      </c>
      <c r="H4417" t="str">
        <f>_xlfn.XLOOKUP(Table1[[#This Row],[ZIPCODE]],Table2[Zip Code],Table2[County])</f>
        <v>Tooele</v>
      </c>
      <c r="I4417" t="str">
        <f>_xlfn.XLOOKUP(Table1[[#This Row],[ZIPCODE]],Table3[zip],Table3[county])</f>
        <v>Tooele County</v>
      </c>
      <c r="J4417" t="str">
        <f>IFERROR(Table1[[#This Row],[County (Utah.gov)]], SUBSTITUTE(Table1[[#This Row],[County (WPR)]], " County", ""))</f>
        <v>Tooele</v>
      </c>
    </row>
    <row r="4418" spans="1:10">
      <c r="A4418" t="s">
        <v>137</v>
      </c>
      <c r="B4418" t="s">
        <v>304</v>
      </c>
      <c r="C4418">
        <v>2025</v>
      </c>
      <c r="D4418">
        <v>2</v>
      </c>
      <c r="E4418">
        <v>84075</v>
      </c>
      <c r="F4418" t="s">
        <v>290</v>
      </c>
      <c r="G4418">
        <v>1</v>
      </c>
      <c r="H4418" t="str">
        <f>_xlfn.XLOOKUP(Table1[[#This Row],[ZIPCODE]],Table2[Zip Code],Table2[County])</f>
        <v>Davis</v>
      </c>
      <c r="I4418" t="str">
        <f>_xlfn.XLOOKUP(Table1[[#This Row],[ZIPCODE]],Table3[zip],Table3[county])</f>
        <v>Davis County</v>
      </c>
      <c r="J4418" t="str">
        <f>IFERROR(Table1[[#This Row],[County (Utah.gov)]], SUBSTITUTE(Table1[[#This Row],[County (WPR)]], " County", ""))</f>
        <v>Davis</v>
      </c>
    </row>
    <row r="4419" spans="1:10">
      <c r="A4419" t="s">
        <v>137</v>
      </c>
      <c r="B4419" t="s">
        <v>304</v>
      </c>
      <c r="C4419">
        <v>2025</v>
      </c>
      <c r="D4419">
        <v>2</v>
      </c>
      <c r="E4419">
        <v>84081</v>
      </c>
      <c r="F4419" t="s">
        <v>290</v>
      </c>
      <c r="G4419">
        <v>3</v>
      </c>
      <c r="H4419" t="e">
        <f>_xlfn.XLOOKUP(Table1[[#This Row],[ZIPCODE]],Table2[Zip Code],Table2[County])</f>
        <v>#N/A</v>
      </c>
      <c r="I4419" t="str">
        <f>_xlfn.XLOOKUP(Table1[[#This Row],[ZIPCODE]],Table3[zip],Table3[county])</f>
        <v>Salt Lake County</v>
      </c>
      <c r="J4419" t="str">
        <f>IFERROR(Table1[[#This Row],[County (Utah.gov)]], SUBSTITUTE(Table1[[#This Row],[County (WPR)]], " County", ""))</f>
        <v>Salt Lake</v>
      </c>
    </row>
    <row r="4420" spans="1:10">
      <c r="A4420" t="s">
        <v>137</v>
      </c>
      <c r="B4420" t="s">
        <v>304</v>
      </c>
      <c r="C4420">
        <v>2025</v>
      </c>
      <c r="D4420">
        <v>2</v>
      </c>
      <c r="E4420">
        <v>84084</v>
      </c>
      <c r="F4420" t="s">
        <v>290</v>
      </c>
      <c r="G4420">
        <v>1</v>
      </c>
      <c r="H4420" t="str">
        <f>_xlfn.XLOOKUP(Table1[[#This Row],[ZIPCODE]],Table2[Zip Code],Table2[County])</f>
        <v>Salt Lake</v>
      </c>
      <c r="I4420" t="str">
        <f>_xlfn.XLOOKUP(Table1[[#This Row],[ZIPCODE]],Table3[zip],Table3[county])</f>
        <v>Salt Lake County</v>
      </c>
      <c r="J4420" t="str">
        <f>IFERROR(Table1[[#This Row],[County (Utah.gov)]], SUBSTITUTE(Table1[[#This Row],[County (WPR)]], " County", ""))</f>
        <v>Salt Lake</v>
      </c>
    </row>
    <row r="4421" spans="1:10">
      <c r="A4421" t="s">
        <v>137</v>
      </c>
      <c r="B4421" t="s">
        <v>304</v>
      </c>
      <c r="C4421">
        <v>2025</v>
      </c>
      <c r="D4421">
        <v>2</v>
      </c>
      <c r="E4421">
        <v>84088</v>
      </c>
      <c r="F4421" t="s">
        <v>290</v>
      </c>
      <c r="G4421">
        <v>1</v>
      </c>
      <c r="H4421" t="str">
        <f>_xlfn.XLOOKUP(Table1[[#This Row],[ZIPCODE]],Table2[Zip Code],Table2[County])</f>
        <v>Salt Lake</v>
      </c>
      <c r="I4421" t="str">
        <f>_xlfn.XLOOKUP(Table1[[#This Row],[ZIPCODE]],Table3[zip],Table3[county])</f>
        <v>Salt Lake County</v>
      </c>
      <c r="J4421" t="str">
        <f>IFERROR(Table1[[#This Row],[County (Utah.gov)]], SUBSTITUTE(Table1[[#This Row],[County (WPR)]], " County", ""))</f>
        <v>Salt Lake</v>
      </c>
    </row>
    <row r="4422" spans="1:10">
      <c r="A4422" t="s">
        <v>137</v>
      </c>
      <c r="B4422" t="s">
        <v>304</v>
      </c>
      <c r="C4422">
        <v>2025</v>
      </c>
      <c r="D4422">
        <v>2</v>
      </c>
      <c r="E4422">
        <v>84092</v>
      </c>
      <c r="F4422" t="s">
        <v>290</v>
      </c>
      <c r="G4422">
        <v>2</v>
      </c>
      <c r="H4422" t="str">
        <f>_xlfn.XLOOKUP(Table1[[#This Row],[ZIPCODE]],Table2[Zip Code],Table2[County])</f>
        <v>Salt Lake</v>
      </c>
      <c r="I4422" t="str">
        <f>_xlfn.XLOOKUP(Table1[[#This Row],[ZIPCODE]],Table3[zip],Table3[county])</f>
        <v>Salt Lake County</v>
      </c>
      <c r="J4422" t="str">
        <f>IFERROR(Table1[[#This Row],[County (Utah.gov)]], SUBSTITUTE(Table1[[#This Row],[County (WPR)]], " County", ""))</f>
        <v>Salt Lake</v>
      </c>
    </row>
    <row r="4423" spans="1:10">
      <c r="A4423" t="s">
        <v>137</v>
      </c>
      <c r="B4423" t="s">
        <v>304</v>
      </c>
      <c r="C4423">
        <v>2025</v>
      </c>
      <c r="D4423">
        <v>2</v>
      </c>
      <c r="E4423">
        <v>84093</v>
      </c>
      <c r="F4423" t="s">
        <v>290</v>
      </c>
      <c r="G4423">
        <v>4</v>
      </c>
      <c r="H4423" t="str">
        <f>_xlfn.XLOOKUP(Table1[[#This Row],[ZIPCODE]],Table2[Zip Code],Table2[County])</f>
        <v>Salt Lake</v>
      </c>
      <c r="I4423" t="str">
        <f>_xlfn.XLOOKUP(Table1[[#This Row],[ZIPCODE]],Table3[zip],Table3[county])</f>
        <v>Salt Lake County</v>
      </c>
      <c r="J4423" t="str">
        <f>IFERROR(Table1[[#This Row],[County (Utah.gov)]], SUBSTITUTE(Table1[[#This Row],[County (WPR)]], " County", ""))</f>
        <v>Salt Lake</v>
      </c>
    </row>
    <row r="4424" spans="1:10">
      <c r="A4424" t="s">
        <v>137</v>
      </c>
      <c r="B4424" t="s">
        <v>304</v>
      </c>
      <c r="C4424">
        <v>2025</v>
      </c>
      <c r="D4424">
        <v>2</v>
      </c>
      <c r="E4424">
        <v>84094</v>
      </c>
      <c r="F4424" t="s">
        <v>290</v>
      </c>
      <c r="G4424">
        <v>1</v>
      </c>
      <c r="H4424" t="str">
        <f>_xlfn.XLOOKUP(Table1[[#This Row],[ZIPCODE]],Table2[Zip Code],Table2[County])</f>
        <v>Salt Lake</v>
      </c>
      <c r="I4424" t="str">
        <f>_xlfn.XLOOKUP(Table1[[#This Row],[ZIPCODE]],Table3[zip],Table3[county])</f>
        <v>Salt Lake County</v>
      </c>
      <c r="J4424" t="str">
        <f>IFERROR(Table1[[#This Row],[County (Utah.gov)]], SUBSTITUTE(Table1[[#This Row],[County (WPR)]], " County", ""))</f>
        <v>Salt Lake</v>
      </c>
    </row>
    <row r="4425" spans="1:10">
      <c r="A4425" t="s">
        <v>137</v>
      </c>
      <c r="B4425" t="s">
        <v>304</v>
      </c>
      <c r="C4425">
        <v>2025</v>
      </c>
      <c r="D4425">
        <v>2</v>
      </c>
      <c r="E4425">
        <v>84094</v>
      </c>
      <c r="F4425" t="s">
        <v>291</v>
      </c>
      <c r="G4425">
        <v>2</v>
      </c>
      <c r="H4425" t="str">
        <f>_xlfn.XLOOKUP(Table1[[#This Row],[ZIPCODE]],Table2[Zip Code],Table2[County])</f>
        <v>Salt Lake</v>
      </c>
      <c r="I4425" t="str">
        <f>_xlfn.XLOOKUP(Table1[[#This Row],[ZIPCODE]],Table3[zip],Table3[county])</f>
        <v>Salt Lake County</v>
      </c>
      <c r="J4425" t="str">
        <f>IFERROR(Table1[[#This Row],[County (Utah.gov)]], SUBSTITUTE(Table1[[#This Row],[County (WPR)]], " County", ""))</f>
        <v>Salt Lake</v>
      </c>
    </row>
    <row r="4426" spans="1:10">
      <c r="A4426" t="s">
        <v>137</v>
      </c>
      <c r="B4426" t="s">
        <v>304</v>
      </c>
      <c r="C4426">
        <v>2025</v>
      </c>
      <c r="D4426">
        <v>2</v>
      </c>
      <c r="E4426">
        <v>84095</v>
      </c>
      <c r="F4426" t="s">
        <v>290</v>
      </c>
      <c r="G4426">
        <v>9</v>
      </c>
      <c r="H4426" t="str">
        <f>_xlfn.XLOOKUP(Table1[[#This Row],[ZIPCODE]],Table2[Zip Code],Table2[County])</f>
        <v>Salt Lake</v>
      </c>
      <c r="I4426" t="str">
        <f>_xlfn.XLOOKUP(Table1[[#This Row],[ZIPCODE]],Table3[zip],Table3[county])</f>
        <v>Salt Lake County</v>
      </c>
      <c r="J4426" t="str">
        <f>IFERROR(Table1[[#This Row],[County (Utah.gov)]], SUBSTITUTE(Table1[[#This Row],[County (WPR)]], " County", ""))</f>
        <v>Salt Lake</v>
      </c>
    </row>
    <row r="4427" spans="1:10">
      <c r="A4427" t="s">
        <v>137</v>
      </c>
      <c r="B4427" t="s">
        <v>304</v>
      </c>
      <c r="C4427">
        <v>2025</v>
      </c>
      <c r="D4427">
        <v>2</v>
      </c>
      <c r="E4427">
        <v>84096</v>
      </c>
      <c r="F4427" t="s">
        <v>290</v>
      </c>
      <c r="G4427">
        <v>9</v>
      </c>
      <c r="H4427" t="e">
        <f>_xlfn.XLOOKUP(Table1[[#This Row],[ZIPCODE]],Table2[Zip Code],Table2[County])</f>
        <v>#N/A</v>
      </c>
      <c r="I4427" t="str">
        <f>_xlfn.XLOOKUP(Table1[[#This Row],[ZIPCODE]],Table3[zip],Table3[county])</f>
        <v>Salt Lake County</v>
      </c>
      <c r="J4427" t="str">
        <f>IFERROR(Table1[[#This Row],[County (Utah.gov)]], SUBSTITUTE(Table1[[#This Row],[County (WPR)]], " County", ""))</f>
        <v>Salt Lake</v>
      </c>
    </row>
    <row r="4428" spans="1:10">
      <c r="A4428" t="s">
        <v>137</v>
      </c>
      <c r="B4428" t="s">
        <v>304</v>
      </c>
      <c r="C4428">
        <v>2025</v>
      </c>
      <c r="D4428">
        <v>2</v>
      </c>
      <c r="E4428">
        <v>84096</v>
      </c>
      <c r="F4428" t="s">
        <v>291</v>
      </c>
      <c r="G4428">
        <v>2</v>
      </c>
      <c r="H4428" t="e">
        <f>_xlfn.XLOOKUP(Table1[[#This Row],[ZIPCODE]],Table2[Zip Code],Table2[County])</f>
        <v>#N/A</v>
      </c>
      <c r="I4428" t="str">
        <f>_xlfn.XLOOKUP(Table1[[#This Row],[ZIPCODE]],Table3[zip],Table3[county])</f>
        <v>Salt Lake County</v>
      </c>
      <c r="J4428" t="str">
        <f>IFERROR(Table1[[#This Row],[County (Utah.gov)]], SUBSTITUTE(Table1[[#This Row],[County (WPR)]], " County", ""))</f>
        <v>Salt Lake</v>
      </c>
    </row>
    <row r="4429" spans="1:10">
      <c r="A4429" t="s">
        <v>137</v>
      </c>
      <c r="B4429" t="s">
        <v>304</v>
      </c>
      <c r="C4429">
        <v>2025</v>
      </c>
      <c r="D4429">
        <v>2</v>
      </c>
      <c r="E4429">
        <v>84097</v>
      </c>
      <c r="F4429" t="s">
        <v>290</v>
      </c>
      <c r="G4429">
        <v>4</v>
      </c>
      <c r="H4429" t="str">
        <f>_xlfn.XLOOKUP(Table1[[#This Row],[ZIPCODE]],Table2[Zip Code],Table2[County])</f>
        <v>Utah</v>
      </c>
      <c r="I4429" t="str">
        <f>_xlfn.XLOOKUP(Table1[[#This Row],[ZIPCODE]],Table3[zip],Table3[county])</f>
        <v>Utah County</v>
      </c>
      <c r="J4429" t="str">
        <f>IFERROR(Table1[[#This Row],[County (Utah.gov)]], SUBSTITUTE(Table1[[#This Row],[County (WPR)]], " County", ""))</f>
        <v>Utah</v>
      </c>
    </row>
    <row r="4430" spans="1:10">
      <c r="A4430" t="s">
        <v>137</v>
      </c>
      <c r="B4430" t="s">
        <v>304</v>
      </c>
      <c r="C4430">
        <v>2025</v>
      </c>
      <c r="D4430">
        <v>2</v>
      </c>
      <c r="E4430">
        <v>84097</v>
      </c>
      <c r="F4430" t="s">
        <v>291</v>
      </c>
      <c r="G4430">
        <v>6</v>
      </c>
      <c r="H4430" t="str">
        <f>_xlfn.XLOOKUP(Table1[[#This Row],[ZIPCODE]],Table2[Zip Code],Table2[County])</f>
        <v>Utah</v>
      </c>
      <c r="I4430" t="str">
        <f>_xlfn.XLOOKUP(Table1[[#This Row],[ZIPCODE]],Table3[zip],Table3[county])</f>
        <v>Utah County</v>
      </c>
      <c r="J4430" t="str">
        <f>IFERROR(Table1[[#This Row],[County (Utah.gov)]], SUBSTITUTE(Table1[[#This Row],[County (WPR)]], " County", ""))</f>
        <v>Utah</v>
      </c>
    </row>
    <row r="4431" spans="1:10">
      <c r="A4431" t="s">
        <v>137</v>
      </c>
      <c r="B4431" t="s">
        <v>304</v>
      </c>
      <c r="C4431">
        <v>2025</v>
      </c>
      <c r="D4431">
        <v>2</v>
      </c>
      <c r="E4431">
        <v>84098</v>
      </c>
      <c r="F4431" t="s">
        <v>290</v>
      </c>
      <c r="G4431">
        <v>1</v>
      </c>
      <c r="H4431" t="str">
        <f>_xlfn.XLOOKUP(Table1[[#This Row],[ZIPCODE]],Table2[Zip Code],Table2[County])</f>
        <v>Summit</v>
      </c>
      <c r="I4431" t="str">
        <f>_xlfn.XLOOKUP(Table1[[#This Row],[ZIPCODE]],Table3[zip],Table3[county])</f>
        <v>Summit County</v>
      </c>
      <c r="J4431" t="str">
        <f>IFERROR(Table1[[#This Row],[County (Utah.gov)]], SUBSTITUTE(Table1[[#This Row],[County (WPR)]], " County", ""))</f>
        <v>Summit</v>
      </c>
    </row>
    <row r="4432" spans="1:10">
      <c r="A4432" t="s">
        <v>137</v>
      </c>
      <c r="B4432" t="s">
        <v>304</v>
      </c>
      <c r="C4432">
        <v>2025</v>
      </c>
      <c r="D4432">
        <v>2</v>
      </c>
      <c r="E4432">
        <v>84104</v>
      </c>
      <c r="F4432" t="s">
        <v>290</v>
      </c>
      <c r="G4432">
        <v>1</v>
      </c>
      <c r="H4432" t="str">
        <f>_xlfn.XLOOKUP(Table1[[#This Row],[ZIPCODE]],Table2[Zip Code],Table2[County])</f>
        <v>Salt Lake</v>
      </c>
      <c r="I4432" t="str">
        <f>_xlfn.XLOOKUP(Table1[[#This Row],[ZIPCODE]],Table3[zip],Table3[county])</f>
        <v>Salt Lake County</v>
      </c>
      <c r="J4432" t="str">
        <f>IFERROR(Table1[[#This Row],[County (Utah.gov)]], SUBSTITUTE(Table1[[#This Row],[County (WPR)]], " County", ""))</f>
        <v>Salt Lake</v>
      </c>
    </row>
    <row r="4433" spans="1:10">
      <c r="A4433" t="s">
        <v>137</v>
      </c>
      <c r="B4433" t="s">
        <v>304</v>
      </c>
      <c r="C4433">
        <v>2025</v>
      </c>
      <c r="D4433">
        <v>2</v>
      </c>
      <c r="E4433">
        <v>84104</v>
      </c>
      <c r="F4433" t="s">
        <v>291</v>
      </c>
      <c r="G4433">
        <v>1</v>
      </c>
      <c r="H4433" t="str">
        <f>_xlfn.XLOOKUP(Table1[[#This Row],[ZIPCODE]],Table2[Zip Code],Table2[County])</f>
        <v>Salt Lake</v>
      </c>
      <c r="I4433" t="str">
        <f>_xlfn.XLOOKUP(Table1[[#This Row],[ZIPCODE]],Table3[zip],Table3[county])</f>
        <v>Salt Lake County</v>
      </c>
      <c r="J4433" t="str">
        <f>IFERROR(Table1[[#This Row],[County (Utah.gov)]], SUBSTITUTE(Table1[[#This Row],[County (WPR)]], " County", ""))</f>
        <v>Salt Lake</v>
      </c>
    </row>
    <row r="4434" spans="1:10">
      <c r="A4434" t="s">
        <v>137</v>
      </c>
      <c r="B4434" t="s">
        <v>304</v>
      </c>
      <c r="C4434">
        <v>2025</v>
      </c>
      <c r="D4434">
        <v>2</v>
      </c>
      <c r="E4434">
        <v>84106</v>
      </c>
      <c r="F4434" t="s">
        <v>290</v>
      </c>
      <c r="G4434">
        <v>2</v>
      </c>
      <c r="H4434" t="str">
        <f>_xlfn.XLOOKUP(Table1[[#This Row],[ZIPCODE]],Table2[Zip Code],Table2[County])</f>
        <v>Salt Lake</v>
      </c>
      <c r="I4434" t="str">
        <f>_xlfn.XLOOKUP(Table1[[#This Row],[ZIPCODE]],Table3[zip],Table3[county])</f>
        <v>Salt Lake County</v>
      </c>
      <c r="J4434" t="str">
        <f>IFERROR(Table1[[#This Row],[County (Utah.gov)]], SUBSTITUTE(Table1[[#This Row],[County (WPR)]], " County", ""))</f>
        <v>Salt Lake</v>
      </c>
    </row>
    <row r="4435" spans="1:10">
      <c r="A4435" t="s">
        <v>137</v>
      </c>
      <c r="B4435" t="s">
        <v>304</v>
      </c>
      <c r="C4435">
        <v>2025</v>
      </c>
      <c r="D4435">
        <v>2</v>
      </c>
      <c r="E4435">
        <v>84107</v>
      </c>
      <c r="F4435" t="s">
        <v>290</v>
      </c>
      <c r="G4435">
        <v>1</v>
      </c>
      <c r="H4435" t="str">
        <f>_xlfn.XLOOKUP(Table1[[#This Row],[ZIPCODE]],Table2[Zip Code],Table2[County])</f>
        <v>Salt Lake</v>
      </c>
      <c r="I4435" t="str">
        <f>_xlfn.XLOOKUP(Table1[[#This Row],[ZIPCODE]],Table3[zip],Table3[county])</f>
        <v>Salt Lake County</v>
      </c>
      <c r="J4435" t="str">
        <f>IFERROR(Table1[[#This Row],[County (Utah.gov)]], SUBSTITUTE(Table1[[#This Row],[County (WPR)]], " County", ""))</f>
        <v>Salt Lake</v>
      </c>
    </row>
    <row r="4436" spans="1:10">
      <c r="A4436" t="s">
        <v>137</v>
      </c>
      <c r="B4436" t="s">
        <v>304</v>
      </c>
      <c r="C4436">
        <v>2025</v>
      </c>
      <c r="D4436">
        <v>2</v>
      </c>
      <c r="E4436">
        <v>84109</v>
      </c>
      <c r="F4436" t="s">
        <v>290</v>
      </c>
      <c r="G4436">
        <v>1</v>
      </c>
      <c r="H4436" t="str">
        <f>_xlfn.XLOOKUP(Table1[[#This Row],[ZIPCODE]],Table2[Zip Code],Table2[County])</f>
        <v>Salt Lake</v>
      </c>
      <c r="I4436" t="str">
        <f>_xlfn.XLOOKUP(Table1[[#This Row],[ZIPCODE]],Table3[zip],Table3[county])</f>
        <v>Salt Lake County</v>
      </c>
      <c r="J4436" t="str">
        <f>IFERROR(Table1[[#This Row],[County (Utah.gov)]], SUBSTITUTE(Table1[[#This Row],[County (WPR)]], " County", ""))</f>
        <v>Salt Lake</v>
      </c>
    </row>
    <row r="4437" spans="1:10">
      <c r="A4437" t="s">
        <v>137</v>
      </c>
      <c r="B4437" t="s">
        <v>304</v>
      </c>
      <c r="C4437">
        <v>2025</v>
      </c>
      <c r="D4437">
        <v>2</v>
      </c>
      <c r="E4437">
        <v>84116</v>
      </c>
      <c r="F4437" t="s">
        <v>290</v>
      </c>
      <c r="G4437">
        <v>1</v>
      </c>
      <c r="H4437" t="str">
        <f>_xlfn.XLOOKUP(Table1[[#This Row],[ZIPCODE]],Table2[Zip Code],Table2[County])</f>
        <v>Salt Lake</v>
      </c>
      <c r="I4437" t="str">
        <f>_xlfn.XLOOKUP(Table1[[#This Row],[ZIPCODE]],Table3[zip],Table3[county])</f>
        <v>Salt Lake County</v>
      </c>
      <c r="J4437" t="str">
        <f>IFERROR(Table1[[#This Row],[County (Utah.gov)]], SUBSTITUTE(Table1[[#This Row],[County (WPR)]], " County", ""))</f>
        <v>Salt Lake</v>
      </c>
    </row>
    <row r="4438" spans="1:10">
      <c r="A4438" t="s">
        <v>137</v>
      </c>
      <c r="B4438" t="s">
        <v>304</v>
      </c>
      <c r="C4438">
        <v>2025</v>
      </c>
      <c r="D4438">
        <v>2</v>
      </c>
      <c r="E4438">
        <v>84117</v>
      </c>
      <c r="F4438" t="s">
        <v>290</v>
      </c>
      <c r="G4438">
        <v>2</v>
      </c>
      <c r="H4438" t="str">
        <f>_xlfn.XLOOKUP(Table1[[#This Row],[ZIPCODE]],Table2[Zip Code],Table2[County])</f>
        <v>Salt Lake</v>
      </c>
      <c r="I4438" t="str">
        <f>_xlfn.XLOOKUP(Table1[[#This Row],[ZIPCODE]],Table3[zip],Table3[county])</f>
        <v>Salt Lake County</v>
      </c>
      <c r="J4438" t="str">
        <f>IFERROR(Table1[[#This Row],[County (Utah.gov)]], SUBSTITUTE(Table1[[#This Row],[County (WPR)]], " County", ""))</f>
        <v>Salt Lake</v>
      </c>
    </row>
    <row r="4439" spans="1:10">
      <c r="A4439" t="s">
        <v>137</v>
      </c>
      <c r="B4439" t="s">
        <v>304</v>
      </c>
      <c r="C4439">
        <v>2025</v>
      </c>
      <c r="D4439">
        <v>2</v>
      </c>
      <c r="E4439">
        <v>84119</v>
      </c>
      <c r="F4439" t="s">
        <v>290</v>
      </c>
      <c r="G4439">
        <v>1</v>
      </c>
      <c r="H4439" t="str">
        <f>_xlfn.XLOOKUP(Table1[[#This Row],[ZIPCODE]],Table2[Zip Code],Table2[County])</f>
        <v>Salt Lake</v>
      </c>
      <c r="I4439" t="str">
        <f>_xlfn.XLOOKUP(Table1[[#This Row],[ZIPCODE]],Table3[zip],Table3[county])</f>
        <v>Salt Lake County</v>
      </c>
      <c r="J4439" t="str">
        <f>IFERROR(Table1[[#This Row],[County (Utah.gov)]], SUBSTITUTE(Table1[[#This Row],[County (WPR)]], " County", ""))</f>
        <v>Salt Lake</v>
      </c>
    </row>
    <row r="4440" spans="1:10">
      <c r="A4440" t="s">
        <v>137</v>
      </c>
      <c r="B4440" t="s">
        <v>304</v>
      </c>
      <c r="C4440">
        <v>2025</v>
      </c>
      <c r="D4440">
        <v>2</v>
      </c>
      <c r="E4440">
        <v>84119</v>
      </c>
      <c r="F4440" t="s">
        <v>291</v>
      </c>
      <c r="G4440">
        <v>1</v>
      </c>
      <c r="H4440" t="str">
        <f>_xlfn.XLOOKUP(Table1[[#This Row],[ZIPCODE]],Table2[Zip Code],Table2[County])</f>
        <v>Salt Lake</v>
      </c>
      <c r="I4440" t="str">
        <f>_xlfn.XLOOKUP(Table1[[#This Row],[ZIPCODE]],Table3[zip],Table3[county])</f>
        <v>Salt Lake County</v>
      </c>
      <c r="J4440" t="str">
        <f>IFERROR(Table1[[#This Row],[County (Utah.gov)]], SUBSTITUTE(Table1[[#This Row],[County (WPR)]], " County", ""))</f>
        <v>Salt Lake</v>
      </c>
    </row>
    <row r="4441" spans="1:10">
      <c r="A4441" t="s">
        <v>137</v>
      </c>
      <c r="B4441" t="s">
        <v>304</v>
      </c>
      <c r="C4441">
        <v>2025</v>
      </c>
      <c r="D4441">
        <v>2</v>
      </c>
      <c r="E4441">
        <v>84121</v>
      </c>
      <c r="F4441" t="s">
        <v>290</v>
      </c>
      <c r="G4441">
        <v>2</v>
      </c>
      <c r="H4441" t="str">
        <f>_xlfn.XLOOKUP(Table1[[#This Row],[ZIPCODE]],Table2[Zip Code],Table2[County])</f>
        <v>Salt Lake</v>
      </c>
      <c r="I4441" t="str">
        <f>_xlfn.XLOOKUP(Table1[[#This Row],[ZIPCODE]],Table3[zip],Table3[county])</f>
        <v>Salt Lake County</v>
      </c>
      <c r="J4441" t="str">
        <f>IFERROR(Table1[[#This Row],[County (Utah.gov)]], SUBSTITUTE(Table1[[#This Row],[County (WPR)]], " County", ""))</f>
        <v>Salt Lake</v>
      </c>
    </row>
    <row r="4442" spans="1:10">
      <c r="A4442" t="s">
        <v>137</v>
      </c>
      <c r="B4442" t="s">
        <v>304</v>
      </c>
      <c r="C4442">
        <v>2025</v>
      </c>
      <c r="D4442">
        <v>2</v>
      </c>
      <c r="E4442">
        <v>84121</v>
      </c>
      <c r="F4442" t="s">
        <v>291</v>
      </c>
      <c r="G4442">
        <v>1</v>
      </c>
      <c r="H4442" t="str">
        <f>_xlfn.XLOOKUP(Table1[[#This Row],[ZIPCODE]],Table2[Zip Code],Table2[County])</f>
        <v>Salt Lake</v>
      </c>
      <c r="I4442" t="str">
        <f>_xlfn.XLOOKUP(Table1[[#This Row],[ZIPCODE]],Table3[zip],Table3[county])</f>
        <v>Salt Lake County</v>
      </c>
      <c r="J4442" t="str">
        <f>IFERROR(Table1[[#This Row],[County (Utah.gov)]], SUBSTITUTE(Table1[[#This Row],[County (WPR)]], " County", ""))</f>
        <v>Salt Lake</v>
      </c>
    </row>
    <row r="4443" spans="1:10">
      <c r="A4443" t="s">
        <v>137</v>
      </c>
      <c r="B4443" t="s">
        <v>304</v>
      </c>
      <c r="C4443">
        <v>2025</v>
      </c>
      <c r="D4443">
        <v>2</v>
      </c>
      <c r="E4443">
        <v>84124</v>
      </c>
      <c r="F4443" t="s">
        <v>290</v>
      </c>
      <c r="G4443">
        <v>2</v>
      </c>
      <c r="H4443" t="str">
        <f>_xlfn.XLOOKUP(Table1[[#This Row],[ZIPCODE]],Table2[Zip Code],Table2[County])</f>
        <v>Salt Lake</v>
      </c>
      <c r="I4443" t="str">
        <f>_xlfn.XLOOKUP(Table1[[#This Row],[ZIPCODE]],Table3[zip],Table3[county])</f>
        <v>Salt Lake County</v>
      </c>
      <c r="J4443" t="str">
        <f>IFERROR(Table1[[#This Row],[County (Utah.gov)]], SUBSTITUTE(Table1[[#This Row],[County (WPR)]], " County", ""))</f>
        <v>Salt Lake</v>
      </c>
    </row>
    <row r="4444" spans="1:10">
      <c r="A4444" t="s">
        <v>137</v>
      </c>
      <c r="B4444" t="s">
        <v>304</v>
      </c>
      <c r="C4444">
        <v>2025</v>
      </c>
      <c r="D4444">
        <v>2</v>
      </c>
      <c r="E4444">
        <v>84124</v>
      </c>
      <c r="F4444" t="s">
        <v>291</v>
      </c>
      <c r="G4444">
        <v>1</v>
      </c>
      <c r="H4444" t="str">
        <f>_xlfn.XLOOKUP(Table1[[#This Row],[ZIPCODE]],Table2[Zip Code],Table2[County])</f>
        <v>Salt Lake</v>
      </c>
      <c r="I4444" t="str">
        <f>_xlfn.XLOOKUP(Table1[[#This Row],[ZIPCODE]],Table3[zip],Table3[county])</f>
        <v>Salt Lake County</v>
      </c>
      <c r="J4444" t="str">
        <f>IFERROR(Table1[[#This Row],[County (Utah.gov)]], SUBSTITUTE(Table1[[#This Row],[County (WPR)]], " County", ""))</f>
        <v>Salt Lake</v>
      </c>
    </row>
    <row r="4445" spans="1:10">
      <c r="A4445" t="s">
        <v>137</v>
      </c>
      <c r="B4445" t="s">
        <v>304</v>
      </c>
      <c r="C4445">
        <v>2025</v>
      </c>
      <c r="D4445">
        <v>2</v>
      </c>
      <c r="E4445">
        <v>84403</v>
      </c>
      <c r="F4445" t="s">
        <v>290</v>
      </c>
      <c r="G4445">
        <v>1</v>
      </c>
      <c r="H4445" t="str">
        <f>_xlfn.XLOOKUP(Table1[[#This Row],[ZIPCODE]],Table2[Zip Code],Table2[County])</f>
        <v>Weber</v>
      </c>
      <c r="I4445" t="str">
        <f>_xlfn.XLOOKUP(Table1[[#This Row],[ZIPCODE]],Table3[zip],Table3[county])</f>
        <v>Weber County</v>
      </c>
      <c r="J4445" t="str">
        <f>IFERROR(Table1[[#This Row],[County (Utah.gov)]], SUBSTITUTE(Table1[[#This Row],[County (WPR)]], " County", ""))</f>
        <v>Weber</v>
      </c>
    </row>
    <row r="4446" spans="1:10">
      <c r="A4446" t="s">
        <v>137</v>
      </c>
      <c r="B4446" t="s">
        <v>304</v>
      </c>
      <c r="C4446">
        <v>2025</v>
      </c>
      <c r="D4446">
        <v>2</v>
      </c>
      <c r="E4446">
        <v>84404</v>
      </c>
      <c r="F4446" t="s">
        <v>290</v>
      </c>
      <c r="G4446">
        <v>1</v>
      </c>
      <c r="H4446" t="str">
        <f>_xlfn.XLOOKUP(Table1[[#This Row],[ZIPCODE]],Table2[Zip Code],Table2[County])</f>
        <v>Weber</v>
      </c>
      <c r="I4446" t="str">
        <f>_xlfn.XLOOKUP(Table1[[#This Row],[ZIPCODE]],Table3[zip],Table3[county])</f>
        <v>Weber County</v>
      </c>
      <c r="J4446" t="str">
        <f>IFERROR(Table1[[#This Row],[County (Utah.gov)]], SUBSTITUTE(Table1[[#This Row],[County (WPR)]], " County", ""))</f>
        <v>Weber</v>
      </c>
    </row>
    <row r="4447" spans="1:10">
      <c r="A4447" t="s">
        <v>137</v>
      </c>
      <c r="B4447" t="s">
        <v>304</v>
      </c>
      <c r="C4447">
        <v>2025</v>
      </c>
      <c r="D4447">
        <v>2</v>
      </c>
      <c r="E4447">
        <v>84501</v>
      </c>
      <c r="F4447" t="s">
        <v>291</v>
      </c>
      <c r="G4447">
        <v>1</v>
      </c>
      <c r="H4447" t="str">
        <f>_xlfn.XLOOKUP(Table1[[#This Row],[ZIPCODE]],Table2[Zip Code],Table2[County])</f>
        <v>Carbon</v>
      </c>
      <c r="I4447" t="str">
        <f>_xlfn.XLOOKUP(Table1[[#This Row],[ZIPCODE]],Table3[zip],Table3[county])</f>
        <v>Carbon County</v>
      </c>
      <c r="J4447" t="str">
        <f>IFERROR(Table1[[#This Row],[County (Utah.gov)]], SUBSTITUTE(Table1[[#This Row],[County (WPR)]], " County", ""))</f>
        <v>Carbon</v>
      </c>
    </row>
    <row r="4448" spans="1:10">
      <c r="A4448" t="s">
        <v>137</v>
      </c>
      <c r="B4448" t="s">
        <v>304</v>
      </c>
      <c r="C4448">
        <v>2025</v>
      </c>
      <c r="D4448">
        <v>2</v>
      </c>
      <c r="E4448">
        <v>84511</v>
      </c>
      <c r="F4448" t="s">
        <v>290</v>
      </c>
      <c r="G4448">
        <v>1</v>
      </c>
      <c r="H4448" t="str">
        <f>_xlfn.XLOOKUP(Table1[[#This Row],[ZIPCODE]],Table2[Zip Code],Table2[County])</f>
        <v>San Juan</v>
      </c>
      <c r="I4448" t="str">
        <f>_xlfn.XLOOKUP(Table1[[#This Row],[ZIPCODE]],Table3[zip],Table3[county])</f>
        <v>San Juan County</v>
      </c>
      <c r="J4448" t="str">
        <f>IFERROR(Table1[[#This Row],[County (Utah.gov)]], SUBSTITUTE(Table1[[#This Row],[County (WPR)]], " County", ""))</f>
        <v>San Juan</v>
      </c>
    </row>
    <row r="4449" spans="1:10">
      <c r="A4449" t="s">
        <v>137</v>
      </c>
      <c r="B4449" t="s">
        <v>304</v>
      </c>
      <c r="C4449">
        <v>2025</v>
      </c>
      <c r="D4449">
        <v>2</v>
      </c>
      <c r="E4449">
        <v>84601</v>
      </c>
      <c r="F4449" t="s">
        <v>290</v>
      </c>
      <c r="G4449">
        <v>13</v>
      </c>
      <c r="H4449" t="str">
        <f>_xlfn.XLOOKUP(Table1[[#This Row],[ZIPCODE]],Table2[Zip Code],Table2[County])</f>
        <v>Utah</v>
      </c>
      <c r="I4449" t="str">
        <f>_xlfn.XLOOKUP(Table1[[#This Row],[ZIPCODE]],Table3[zip],Table3[county])</f>
        <v>Utah County</v>
      </c>
      <c r="J4449" t="str">
        <f>IFERROR(Table1[[#This Row],[County (Utah.gov)]], SUBSTITUTE(Table1[[#This Row],[County (WPR)]], " County", ""))</f>
        <v>Utah</v>
      </c>
    </row>
    <row r="4450" spans="1:10">
      <c r="A4450" t="s">
        <v>137</v>
      </c>
      <c r="B4450" t="s">
        <v>304</v>
      </c>
      <c r="C4450">
        <v>2025</v>
      </c>
      <c r="D4450">
        <v>2</v>
      </c>
      <c r="E4450">
        <v>84601</v>
      </c>
      <c r="F4450" t="s">
        <v>291</v>
      </c>
      <c r="G4450">
        <v>3</v>
      </c>
      <c r="H4450" t="str">
        <f>_xlfn.XLOOKUP(Table1[[#This Row],[ZIPCODE]],Table2[Zip Code],Table2[County])</f>
        <v>Utah</v>
      </c>
      <c r="I4450" t="str">
        <f>_xlfn.XLOOKUP(Table1[[#This Row],[ZIPCODE]],Table3[zip],Table3[county])</f>
        <v>Utah County</v>
      </c>
      <c r="J4450" t="str">
        <f>IFERROR(Table1[[#This Row],[County (Utah.gov)]], SUBSTITUTE(Table1[[#This Row],[County (WPR)]], " County", ""))</f>
        <v>Utah</v>
      </c>
    </row>
    <row r="4451" spans="1:10">
      <c r="A4451" t="s">
        <v>137</v>
      </c>
      <c r="B4451" t="s">
        <v>304</v>
      </c>
      <c r="C4451">
        <v>2025</v>
      </c>
      <c r="D4451">
        <v>2</v>
      </c>
      <c r="E4451">
        <v>84604</v>
      </c>
      <c r="F4451" t="s">
        <v>290</v>
      </c>
      <c r="G4451">
        <v>19</v>
      </c>
      <c r="H4451" t="str">
        <f>_xlfn.XLOOKUP(Table1[[#This Row],[ZIPCODE]],Table2[Zip Code],Table2[County])</f>
        <v>Utah</v>
      </c>
      <c r="I4451" t="str">
        <f>_xlfn.XLOOKUP(Table1[[#This Row],[ZIPCODE]],Table3[zip],Table3[county])</f>
        <v>Utah County</v>
      </c>
      <c r="J4451" t="str">
        <f>IFERROR(Table1[[#This Row],[County (Utah.gov)]], SUBSTITUTE(Table1[[#This Row],[County (WPR)]], " County", ""))</f>
        <v>Utah</v>
      </c>
    </row>
    <row r="4452" spans="1:10">
      <c r="A4452" t="s">
        <v>137</v>
      </c>
      <c r="B4452" t="s">
        <v>304</v>
      </c>
      <c r="C4452">
        <v>2025</v>
      </c>
      <c r="D4452">
        <v>2</v>
      </c>
      <c r="E4452">
        <v>84604</v>
      </c>
      <c r="F4452" t="s">
        <v>291</v>
      </c>
      <c r="G4452">
        <v>5</v>
      </c>
      <c r="H4452" t="str">
        <f>_xlfn.XLOOKUP(Table1[[#This Row],[ZIPCODE]],Table2[Zip Code],Table2[County])</f>
        <v>Utah</v>
      </c>
      <c r="I4452" t="str">
        <f>_xlfn.XLOOKUP(Table1[[#This Row],[ZIPCODE]],Table3[zip],Table3[county])</f>
        <v>Utah County</v>
      </c>
      <c r="J4452" t="str">
        <f>IFERROR(Table1[[#This Row],[County (Utah.gov)]], SUBSTITUTE(Table1[[#This Row],[County (WPR)]], " County", ""))</f>
        <v>Utah</v>
      </c>
    </row>
    <row r="4453" spans="1:10">
      <c r="A4453" t="s">
        <v>137</v>
      </c>
      <c r="B4453" t="s">
        <v>304</v>
      </c>
      <c r="C4453">
        <v>2025</v>
      </c>
      <c r="D4453">
        <v>2</v>
      </c>
      <c r="E4453">
        <v>84606</v>
      </c>
      <c r="F4453" t="s">
        <v>290</v>
      </c>
      <c r="G4453">
        <v>5</v>
      </c>
      <c r="H4453" t="str">
        <f>_xlfn.XLOOKUP(Table1[[#This Row],[ZIPCODE]],Table2[Zip Code],Table2[County])</f>
        <v>Utah</v>
      </c>
      <c r="I4453" t="str">
        <f>_xlfn.XLOOKUP(Table1[[#This Row],[ZIPCODE]],Table3[zip],Table3[county])</f>
        <v>Utah County</v>
      </c>
      <c r="J4453" t="str">
        <f>IFERROR(Table1[[#This Row],[County (Utah.gov)]], SUBSTITUTE(Table1[[#This Row],[County (WPR)]], " County", ""))</f>
        <v>Utah</v>
      </c>
    </row>
    <row r="4454" spans="1:10">
      <c r="A4454" t="s">
        <v>137</v>
      </c>
      <c r="B4454" t="s">
        <v>304</v>
      </c>
      <c r="C4454">
        <v>2025</v>
      </c>
      <c r="D4454">
        <v>2</v>
      </c>
      <c r="E4454">
        <v>84606</v>
      </c>
      <c r="F4454" t="s">
        <v>291</v>
      </c>
      <c r="G4454">
        <v>3</v>
      </c>
      <c r="H4454" t="str">
        <f>_xlfn.XLOOKUP(Table1[[#This Row],[ZIPCODE]],Table2[Zip Code],Table2[County])</f>
        <v>Utah</v>
      </c>
      <c r="I4454" t="str">
        <f>_xlfn.XLOOKUP(Table1[[#This Row],[ZIPCODE]],Table3[zip],Table3[county])</f>
        <v>Utah County</v>
      </c>
      <c r="J4454" t="str">
        <f>IFERROR(Table1[[#This Row],[County (Utah.gov)]], SUBSTITUTE(Table1[[#This Row],[County (WPR)]], " County", ""))</f>
        <v>Utah</v>
      </c>
    </row>
    <row r="4455" spans="1:10">
      <c r="A4455" t="s">
        <v>137</v>
      </c>
      <c r="B4455" t="s">
        <v>304</v>
      </c>
      <c r="C4455">
        <v>2025</v>
      </c>
      <c r="D4455">
        <v>2</v>
      </c>
      <c r="E4455">
        <v>84624</v>
      </c>
      <c r="F4455" t="s">
        <v>290</v>
      </c>
      <c r="G4455">
        <v>1</v>
      </c>
      <c r="H4455" t="str">
        <f>_xlfn.XLOOKUP(Table1[[#This Row],[ZIPCODE]],Table2[Zip Code],Table2[County])</f>
        <v>Millard</v>
      </c>
      <c r="I4455" t="str">
        <f>_xlfn.XLOOKUP(Table1[[#This Row],[ZIPCODE]],Table3[zip],Table3[county])</f>
        <v>Millard County</v>
      </c>
      <c r="J4455" t="str">
        <f>IFERROR(Table1[[#This Row],[County (Utah.gov)]], SUBSTITUTE(Table1[[#This Row],[County (WPR)]], " County", ""))</f>
        <v>Millard</v>
      </c>
    </row>
    <row r="4456" spans="1:10">
      <c r="A4456" t="s">
        <v>137</v>
      </c>
      <c r="B4456" t="s">
        <v>304</v>
      </c>
      <c r="C4456">
        <v>2025</v>
      </c>
      <c r="D4456">
        <v>2</v>
      </c>
      <c r="E4456">
        <v>84636</v>
      </c>
      <c r="F4456" t="s">
        <v>290</v>
      </c>
      <c r="G4456">
        <v>1</v>
      </c>
      <c r="H4456" t="str">
        <f>_xlfn.XLOOKUP(Table1[[#This Row],[ZIPCODE]],Table2[Zip Code],Table2[County])</f>
        <v>Millard</v>
      </c>
      <c r="I4456" t="str">
        <f>_xlfn.XLOOKUP(Table1[[#This Row],[ZIPCODE]],Table3[zip],Table3[county])</f>
        <v>Millard County</v>
      </c>
      <c r="J4456" t="str">
        <f>IFERROR(Table1[[#This Row],[County (Utah.gov)]], SUBSTITUTE(Table1[[#This Row],[County (WPR)]], " County", ""))</f>
        <v>Millard</v>
      </c>
    </row>
    <row r="4457" spans="1:10">
      <c r="A4457" t="s">
        <v>137</v>
      </c>
      <c r="B4457" t="s">
        <v>304</v>
      </c>
      <c r="C4457">
        <v>2025</v>
      </c>
      <c r="D4457">
        <v>2</v>
      </c>
      <c r="E4457">
        <v>84651</v>
      </c>
      <c r="F4457" t="s">
        <v>290</v>
      </c>
      <c r="G4457">
        <v>3</v>
      </c>
      <c r="H4457" t="str">
        <f>_xlfn.XLOOKUP(Table1[[#This Row],[ZIPCODE]],Table2[Zip Code],Table2[County])</f>
        <v>Utah</v>
      </c>
      <c r="I4457" t="str">
        <f>_xlfn.XLOOKUP(Table1[[#This Row],[ZIPCODE]],Table3[zip],Table3[county])</f>
        <v>Utah County</v>
      </c>
      <c r="J4457" t="str">
        <f>IFERROR(Table1[[#This Row],[County (Utah.gov)]], SUBSTITUTE(Table1[[#This Row],[County (WPR)]], " County", ""))</f>
        <v>Utah</v>
      </c>
    </row>
    <row r="4458" spans="1:10">
      <c r="A4458" t="s">
        <v>137</v>
      </c>
      <c r="B4458" t="s">
        <v>304</v>
      </c>
      <c r="C4458">
        <v>2025</v>
      </c>
      <c r="D4458">
        <v>2</v>
      </c>
      <c r="E4458">
        <v>84653</v>
      </c>
      <c r="F4458" t="s">
        <v>290</v>
      </c>
      <c r="G4458">
        <v>3</v>
      </c>
      <c r="H4458" t="str">
        <f>_xlfn.XLOOKUP(Table1[[#This Row],[ZIPCODE]],Table2[Zip Code],Table2[County])</f>
        <v>Utah</v>
      </c>
      <c r="I4458" t="str">
        <f>_xlfn.XLOOKUP(Table1[[#This Row],[ZIPCODE]],Table3[zip],Table3[county])</f>
        <v>Utah County</v>
      </c>
      <c r="J4458" t="str">
        <f>IFERROR(Table1[[#This Row],[County (Utah.gov)]], SUBSTITUTE(Table1[[#This Row],[County (WPR)]], " County", ""))</f>
        <v>Utah</v>
      </c>
    </row>
    <row r="4459" spans="1:10">
      <c r="A4459" t="s">
        <v>137</v>
      </c>
      <c r="B4459" t="s">
        <v>304</v>
      </c>
      <c r="C4459">
        <v>2025</v>
      </c>
      <c r="D4459">
        <v>2</v>
      </c>
      <c r="E4459">
        <v>84653</v>
      </c>
      <c r="F4459" t="s">
        <v>291</v>
      </c>
      <c r="G4459">
        <v>2</v>
      </c>
      <c r="H4459" t="str">
        <f>_xlfn.XLOOKUP(Table1[[#This Row],[ZIPCODE]],Table2[Zip Code],Table2[County])</f>
        <v>Utah</v>
      </c>
      <c r="I4459" t="str">
        <f>_xlfn.XLOOKUP(Table1[[#This Row],[ZIPCODE]],Table3[zip],Table3[county])</f>
        <v>Utah County</v>
      </c>
      <c r="J4459" t="str">
        <f>IFERROR(Table1[[#This Row],[County (Utah.gov)]], SUBSTITUTE(Table1[[#This Row],[County (WPR)]], " County", ""))</f>
        <v>Utah</v>
      </c>
    </row>
    <row r="4460" spans="1:10">
      <c r="A4460" t="s">
        <v>137</v>
      </c>
      <c r="B4460" t="s">
        <v>304</v>
      </c>
      <c r="C4460">
        <v>2025</v>
      </c>
      <c r="D4460">
        <v>2</v>
      </c>
      <c r="E4460">
        <v>84660</v>
      </c>
      <c r="F4460" t="s">
        <v>290</v>
      </c>
      <c r="G4460">
        <v>8</v>
      </c>
      <c r="H4460" t="str">
        <f>_xlfn.XLOOKUP(Table1[[#This Row],[ZIPCODE]],Table2[Zip Code],Table2[County])</f>
        <v>Utah</v>
      </c>
      <c r="I4460" t="str">
        <f>_xlfn.XLOOKUP(Table1[[#This Row],[ZIPCODE]],Table3[zip],Table3[county])</f>
        <v>Utah County</v>
      </c>
      <c r="J4460" t="str">
        <f>IFERROR(Table1[[#This Row],[County (Utah.gov)]], SUBSTITUTE(Table1[[#This Row],[County (WPR)]], " County", ""))</f>
        <v>Utah</v>
      </c>
    </row>
    <row r="4461" spans="1:10">
      <c r="A4461" t="s">
        <v>137</v>
      </c>
      <c r="B4461" t="s">
        <v>304</v>
      </c>
      <c r="C4461">
        <v>2025</v>
      </c>
      <c r="D4461">
        <v>2</v>
      </c>
      <c r="E4461">
        <v>84660</v>
      </c>
      <c r="F4461" t="s">
        <v>291</v>
      </c>
      <c r="G4461">
        <v>6</v>
      </c>
      <c r="H4461" t="str">
        <f>_xlfn.XLOOKUP(Table1[[#This Row],[ZIPCODE]],Table2[Zip Code],Table2[County])</f>
        <v>Utah</v>
      </c>
      <c r="I4461" t="str">
        <f>_xlfn.XLOOKUP(Table1[[#This Row],[ZIPCODE]],Table3[zip],Table3[county])</f>
        <v>Utah County</v>
      </c>
      <c r="J4461" t="str">
        <f>IFERROR(Table1[[#This Row],[County (Utah.gov)]], SUBSTITUTE(Table1[[#This Row],[County (WPR)]], " County", ""))</f>
        <v>Utah</v>
      </c>
    </row>
    <row r="4462" spans="1:10">
      <c r="A4462" t="s">
        <v>137</v>
      </c>
      <c r="B4462" t="s">
        <v>304</v>
      </c>
      <c r="C4462">
        <v>2025</v>
      </c>
      <c r="D4462">
        <v>2</v>
      </c>
      <c r="E4462">
        <v>84663</v>
      </c>
      <c r="F4462" t="s">
        <v>290</v>
      </c>
      <c r="G4462">
        <v>13</v>
      </c>
      <c r="H4462" t="str">
        <f>_xlfn.XLOOKUP(Table1[[#This Row],[ZIPCODE]],Table2[Zip Code],Table2[County])</f>
        <v>Utah</v>
      </c>
      <c r="I4462" t="str">
        <f>_xlfn.XLOOKUP(Table1[[#This Row],[ZIPCODE]],Table3[zip],Table3[county])</f>
        <v>Utah County</v>
      </c>
      <c r="J4462" t="str">
        <f>IFERROR(Table1[[#This Row],[County (Utah.gov)]], SUBSTITUTE(Table1[[#This Row],[County (WPR)]], " County", ""))</f>
        <v>Utah</v>
      </c>
    </row>
    <row r="4463" spans="1:10">
      <c r="A4463" t="s">
        <v>137</v>
      </c>
      <c r="B4463" t="s">
        <v>304</v>
      </c>
      <c r="C4463">
        <v>2025</v>
      </c>
      <c r="D4463">
        <v>2</v>
      </c>
      <c r="E4463">
        <v>84663</v>
      </c>
      <c r="F4463" t="s">
        <v>291</v>
      </c>
      <c r="G4463">
        <v>3</v>
      </c>
      <c r="H4463" t="str">
        <f>_xlfn.XLOOKUP(Table1[[#This Row],[ZIPCODE]],Table2[Zip Code],Table2[County])</f>
        <v>Utah</v>
      </c>
      <c r="I4463" t="str">
        <f>_xlfn.XLOOKUP(Table1[[#This Row],[ZIPCODE]],Table3[zip],Table3[county])</f>
        <v>Utah County</v>
      </c>
      <c r="J4463" t="str">
        <f>IFERROR(Table1[[#This Row],[County (Utah.gov)]], SUBSTITUTE(Table1[[#This Row],[County (WPR)]], " County", ""))</f>
        <v>Utah</v>
      </c>
    </row>
    <row r="4464" spans="1:10">
      <c r="A4464" t="s">
        <v>137</v>
      </c>
      <c r="B4464" t="s">
        <v>304</v>
      </c>
      <c r="C4464">
        <v>2025</v>
      </c>
      <c r="D4464">
        <v>2</v>
      </c>
      <c r="E4464">
        <v>84664</v>
      </c>
      <c r="F4464" t="s">
        <v>290</v>
      </c>
      <c r="G4464">
        <v>3</v>
      </c>
      <c r="H4464" t="str">
        <f>_xlfn.XLOOKUP(Table1[[#This Row],[ZIPCODE]],Table2[Zip Code],Table2[County])</f>
        <v>Utah</v>
      </c>
      <c r="I4464" t="str">
        <f>_xlfn.XLOOKUP(Table1[[#This Row],[ZIPCODE]],Table3[zip],Table3[county])</f>
        <v>Utah County</v>
      </c>
      <c r="J4464" t="str">
        <f>IFERROR(Table1[[#This Row],[County (Utah.gov)]], SUBSTITUTE(Table1[[#This Row],[County (WPR)]], " County", ""))</f>
        <v>Utah</v>
      </c>
    </row>
    <row r="4465" spans="1:10">
      <c r="A4465" t="s">
        <v>137</v>
      </c>
      <c r="B4465" t="s">
        <v>304</v>
      </c>
      <c r="C4465">
        <v>2025</v>
      </c>
      <c r="D4465">
        <v>2</v>
      </c>
      <c r="E4465">
        <v>84664</v>
      </c>
      <c r="F4465" t="s">
        <v>291</v>
      </c>
      <c r="G4465">
        <v>1</v>
      </c>
      <c r="H4465" t="str">
        <f>_xlfn.XLOOKUP(Table1[[#This Row],[ZIPCODE]],Table2[Zip Code],Table2[County])</f>
        <v>Utah</v>
      </c>
      <c r="I4465" t="str">
        <f>_xlfn.XLOOKUP(Table1[[#This Row],[ZIPCODE]],Table3[zip],Table3[county])</f>
        <v>Utah County</v>
      </c>
      <c r="J4465" t="str">
        <f>IFERROR(Table1[[#This Row],[County (Utah.gov)]], SUBSTITUTE(Table1[[#This Row],[County (WPR)]], " County", ""))</f>
        <v>Utah</v>
      </c>
    </row>
    <row r="4466" spans="1:10">
      <c r="A4466" t="s">
        <v>137</v>
      </c>
      <c r="B4466" t="s">
        <v>304</v>
      </c>
      <c r="C4466">
        <v>2025</v>
      </c>
      <c r="D4466">
        <v>2</v>
      </c>
      <c r="E4466">
        <v>84770</v>
      </c>
      <c r="F4466" t="s">
        <v>290</v>
      </c>
      <c r="G4466">
        <v>2</v>
      </c>
      <c r="H4466" t="str">
        <f>_xlfn.XLOOKUP(Table1[[#This Row],[ZIPCODE]],Table2[Zip Code],Table2[County])</f>
        <v>Washington</v>
      </c>
      <c r="I4466" t="str">
        <f>_xlfn.XLOOKUP(Table1[[#This Row],[ZIPCODE]],Table3[zip],Table3[county])</f>
        <v>Washington County</v>
      </c>
      <c r="J4466" t="str">
        <f>IFERROR(Table1[[#This Row],[County (Utah.gov)]], SUBSTITUTE(Table1[[#This Row],[County (WPR)]], " County", ""))</f>
        <v>Washington</v>
      </c>
    </row>
    <row r="4467" spans="1:10">
      <c r="A4467" t="s">
        <v>137</v>
      </c>
      <c r="B4467" t="s">
        <v>304</v>
      </c>
      <c r="C4467">
        <v>2025</v>
      </c>
      <c r="D4467">
        <v>2</v>
      </c>
      <c r="E4467">
        <v>84790</v>
      </c>
      <c r="F4467" t="s">
        <v>290</v>
      </c>
      <c r="G4467">
        <v>1</v>
      </c>
      <c r="H4467" t="str">
        <f>_xlfn.XLOOKUP(Table1[[#This Row],[ZIPCODE]],Table2[Zip Code],Table2[County])</f>
        <v>Washington</v>
      </c>
      <c r="I4467" t="str">
        <f>_xlfn.XLOOKUP(Table1[[#This Row],[ZIPCODE]],Table3[zip],Table3[county])</f>
        <v>Washington County</v>
      </c>
      <c r="J4467" t="str">
        <f>IFERROR(Table1[[#This Row],[County (Utah.gov)]], SUBSTITUTE(Table1[[#This Row],[County (WPR)]], " County", ""))</f>
        <v>Washington</v>
      </c>
    </row>
    <row r="4468" spans="1:10">
      <c r="A4468" t="s">
        <v>137</v>
      </c>
      <c r="B4468" t="s">
        <v>300</v>
      </c>
      <c r="C4468">
        <v>2025</v>
      </c>
      <c r="D4468">
        <v>2</v>
      </c>
      <c r="E4468">
        <v>84003</v>
      </c>
      <c r="F4468" t="s">
        <v>290</v>
      </c>
      <c r="G4468">
        <v>18</v>
      </c>
      <c r="H4468" t="str">
        <f>_xlfn.XLOOKUP(Table1[[#This Row],[ZIPCODE]],Table2[Zip Code],Table2[County])</f>
        <v>Utah</v>
      </c>
      <c r="I4468" t="str">
        <f>_xlfn.XLOOKUP(Table1[[#This Row],[ZIPCODE]],Table3[zip],Table3[county])</f>
        <v>Utah County</v>
      </c>
      <c r="J4468" t="str">
        <f>IFERROR(Table1[[#This Row],[County (Utah.gov)]], SUBSTITUTE(Table1[[#This Row],[County (WPR)]], " County", ""))</f>
        <v>Utah</v>
      </c>
    </row>
    <row r="4469" spans="1:10">
      <c r="A4469" t="s">
        <v>137</v>
      </c>
      <c r="B4469" t="s">
        <v>300</v>
      </c>
      <c r="C4469">
        <v>2025</v>
      </c>
      <c r="D4469">
        <v>2</v>
      </c>
      <c r="E4469">
        <v>84003</v>
      </c>
      <c r="F4469" t="s">
        <v>291</v>
      </c>
      <c r="G4469">
        <v>14</v>
      </c>
      <c r="H4469" t="str">
        <f>_xlfn.XLOOKUP(Table1[[#This Row],[ZIPCODE]],Table2[Zip Code],Table2[County])</f>
        <v>Utah</v>
      </c>
      <c r="I4469" t="str">
        <f>_xlfn.XLOOKUP(Table1[[#This Row],[ZIPCODE]],Table3[zip],Table3[county])</f>
        <v>Utah County</v>
      </c>
      <c r="J4469" t="str">
        <f>IFERROR(Table1[[#This Row],[County (Utah.gov)]], SUBSTITUTE(Table1[[#This Row],[County (WPR)]], " County", ""))</f>
        <v>Utah</v>
      </c>
    </row>
    <row r="4470" spans="1:10">
      <c r="A4470" t="s">
        <v>137</v>
      </c>
      <c r="B4470" t="s">
        <v>300</v>
      </c>
      <c r="C4470">
        <v>2025</v>
      </c>
      <c r="D4470">
        <v>2</v>
      </c>
      <c r="E4470">
        <v>84004</v>
      </c>
      <c r="F4470" t="s">
        <v>290</v>
      </c>
      <c r="G4470">
        <v>4</v>
      </c>
      <c r="H4470" t="str">
        <f>_xlfn.XLOOKUP(Table1[[#This Row],[ZIPCODE]],Table2[Zip Code],Table2[County])</f>
        <v>Utah</v>
      </c>
      <c r="I4470" t="str">
        <f>_xlfn.XLOOKUP(Table1[[#This Row],[ZIPCODE]],Table3[zip],Table3[county])</f>
        <v>Utah County</v>
      </c>
      <c r="J4470" t="str">
        <f>IFERROR(Table1[[#This Row],[County (Utah.gov)]], SUBSTITUTE(Table1[[#This Row],[County (WPR)]], " County", ""))</f>
        <v>Utah</v>
      </c>
    </row>
    <row r="4471" spans="1:10">
      <c r="A4471" t="s">
        <v>137</v>
      </c>
      <c r="B4471" t="s">
        <v>300</v>
      </c>
      <c r="C4471">
        <v>2025</v>
      </c>
      <c r="D4471">
        <v>2</v>
      </c>
      <c r="E4471">
        <v>84004</v>
      </c>
      <c r="F4471" t="s">
        <v>291</v>
      </c>
      <c r="G4471">
        <v>2</v>
      </c>
      <c r="H4471" t="str">
        <f>_xlfn.XLOOKUP(Table1[[#This Row],[ZIPCODE]],Table2[Zip Code],Table2[County])</f>
        <v>Utah</v>
      </c>
      <c r="I4471" t="str">
        <f>_xlfn.XLOOKUP(Table1[[#This Row],[ZIPCODE]],Table3[zip],Table3[county])</f>
        <v>Utah County</v>
      </c>
      <c r="J4471" t="str">
        <f>IFERROR(Table1[[#This Row],[County (Utah.gov)]], SUBSTITUTE(Table1[[#This Row],[County (WPR)]], " County", ""))</f>
        <v>Utah</v>
      </c>
    </row>
    <row r="4472" spans="1:10">
      <c r="A4472" t="s">
        <v>137</v>
      </c>
      <c r="B4472" t="s">
        <v>300</v>
      </c>
      <c r="C4472">
        <v>2025</v>
      </c>
      <c r="D4472">
        <v>2</v>
      </c>
      <c r="E4472">
        <v>84005</v>
      </c>
      <c r="F4472" t="s">
        <v>290</v>
      </c>
      <c r="G4472">
        <v>14</v>
      </c>
      <c r="H4472" t="e">
        <f>_xlfn.XLOOKUP(Table1[[#This Row],[ZIPCODE]],Table2[Zip Code],Table2[County])</f>
        <v>#N/A</v>
      </c>
      <c r="I4472" t="str">
        <f>_xlfn.XLOOKUP(Table1[[#This Row],[ZIPCODE]],Table3[zip],Table3[county])</f>
        <v>Utah County</v>
      </c>
      <c r="J4472" t="str">
        <f>IFERROR(Table1[[#This Row],[County (Utah.gov)]], SUBSTITUTE(Table1[[#This Row],[County (WPR)]], " County", ""))</f>
        <v>Utah</v>
      </c>
    </row>
    <row r="4473" spans="1:10">
      <c r="A4473" t="s">
        <v>137</v>
      </c>
      <c r="B4473" t="s">
        <v>300</v>
      </c>
      <c r="C4473">
        <v>2025</v>
      </c>
      <c r="D4473">
        <v>2</v>
      </c>
      <c r="E4473">
        <v>84005</v>
      </c>
      <c r="F4473" t="s">
        <v>291</v>
      </c>
      <c r="G4473">
        <v>6</v>
      </c>
      <c r="H4473" t="e">
        <f>_xlfn.XLOOKUP(Table1[[#This Row],[ZIPCODE]],Table2[Zip Code],Table2[County])</f>
        <v>#N/A</v>
      </c>
      <c r="I4473" t="str">
        <f>_xlfn.XLOOKUP(Table1[[#This Row],[ZIPCODE]],Table3[zip],Table3[county])</f>
        <v>Utah County</v>
      </c>
      <c r="J4473" t="str">
        <f>IFERROR(Table1[[#This Row],[County (Utah.gov)]], SUBSTITUTE(Table1[[#This Row],[County (WPR)]], " County", ""))</f>
        <v>Utah</v>
      </c>
    </row>
    <row r="4474" spans="1:10">
      <c r="A4474" t="s">
        <v>137</v>
      </c>
      <c r="B4474" t="s">
        <v>300</v>
      </c>
      <c r="C4474">
        <v>2025</v>
      </c>
      <c r="D4474">
        <v>2</v>
      </c>
      <c r="E4474">
        <v>84009</v>
      </c>
      <c r="F4474" t="s">
        <v>290</v>
      </c>
      <c r="G4474">
        <v>4</v>
      </c>
      <c r="H4474" t="e">
        <f>_xlfn.XLOOKUP(Table1[[#This Row],[ZIPCODE]],Table2[Zip Code],Table2[County])</f>
        <v>#N/A</v>
      </c>
      <c r="I4474" t="str">
        <f>_xlfn.XLOOKUP(Table1[[#This Row],[ZIPCODE]],Table3[zip],Table3[county])</f>
        <v>Salt Lake County</v>
      </c>
      <c r="J4474" t="str">
        <f>IFERROR(Table1[[#This Row],[County (Utah.gov)]], SUBSTITUTE(Table1[[#This Row],[County (WPR)]], " County", ""))</f>
        <v>Salt Lake</v>
      </c>
    </row>
    <row r="4475" spans="1:10">
      <c r="A4475" t="s">
        <v>137</v>
      </c>
      <c r="B4475" t="s">
        <v>300</v>
      </c>
      <c r="C4475">
        <v>2025</v>
      </c>
      <c r="D4475">
        <v>2</v>
      </c>
      <c r="E4475">
        <v>84009</v>
      </c>
      <c r="F4475" t="s">
        <v>291</v>
      </c>
      <c r="G4475">
        <v>2</v>
      </c>
      <c r="H4475" t="e">
        <f>_xlfn.XLOOKUP(Table1[[#This Row],[ZIPCODE]],Table2[Zip Code],Table2[County])</f>
        <v>#N/A</v>
      </c>
      <c r="I4475" t="str">
        <f>_xlfn.XLOOKUP(Table1[[#This Row],[ZIPCODE]],Table3[zip],Table3[county])</f>
        <v>Salt Lake County</v>
      </c>
      <c r="J4475" t="str">
        <f>IFERROR(Table1[[#This Row],[County (Utah.gov)]], SUBSTITUTE(Table1[[#This Row],[County (WPR)]], " County", ""))</f>
        <v>Salt Lake</v>
      </c>
    </row>
    <row r="4476" spans="1:10">
      <c r="A4476" t="s">
        <v>137</v>
      </c>
      <c r="B4476" t="s">
        <v>300</v>
      </c>
      <c r="C4476">
        <v>2025</v>
      </c>
      <c r="D4476">
        <v>2</v>
      </c>
      <c r="E4476">
        <v>84010</v>
      </c>
      <c r="F4476" t="s">
        <v>290</v>
      </c>
      <c r="G4476">
        <v>3</v>
      </c>
      <c r="H4476" t="str">
        <f>_xlfn.XLOOKUP(Table1[[#This Row],[ZIPCODE]],Table2[Zip Code],Table2[County])</f>
        <v>Davis</v>
      </c>
      <c r="I4476" t="str">
        <f>_xlfn.XLOOKUP(Table1[[#This Row],[ZIPCODE]],Table3[zip],Table3[county])</f>
        <v>Davis County</v>
      </c>
      <c r="J4476" t="str">
        <f>IFERROR(Table1[[#This Row],[County (Utah.gov)]], SUBSTITUTE(Table1[[#This Row],[County (WPR)]], " County", ""))</f>
        <v>Davis</v>
      </c>
    </row>
    <row r="4477" spans="1:10">
      <c r="A4477" t="s">
        <v>137</v>
      </c>
      <c r="B4477" t="s">
        <v>300</v>
      </c>
      <c r="C4477">
        <v>2025</v>
      </c>
      <c r="D4477">
        <v>2</v>
      </c>
      <c r="E4477">
        <v>84010</v>
      </c>
      <c r="F4477" t="s">
        <v>291</v>
      </c>
      <c r="G4477">
        <v>4</v>
      </c>
      <c r="H4477" t="str">
        <f>_xlfn.XLOOKUP(Table1[[#This Row],[ZIPCODE]],Table2[Zip Code],Table2[County])</f>
        <v>Davis</v>
      </c>
      <c r="I4477" t="str">
        <f>_xlfn.XLOOKUP(Table1[[#This Row],[ZIPCODE]],Table3[zip],Table3[county])</f>
        <v>Davis County</v>
      </c>
      <c r="J4477" t="str">
        <f>IFERROR(Table1[[#This Row],[County (Utah.gov)]], SUBSTITUTE(Table1[[#This Row],[County (WPR)]], " County", ""))</f>
        <v>Davis</v>
      </c>
    </row>
    <row r="4478" spans="1:10">
      <c r="A4478" t="s">
        <v>137</v>
      </c>
      <c r="B4478" t="s">
        <v>300</v>
      </c>
      <c r="C4478">
        <v>2025</v>
      </c>
      <c r="D4478">
        <v>2</v>
      </c>
      <c r="E4478">
        <v>84014</v>
      </c>
      <c r="F4478" t="s">
        <v>290</v>
      </c>
      <c r="G4478">
        <v>2</v>
      </c>
      <c r="H4478" t="str">
        <f>_xlfn.XLOOKUP(Table1[[#This Row],[ZIPCODE]],Table2[Zip Code],Table2[County])</f>
        <v>Davis</v>
      </c>
      <c r="I4478" t="str">
        <f>_xlfn.XLOOKUP(Table1[[#This Row],[ZIPCODE]],Table3[zip],Table3[county])</f>
        <v>Davis County</v>
      </c>
      <c r="J4478" t="str">
        <f>IFERROR(Table1[[#This Row],[County (Utah.gov)]], SUBSTITUTE(Table1[[#This Row],[County (WPR)]], " County", ""))</f>
        <v>Davis</v>
      </c>
    </row>
    <row r="4479" spans="1:10">
      <c r="A4479" t="s">
        <v>137</v>
      </c>
      <c r="B4479" t="s">
        <v>300</v>
      </c>
      <c r="C4479">
        <v>2025</v>
      </c>
      <c r="D4479">
        <v>2</v>
      </c>
      <c r="E4479">
        <v>84014</v>
      </c>
      <c r="F4479" t="s">
        <v>291</v>
      </c>
      <c r="G4479">
        <v>1</v>
      </c>
      <c r="H4479" t="str">
        <f>_xlfn.XLOOKUP(Table1[[#This Row],[ZIPCODE]],Table2[Zip Code],Table2[County])</f>
        <v>Davis</v>
      </c>
      <c r="I4479" t="str">
        <f>_xlfn.XLOOKUP(Table1[[#This Row],[ZIPCODE]],Table3[zip],Table3[county])</f>
        <v>Davis County</v>
      </c>
      <c r="J4479" t="str">
        <f>IFERROR(Table1[[#This Row],[County (Utah.gov)]], SUBSTITUTE(Table1[[#This Row],[County (WPR)]], " County", ""))</f>
        <v>Davis</v>
      </c>
    </row>
    <row r="4480" spans="1:10">
      <c r="A4480" t="s">
        <v>137</v>
      </c>
      <c r="B4480" t="s">
        <v>300</v>
      </c>
      <c r="C4480">
        <v>2025</v>
      </c>
      <c r="D4480">
        <v>2</v>
      </c>
      <c r="E4480">
        <v>84015</v>
      </c>
      <c r="F4480" t="s">
        <v>290</v>
      </c>
      <c r="G4480">
        <v>1</v>
      </c>
      <c r="H4480" t="str">
        <f>_xlfn.XLOOKUP(Table1[[#This Row],[ZIPCODE]],Table2[Zip Code],Table2[County])</f>
        <v>Davis</v>
      </c>
      <c r="I4480" t="str">
        <f>_xlfn.XLOOKUP(Table1[[#This Row],[ZIPCODE]],Table3[zip],Table3[county])</f>
        <v>Davis County</v>
      </c>
      <c r="J4480" t="str">
        <f>IFERROR(Table1[[#This Row],[County (Utah.gov)]], SUBSTITUTE(Table1[[#This Row],[County (WPR)]], " County", ""))</f>
        <v>Davis</v>
      </c>
    </row>
    <row r="4481" spans="1:10">
      <c r="A4481" t="s">
        <v>137</v>
      </c>
      <c r="B4481" t="s">
        <v>300</v>
      </c>
      <c r="C4481">
        <v>2025</v>
      </c>
      <c r="D4481">
        <v>2</v>
      </c>
      <c r="E4481">
        <v>84015</v>
      </c>
      <c r="F4481" t="s">
        <v>291</v>
      </c>
      <c r="G4481">
        <v>1</v>
      </c>
      <c r="H4481" t="str">
        <f>_xlfn.XLOOKUP(Table1[[#This Row],[ZIPCODE]],Table2[Zip Code],Table2[County])</f>
        <v>Davis</v>
      </c>
      <c r="I4481" t="str">
        <f>_xlfn.XLOOKUP(Table1[[#This Row],[ZIPCODE]],Table3[zip],Table3[county])</f>
        <v>Davis County</v>
      </c>
      <c r="J4481" t="str">
        <f>IFERROR(Table1[[#This Row],[County (Utah.gov)]], SUBSTITUTE(Table1[[#This Row],[County (WPR)]], " County", ""))</f>
        <v>Davis</v>
      </c>
    </row>
    <row r="4482" spans="1:10">
      <c r="A4482" t="s">
        <v>137</v>
      </c>
      <c r="B4482" t="s">
        <v>300</v>
      </c>
      <c r="C4482">
        <v>2025</v>
      </c>
      <c r="D4482">
        <v>2</v>
      </c>
      <c r="E4482">
        <v>84017</v>
      </c>
      <c r="F4482" t="s">
        <v>290</v>
      </c>
      <c r="G4482">
        <v>1</v>
      </c>
      <c r="H4482" t="str">
        <f>_xlfn.XLOOKUP(Table1[[#This Row],[ZIPCODE]],Table2[Zip Code],Table2[County])</f>
        <v>Summit</v>
      </c>
      <c r="I4482" t="str">
        <f>_xlfn.XLOOKUP(Table1[[#This Row],[ZIPCODE]],Table3[zip],Table3[county])</f>
        <v>Summit County</v>
      </c>
      <c r="J4482" t="str">
        <f>IFERROR(Table1[[#This Row],[County (Utah.gov)]], SUBSTITUTE(Table1[[#This Row],[County (WPR)]], " County", ""))</f>
        <v>Summit</v>
      </c>
    </row>
    <row r="4483" spans="1:10">
      <c r="A4483" t="s">
        <v>137</v>
      </c>
      <c r="B4483" t="s">
        <v>300</v>
      </c>
      <c r="C4483">
        <v>2025</v>
      </c>
      <c r="D4483">
        <v>2</v>
      </c>
      <c r="E4483">
        <v>84017</v>
      </c>
      <c r="F4483" t="s">
        <v>291</v>
      </c>
      <c r="G4483">
        <v>1</v>
      </c>
      <c r="H4483" t="str">
        <f>_xlfn.XLOOKUP(Table1[[#This Row],[ZIPCODE]],Table2[Zip Code],Table2[County])</f>
        <v>Summit</v>
      </c>
      <c r="I4483" t="str">
        <f>_xlfn.XLOOKUP(Table1[[#This Row],[ZIPCODE]],Table3[zip],Table3[county])</f>
        <v>Summit County</v>
      </c>
      <c r="J4483" t="str">
        <f>IFERROR(Table1[[#This Row],[County (Utah.gov)]], SUBSTITUTE(Table1[[#This Row],[County (WPR)]], " County", ""))</f>
        <v>Summit</v>
      </c>
    </row>
    <row r="4484" spans="1:10">
      <c r="A4484" t="s">
        <v>137</v>
      </c>
      <c r="B4484" t="s">
        <v>300</v>
      </c>
      <c r="C4484">
        <v>2025</v>
      </c>
      <c r="D4484">
        <v>2</v>
      </c>
      <c r="E4484">
        <v>84020</v>
      </c>
      <c r="F4484" t="s">
        <v>290</v>
      </c>
      <c r="G4484">
        <v>5</v>
      </c>
      <c r="H4484" t="str">
        <f>_xlfn.XLOOKUP(Table1[[#This Row],[ZIPCODE]],Table2[Zip Code],Table2[County])</f>
        <v>Salt Lake</v>
      </c>
      <c r="I4484" t="str">
        <f>_xlfn.XLOOKUP(Table1[[#This Row],[ZIPCODE]],Table3[zip],Table3[county])</f>
        <v>Salt Lake County</v>
      </c>
      <c r="J4484" t="str">
        <f>IFERROR(Table1[[#This Row],[County (Utah.gov)]], SUBSTITUTE(Table1[[#This Row],[County (WPR)]], " County", ""))</f>
        <v>Salt Lake</v>
      </c>
    </row>
    <row r="4485" spans="1:10">
      <c r="A4485" t="s">
        <v>137</v>
      </c>
      <c r="B4485" t="s">
        <v>300</v>
      </c>
      <c r="C4485">
        <v>2025</v>
      </c>
      <c r="D4485">
        <v>2</v>
      </c>
      <c r="E4485">
        <v>84020</v>
      </c>
      <c r="F4485" t="s">
        <v>291</v>
      </c>
      <c r="G4485">
        <v>7</v>
      </c>
      <c r="H4485" t="str">
        <f>_xlfn.XLOOKUP(Table1[[#This Row],[ZIPCODE]],Table2[Zip Code],Table2[County])</f>
        <v>Salt Lake</v>
      </c>
      <c r="I4485" t="str">
        <f>_xlfn.XLOOKUP(Table1[[#This Row],[ZIPCODE]],Table3[zip],Table3[county])</f>
        <v>Salt Lake County</v>
      </c>
      <c r="J4485" t="str">
        <f>IFERROR(Table1[[#This Row],[County (Utah.gov)]], SUBSTITUTE(Table1[[#This Row],[County (WPR)]], " County", ""))</f>
        <v>Salt Lake</v>
      </c>
    </row>
    <row r="4486" spans="1:10">
      <c r="A4486" t="s">
        <v>137</v>
      </c>
      <c r="B4486" t="s">
        <v>300</v>
      </c>
      <c r="C4486">
        <v>2025</v>
      </c>
      <c r="D4486">
        <v>2</v>
      </c>
      <c r="E4486">
        <v>84025</v>
      </c>
      <c r="F4486" t="s">
        <v>291</v>
      </c>
      <c r="G4486">
        <v>1</v>
      </c>
      <c r="H4486" t="str">
        <f>_xlfn.XLOOKUP(Table1[[#This Row],[ZIPCODE]],Table2[Zip Code],Table2[County])</f>
        <v>Davis</v>
      </c>
      <c r="I4486" t="str">
        <f>_xlfn.XLOOKUP(Table1[[#This Row],[ZIPCODE]],Table3[zip],Table3[county])</f>
        <v>Davis County</v>
      </c>
      <c r="J4486" t="str">
        <f>IFERROR(Table1[[#This Row],[County (Utah.gov)]], SUBSTITUTE(Table1[[#This Row],[County (WPR)]], " County", ""))</f>
        <v>Davis</v>
      </c>
    </row>
    <row r="4487" spans="1:10">
      <c r="A4487" t="s">
        <v>137</v>
      </c>
      <c r="B4487" t="s">
        <v>300</v>
      </c>
      <c r="C4487">
        <v>2025</v>
      </c>
      <c r="D4487">
        <v>2</v>
      </c>
      <c r="E4487">
        <v>84028</v>
      </c>
      <c r="F4487" t="s">
        <v>290</v>
      </c>
      <c r="G4487">
        <v>1</v>
      </c>
      <c r="H4487" t="str">
        <f>_xlfn.XLOOKUP(Table1[[#This Row],[ZIPCODE]],Table2[Zip Code],Table2[County])</f>
        <v>Rich</v>
      </c>
      <c r="I4487" t="str">
        <f>_xlfn.XLOOKUP(Table1[[#This Row],[ZIPCODE]],Table3[zip],Table3[county])</f>
        <v>Rich County</v>
      </c>
      <c r="J4487" t="str">
        <f>IFERROR(Table1[[#This Row],[County (Utah.gov)]], SUBSTITUTE(Table1[[#This Row],[County (WPR)]], " County", ""))</f>
        <v>Rich</v>
      </c>
    </row>
    <row r="4488" spans="1:10">
      <c r="A4488" t="s">
        <v>137</v>
      </c>
      <c r="B4488" t="s">
        <v>300</v>
      </c>
      <c r="C4488">
        <v>2025</v>
      </c>
      <c r="D4488">
        <v>2</v>
      </c>
      <c r="E4488">
        <v>84032</v>
      </c>
      <c r="F4488" t="s">
        <v>290</v>
      </c>
      <c r="G4488">
        <v>5</v>
      </c>
      <c r="H4488" t="str">
        <f>_xlfn.XLOOKUP(Table1[[#This Row],[ZIPCODE]],Table2[Zip Code],Table2[County])</f>
        <v>Wasatch</v>
      </c>
      <c r="I4488" t="str">
        <f>_xlfn.XLOOKUP(Table1[[#This Row],[ZIPCODE]],Table3[zip],Table3[county])</f>
        <v>Wasatch County</v>
      </c>
      <c r="J4488" t="str">
        <f>IFERROR(Table1[[#This Row],[County (Utah.gov)]], SUBSTITUTE(Table1[[#This Row],[County (WPR)]], " County", ""))</f>
        <v>Wasatch</v>
      </c>
    </row>
    <row r="4489" spans="1:10">
      <c r="A4489" t="s">
        <v>137</v>
      </c>
      <c r="B4489" t="s">
        <v>300</v>
      </c>
      <c r="C4489">
        <v>2025</v>
      </c>
      <c r="D4489">
        <v>2</v>
      </c>
      <c r="E4489">
        <v>84032</v>
      </c>
      <c r="F4489" t="s">
        <v>291</v>
      </c>
      <c r="G4489">
        <v>7</v>
      </c>
      <c r="H4489" t="str">
        <f>_xlfn.XLOOKUP(Table1[[#This Row],[ZIPCODE]],Table2[Zip Code],Table2[County])</f>
        <v>Wasatch</v>
      </c>
      <c r="I4489" t="str">
        <f>_xlfn.XLOOKUP(Table1[[#This Row],[ZIPCODE]],Table3[zip],Table3[county])</f>
        <v>Wasatch County</v>
      </c>
      <c r="J4489" t="str">
        <f>IFERROR(Table1[[#This Row],[County (Utah.gov)]], SUBSTITUTE(Table1[[#This Row],[County (WPR)]], " County", ""))</f>
        <v>Wasatch</v>
      </c>
    </row>
    <row r="4490" spans="1:10">
      <c r="A4490" t="s">
        <v>137</v>
      </c>
      <c r="B4490" t="s">
        <v>300</v>
      </c>
      <c r="C4490">
        <v>2025</v>
      </c>
      <c r="D4490">
        <v>2</v>
      </c>
      <c r="E4490">
        <v>84037</v>
      </c>
      <c r="F4490" t="s">
        <v>290</v>
      </c>
      <c r="G4490">
        <v>2</v>
      </c>
      <c r="H4490" t="str">
        <f>_xlfn.XLOOKUP(Table1[[#This Row],[ZIPCODE]],Table2[Zip Code],Table2[County])</f>
        <v>Davis</v>
      </c>
      <c r="I4490" t="str">
        <f>_xlfn.XLOOKUP(Table1[[#This Row],[ZIPCODE]],Table3[zip],Table3[county])</f>
        <v>Davis County</v>
      </c>
      <c r="J4490" t="str">
        <f>IFERROR(Table1[[#This Row],[County (Utah.gov)]], SUBSTITUTE(Table1[[#This Row],[County (WPR)]], " County", ""))</f>
        <v>Davis</v>
      </c>
    </row>
    <row r="4491" spans="1:10">
      <c r="A4491" t="s">
        <v>137</v>
      </c>
      <c r="B4491" t="s">
        <v>300</v>
      </c>
      <c r="C4491">
        <v>2025</v>
      </c>
      <c r="D4491">
        <v>2</v>
      </c>
      <c r="E4491">
        <v>84037</v>
      </c>
      <c r="F4491" t="s">
        <v>291</v>
      </c>
      <c r="G4491">
        <v>2</v>
      </c>
      <c r="H4491" t="str">
        <f>_xlfn.XLOOKUP(Table1[[#This Row],[ZIPCODE]],Table2[Zip Code],Table2[County])</f>
        <v>Davis</v>
      </c>
      <c r="I4491" t="str">
        <f>_xlfn.XLOOKUP(Table1[[#This Row],[ZIPCODE]],Table3[zip],Table3[county])</f>
        <v>Davis County</v>
      </c>
      <c r="J4491" t="str">
        <f>IFERROR(Table1[[#This Row],[County (Utah.gov)]], SUBSTITUTE(Table1[[#This Row],[County (WPR)]], " County", ""))</f>
        <v>Davis</v>
      </c>
    </row>
    <row r="4492" spans="1:10">
      <c r="A4492" t="s">
        <v>137</v>
      </c>
      <c r="B4492" t="s">
        <v>300</v>
      </c>
      <c r="C4492">
        <v>2025</v>
      </c>
      <c r="D4492">
        <v>2</v>
      </c>
      <c r="E4492">
        <v>84040</v>
      </c>
      <c r="F4492" t="s">
        <v>290</v>
      </c>
      <c r="G4492">
        <v>1</v>
      </c>
      <c r="H4492" t="str">
        <f>_xlfn.XLOOKUP(Table1[[#This Row],[ZIPCODE]],Table2[Zip Code],Table2[County])</f>
        <v>Davis</v>
      </c>
      <c r="I4492" t="str">
        <f>_xlfn.XLOOKUP(Table1[[#This Row],[ZIPCODE]],Table3[zip],Table3[county])</f>
        <v>Davis County</v>
      </c>
      <c r="J4492" t="str">
        <f>IFERROR(Table1[[#This Row],[County (Utah.gov)]], SUBSTITUTE(Table1[[#This Row],[County (WPR)]], " County", ""))</f>
        <v>Davis</v>
      </c>
    </row>
    <row r="4493" spans="1:10">
      <c r="A4493" t="s">
        <v>137</v>
      </c>
      <c r="B4493" t="s">
        <v>300</v>
      </c>
      <c r="C4493">
        <v>2025</v>
      </c>
      <c r="D4493">
        <v>2</v>
      </c>
      <c r="E4493">
        <v>84040</v>
      </c>
      <c r="F4493" t="s">
        <v>291</v>
      </c>
      <c r="G4493">
        <v>1</v>
      </c>
      <c r="H4493" t="str">
        <f>_xlfn.XLOOKUP(Table1[[#This Row],[ZIPCODE]],Table2[Zip Code],Table2[County])</f>
        <v>Davis</v>
      </c>
      <c r="I4493" t="str">
        <f>_xlfn.XLOOKUP(Table1[[#This Row],[ZIPCODE]],Table3[zip],Table3[county])</f>
        <v>Davis County</v>
      </c>
      <c r="J4493" t="str">
        <f>IFERROR(Table1[[#This Row],[County (Utah.gov)]], SUBSTITUTE(Table1[[#This Row],[County (WPR)]], " County", ""))</f>
        <v>Davis</v>
      </c>
    </row>
    <row r="4494" spans="1:10">
      <c r="A4494" t="s">
        <v>137</v>
      </c>
      <c r="B4494" t="s">
        <v>300</v>
      </c>
      <c r="C4494">
        <v>2025</v>
      </c>
      <c r="D4494">
        <v>2</v>
      </c>
      <c r="E4494">
        <v>84041</v>
      </c>
      <c r="F4494" t="s">
        <v>290</v>
      </c>
      <c r="G4494">
        <v>2</v>
      </c>
      <c r="H4494" t="str">
        <f>_xlfn.XLOOKUP(Table1[[#This Row],[ZIPCODE]],Table2[Zip Code],Table2[County])</f>
        <v>Davis</v>
      </c>
      <c r="I4494" t="str">
        <f>_xlfn.XLOOKUP(Table1[[#This Row],[ZIPCODE]],Table3[zip],Table3[county])</f>
        <v>Davis County</v>
      </c>
      <c r="J4494" t="str">
        <f>IFERROR(Table1[[#This Row],[County (Utah.gov)]], SUBSTITUTE(Table1[[#This Row],[County (WPR)]], " County", ""))</f>
        <v>Davis</v>
      </c>
    </row>
    <row r="4495" spans="1:10">
      <c r="A4495" t="s">
        <v>137</v>
      </c>
      <c r="B4495" t="s">
        <v>300</v>
      </c>
      <c r="C4495">
        <v>2025</v>
      </c>
      <c r="D4495">
        <v>2</v>
      </c>
      <c r="E4495">
        <v>84041</v>
      </c>
      <c r="F4495" t="s">
        <v>291</v>
      </c>
      <c r="G4495">
        <v>3</v>
      </c>
      <c r="H4495" t="str">
        <f>_xlfn.XLOOKUP(Table1[[#This Row],[ZIPCODE]],Table2[Zip Code],Table2[County])</f>
        <v>Davis</v>
      </c>
      <c r="I4495" t="str">
        <f>_xlfn.XLOOKUP(Table1[[#This Row],[ZIPCODE]],Table3[zip],Table3[county])</f>
        <v>Davis County</v>
      </c>
      <c r="J4495" t="str">
        <f>IFERROR(Table1[[#This Row],[County (Utah.gov)]], SUBSTITUTE(Table1[[#This Row],[County (WPR)]], " County", ""))</f>
        <v>Davis</v>
      </c>
    </row>
    <row r="4496" spans="1:10">
      <c r="A4496" t="s">
        <v>137</v>
      </c>
      <c r="B4496" t="s">
        <v>300</v>
      </c>
      <c r="C4496">
        <v>2025</v>
      </c>
      <c r="D4496">
        <v>2</v>
      </c>
      <c r="E4496">
        <v>84042</v>
      </c>
      <c r="F4496" t="s">
        <v>290</v>
      </c>
      <c r="G4496">
        <v>6</v>
      </c>
      <c r="H4496" t="str">
        <f>_xlfn.XLOOKUP(Table1[[#This Row],[ZIPCODE]],Table2[Zip Code],Table2[County])</f>
        <v>Utah</v>
      </c>
      <c r="I4496" t="str">
        <f>_xlfn.XLOOKUP(Table1[[#This Row],[ZIPCODE]],Table3[zip],Table3[county])</f>
        <v>Utah County</v>
      </c>
      <c r="J4496" t="str">
        <f>IFERROR(Table1[[#This Row],[County (Utah.gov)]], SUBSTITUTE(Table1[[#This Row],[County (WPR)]], " County", ""))</f>
        <v>Utah</v>
      </c>
    </row>
    <row r="4497" spans="1:10">
      <c r="A4497" t="s">
        <v>137</v>
      </c>
      <c r="B4497" t="s">
        <v>300</v>
      </c>
      <c r="C4497">
        <v>2025</v>
      </c>
      <c r="D4497">
        <v>2</v>
      </c>
      <c r="E4497">
        <v>84042</v>
      </c>
      <c r="F4497" t="s">
        <v>291</v>
      </c>
      <c r="G4497">
        <v>1</v>
      </c>
      <c r="H4497" t="str">
        <f>_xlfn.XLOOKUP(Table1[[#This Row],[ZIPCODE]],Table2[Zip Code],Table2[County])</f>
        <v>Utah</v>
      </c>
      <c r="I4497" t="str">
        <f>_xlfn.XLOOKUP(Table1[[#This Row],[ZIPCODE]],Table3[zip],Table3[county])</f>
        <v>Utah County</v>
      </c>
      <c r="J4497" t="str">
        <f>IFERROR(Table1[[#This Row],[County (Utah.gov)]], SUBSTITUTE(Table1[[#This Row],[County (WPR)]], " County", ""))</f>
        <v>Utah</v>
      </c>
    </row>
    <row r="4498" spans="1:10">
      <c r="A4498" t="s">
        <v>137</v>
      </c>
      <c r="B4498" t="s">
        <v>300</v>
      </c>
      <c r="C4498">
        <v>2025</v>
      </c>
      <c r="D4498">
        <v>2</v>
      </c>
      <c r="E4498">
        <v>84043</v>
      </c>
      <c r="F4498" t="s">
        <v>290</v>
      </c>
      <c r="G4498">
        <v>25</v>
      </c>
      <c r="H4498" t="str">
        <f>_xlfn.XLOOKUP(Table1[[#This Row],[ZIPCODE]],Table2[Zip Code],Table2[County])</f>
        <v>Utah</v>
      </c>
      <c r="I4498" t="str">
        <f>_xlfn.XLOOKUP(Table1[[#This Row],[ZIPCODE]],Table3[zip],Table3[county])</f>
        <v>Utah County</v>
      </c>
      <c r="J4498" t="str">
        <f>IFERROR(Table1[[#This Row],[County (Utah.gov)]], SUBSTITUTE(Table1[[#This Row],[County (WPR)]], " County", ""))</f>
        <v>Utah</v>
      </c>
    </row>
    <row r="4499" spans="1:10">
      <c r="A4499" t="s">
        <v>137</v>
      </c>
      <c r="B4499" t="s">
        <v>300</v>
      </c>
      <c r="C4499">
        <v>2025</v>
      </c>
      <c r="D4499">
        <v>2</v>
      </c>
      <c r="E4499">
        <v>84043</v>
      </c>
      <c r="F4499" t="s">
        <v>291</v>
      </c>
      <c r="G4499">
        <v>12</v>
      </c>
      <c r="H4499" t="str">
        <f>_xlfn.XLOOKUP(Table1[[#This Row],[ZIPCODE]],Table2[Zip Code],Table2[County])</f>
        <v>Utah</v>
      </c>
      <c r="I4499" t="str">
        <f>_xlfn.XLOOKUP(Table1[[#This Row],[ZIPCODE]],Table3[zip],Table3[county])</f>
        <v>Utah County</v>
      </c>
      <c r="J4499" t="str">
        <f>IFERROR(Table1[[#This Row],[County (Utah.gov)]], SUBSTITUTE(Table1[[#This Row],[County (WPR)]], " County", ""))</f>
        <v>Utah</v>
      </c>
    </row>
    <row r="4500" spans="1:10">
      <c r="A4500" t="s">
        <v>137</v>
      </c>
      <c r="B4500" t="s">
        <v>300</v>
      </c>
      <c r="C4500">
        <v>2025</v>
      </c>
      <c r="D4500">
        <v>2</v>
      </c>
      <c r="E4500">
        <v>84045</v>
      </c>
      <c r="F4500" t="s">
        <v>290</v>
      </c>
      <c r="G4500">
        <v>10</v>
      </c>
      <c r="H4500" t="e">
        <f>_xlfn.XLOOKUP(Table1[[#This Row],[ZIPCODE]],Table2[Zip Code],Table2[County])</f>
        <v>#N/A</v>
      </c>
      <c r="I4500" t="str">
        <f>_xlfn.XLOOKUP(Table1[[#This Row],[ZIPCODE]],Table3[zip],Table3[county])</f>
        <v>Utah County</v>
      </c>
      <c r="J4500" t="str">
        <f>IFERROR(Table1[[#This Row],[County (Utah.gov)]], SUBSTITUTE(Table1[[#This Row],[County (WPR)]], " County", ""))</f>
        <v>Utah</v>
      </c>
    </row>
    <row r="4501" spans="1:10">
      <c r="A4501" t="s">
        <v>137</v>
      </c>
      <c r="B4501" t="s">
        <v>300</v>
      </c>
      <c r="C4501">
        <v>2025</v>
      </c>
      <c r="D4501">
        <v>2</v>
      </c>
      <c r="E4501">
        <v>84045</v>
      </c>
      <c r="F4501" t="s">
        <v>291</v>
      </c>
      <c r="G4501">
        <v>8</v>
      </c>
      <c r="H4501" t="e">
        <f>_xlfn.XLOOKUP(Table1[[#This Row],[ZIPCODE]],Table2[Zip Code],Table2[County])</f>
        <v>#N/A</v>
      </c>
      <c r="I4501" t="str">
        <f>_xlfn.XLOOKUP(Table1[[#This Row],[ZIPCODE]],Table3[zip],Table3[county])</f>
        <v>Utah County</v>
      </c>
      <c r="J4501" t="str">
        <f>IFERROR(Table1[[#This Row],[County (Utah.gov)]], SUBSTITUTE(Table1[[#This Row],[County (WPR)]], " County", ""))</f>
        <v>Utah</v>
      </c>
    </row>
    <row r="4502" spans="1:10">
      <c r="A4502" t="s">
        <v>137</v>
      </c>
      <c r="B4502" t="s">
        <v>300</v>
      </c>
      <c r="C4502">
        <v>2025</v>
      </c>
      <c r="D4502">
        <v>2</v>
      </c>
      <c r="E4502">
        <v>84047</v>
      </c>
      <c r="F4502" t="s">
        <v>290</v>
      </c>
      <c r="G4502">
        <v>1</v>
      </c>
      <c r="H4502" t="str">
        <f>_xlfn.XLOOKUP(Table1[[#This Row],[ZIPCODE]],Table2[Zip Code],Table2[County])</f>
        <v>Salt Lake</v>
      </c>
      <c r="I4502" t="str">
        <f>_xlfn.XLOOKUP(Table1[[#This Row],[ZIPCODE]],Table3[zip],Table3[county])</f>
        <v>Salt Lake County</v>
      </c>
      <c r="J4502" t="str">
        <f>IFERROR(Table1[[#This Row],[County (Utah.gov)]], SUBSTITUTE(Table1[[#This Row],[County (WPR)]], " County", ""))</f>
        <v>Salt Lake</v>
      </c>
    </row>
    <row r="4503" spans="1:10">
      <c r="A4503" t="s">
        <v>137</v>
      </c>
      <c r="B4503" t="s">
        <v>300</v>
      </c>
      <c r="C4503">
        <v>2025</v>
      </c>
      <c r="D4503">
        <v>2</v>
      </c>
      <c r="E4503">
        <v>84047</v>
      </c>
      <c r="F4503" t="s">
        <v>291</v>
      </c>
      <c r="G4503">
        <v>1</v>
      </c>
      <c r="H4503" t="str">
        <f>_xlfn.XLOOKUP(Table1[[#This Row],[ZIPCODE]],Table2[Zip Code],Table2[County])</f>
        <v>Salt Lake</v>
      </c>
      <c r="I4503" t="str">
        <f>_xlfn.XLOOKUP(Table1[[#This Row],[ZIPCODE]],Table3[zip],Table3[county])</f>
        <v>Salt Lake County</v>
      </c>
      <c r="J4503" t="str">
        <f>IFERROR(Table1[[#This Row],[County (Utah.gov)]], SUBSTITUTE(Table1[[#This Row],[County (WPR)]], " County", ""))</f>
        <v>Salt Lake</v>
      </c>
    </row>
    <row r="4504" spans="1:10">
      <c r="A4504" t="s">
        <v>137</v>
      </c>
      <c r="B4504" t="s">
        <v>300</v>
      </c>
      <c r="C4504">
        <v>2025</v>
      </c>
      <c r="D4504">
        <v>2</v>
      </c>
      <c r="E4504">
        <v>84049</v>
      </c>
      <c r="F4504" t="s">
        <v>291</v>
      </c>
      <c r="G4504">
        <v>1</v>
      </c>
      <c r="H4504" t="str">
        <f>_xlfn.XLOOKUP(Table1[[#This Row],[ZIPCODE]],Table2[Zip Code],Table2[County])</f>
        <v>Wasatch</v>
      </c>
      <c r="I4504" t="str">
        <f>_xlfn.XLOOKUP(Table1[[#This Row],[ZIPCODE]],Table3[zip],Table3[county])</f>
        <v>Wasatch County</v>
      </c>
      <c r="J4504" t="str">
        <f>IFERROR(Table1[[#This Row],[County (Utah.gov)]], SUBSTITUTE(Table1[[#This Row],[County (WPR)]], " County", ""))</f>
        <v>Wasatch</v>
      </c>
    </row>
    <row r="4505" spans="1:10">
      <c r="A4505" t="s">
        <v>137</v>
      </c>
      <c r="B4505" t="s">
        <v>300</v>
      </c>
      <c r="C4505">
        <v>2025</v>
      </c>
      <c r="D4505">
        <v>2</v>
      </c>
      <c r="E4505">
        <v>84050</v>
      </c>
      <c r="F4505" t="s">
        <v>291</v>
      </c>
      <c r="G4505">
        <v>1</v>
      </c>
      <c r="H4505" t="str">
        <f>_xlfn.XLOOKUP(Table1[[#This Row],[ZIPCODE]],Table2[Zip Code],Table2[County])</f>
        <v>Morgan</v>
      </c>
      <c r="I4505" t="str">
        <f>_xlfn.XLOOKUP(Table1[[#This Row],[ZIPCODE]],Table3[zip],Table3[county])</f>
        <v>Morgan County</v>
      </c>
      <c r="J4505" t="str">
        <f>IFERROR(Table1[[#This Row],[County (Utah.gov)]], SUBSTITUTE(Table1[[#This Row],[County (WPR)]], " County", ""))</f>
        <v>Morgan</v>
      </c>
    </row>
    <row r="4506" spans="1:10">
      <c r="A4506" t="s">
        <v>137</v>
      </c>
      <c r="B4506" t="s">
        <v>300</v>
      </c>
      <c r="C4506">
        <v>2025</v>
      </c>
      <c r="D4506">
        <v>2</v>
      </c>
      <c r="E4506">
        <v>84057</v>
      </c>
      <c r="F4506" t="s">
        <v>290</v>
      </c>
      <c r="G4506">
        <v>20</v>
      </c>
      <c r="H4506" t="str">
        <f>_xlfn.XLOOKUP(Table1[[#This Row],[ZIPCODE]],Table2[Zip Code],Table2[County])</f>
        <v>Utah</v>
      </c>
      <c r="I4506" t="str">
        <f>_xlfn.XLOOKUP(Table1[[#This Row],[ZIPCODE]],Table3[zip],Table3[county])</f>
        <v>Utah County</v>
      </c>
      <c r="J4506" t="str">
        <f>IFERROR(Table1[[#This Row],[County (Utah.gov)]], SUBSTITUTE(Table1[[#This Row],[County (WPR)]], " County", ""))</f>
        <v>Utah</v>
      </c>
    </row>
    <row r="4507" spans="1:10">
      <c r="A4507" t="s">
        <v>137</v>
      </c>
      <c r="B4507" t="s">
        <v>300</v>
      </c>
      <c r="C4507">
        <v>2025</v>
      </c>
      <c r="D4507">
        <v>2</v>
      </c>
      <c r="E4507">
        <v>84057</v>
      </c>
      <c r="F4507" t="s">
        <v>291</v>
      </c>
      <c r="G4507">
        <v>11</v>
      </c>
      <c r="H4507" t="str">
        <f>_xlfn.XLOOKUP(Table1[[#This Row],[ZIPCODE]],Table2[Zip Code],Table2[County])</f>
        <v>Utah</v>
      </c>
      <c r="I4507" t="str">
        <f>_xlfn.XLOOKUP(Table1[[#This Row],[ZIPCODE]],Table3[zip],Table3[county])</f>
        <v>Utah County</v>
      </c>
      <c r="J4507" t="str">
        <f>IFERROR(Table1[[#This Row],[County (Utah.gov)]], SUBSTITUTE(Table1[[#This Row],[County (WPR)]], " County", ""))</f>
        <v>Utah</v>
      </c>
    </row>
    <row r="4508" spans="1:10">
      <c r="A4508" t="s">
        <v>137</v>
      </c>
      <c r="B4508" t="s">
        <v>300</v>
      </c>
      <c r="C4508">
        <v>2025</v>
      </c>
      <c r="D4508">
        <v>2</v>
      </c>
      <c r="E4508">
        <v>84058</v>
      </c>
      <c r="F4508" t="s">
        <v>290</v>
      </c>
      <c r="G4508">
        <v>37</v>
      </c>
      <c r="H4508" t="str">
        <f>_xlfn.XLOOKUP(Table1[[#This Row],[ZIPCODE]],Table2[Zip Code],Table2[County])</f>
        <v>Utah</v>
      </c>
      <c r="I4508" t="str">
        <f>_xlfn.XLOOKUP(Table1[[#This Row],[ZIPCODE]],Table3[zip],Table3[county])</f>
        <v>Utah County</v>
      </c>
      <c r="J4508" t="str">
        <f>IFERROR(Table1[[#This Row],[County (Utah.gov)]], SUBSTITUTE(Table1[[#This Row],[County (WPR)]], " County", ""))</f>
        <v>Utah</v>
      </c>
    </row>
    <row r="4509" spans="1:10">
      <c r="A4509" t="s">
        <v>137</v>
      </c>
      <c r="B4509" t="s">
        <v>300</v>
      </c>
      <c r="C4509">
        <v>2025</v>
      </c>
      <c r="D4509">
        <v>2</v>
      </c>
      <c r="E4509">
        <v>84058</v>
      </c>
      <c r="F4509" t="s">
        <v>291</v>
      </c>
      <c r="G4509">
        <v>7</v>
      </c>
      <c r="H4509" t="str">
        <f>_xlfn.XLOOKUP(Table1[[#This Row],[ZIPCODE]],Table2[Zip Code],Table2[County])</f>
        <v>Utah</v>
      </c>
      <c r="I4509" t="str">
        <f>_xlfn.XLOOKUP(Table1[[#This Row],[ZIPCODE]],Table3[zip],Table3[county])</f>
        <v>Utah County</v>
      </c>
      <c r="J4509" t="str">
        <f>IFERROR(Table1[[#This Row],[County (Utah.gov)]], SUBSTITUTE(Table1[[#This Row],[County (WPR)]], " County", ""))</f>
        <v>Utah</v>
      </c>
    </row>
    <row r="4510" spans="1:10">
      <c r="A4510" t="s">
        <v>137</v>
      </c>
      <c r="B4510" t="s">
        <v>300</v>
      </c>
      <c r="C4510">
        <v>2025</v>
      </c>
      <c r="D4510">
        <v>2</v>
      </c>
      <c r="E4510">
        <v>84059</v>
      </c>
      <c r="F4510" t="s">
        <v>290</v>
      </c>
      <c r="G4510">
        <v>15</v>
      </c>
      <c r="H4510" t="str">
        <f>_xlfn.XLOOKUP(Table1[[#This Row],[ZIPCODE]],Table2[Zip Code],Table2[County])</f>
        <v>Utah</v>
      </c>
      <c r="I4510" t="str">
        <f>_xlfn.XLOOKUP(Table1[[#This Row],[ZIPCODE]],Table3[zip],Table3[county])</f>
        <v>Utah County</v>
      </c>
      <c r="J4510" t="str">
        <f>IFERROR(Table1[[#This Row],[County (Utah.gov)]], SUBSTITUTE(Table1[[#This Row],[County (WPR)]], " County", ""))</f>
        <v>Utah</v>
      </c>
    </row>
    <row r="4511" spans="1:10">
      <c r="A4511" t="s">
        <v>137</v>
      </c>
      <c r="B4511" t="s">
        <v>300</v>
      </c>
      <c r="C4511">
        <v>2025</v>
      </c>
      <c r="D4511">
        <v>2</v>
      </c>
      <c r="E4511">
        <v>84059</v>
      </c>
      <c r="F4511" t="s">
        <v>291</v>
      </c>
      <c r="G4511">
        <v>6</v>
      </c>
      <c r="H4511" t="str">
        <f>_xlfn.XLOOKUP(Table1[[#This Row],[ZIPCODE]],Table2[Zip Code],Table2[County])</f>
        <v>Utah</v>
      </c>
      <c r="I4511" t="str">
        <f>_xlfn.XLOOKUP(Table1[[#This Row],[ZIPCODE]],Table3[zip],Table3[county])</f>
        <v>Utah County</v>
      </c>
      <c r="J4511" t="str">
        <f>IFERROR(Table1[[#This Row],[County (Utah.gov)]], SUBSTITUTE(Table1[[#This Row],[County (WPR)]], " County", ""))</f>
        <v>Utah</v>
      </c>
    </row>
    <row r="4512" spans="1:10">
      <c r="A4512" t="s">
        <v>137</v>
      </c>
      <c r="B4512" t="s">
        <v>300</v>
      </c>
      <c r="C4512">
        <v>2025</v>
      </c>
      <c r="D4512">
        <v>2</v>
      </c>
      <c r="E4512">
        <v>84060</v>
      </c>
      <c r="F4512" t="s">
        <v>291</v>
      </c>
      <c r="G4512">
        <v>1</v>
      </c>
      <c r="H4512" t="str">
        <f>_xlfn.XLOOKUP(Table1[[#This Row],[ZIPCODE]],Table2[Zip Code],Table2[County])</f>
        <v>Summit</v>
      </c>
      <c r="I4512" t="str">
        <f>_xlfn.XLOOKUP(Table1[[#This Row],[ZIPCODE]],Table3[zip],Table3[county])</f>
        <v>Summit County</v>
      </c>
      <c r="J4512" t="str">
        <f>IFERROR(Table1[[#This Row],[County (Utah.gov)]], SUBSTITUTE(Table1[[#This Row],[County (WPR)]], " County", ""))</f>
        <v>Summit</v>
      </c>
    </row>
    <row r="4513" spans="1:10">
      <c r="A4513" t="s">
        <v>137</v>
      </c>
      <c r="B4513" t="s">
        <v>300</v>
      </c>
      <c r="C4513">
        <v>2025</v>
      </c>
      <c r="D4513">
        <v>2</v>
      </c>
      <c r="E4513">
        <v>84062</v>
      </c>
      <c r="F4513" t="s">
        <v>290</v>
      </c>
      <c r="G4513">
        <v>14</v>
      </c>
      <c r="H4513" t="str">
        <f>_xlfn.XLOOKUP(Table1[[#This Row],[ZIPCODE]],Table2[Zip Code],Table2[County])</f>
        <v>Utah</v>
      </c>
      <c r="I4513" t="str">
        <f>_xlfn.XLOOKUP(Table1[[#This Row],[ZIPCODE]],Table3[zip],Table3[county])</f>
        <v>Utah County</v>
      </c>
      <c r="J4513" t="str">
        <f>IFERROR(Table1[[#This Row],[County (Utah.gov)]], SUBSTITUTE(Table1[[#This Row],[County (WPR)]], " County", ""))</f>
        <v>Utah</v>
      </c>
    </row>
    <row r="4514" spans="1:10">
      <c r="A4514" t="s">
        <v>137</v>
      </c>
      <c r="B4514" t="s">
        <v>300</v>
      </c>
      <c r="C4514">
        <v>2025</v>
      </c>
      <c r="D4514">
        <v>2</v>
      </c>
      <c r="E4514">
        <v>84062</v>
      </c>
      <c r="F4514" t="s">
        <v>291</v>
      </c>
      <c r="G4514">
        <v>11</v>
      </c>
      <c r="H4514" t="str">
        <f>_xlfn.XLOOKUP(Table1[[#This Row],[ZIPCODE]],Table2[Zip Code],Table2[County])</f>
        <v>Utah</v>
      </c>
      <c r="I4514" t="str">
        <f>_xlfn.XLOOKUP(Table1[[#This Row],[ZIPCODE]],Table3[zip],Table3[county])</f>
        <v>Utah County</v>
      </c>
      <c r="J4514" t="str">
        <f>IFERROR(Table1[[#This Row],[County (Utah.gov)]], SUBSTITUTE(Table1[[#This Row],[County (WPR)]], " County", ""))</f>
        <v>Utah</v>
      </c>
    </row>
    <row r="4515" spans="1:10">
      <c r="A4515" t="s">
        <v>137</v>
      </c>
      <c r="B4515" t="s">
        <v>300</v>
      </c>
      <c r="C4515">
        <v>2025</v>
      </c>
      <c r="D4515">
        <v>2</v>
      </c>
      <c r="E4515">
        <v>84065</v>
      </c>
      <c r="F4515" t="s">
        <v>290</v>
      </c>
      <c r="G4515">
        <v>8</v>
      </c>
      <c r="H4515" t="str">
        <f>_xlfn.XLOOKUP(Table1[[#This Row],[ZIPCODE]],Table2[Zip Code],Table2[County])</f>
        <v>Salt Lake</v>
      </c>
      <c r="I4515" t="str">
        <f>_xlfn.XLOOKUP(Table1[[#This Row],[ZIPCODE]],Table3[zip],Table3[county])</f>
        <v>Salt Lake County</v>
      </c>
      <c r="J4515" t="str">
        <f>IFERROR(Table1[[#This Row],[County (Utah.gov)]], SUBSTITUTE(Table1[[#This Row],[County (WPR)]], " County", ""))</f>
        <v>Salt Lake</v>
      </c>
    </row>
    <row r="4516" spans="1:10">
      <c r="A4516" t="s">
        <v>137</v>
      </c>
      <c r="B4516" t="s">
        <v>300</v>
      </c>
      <c r="C4516">
        <v>2025</v>
      </c>
      <c r="D4516">
        <v>2</v>
      </c>
      <c r="E4516">
        <v>84065</v>
      </c>
      <c r="F4516" t="s">
        <v>291</v>
      </c>
      <c r="G4516">
        <v>4</v>
      </c>
      <c r="H4516" t="str">
        <f>_xlfn.XLOOKUP(Table1[[#This Row],[ZIPCODE]],Table2[Zip Code],Table2[County])</f>
        <v>Salt Lake</v>
      </c>
      <c r="I4516" t="str">
        <f>_xlfn.XLOOKUP(Table1[[#This Row],[ZIPCODE]],Table3[zip],Table3[county])</f>
        <v>Salt Lake County</v>
      </c>
      <c r="J4516" t="str">
        <f>IFERROR(Table1[[#This Row],[County (Utah.gov)]], SUBSTITUTE(Table1[[#This Row],[County (WPR)]], " County", ""))</f>
        <v>Salt Lake</v>
      </c>
    </row>
    <row r="4517" spans="1:10">
      <c r="A4517" t="s">
        <v>137</v>
      </c>
      <c r="B4517" t="s">
        <v>300</v>
      </c>
      <c r="C4517">
        <v>2025</v>
      </c>
      <c r="D4517">
        <v>2</v>
      </c>
      <c r="E4517">
        <v>84067</v>
      </c>
      <c r="F4517" t="s">
        <v>290</v>
      </c>
      <c r="G4517">
        <v>1</v>
      </c>
      <c r="H4517" t="str">
        <f>_xlfn.XLOOKUP(Table1[[#This Row],[ZIPCODE]],Table2[Zip Code],Table2[County])</f>
        <v>Weber</v>
      </c>
      <c r="I4517" t="str">
        <f>_xlfn.XLOOKUP(Table1[[#This Row],[ZIPCODE]],Table3[zip],Table3[county])</f>
        <v>Weber County</v>
      </c>
      <c r="J4517" t="str">
        <f>IFERROR(Table1[[#This Row],[County (Utah.gov)]], SUBSTITUTE(Table1[[#This Row],[County (WPR)]], " County", ""))</f>
        <v>Weber</v>
      </c>
    </row>
    <row r="4518" spans="1:10">
      <c r="A4518" t="s">
        <v>137</v>
      </c>
      <c r="B4518" t="s">
        <v>300</v>
      </c>
      <c r="C4518">
        <v>2025</v>
      </c>
      <c r="D4518">
        <v>2</v>
      </c>
      <c r="E4518">
        <v>84067</v>
      </c>
      <c r="F4518" t="s">
        <v>291</v>
      </c>
      <c r="G4518">
        <v>1</v>
      </c>
      <c r="H4518" t="str">
        <f>_xlfn.XLOOKUP(Table1[[#This Row],[ZIPCODE]],Table2[Zip Code],Table2[County])</f>
        <v>Weber</v>
      </c>
      <c r="I4518" t="str">
        <f>_xlfn.XLOOKUP(Table1[[#This Row],[ZIPCODE]],Table3[zip],Table3[county])</f>
        <v>Weber County</v>
      </c>
      <c r="J4518" t="str">
        <f>IFERROR(Table1[[#This Row],[County (Utah.gov)]], SUBSTITUTE(Table1[[#This Row],[County (WPR)]], " County", ""))</f>
        <v>Weber</v>
      </c>
    </row>
    <row r="4519" spans="1:10">
      <c r="A4519" t="s">
        <v>137</v>
      </c>
      <c r="B4519" t="s">
        <v>300</v>
      </c>
      <c r="C4519">
        <v>2025</v>
      </c>
      <c r="D4519">
        <v>2</v>
      </c>
      <c r="E4519">
        <v>84070</v>
      </c>
      <c r="F4519" t="s">
        <v>290</v>
      </c>
      <c r="G4519">
        <v>3</v>
      </c>
      <c r="H4519" t="str">
        <f>_xlfn.XLOOKUP(Table1[[#This Row],[ZIPCODE]],Table2[Zip Code],Table2[County])</f>
        <v>Salt Lake</v>
      </c>
      <c r="I4519" t="str">
        <f>_xlfn.XLOOKUP(Table1[[#This Row],[ZIPCODE]],Table3[zip],Table3[county])</f>
        <v>Salt Lake County</v>
      </c>
      <c r="J4519" t="str">
        <f>IFERROR(Table1[[#This Row],[County (Utah.gov)]], SUBSTITUTE(Table1[[#This Row],[County (WPR)]], " County", ""))</f>
        <v>Salt Lake</v>
      </c>
    </row>
    <row r="4520" spans="1:10">
      <c r="A4520" t="s">
        <v>137</v>
      </c>
      <c r="B4520" t="s">
        <v>300</v>
      </c>
      <c r="C4520">
        <v>2025</v>
      </c>
      <c r="D4520">
        <v>2</v>
      </c>
      <c r="E4520">
        <v>84070</v>
      </c>
      <c r="F4520" t="s">
        <v>291</v>
      </c>
      <c r="G4520">
        <v>2</v>
      </c>
      <c r="H4520" t="str">
        <f>_xlfn.XLOOKUP(Table1[[#This Row],[ZIPCODE]],Table2[Zip Code],Table2[County])</f>
        <v>Salt Lake</v>
      </c>
      <c r="I4520" t="str">
        <f>_xlfn.XLOOKUP(Table1[[#This Row],[ZIPCODE]],Table3[zip],Table3[county])</f>
        <v>Salt Lake County</v>
      </c>
      <c r="J4520" t="str">
        <f>IFERROR(Table1[[#This Row],[County (Utah.gov)]], SUBSTITUTE(Table1[[#This Row],[County (WPR)]], " County", ""))</f>
        <v>Salt Lake</v>
      </c>
    </row>
    <row r="4521" spans="1:10">
      <c r="A4521" t="s">
        <v>137</v>
      </c>
      <c r="B4521" t="s">
        <v>300</v>
      </c>
      <c r="C4521">
        <v>2025</v>
      </c>
      <c r="D4521">
        <v>2</v>
      </c>
      <c r="E4521">
        <v>84071</v>
      </c>
      <c r="F4521" t="s">
        <v>290</v>
      </c>
      <c r="G4521">
        <v>1</v>
      </c>
      <c r="H4521" t="str">
        <f>_xlfn.XLOOKUP(Table1[[#This Row],[ZIPCODE]],Table2[Zip Code],Table2[County])</f>
        <v>Tooele</v>
      </c>
      <c r="I4521" t="str">
        <f>_xlfn.XLOOKUP(Table1[[#This Row],[ZIPCODE]],Table3[zip],Table3[county])</f>
        <v>Tooele County</v>
      </c>
      <c r="J4521" t="str">
        <f>IFERROR(Table1[[#This Row],[County (Utah.gov)]], SUBSTITUTE(Table1[[#This Row],[County (WPR)]], " County", ""))</f>
        <v>Tooele</v>
      </c>
    </row>
    <row r="4522" spans="1:10">
      <c r="A4522" t="s">
        <v>137</v>
      </c>
      <c r="B4522" t="s">
        <v>300</v>
      </c>
      <c r="C4522">
        <v>2025</v>
      </c>
      <c r="D4522">
        <v>2</v>
      </c>
      <c r="E4522">
        <v>84074</v>
      </c>
      <c r="F4522" t="s">
        <v>290</v>
      </c>
      <c r="G4522">
        <v>7</v>
      </c>
      <c r="H4522" t="str">
        <f>_xlfn.XLOOKUP(Table1[[#This Row],[ZIPCODE]],Table2[Zip Code],Table2[County])</f>
        <v>Tooele</v>
      </c>
      <c r="I4522" t="str">
        <f>_xlfn.XLOOKUP(Table1[[#This Row],[ZIPCODE]],Table3[zip],Table3[county])</f>
        <v>Tooele County</v>
      </c>
      <c r="J4522" t="str">
        <f>IFERROR(Table1[[#This Row],[County (Utah.gov)]], SUBSTITUTE(Table1[[#This Row],[County (WPR)]], " County", ""))</f>
        <v>Tooele</v>
      </c>
    </row>
    <row r="4523" spans="1:10">
      <c r="A4523" t="s">
        <v>137</v>
      </c>
      <c r="B4523" t="s">
        <v>300</v>
      </c>
      <c r="C4523">
        <v>2025</v>
      </c>
      <c r="D4523">
        <v>2</v>
      </c>
      <c r="E4523">
        <v>84074</v>
      </c>
      <c r="F4523" t="s">
        <v>291</v>
      </c>
      <c r="G4523">
        <v>1</v>
      </c>
      <c r="H4523" t="str">
        <f>_xlfn.XLOOKUP(Table1[[#This Row],[ZIPCODE]],Table2[Zip Code],Table2[County])</f>
        <v>Tooele</v>
      </c>
      <c r="I4523" t="str">
        <f>_xlfn.XLOOKUP(Table1[[#This Row],[ZIPCODE]],Table3[zip],Table3[county])</f>
        <v>Tooele County</v>
      </c>
      <c r="J4523" t="str">
        <f>IFERROR(Table1[[#This Row],[County (Utah.gov)]], SUBSTITUTE(Table1[[#This Row],[County (WPR)]], " County", ""))</f>
        <v>Tooele</v>
      </c>
    </row>
    <row r="4524" spans="1:10">
      <c r="A4524" t="s">
        <v>137</v>
      </c>
      <c r="B4524" t="s">
        <v>300</v>
      </c>
      <c r="C4524">
        <v>2025</v>
      </c>
      <c r="D4524">
        <v>2</v>
      </c>
      <c r="E4524">
        <v>84075</v>
      </c>
      <c r="F4524" t="s">
        <v>290</v>
      </c>
      <c r="G4524">
        <v>1</v>
      </c>
      <c r="H4524" t="str">
        <f>_xlfn.XLOOKUP(Table1[[#This Row],[ZIPCODE]],Table2[Zip Code],Table2[County])</f>
        <v>Davis</v>
      </c>
      <c r="I4524" t="str">
        <f>_xlfn.XLOOKUP(Table1[[#This Row],[ZIPCODE]],Table3[zip],Table3[county])</f>
        <v>Davis County</v>
      </c>
      <c r="J4524" t="str">
        <f>IFERROR(Table1[[#This Row],[County (Utah.gov)]], SUBSTITUTE(Table1[[#This Row],[County (WPR)]], " County", ""))</f>
        <v>Davis</v>
      </c>
    </row>
    <row r="4525" spans="1:10">
      <c r="A4525" t="s">
        <v>137</v>
      </c>
      <c r="B4525" t="s">
        <v>300</v>
      </c>
      <c r="C4525">
        <v>2025</v>
      </c>
      <c r="D4525">
        <v>2</v>
      </c>
      <c r="E4525">
        <v>84075</v>
      </c>
      <c r="F4525" t="s">
        <v>291</v>
      </c>
      <c r="G4525">
        <v>1</v>
      </c>
      <c r="H4525" t="str">
        <f>_xlfn.XLOOKUP(Table1[[#This Row],[ZIPCODE]],Table2[Zip Code],Table2[County])</f>
        <v>Davis</v>
      </c>
      <c r="I4525" t="str">
        <f>_xlfn.XLOOKUP(Table1[[#This Row],[ZIPCODE]],Table3[zip],Table3[county])</f>
        <v>Davis County</v>
      </c>
      <c r="J4525" t="str">
        <f>IFERROR(Table1[[#This Row],[County (Utah.gov)]], SUBSTITUTE(Table1[[#This Row],[County (WPR)]], " County", ""))</f>
        <v>Davis</v>
      </c>
    </row>
    <row r="4526" spans="1:10">
      <c r="A4526" t="s">
        <v>137</v>
      </c>
      <c r="B4526" t="s">
        <v>300</v>
      </c>
      <c r="C4526">
        <v>2025</v>
      </c>
      <c r="D4526">
        <v>2</v>
      </c>
      <c r="E4526">
        <v>84078</v>
      </c>
      <c r="F4526" t="s">
        <v>290</v>
      </c>
      <c r="G4526">
        <v>1</v>
      </c>
      <c r="H4526" t="str">
        <f>_xlfn.XLOOKUP(Table1[[#This Row],[ZIPCODE]],Table2[Zip Code],Table2[County])</f>
        <v>Uintah</v>
      </c>
      <c r="I4526" t="str">
        <f>_xlfn.XLOOKUP(Table1[[#This Row],[ZIPCODE]],Table3[zip],Table3[county])</f>
        <v>Uintah County</v>
      </c>
      <c r="J4526" t="str">
        <f>IFERROR(Table1[[#This Row],[County (Utah.gov)]], SUBSTITUTE(Table1[[#This Row],[County (WPR)]], " County", ""))</f>
        <v>Uintah</v>
      </c>
    </row>
    <row r="4527" spans="1:10">
      <c r="A4527" t="s">
        <v>137</v>
      </c>
      <c r="B4527" t="s">
        <v>300</v>
      </c>
      <c r="C4527">
        <v>2025</v>
      </c>
      <c r="D4527">
        <v>2</v>
      </c>
      <c r="E4527">
        <v>84081</v>
      </c>
      <c r="F4527" t="s">
        <v>290</v>
      </c>
      <c r="G4527">
        <v>3</v>
      </c>
      <c r="H4527" t="e">
        <f>_xlfn.XLOOKUP(Table1[[#This Row],[ZIPCODE]],Table2[Zip Code],Table2[County])</f>
        <v>#N/A</v>
      </c>
      <c r="I4527" t="str">
        <f>_xlfn.XLOOKUP(Table1[[#This Row],[ZIPCODE]],Table3[zip],Table3[county])</f>
        <v>Salt Lake County</v>
      </c>
      <c r="J4527" t="str">
        <f>IFERROR(Table1[[#This Row],[County (Utah.gov)]], SUBSTITUTE(Table1[[#This Row],[County (WPR)]], " County", ""))</f>
        <v>Salt Lake</v>
      </c>
    </row>
    <row r="4528" spans="1:10">
      <c r="A4528" t="s">
        <v>137</v>
      </c>
      <c r="B4528" t="s">
        <v>300</v>
      </c>
      <c r="C4528">
        <v>2025</v>
      </c>
      <c r="D4528">
        <v>2</v>
      </c>
      <c r="E4528">
        <v>84081</v>
      </c>
      <c r="F4528" t="s">
        <v>291</v>
      </c>
      <c r="G4528">
        <v>2</v>
      </c>
      <c r="H4528" t="e">
        <f>_xlfn.XLOOKUP(Table1[[#This Row],[ZIPCODE]],Table2[Zip Code],Table2[County])</f>
        <v>#N/A</v>
      </c>
      <c r="I4528" t="str">
        <f>_xlfn.XLOOKUP(Table1[[#This Row],[ZIPCODE]],Table3[zip],Table3[county])</f>
        <v>Salt Lake County</v>
      </c>
      <c r="J4528" t="str">
        <f>IFERROR(Table1[[#This Row],[County (Utah.gov)]], SUBSTITUTE(Table1[[#This Row],[County (WPR)]], " County", ""))</f>
        <v>Salt Lake</v>
      </c>
    </row>
    <row r="4529" spans="1:10">
      <c r="A4529" t="s">
        <v>137</v>
      </c>
      <c r="B4529" t="s">
        <v>300</v>
      </c>
      <c r="C4529">
        <v>2025</v>
      </c>
      <c r="D4529">
        <v>2</v>
      </c>
      <c r="E4529">
        <v>84084</v>
      </c>
      <c r="F4529" t="s">
        <v>291</v>
      </c>
      <c r="G4529">
        <v>1</v>
      </c>
      <c r="H4529" t="str">
        <f>_xlfn.XLOOKUP(Table1[[#This Row],[ZIPCODE]],Table2[Zip Code],Table2[County])</f>
        <v>Salt Lake</v>
      </c>
      <c r="I4529" t="str">
        <f>_xlfn.XLOOKUP(Table1[[#This Row],[ZIPCODE]],Table3[zip],Table3[county])</f>
        <v>Salt Lake County</v>
      </c>
      <c r="J4529" t="str">
        <f>IFERROR(Table1[[#This Row],[County (Utah.gov)]], SUBSTITUTE(Table1[[#This Row],[County (WPR)]], " County", ""))</f>
        <v>Salt Lake</v>
      </c>
    </row>
    <row r="4530" spans="1:10">
      <c r="A4530" t="s">
        <v>137</v>
      </c>
      <c r="B4530" t="s">
        <v>300</v>
      </c>
      <c r="C4530">
        <v>2025</v>
      </c>
      <c r="D4530">
        <v>2</v>
      </c>
      <c r="E4530">
        <v>84087</v>
      </c>
      <c r="F4530" t="s">
        <v>290</v>
      </c>
      <c r="G4530">
        <v>1</v>
      </c>
      <c r="H4530" t="str">
        <f>_xlfn.XLOOKUP(Table1[[#This Row],[ZIPCODE]],Table2[Zip Code],Table2[County])</f>
        <v>Davis</v>
      </c>
      <c r="I4530" t="str">
        <f>_xlfn.XLOOKUP(Table1[[#This Row],[ZIPCODE]],Table3[zip],Table3[county])</f>
        <v>Davis County</v>
      </c>
      <c r="J4530" t="str">
        <f>IFERROR(Table1[[#This Row],[County (Utah.gov)]], SUBSTITUTE(Table1[[#This Row],[County (WPR)]], " County", ""))</f>
        <v>Davis</v>
      </c>
    </row>
    <row r="4531" spans="1:10">
      <c r="A4531" t="s">
        <v>137</v>
      </c>
      <c r="B4531" t="s">
        <v>300</v>
      </c>
      <c r="C4531">
        <v>2025</v>
      </c>
      <c r="D4531">
        <v>2</v>
      </c>
      <c r="E4531">
        <v>84088</v>
      </c>
      <c r="F4531" t="s">
        <v>290</v>
      </c>
      <c r="G4531">
        <v>1</v>
      </c>
      <c r="H4531" t="str">
        <f>_xlfn.XLOOKUP(Table1[[#This Row],[ZIPCODE]],Table2[Zip Code],Table2[County])</f>
        <v>Salt Lake</v>
      </c>
      <c r="I4531" t="str">
        <f>_xlfn.XLOOKUP(Table1[[#This Row],[ZIPCODE]],Table3[zip],Table3[county])</f>
        <v>Salt Lake County</v>
      </c>
      <c r="J4531" t="str">
        <f>IFERROR(Table1[[#This Row],[County (Utah.gov)]], SUBSTITUTE(Table1[[#This Row],[County (WPR)]], " County", ""))</f>
        <v>Salt Lake</v>
      </c>
    </row>
    <row r="4532" spans="1:10">
      <c r="A4532" t="s">
        <v>137</v>
      </c>
      <c r="B4532" t="s">
        <v>300</v>
      </c>
      <c r="C4532">
        <v>2025</v>
      </c>
      <c r="D4532">
        <v>2</v>
      </c>
      <c r="E4532">
        <v>84088</v>
      </c>
      <c r="F4532" t="s">
        <v>291</v>
      </c>
      <c r="G4532">
        <v>1</v>
      </c>
      <c r="H4532" t="str">
        <f>_xlfn.XLOOKUP(Table1[[#This Row],[ZIPCODE]],Table2[Zip Code],Table2[County])</f>
        <v>Salt Lake</v>
      </c>
      <c r="I4532" t="str">
        <f>_xlfn.XLOOKUP(Table1[[#This Row],[ZIPCODE]],Table3[zip],Table3[county])</f>
        <v>Salt Lake County</v>
      </c>
      <c r="J4532" t="str">
        <f>IFERROR(Table1[[#This Row],[County (Utah.gov)]], SUBSTITUTE(Table1[[#This Row],[County (WPR)]], " County", ""))</f>
        <v>Salt Lake</v>
      </c>
    </row>
    <row r="4533" spans="1:10">
      <c r="A4533" t="s">
        <v>137</v>
      </c>
      <c r="B4533" t="s">
        <v>300</v>
      </c>
      <c r="C4533">
        <v>2025</v>
      </c>
      <c r="D4533">
        <v>2</v>
      </c>
      <c r="E4533">
        <v>84090</v>
      </c>
      <c r="F4533" t="s">
        <v>290</v>
      </c>
      <c r="G4533">
        <v>1</v>
      </c>
      <c r="H4533" t="str">
        <f>_xlfn.XLOOKUP(Table1[[#This Row],[ZIPCODE]],Table2[Zip Code],Table2[County])</f>
        <v>Salt Lake</v>
      </c>
      <c r="I4533" t="e">
        <f>_xlfn.XLOOKUP(Table1[[#This Row],[ZIPCODE]],Table3[zip],Table3[county])</f>
        <v>#N/A</v>
      </c>
      <c r="J4533" t="str">
        <f>IFERROR(Table1[[#This Row],[County (Utah.gov)]], SUBSTITUTE(Table1[[#This Row],[County (WPR)]], " County", ""))</f>
        <v>Salt Lake</v>
      </c>
    </row>
    <row r="4534" spans="1:10">
      <c r="A4534" t="s">
        <v>137</v>
      </c>
      <c r="B4534" t="s">
        <v>300</v>
      </c>
      <c r="C4534">
        <v>2025</v>
      </c>
      <c r="D4534">
        <v>2</v>
      </c>
      <c r="E4534">
        <v>84092</v>
      </c>
      <c r="F4534" t="s">
        <v>290</v>
      </c>
      <c r="G4534">
        <v>2</v>
      </c>
      <c r="H4534" t="str">
        <f>_xlfn.XLOOKUP(Table1[[#This Row],[ZIPCODE]],Table2[Zip Code],Table2[County])</f>
        <v>Salt Lake</v>
      </c>
      <c r="I4534" t="str">
        <f>_xlfn.XLOOKUP(Table1[[#This Row],[ZIPCODE]],Table3[zip],Table3[county])</f>
        <v>Salt Lake County</v>
      </c>
      <c r="J4534" t="str">
        <f>IFERROR(Table1[[#This Row],[County (Utah.gov)]], SUBSTITUTE(Table1[[#This Row],[County (WPR)]], " County", ""))</f>
        <v>Salt Lake</v>
      </c>
    </row>
    <row r="4535" spans="1:10">
      <c r="A4535" t="s">
        <v>137</v>
      </c>
      <c r="B4535" t="s">
        <v>300</v>
      </c>
      <c r="C4535">
        <v>2025</v>
      </c>
      <c r="D4535">
        <v>2</v>
      </c>
      <c r="E4535">
        <v>84094</v>
      </c>
      <c r="F4535" t="s">
        <v>290</v>
      </c>
      <c r="G4535">
        <v>1</v>
      </c>
      <c r="H4535" t="str">
        <f>_xlfn.XLOOKUP(Table1[[#This Row],[ZIPCODE]],Table2[Zip Code],Table2[County])</f>
        <v>Salt Lake</v>
      </c>
      <c r="I4535" t="str">
        <f>_xlfn.XLOOKUP(Table1[[#This Row],[ZIPCODE]],Table3[zip],Table3[county])</f>
        <v>Salt Lake County</v>
      </c>
      <c r="J4535" t="str">
        <f>IFERROR(Table1[[#This Row],[County (Utah.gov)]], SUBSTITUTE(Table1[[#This Row],[County (WPR)]], " County", ""))</f>
        <v>Salt Lake</v>
      </c>
    </row>
    <row r="4536" spans="1:10">
      <c r="A4536" t="s">
        <v>137</v>
      </c>
      <c r="B4536" t="s">
        <v>300</v>
      </c>
      <c r="C4536">
        <v>2025</v>
      </c>
      <c r="D4536">
        <v>2</v>
      </c>
      <c r="E4536">
        <v>84094</v>
      </c>
      <c r="F4536" t="s">
        <v>291</v>
      </c>
      <c r="G4536">
        <v>1</v>
      </c>
      <c r="H4536" t="str">
        <f>_xlfn.XLOOKUP(Table1[[#This Row],[ZIPCODE]],Table2[Zip Code],Table2[County])</f>
        <v>Salt Lake</v>
      </c>
      <c r="I4536" t="str">
        <f>_xlfn.XLOOKUP(Table1[[#This Row],[ZIPCODE]],Table3[zip],Table3[county])</f>
        <v>Salt Lake County</v>
      </c>
      <c r="J4536" t="str">
        <f>IFERROR(Table1[[#This Row],[County (Utah.gov)]], SUBSTITUTE(Table1[[#This Row],[County (WPR)]], " County", ""))</f>
        <v>Salt Lake</v>
      </c>
    </row>
    <row r="4537" spans="1:10">
      <c r="A4537" t="s">
        <v>137</v>
      </c>
      <c r="B4537" t="s">
        <v>300</v>
      </c>
      <c r="C4537">
        <v>2025</v>
      </c>
      <c r="D4537">
        <v>2</v>
      </c>
      <c r="E4537">
        <v>84095</v>
      </c>
      <c r="F4537" t="s">
        <v>290</v>
      </c>
      <c r="G4537">
        <v>10</v>
      </c>
      <c r="H4537" t="str">
        <f>_xlfn.XLOOKUP(Table1[[#This Row],[ZIPCODE]],Table2[Zip Code],Table2[County])</f>
        <v>Salt Lake</v>
      </c>
      <c r="I4537" t="str">
        <f>_xlfn.XLOOKUP(Table1[[#This Row],[ZIPCODE]],Table3[zip],Table3[county])</f>
        <v>Salt Lake County</v>
      </c>
      <c r="J4537" t="str">
        <f>IFERROR(Table1[[#This Row],[County (Utah.gov)]], SUBSTITUTE(Table1[[#This Row],[County (WPR)]], " County", ""))</f>
        <v>Salt Lake</v>
      </c>
    </row>
    <row r="4538" spans="1:10">
      <c r="A4538" t="s">
        <v>137</v>
      </c>
      <c r="B4538" t="s">
        <v>300</v>
      </c>
      <c r="C4538">
        <v>2025</v>
      </c>
      <c r="D4538">
        <v>2</v>
      </c>
      <c r="E4538">
        <v>84095</v>
      </c>
      <c r="F4538" t="s">
        <v>291</v>
      </c>
      <c r="G4538">
        <v>3</v>
      </c>
      <c r="H4538" t="str">
        <f>_xlfn.XLOOKUP(Table1[[#This Row],[ZIPCODE]],Table2[Zip Code],Table2[County])</f>
        <v>Salt Lake</v>
      </c>
      <c r="I4538" t="str">
        <f>_xlfn.XLOOKUP(Table1[[#This Row],[ZIPCODE]],Table3[zip],Table3[county])</f>
        <v>Salt Lake County</v>
      </c>
      <c r="J4538" t="str">
        <f>IFERROR(Table1[[#This Row],[County (Utah.gov)]], SUBSTITUTE(Table1[[#This Row],[County (WPR)]], " County", ""))</f>
        <v>Salt Lake</v>
      </c>
    </row>
    <row r="4539" spans="1:10">
      <c r="A4539" t="s">
        <v>137</v>
      </c>
      <c r="B4539" t="s">
        <v>300</v>
      </c>
      <c r="C4539">
        <v>2025</v>
      </c>
      <c r="D4539">
        <v>2</v>
      </c>
      <c r="E4539">
        <v>84096</v>
      </c>
      <c r="F4539" t="s">
        <v>290</v>
      </c>
      <c r="G4539">
        <v>11</v>
      </c>
      <c r="H4539" t="e">
        <f>_xlfn.XLOOKUP(Table1[[#This Row],[ZIPCODE]],Table2[Zip Code],Table2[County])</f>
        <v>#N/A</v>
      </c>
      <c r="I4539" t="str">
        <f>_xlfn.XLOOKUP(Table1[[#This Row],[ZIPCODE]],Table3[zip],Table3[county])</f>
        <v>Salt Lake County</v>
      </c>
      <c r="J4539" t="str">
        <f>IFERROR(Table1[[#This Row],[County (Utah.gov)]], SUBSTITUTE(Table1[[#This Row],[County (WPR)]], " County", ""))</f>
        <v>Salt Lake</v>
      </c>
    </row>
    <row r="4540" spans="1:10">
      <c r="A4540" t="s">
        <v>137</v>
      </c>
      <c r="B4540" t="s">
        <v>300</v>
      </c>
      <c r="C4540">
        <v>2025</v>
      </c>
      <c r="D4540">
        <v>2</v>
      </c>
      <c r="E4540">
        <v>84096</v>
      </c>
      <c r="F4540" t="s">
        <v>291</v>
      </c>
      <c r="G4540">
        <v>6</v>
      </c>
      <c r="H4540" t="e">
        <f>_xlfn.XLOOKUP(Table1[[#This Row],[ZIPCODE]],Table2[Zip Code],Table2[County])</f>
        <v>#N/A</v>
      </c>
      <c r="I4540" t="str">
        <f>_xlfn.XLOOKUP(Table1[[#This Row],[ZIPCODE]],Table3[zip],Table3[county])</f>
        <v>Salt Lake County</v>
      </c>
      <c r="J4540" t="str">
        <f>IFERROR(Table1[[#This Row],[County (Utah.gov)]], SUBSTITUTE(Table1[[#This Row],[County (WPR)]], " County", ""))</f>
        <v>Salt Lake</v>
      </c>
    </row>
    <row r="4541" spans="1:10">
      <c r="A4541" t="s">
        <v>137</v>
      </c>
      <c r="B4541" t="s">
        <v>300</v>
      </c>
      <c r="C4541">
        <v>2025</v>
      </c>
      <c r="D4541">
        <v>2</v>
      </c>
      <c r="E4541">
        <v>84097</v>
      </c>
      <c r="F4541" t="s">
        <v>290</v>
      </c>
      <c r="G4541">
        <v>9</v>
      </c>
      <c r="H4541" t="str">
        <f>_xlfn.XLOOKUP(Table1[[#This Row],[ZIPCODE]],Table2[Zip Code],Table2[County])</f>
        <v>Utah</v>
      </c>
      <c r="I4541" t="str">
        <f>_xlfn.XLOOKUP(Table1[[#This Row],[ZIPCODE]],Table3[zip],Table3[county])</f>
        <v>Utah County</v>
      </c>
      <c r="J4541" t="str">
        <f>IFERROR(Table1[[#This Row],[County (Utah.gov)]], SUBSTITUTE(Table1[[#This Row],[County (WPR)]], " County", ""))</f>
        <v>Utah</v>
      </c>
    </row>
    <row r="4542" spans="1:10">
      <c r="A4542" t="s">
        <v>137</v>
      </c>
      <c r="B4542" t="s">
        <v>300</v>
      </c>
      <c r="C4542">
        <v>2025</v>
      </c>
      <c r="D4542">
        <v>2</v>
      </c>
      <c r="E4542">
        <v>84097</v>
      </c>
      <c r="F4542" t="s">
        <v>291</v>
      </c>
      <c r="G4542">
        <v>4</v>
      </c>
      <c r="H4542" t="str">
        <f>_xlfn.XLOOKUP(Table1[[#This Row],[ZIPCODE]],Table2[Zip Code],Table2[County])</f>
        <v>Utah</v>
      </c>
      <c r="I4542" t="str">
        <f>_xlfn.XLOOKUP(Table1[[#This Row],[ZIPCODE]],Table3[zip],Table3[county])</f>
        <v>Utah County</v>
      </c>
      <c r="J4542" t="str">
        <f>IFERROR(Table1[[#This Row],[County (Utah.gov)]], SUBSTITUTE(Table1[[#This Row],[County (WPR)]], " County", ""))</f>
        <v>Utah</v>
      </c>
    </row>
    <row r="4543" spans="1:10">
      <c r="A4543" t="s">
        <v>137</v>
      </c>
      <c r="B4543" t="s">
        <v>300</v>
      </c>
      <c r="C4543">
        <v>2025</v>
      </c>
      <c r="D4543">
        <v>2</v>
      </c>
      <c r="E4543">
        <v>84098</v>
      </c>
      <c r="F4543" t="s">
        <v>290</v>
      </c>
      <c r="G4543">
        <v>1</v>
      </c>
      <c r="H4543" t="str">
        <f>_xlfn.XLOOKUP(Table1[[#This Row],[ZIPCODE]],Table2[Zip Code],Table2[County])</f>
        <v>Summit</v>
      </c>
      <c r="I4543" t="str">
        <f>_xlfn.XLOOKUP(Table1[[#This Row],[ZIPCODE]],Table3[zip],Table3[county])</f>
        <v>Summit County</v>
      </c>
      <c r="J4543" t="str">
        <f>IFERROR(Table1[[#This Row],[County (Utah.gov)]], SUBSTITUTE(Table1[[#This Row],[County (WPR)]], " County", ""))</f>
        <v>Summit</v>
      </c>
    </row>
    <row r="4544" spans="1:10">
      <c r="A4544" t="s">
        <v>137</v>
      </c>
      <c r="B4544" t="s">
        <v>300</v>
      </c>
      <c r="C4544">
        <v>2025</v>
      </c>
      <c r="D4544">
        <v>2</v>
      </c>
      <c r="E4544">
        <v>84098</v>
      </c>
      <c r="F4544" t="s">
        <v>291</v>
      </c>
      <c r="G4544">
        <v>1</v>
      </c>
      <c r="H4544" t="str">
        <f>_xlfn.XLOOKUP(Table1[[#This Row],[ZIPCODE]],Table2[Zip Code],Table2[County])</f>
        <v>Summit</v>
      </c>
      <c r="I4544" t="str">
        <f>_xlfn.XLOOKUP(Table1[[#This Row],[ZIPCODE]],Table3[zip],Table3[county])</f>
        <v>Summit County</v>
      </c>
      <c r="J4544" t="str">
        <f>IFERROR(Table1[[#This Row],[County (Utah.gov)]], SUBSTITUTE(Table1[[#This Row],[County (WPR)]], " County", ""))</f>
        <v>Summit</v>
      </c>
    </row>
    <row r="4545" spans="1:10">
      <c r="A4545" t="s">
        <v>137</v>
      </c>
      <c r="B4545" t="s">
        <v>300</v>
      </c>
      <c r="C4545">
        <v>2025</v>
      </c>
      <c r="D4545">
        <v>2</v>
      </c>
      <c r="E4545">
        <v>84102</v>
      </c>
      <c r="F4545" t="s">
        <v>291</v>
      </c>
      <c r="G4545">
        <v>1</v>
      </c>
      <c r="H4545" t="str">
        <f>_xlfn.XLOOKUP(Table1[[#This Row],[ZIPCODE]],Table2[Zip Code],Table2[County])</f>
        <v>Salt Lake</v>
      </c>
      <c r="I4545" t="str">
        <f>_xlfn.XLOOKUP(Table1[[#This Row],[ZIPCODE]],Table3[zip],Table3[county])</f>
        <v>Salt Lake County</v>
      </c>
      <c r="J4545" t="str">
        <f>IFERROR(Table1[[#This Row],[County (Utah.gov)]], SUBSTITUTE(Table1[[#This Row],[County (WPR)]], " County", ""))</f>
        <v>Salt Lake</v>
      </c>
    </row>
    <row r="4546" spans="1:10">
      <c r="A4546" t="s">
        <v>137</v>
      </c>
      <c r="B4546" t="s">
        <v>300</v>
      </c>
      <c r="C4546">
        <v>2025</v>
      </c>
      <c r="D4546">
        <v>2</v>
      </c>
      <c r="E4546">
        <v>84103</v>
      </c>
      <c r="F4546" t="s">
        <v>291</v>
      </c>
      <c r="G4546">
        <v>1</v>
      </c>
      <c r="H4546" t="str">
        <f>_xlfn.XLOOKUP(Table1[[#This Row],[ZIPCODE]],Table2[Zip Code],Table2[County])</f>
        <v>Salt Lake</v>
      </c>
      <c r="I4546" t="str">
        <f>_xlfn.XLOOKUP(Table1[[#This Row],[ZIPCODE]],Table3[zip],Table3[county])</f>
        <v>Salt Lake County</v>
      </c>
      <c r="J4546" t="str">
        <f>IFERROR(Table1[[#This Row],[County (Utah.gov)]], SUBSTITUTE(Table1[[#This Row],[County (WPR)]], " County", ""))</f>
        <v>Salt Lake</v>
      </c>
    </row>
    <row r="4547" spans="1:10">
      <c r="A4547" t="s">
        <v>137</v>
      </c>
      <c r="B4547" t="s">
        <v>300</v>
      </c>
      <c r="C4547">
        <v>2025</v>
      </c>
      <c r="D4547">
        <v>2</v>
      </c>
      <c r="E4547">
        <v>84104</v>
      </c>
      <c r="F4547" t="s">
        <v>290</v>
      </c>
      <c r="G4547">
        <v>1</v>
      </c>
      <c r="H4547" t="str">
        <f>_xlfn.XLOOKUP(Table1[[#This Row],[ZIPCODE]],Table2[Zip Code],Table2[County])</f>
        <v>Salt Lake</v>
      </c>
      <c r="I4547" t="str">
        <f>_xlfn.XLOOKUP(Table1[[#This Row],[ZIPCODE]],Table3[zip],Table3[county])</f>
        <v>Salt Lake County</v>
      </c>
      <c r="J4547" t="str">
        <f>IFERROR(Table1[[#This Row],[County (Utah.gov)]], SUBSTITUTE(Table1[[#This Row],[County (WPR)]], " County", ""))</f>
        <v>Salt Lake</v>
      </c>
    </row>
    <row r="4548" spans="1:10">
      <c r="A4548" t="s">
        <v>137</v>
      </c>
      <c r="B4548" t="s">
        <v>300</v>
      </c>
      <c r="C4548">
        <v>2025</v>
      </c>
      <c r="D4548">
        <v>2</v>
      </c>
      <c r="E4548">
        <v>84106</v>
      </c>
      <c r="F4548" t="s">
        <v>291</v>
      </c>
      <c r="G4548">
        <v>3</v>
      </c>
      <c r="H4548" t="str">
        <f>_xlfn.XLOOKUP(Table1[[#This Row],[ZIPCODE]],Table2[Zip Code],Table2[County])</f>
        <v>Salt Lake</v>
      </c>
      <c r="I4548" t="str">
        <f>_xlfn.XLOOKUP(Table1[[#This Row],[ZIPCODE]],Table3[zip],Table3[county])</f>
        <v>Salt Lake County</v>
      </c>
      <c r="J4548" t="str">
        <f>IFERROR(Table1[[#This Row],[County (Utah.gov)]], SUBSTITUTE(Table1[[#This Row],[County (WPR)]], " County", ""))</f>
        <v>Salt Lake</v>
      </c>
    </row>
    <row r="4549" spans="1:10">
      <c r="A4549" t="s">
        <v>137</v>
      </c>
      <c r="B4549" t="s">
        <v>300</v>
      </c>
      <c r="C4549">
        <v>2025</v>
      </c>
      <c r="D4549">
        <v>2</v>
      </c>
      <c r="E4549">
        <v>84107</v>
      </c>
      <c r="F4549" t="s">
        <v>290</v>
      </c>
      <c r="G4549">
        <v>1</v>
      </c>
      <c r="H4549" t="str">
        <f>_xlfn.XLOOKUP(Table1[[#This Row],[ZIPCODE]],Table2[Zip Code],Table2[County])</f>
        <v>Salt Lake</v>
      </c>
      <c r="I4549" t="str">
        <f>_xlfn.XLOOKUP(Table1[[#This Row],[ZIPCODE]],Table3[zip],Table3[county])</f>
        <v>Salt Lake County</v>
      </c>
      <c r="J4549" t="str">
        <f>IFERROR(Table1[[#This Row],[County (Utah.gov)]], SUBSTITUTE(Table1[[#This Row],[County (WPR)]], " County", ""))</f>
        <v>Salt Lake</v>
      </c>
    </row>
    <row r="4550" spans="1:10">
      <c r="A4550" t="s">
        <v>137</v>
      </c>
      <c r="B4550" t="s">
        <v>300</v>
      </c>
      <c r="C4550">
        <v>2025</v>
      </c>
      <c r="D4550">
        <v>2</v>
      </c>
      <c r="E4550">
        <v>84107</v>
      </c>
      <c r="F4550" t="s">
        <v>291</v>
      </c>
      <c r="G4550">
        <v>5</v>
      </c>
      <c r="H4550" t="str">
        <f>_xlfn.XLOOKUP(Table1[[#This Row],[ZIPCODE]],Table2[Zip Code],Table2[County])</f>
        <v>Salt Lake</v>
      </c>
      <c r="I4550" t="str">
        <f>_xlfn.XLOOKUP(Table1[[#This Row],[ZIPCODE]],Table3[zip],Table3[county])</f>
        <v>Salt Lake County</v>
      </c>
      <c r="J4550" t="str">
        <f>IFERROR(Table1[[#This Row],[County (Utah.gov)]], SUBSTITUTE(Table1[[#This Row],[County (WPR)]], " County", ""))</f>
        <v>Salt Lake</v>
      </c>
    </row>
    <row r="4551" spans="1:10">
      <c r="A4551" t="s">
        <v>137</v>
      </c>
      <c r="B4551" t="s">
        <v>300</v>
      </c>
      <c r="C4551">
        <v>2025</v>
      </c>
      <c r="D4551">
        <v>2</v>
      </c>
      <c r="E4551">
        <v>84108</v>
      </c>
      <c r="F4551" t="s">
        <v>290</v>
      </c>
      <c r="G4551">
        <v>1</v>
      </c>
      <c r="H4551" t="str">
        <f>_xlfn.XLOOKUP(Table1[[#This Row],[ZIPCODE]],Table2[Zip Code],Table2[County])</f>
        <v>Salt Lake</v>
      </c>
      <c r="I4551" t="str">
        <f>_xlfn.XLOOKUP(Table1[[#This Row],[ZIPCODE]],Table3[zip],Table3[county])</f>
        <v>Salt Lake County</v>
      </c>
      <c r="J4551" t="str">
        <f>IFERROR(Table1[[#This Row],[County (Utah.gov)]], SUBSTITUTE(Table1[[#This Row],[County (WPR)]], " County", ""))</f>
        <v>Salt Lake</v>
      </c>
    </row>
    <row r="4552" spans="1:10">
      <c r="A4552" t="s">
        <v>137</v>
      </c>
      <c r="B4552" t="s">
        <v>300</v>
      </c>
      <c r="C4552">
        <v>2025</v>
      </c>
      <c r="D4552">
        <v>2</v>
      </c>
      <c r="E4552">
        <v>84109</v>
      </c>
      <c r="F4552" t="s">
        <v>290</v>
      </c>
      <c r="G4552">
        <v>7</v>
      </c>
      <c r="H4552" t="str">
        <f>_xlfn.XLOOKUP(Table1[[#This Row],[ZIPCODE]],Table2[Zip Code],Table2[County])</f>
        <v>Salt Lake</v>
      </c>
      <c r="I4552" t="str">
        <f>_xlfn.XLOOKUP(Table1[[#This Row],[ZIPCODE]],Table3[zip],Table3[county])</f>
        <v>Salt Lake County</v>
      </c>
      <c r="J4552" t="str">
        <f>IFERROR(Table1[[#This Row],[County (Utah.gov)]], SUBSTITUTE(Table1[[#This Row],[County (WPR)]], " County", ""))</f>
        <v>Salt Lake</v>
      </c>
    </row>
    <row r="4553" spans="1:10">
      <c r="A4553" t="s">
        <v>137</v>
      </c>
      <c r="B4553" t="s">
        <v>300</v>
      </c>
      <c r="C4553">
        <v>2025</v>
      </c>
      <c r="D4553">
        <v>2</v>
      </c>
      <c r="E4553">
        <v>84109</v>
      </c>
      <c r="F4553" t="s">
        <v>291</v>
      </c>
      <c r="G4553">
        <v>3</v>
      </c>
      <c r="H4553" t="str">
        <f>_xlfn.XLOOKUP(Table1[[#This Row],[ZIPCODE]],Table2[Zip Code],Table2[County])</f>
        <v>Salt Lake</v>
      </c>
      <c r="I4553" t="str">
        <f>_xlfn.XLOOKUP(Table1[[#This Row],[ZIPCODE]],Table3[zip],Table3[county])</f>
        <v>Salt Lake County</v>
      </c>
      <c r="J4553" t="str">
        <f>IFERROR(Table1[[#This Row],[County (Utah.gov)]], SUBSTITUTE(Table1[[#This Row],[County (WPR)]], " County", ""))</f>
        <v>Salt Lake</v>
      </c>
    </row>
    <row r="4554" spans="1:10">
      <c r="A4554" t="s">
        <v>137</v>
      </c>
      <c r="B4554" t="s">
        <v>300</v>
      </c>
      <c r="C4554">
        <v>2025</v>
      </c>
      <c r="D4554">
        <v>2</v>
      </c>
      <c r="E4554">
        <v>84116</v>
      </c>
      <c r="F4554" t="s">
        <v>291</v>
      </c>
      <c r="G4554">
        <v>1</v>
      </c>
      <c r="H4554" t="str">
        <f>_xlfn.XLOOKUP(Table1[[#This Row],[ZIPCODE]],Table2[Zip Code],Table2[County])</f>
        <v>Salt Lake</v>
      </c>
      <c r="I4554" t="str">
        <f>_xlfn.XLOOKUP(Table1[[#This Row],[ZIPCODE]],Table3[zip],Table3[county])</f>
        <v>Salt Lake County</v>
      </c>
      <c r="J4554" t="str">
        <f>IFERROR(Table1[[#This Row],[County (Utah.gov)]], SUBSTITUTE(Table1[[#This Row],[County (WPR)]], " County", ""))</f>
        <v>Salt Lake</v>
      </c>
    </row>
    <row r="4555" spans="1:10">
      <c r="A4555" t="s">
        <v>137</v>
      </c>
      <c r="B4555" t="s">
        <v>300</v>
      </c>
      <c r="C4555">
        <v>2025</v>
      </c>
      <c r="D4555">
        <v>2</v>
      </c>
      <c r="E4555">
        <v>84117</v>
      </c>
      <c r="F4555" t="s">
        <v>290</v>
      </c>
      <c r="G4555">
        <v>2</v>
      </c>
      <c r="H4555" t="str">
        <f>_xlfn.XLOOKUP(Table1[[#This Row],[ZIPCODE]],Table2[Zip Code],Table2[County])</f>
        <v>Salt Lake</v>
      </c>
      <c r="I4555" t="str">
        <f>_xlfn.XLOOKUP(Table1[[#This Row],[ZIPCODE]],Table3[zip],Table3[county])</f>
        <v>Salt Lake County</v>
      </c>
      <c r="J4555" t="str">
        <f>IFERROR(Table1[[#This Row],[County (Utah.gov)]], SUBSTITUTE(Table1[[#This Row],[County (WPR)]], " County", ""))</f>
        <v>Salt Lake</v>
      </c>
    </row>
    <row r="4556" spans="1:10">
      <c r="A4556" t="s">
        <v>137</v>
      </c>
      <c r="B4556" t="s">
        <v>300</v>
      </c>
      <c r="C4556">
        <v>2025</v>
      </c>
      <c r="D4556">
        <v>2</v>
      </c>
      <c r="E4556">
        <v>84117</v>
      </c>
      <c r="F4556" t="s">
        <v>291</v>
      </c>
      <c r="G4556">
        <v>3</v>
      </c>
      <c r="H4556" t="str">
        <f>_xlfn.XLOOKUP(Table1[[#This Row],[ZIPCODE]],Table2[Zip Code],Table2[County])</f>
        <v>Salt Lake</v>
      </c>
      <c r="I4556" t="str">
        <f>_xlfn.XLOOKUP(Table1[[#This Row],[ZIPCODE]],Table3[zip],Table3[county])</f>
        <v>Salt Lake County</v>
      </c>
      <c r="J4556" t="str">
        <f>IFERROR(Table1[[#This Row],[County (Utah.gov)]], SUBSTITUTE(Table1[[#This Row],[County (WPR)]], " County", ""))</f>
        <v>Salt Lake</v>
      </c>
    </row>
    <row r="4557" spans="1:10">
      <c r="A4557" t="s">
        <v>137</v>
      </c>
      <c r="B4557" t="s">
        <v>300</v>
      </c>
      <c r="C4557">
        <v>2025</v>
      </c>
      <c r="D4557">
        <v>2</v>
      </c>
      <c r="E4557">
        <v>84118</v>
      </c>
      <c r="F4557" t="s">
        <v>290</v>
      </c>
      <c r="G4557">
        <v>1</v>
      </c>
      <c r="H4557" t="str">
        <f>_xlfn.XLOOKUP(Table1[[#This Row],[ZIPCODE]],Table2[Zip Code],Table2[County])</f>
        <v>Salt Lake</v>
      </c>
      <c r="I4557" t="str">
        <f>_xlfn.XLOOKUP(Table1[[#This Row],[ZIPCODE]],Table3[zip],Table3[county])</f>
        <v>Salt Lake County</v>
      </c>
      <c r="J4557" t="str">
        <f>IFERROR(Table1[[#This Row],[County (Utah.gov)]], SUBSTITUTE(Table1[[#This Row],[County (WPR)]], " County", ""))</f>
        <v>Salt Lake</v>
      </c>
    </row>
    <row r="4558" spans="1:10">
      <c r="A4558" t="s">
        <v>137</v>
      </c>
      <c r="B4558" t="s">
        <v>300</v>
      </c>
      <c r="C4558">
        <v>2025</v>
      </c>
      <c r="D4558">
        <v>2</v>
      </c>
      <c r="E4558">
        <v>84118</v>
      </c>
      <c r="F4558" t="s">
        <v>291</v>
      </c>
      <c r="G4558">
        <v>1</v>
      </c>
      <c r="H4558" t="str">
        <f>_xlfn.XLOOKUP(Table1[[#This Row],[ZIPCODE]],Table2[Zip Code],Table2[County])</f>
        <v>Salt Lake</v>
      </c>
      <c r="I4558" t="str">
        <f>_xlfn.XLOOKUP(Table1[[#This Row],[ZIPCODE]],Table3[zip],Table3[county])</f>
        <v>Salt Lake County</v>
      </c>
      <c r="J4558" t="str">
        <f>IFERROR(Table1[[#This Row],[County (Utah.gov)]], SUBSTITUTE(Table1[[#This Row],[County (WPR)]], " County", ""))</f>
        <v>Salt Lake</v>
      </c>
    </row>
    <row r="4559" spans="1:10">
      <c r="A4559" t="s">
        <v>137</v>
      </c>
      <c r="B4559" t="s">
        <v>300</v>
      </c>
      <c r="C4559">
        <v>2025</v>
      </c>
      <c r="D4559">
        <v>2</v>
      </c>
      <c r="E4559">
        <v>84120</v>
      </c>
      <c r="F4559" t="s">
        <v>291</v>
      </c>
      <c r="G4559">
        <v>1</v>
      </c>
      <c r="H4559" t="str">
        <f>_xlfn.XLOOKUP(Table1[[#This Row],[ZIPCODE]],Table2[Zip Code],Table2[County])</f>
        <v>Salt Lake</v>
      </c>
      <c r="I4559" t="str">
        <f>_xlfn.XLOOKUP(Table1[[#This Row],[ZIPCODE]],Table3[zip],Table3[county])</f>
        <v>Salt Lake County</v>
      </c>
      <c r="J4559" t="str">
        <f>IFERROR(Table1[[#This Row],[County (Utah.gov)]], SUBSTITUTE(Table1[[#This Row],[County (WPR)]], " County", ""))</f>
        <v>Salt Lake</v>
      </c>
    </row>
    <row r="4560" spans="1:10">
      <c r="A4560" t="s">
        <v>137</v>
      </c>
      <c r="B4560" t="s">
        <v>300</v>
      </c>
      <c r="C4560">
        <v>2025</v>
      </c>
      <c r="D4560">
        <v>2</v>
      </c>
      <c r="E4560">
        <v>84121</v>
      </c>
      <c r="F4560" t="s">
        <v>290</v>
      </c>
      <c r="G4560">
        <v>3</v>
      </c>
      <c r="H4560" t="str">
        <f>_xlfn.XLOOKUP(Table1[[#This Row],[ZIPCODE]],Table2[Zip Code],Table2[County])</f>
        <v>Salt Lake</v>
      </c>
      <c r="I4560" t="str">
        <f>_xlfn.XLOOKUP(Table1[[#This Row],[ZIPCODE]],Table3[zip],Table3[county])</f>
        <v>Salt Lake County</v>
      </c>
      <c r="J4560" t="str">
        <f>IFERROR(Table1[[#This Row],[County (Utah.gov)]], SUBSTITUTE(Table1[[#This Row],[County (WPR)]], " County", ""))</f>
        <v>Salt Lake</v>
      </c>
    </row>
    <row r="4561" spans="1:10">
      <c r="A4561" t="s">
        <v>137</v>
      </c>
      <c r="B4561" t="s">
        <v>300</v>
      </c>
      <c r="C4561">
        <v>2025</v>
      </c>
      <c r="D4561">
        <v>2</v>
      </c>
      <c r="E4561">
        <v>84123</v>
      </c>
      <c r="F4561" t="s">
        <v>290</v>
      </c>
      <c r="G4561">
        <v>2</v>
      </c>
      <c r="H4561" t="str">
        <f>_xlfn.XLOOKUP(Table1[[#This Row],[ZIPCODE]],Table2[Zip Code],Table2[County])</f>
        <v>Salt Lake</v>
      </c>
      <c r="I4561" t="str">
        <f>_xlfn.XLOOKUP(Table1[[#This Row],[ZIPCODE]],Table3[zip],Table3[county])</f>
        <v>Salt Lake County</v>
      </c>
      <c r="J4561" t="str">
        <f>IFERROR(Table1[[#This Row],[County (Utah.gov)]], SUBSTITUTE(Table1[[#This Row],[County (WPR)]], " County", ""))</f>
        <v>Salt Lake</v>
      </c>
    </row>
    <row r="4562" spans="1:10">
      <c r="A4562" t="s">
        <v>137</v>
      </c>
      <c r="B4562" t="s">
        <v>300</v>
      </c>
      <c r="C4562">
        <v>2025</v>
      </c>
      <c r="D4562">
        <v>2</v>
      </c>
      <c r="E4562">
        <v>84124</v>
      </c>
      <c r="F4562" t="s">
        <v>290</v>
      </c>
      <c r="G4562">
        <v>2</v>
      </c>
      <c r="H4562" t="str">
        <f>_xlfn.XLOOKUP(Table1[[#This Row],[ZIPCODE]],Table2[Zip Code],Table2[County])</f>
        <v>Salt Lake</v>
      </c>
      <c r="I4562" t="str">
        <f>_xlfn.XLOOKUP(Table1[[#This Row],[ZIPCODE]],Table3[zip],Table3[county])</f>
        <v>Salt Lake County</v>
      </c>
      <c r="J4562" t="str">
        <f>IFERROR(Table1[[#This Row],[County (Utah.gov)]], SUBSTITUTE(Table1[[#This Row],[County (WPR)]], " County", ""))</f>
        <v>Salt Lake</v>
      </c>
    </row>
    <row r="4563" spans="1:10">
      <c r="A4563" t="s">
        <v>137</v>
      </c>
      <c r="B4563" t="s">
        <v>300</v>
      </c>
      <c r="C4563">
        <v>2025</v>
      </c>
      <c r="D4563">
        <v>2</v>
      </c>
      <c r="E4563">
        <v>84124</v>
      </c>
      <c r="F4563" t="s">
        <v>291</v>
      </c>
      <c r="G4563">
        <v>1</v>
      </c>
      <c r="H4563" t="str">
        <f>_xlfn.XLOOKUP(Table1[[#This Row],[ZIPCODE]],Table2[Zip Code],Table2[County])</f>
        <v>Salt Lake</v>
      </c>
      <c r="I4563" t="str">
        <f>_xlfn.XLOOKUP(Table1[[#This Row],[ZIPCODE]],Table3[zip],Table3[county])</f>
        <v>Salt Lake County</v>
      </c>
      <c r="J4563" t="str">
        <f>IFERROR(Table1[[#This Row],[County (Utah.gov)]], SUBSTITUTE(Table1[[#This Row],[County (WPR)]], " County", ""))</f>
        <v>Salt Lake</v>
      </c>
    </row>
    <row r="4564" spans="1:10">
      <c r="A4564" t="s">
        <v>137</v>
      </c>
      <c r="B4564" t="s">
        <v>300</v>
      </c>
      <c r="C4564">
        <v>2025</v>
      </c>
      <c r="D4564">
        <v>2</v>
      </c>
      <c r="E4564">
        <v>84128</v>
      </c>
      <c r="F4564" t="s">
        <v>291</v>
      </c>
      <c r="G4564">
        <v>1</v>
      </c>
      <c r="H4564" t="str">
        <f>_xlfn.XLOOKUP(Table1[[#This Row],[ZIPCODE]],Table2[Zip Code],Table2[County])</f>
        <v>Salt Lake</v>
      </c>
      <c r="I4564" t="str">
        <f>_xlfn.XLOOKUP(Table1[[#This Row],[ZIPCODE]],Table3[zip],Table3[county])</f>
        <v>Salt Lake County</v>
      </c>
      <c r="J4564" t="str">
        <f>IFERROR(Table1[[#This Row],[County (Utah.gov)]], SUBSTITUTE(Table1[[#This Row],[County (WPR)]], " County", ""))</f>
        <v>Salt Lake</v>
      </c>
    </row>
    <row r="4565" spans="1:10">
      <c r="A4565" t="s">
        <v>137</v>
      </c>
      <c r="B4565" t="s">
        <v>300</v>
      </c>
      <c r="C4565">
        <v>2025</v>
      </c>
      <c r="D4565">
        <v>2</v>
      </c>
      <c r="E4565">
        <v>84129</v>
      </c>
      <c r="F4565" t="s">
        <v>290</v>
      </c>
      <c r="G4565">
        <v>1</v>
      </c>
      <c r="H4565" t="e">
        <f>_xlfn.XLOOKUP(Table1[[#This Row],[ZIPCODE]],Table2[Zip Code],Table2[County])</f>
        <v>#N/A</v>
      </c>
      <c r="I4565" t="str">
        <f>_xlfn.XLOOKUP(Table1[[#This Row],[ZIPCODE]],Table3[zip],Table3[county])</f>
        <v>Salt Lake County</v>
      </c>
      <c r="J4565" t="str">
        <f>IFERROR(Table1[[#This Row],[County (Utah.gov)]], SUBSTITUTE(Table1[[#This Row],[County (WPR)]], " County", ""))</f>
        <v>Salt Lake</v>
      </c>
    </row>
    <row r="4566" spans="1:10">
      <c r="A4566" t="s">
        <v>137</v>
      </c>
      <c r="B4566" t="s">
        <v>300</v>
      </c>
      <c r="C4566">
        <v>2025</v>
      </c>
      <c r="D4566">
        <v>2</v>
      </c>
      <c r="E4566">
        <v>84129</v>
      </c>
      <c r="F4566" t="s">
        <v>291</v>
      </c>
      <c r="G4566">
        <v>2</v>
      </c>
      <c r="H4566" t="e">
        <f>_xlfn.XLOOKUP(Table1[[#This Row],[ZIPCODE]],Table2[Zip Code],Table2[County])</f>
        <v>#N/A</v>
      </c>
      <c r="I4566" t="str">
        <f>_xlfn.XLOOKUP(Table1[[#This Row],[ZIPCODE]],Table3[zip],Table3[county])</f>
        <v>Salt Lake County</v>
      </c>
      <c r="J4566" t="str">
        <f>IFERROR(Table1[[#This Row],[County (Utah.gov)]], SUBSTITUTE(Table1[[#This Row],[County (WPR)]], " County", ""))</f>
        <v>Salt Lake</v>
      </c>
    </row>
    <row r="4567" spans="1:10">
      <c r="A4567" t="s">
        <v>137</v>
      </c>
      <c r="B4567" t="s">
        <v>300</v>
      </c>
      <c r="C4567">
        <v>2025</v>
      </c>
      <c r="D4567">
        <v>2</v>
      </c>
      <c r="E4567">
        <v>84302</v>
      </c>
      <c r="F4567" t="s">
        <v>291</v>
      </c>
      <c r="G4567">
        <v>1</v>
      </c>
      <c r="H4567" t="str">
        <f>_xlfn.XLOOKUP(Table1[[#This Row],[ZIPCODE]],Table2[Zip Code],Table2[County])</f>
        <v>Box Elder</v>
      </c>
      <c r="I4567" t="str">
        <f>_xlfn.XLOOKUP(Table1[[#This Row],[ZIPCODE]],Table3[zip],Table3[county])</f>
        <v>Box Elder County</v>
      </c>
      <c r="J4567" t="str">
        <f>IFERROR(Table1[[#This Row],[County (Utah.gov)]], SUBSTITUTE(Table1[[#This Row],[County (WPR)]], " County", ""))</f>
        <v>Box Elder</v>
      </c>
    </row>
    <row r="4568" spans="1:10">
      <c r="A4568" t="s">
        <v>137</v>
      </c>
      <c r="B4568" t="s">
        <v>300</v>
      </c>
      <c r="C4568">
        <v>2025</v>
      </c>
      <c r="D4568">
        <v>2</v>
      </c>
      <c r="E4568">
        <v>84320</v>
      </c>
      <c r="F4568" t="s">
        <v>290</v>
      </c>
      <c r="G4568">
        <v>1</v>
      </c>
      <c r="H4568" t="str">
        <f>_xlfn.XLOOKUP(Table1[[#This Row],[ZIPCODE]],Table2[Zip Code],Table2[County])</f>
        <v>Cache</v>
      </c>
      <c r="I4568" t="str">
        <f>_xlfn.XLOOKUP(Table1[[#This Row],[ZIPCODE]],Table3[zip],Table3[county])</f>
        <v>Cache County</v>
      </c>
      <c r="J4568" t="str">
        <f>IFERROR(Table1[[#This Row],[County (Utah.gov)]], SUBSTITUTE(Table1[[#This Row],[County (WPR)]], " County", ""))</f>
        <v>Cache</v>
      </c>
    </row>
    <row r="4569" spans="1:10">
      <c r="A4569" t="s">
        <v>137</v>
      </c>
      <c r="B4569" t="s">
        <v>300</v>
      </c>
      <c r="C4569">
        <v>2025</v>
      </c>
      <c r="D4569">
        <v>2</v>
      </c>
      <c r="E4569">
        <v>84321</v>
      </c>
      <c r="F4569" t="s">
        <v>290</v>
      </c>
      <c r="G4569">
        <v>2</v>
      </c>
      <c r="H4569" t="str">
        <f>_xlfn.XLOOKUP(Table1[[#This Row],[ZIPCODE]],Table2[Zip Code],Table2[County])</f>
        <v>Cache</v>
      </c>
      <c r="I4569" t="str">
        <f>_xlfn.XLOOKUP(Table1[[#This Row],[ZIPCODE]],Table3[zip],Table3[county])</f>
        <v>Cache County</v>
      </c>
      <c r="J4569" t="str">
        <f>IFERROR(Table1[[#This Row],[County (Utah.gov)]], SUBSTITUTE(Table1[[#This Row],[County (WPR)]], " County", ""))</f>
        <v>Cache</v>
      </c>
    </row>
    <row r="4570" spans="1:10">
      <c r="A4570" t="s">
        <v>137</v>
      </c>
      <c r="B4570" t="s">
        <v>300</v>
      </c>
      <c r="C4570">
        <v>2025</v>
      </c>
      <c r="D4570">
        <v>2</v>
      </c>
      <c r="E4570">
        <v>84325</v>
      </c>
      <c r="F4570" t="s">
        <v>290</v>
      </c>
      <c r="G4570">
        <v>1</v>
      </c>
      <c r="H4570" t="str">
        <f>_xlfn.XLOOKUP(Table1[[#This Row],[ZIPCODE]],Table2[Zip Code],Table2[County])</f>
        <v>Cache</v>
      </c>
      <c r="I4570" t="str">
        <f>_xlfn.XLOOKUP(Table1[[#This Row],[ZIPCODE]],Table3[zip],Table3[county])</f>
        <v>Cache County</v>
      </c>
      <c r="J4570" t="str">
        <f>IFERROR(Table1[[#This Row],[County (Utah.gov)]], SUBSTITUTE(Table1[[#This Row],[County (WPR)]], " County", ""))</f>
        <v>Cache</v>
      </c>
    </row>
    <row r="4571" spans="1:10">
      <c r="A4571" t="s">
        <v>137</v>
      </c>
      <c r="B4571" t="s">
        <v>300</v>
      </c>
      <c r="C4571">
        <v>2025</v>
      </c>
      <c r="D4571">
        <v>2</v>
      </c>
      <c r="E4571">
        <v>84326</v>
      </c>
      <c r="F4571" t="s">
        <v>291</v>
      </c>
      <c r="G4571">
        <v>1</v>
      </c>
      <c r="H4571" t="str">
        <f>_xlfn.XLOOKUP(Table1[[#This Row],[ZIPCODE]],Table2[Zip Code],Table2[County])</f>
        <v>Cache</v>
      </c>
      <c r="I4571" t="str">
        <f>_xlfn.XLOOKUP(Table1[[#This Row],[ZIPCODE]],Table3[zip],Table3[county])</f>
        <v>Cache County</v>
      </c>
      <c r="J4571" t="str">
        <f>IFERROR(Table1[[#This Row],[County (Utah.gov)]], SUBSTITUTE(Table1[[#This Row],[County (WPR)]], " County", ""))</f>
        <v>Cache</v>
      </c>
    </row>
    <row r="4572" spans="1:10">
      <c r="A4572" t="s">
        <v>137</v>
      </c>
      <c r="B4572" t="s">
        <v>300</v>
      </c>
      <c r="C4572">
        <v>2025</v>
      </c>
      <c r="D4572">
        <v>2</v>
      </c>
      <c r="E4572">
        <v>84335</v>
      </c>
      <c r="F4572" t="s">
        <v>291</v>
      </c>
      <c r="G4572">
        <v>1</v>
      </c>
      <c r="H4572" t="str">
        <f>_xlfn.XLOOKUP(Table1[[#This Row],[ZIPCODE]],Table2[Zip Code],Table2[County])</f>
        <v>Cache</v>
      </c>
      <c r="I4572" t="str">
        <f>_xlfn.XLOOKUP(Table1[[#This Row],[ZIPCODE]],Table3[zip],Table3[county])</f>
        <v>Cache County</v>
      </c>
      <c r="J4572" t="str">
        <f>IFERROR(Table1[[#This Row],[County (Utah.gov)]], SUBSTITUTE(Table1[[#This Row],[County (WPR)]], " County", ""))</f>
        <v>Cache</v>
      </c>
    </row>
    <row r="4573" spans="1:10">
      <c r="A4573" t="s">
        <v>137</v>
      </c>
      <c r="B4573" t="s">
        <v>300</v>
      </c>
      <c r="C4573">
        <v>2025</v>
      </c>
      <c r="D4573">
        <v>2</v>
      </c>
      <c r="E4573">
        <v>84337</v>
      </c>
      <c r="F4573" t="s">
        <v>290</v>
      </c>
      <c r="G4573">
        <v>1</v>
      </c>
      <c r="H4573" t="str">
        <f>_xlfn.XLOOKUP(Table1[[#This Row],[ZIPCODE]],Table2[Zip Code],Table2[County])</f>
        <v>Box Elder</v>
      </c>
      <c r="I4573" t="str">
        <f>_xlfn.XLOOKUP(Table1[[#This Row],[ZIPCODE]],Table3[zip],Table3[county])</f>
        <v>Box Elder County</v>
      </c>
      <c r="J4573" t="str">
        <f>IFERROR(Table1[[#This Row],[County (Utah.gov)]], SUBSTITUTE(Table1[[#This Row],[County (WPR)]], " County", ""))</f>
        <v>Box Elder</v>
      </c>
    </row>
    <row r="4574" spans="1:10">
      <c r="A4574" t="s">
        <v>137</v>
      </c>
      <c r="B4574" t="s">
        <v>300</v>
      </c>
      <c r="C4574">
        <v>2025</v>
      </c>
      <c r="D4574">
        <v>2</v>
      </c>
      <c r="E4574">
        <v>84339</v>
      </c>
      <c r="F4574" t="s">
        <v>291</v>
      </c>
      <c r="G4574">
        <v>1</v>
      </c>
      <c r="H4574" t="str">
        <f>_xlfn.XLOOKUP(Table1[[#This Row],[ZIPCODE]],Table2[Zip Code],Table2[County])</f>
        <v>Cache</v>
      </c>
      <c r="I4574" t="str">
        <f>_xlfn.XLOOKUP(Table1[[#This Row],[ZIPCODE]],Table3[zip],Table3[county])</f>
        <v>Cache County</v>
      </c>
      <c r="J4574" t="str">
        <f>IFERROR(Table1[[#This Row],[County (Utah.gov)]], SUBSTITUTE(Table1[[#This Row],[County (WPR)]], " County", ""))</f>
        <v>Cache</v>
      </c>
    </row>
    <row r="4575" spans="1:10">
      <c r="A4575" t="s">
        <v>137</v>
      </c>
      <c r="B4575" t="s">
        <v>300</v>
      </c>
      <c r="C4575">
        <v>2025</v>
      </c>
      <c r="D4575">
        <v>2</v>
      </c>
      <c r="E4575">
        <v>84340</v>
      </c>
      <c r="F4575" t="s">
        <v>290</v>
      </c>
      <c r="G4575">
        <v>1</v>
      </c>
      <c r="H4575" t="str">
        <f>_xlfn.XLOOKUP(Table1[[#This Row],[ZIPCODE]],Table2[Zip Code],Table2[County])</f>
        <v>Box Elder</v>
      </c>
      <c r="I4575" t="str">
        <f>_xlfn.XLOOKUP(Table1[[#This Row],[ZIPCODE]],Table3[zip],Table3[county])</f>
        <v>Box Elder County</v>
      </c>
      <c r="J4575" t="str">
        <f>IFERROR(Table1[[#This Row],[County (Utah.gov)]], SUBSTITUTE(Table1[[#This Row],[County (WPR)]], " County", ""))</f>
        <v>Box Elder</v>
      </c>
    </row>
    <row r="4576" spans="1:10">
      <c r="A4576" t="s">
        <v>137</v>
      </c>
      <c r="B4576" t="s">
        <v>300</v>
      </c>
      <c r="C4576">
        <v>2025</v>
      </c>
      <c r="D4576">
        <v>2</v>
      </c>
      <c r="E4576">
        <v>84341</v>
      </c>
      <c r="F4576" t="s">
        <v>290</v>
      </c>
      <c r="G4576">
        <v>1</v>
      </c>
      <c r="H4576" t="str">
        <f>_xlfn.XLOOKUP(Table1[[#This Row],[ZIPCODE]],Table2[Zip Code],Table2[County])</f>
        <v>Cache</v>
      </c>
      <c r="I4576" t="str">
        <f>_xlfn.XLOOKUP(Table1[[#This Row],[ZIPCODE]],Table3[zip],Table3[county])</f>
        <v>Cache County</v>
      </c>
      <c r="J4576" t="str">
        <f>IFERROR(Table1[[#This Row],[County (Utah.gov)]], SUBSTITUTE(Table1[[#This Row],[County (WPR)]], " County", ""))</f>
        <v>Cache</v>
      </c>
    </row>
    <row r="4577" spans="1:10">
      <c r="A4577" t="s">
        <v>137</v>
      </c>
      <c r="B4577" t="s">
        <v>300</v>
      </c>
      <c r="C4577">
        <v>2025</v>
      </c>
      <c r="D4577">
        <v>2</v>
      </c>
      <c r="E4577">
        <v>84401</v>
      </c>
      <c r="F4577" t="s">
        <v>291</v>
      </c>
      <c r="G4577">
        <v>1</v>
      </c>
      <c r="H4577" t="str">
        <f>_xlfn.XLOOKUP(Table1[[#This Row],[ZIPCODE]],Table2[Zip Code],Table2[County])</f>
        <v>Weber</v>
      </c>
      <c r="I4577" t="str">
        <f>_xlfn.XLOOKUP(Table1[[#This Row],[ZIPCODE]],Table3[zip],Table3[county])</f>
        <v>Weber County</v>
      </c>
      <c r="J4577" t="str">
        <f>IFERROR(Table1[[#This Row],[County (Utah.gov)]], SUBSTITUTE(Table1[[#This Row],[County (WPR)]], " County", ""))</f>
        <v>Weber</v>
      </c>
    </row>
    <row r="4578" spans="1:10">
      <c r="A4578" t="s">
        <v>137</v>
      </c>
      <c r="B4578" t="s">
        <v>300</v>
      </c>
      <c r="C4578">
        <v>2025</v>
      </c>
      <c r="D4578">
        <v>2</v>
      </c>
      <c r="E4578">
        <v>84404</v>
      </c>
      <c r="F4578" t="s">
        <v>290</v>
      </c>
      <c r="G4578">
        <v>1</v>
      </c>
      <c r="H4578" t="str">
        <f>_xlfn.XLOOKUP(Table1[[#This Row],[ZIPCODE]],Table2[Zip Code],Table2[County])</f>
        <v>Weber</v>
      </c>
      <c r="I4578" t="str">
        <f>_xlfn.XLOOKUP(Table1[[#This Row],[ZIPCODE]],Table3[zip],Table3[county])</f>
        <v>Weber County</v>
      </c>
      <c r="J4578" t="str">
        <f>IFERROR(Table1[[#This Row],[County (Utah.gov)]], SUBSTITUTE(Table1[[#This Row],[County (WPR)]], " County", ""))</f>
        <v>Weber</v>
      </c>
    </row>
    <row r="4579" spans="1:10">
      <c r="A4579" t="s">
        <v>137</v>
      </c>
      <c r="B4579" t="s">
        <v>300</v>
      </c>
      <c r="C4579">
        <v>2025</v>
      </c>
      <c r="D4579">
        <v>2</v>
      </c>
      <c r="E4579">
        <v>84404</v>
      </c>
      <c r="F4579" t="s">
        <v>291</v>
      </c>
      <c r="G4579">
        <v>1</v>
      </c>
      <c r="H4579" t="str">
        <f>_xlfn.XLOOKUP(Table1[[#This Row],[ZIPCODE]],Table2[Zip Code],Table2[County])</f>
        <v>Weber</v>
      </c>
      <c r="I4579" t="str">
        <f>_xlfn.XLOOKUP(Table1[[#This Row],[ZIPCODE]],Table3[zip],Table3[county])</f>
        <v>Weber County</v>
      </c>
      <c r="J4579" t="str">
        <f>IFERROR(Table1[[#This Row],[County (Utah.gov)]], SUBSTITUTE(Table1[[#This Row],[County (WPR)]], " County", ""))</f>
        <v>Weber</v>
      </c>
    </row>
    <row r="4580" spans="1:10">
      <c r="A4580" t="s">
        <v>137</v>
      </c>
      <c r="B4580" t="s">
        <v>300</v>
      </c>
      <c r="C4580">
        <v>2025</v>
      </c>
      <c r="D4580">
        <v>2</v>
      </c>
      <c r="E4580">
        <v>84405</v>
      </c>
      <c r="F4580" t="s">
        <v>290</v>
      </c>
      <c r="G4580">
        <v>1</v>
      </c>
      <c r="H4580" t="str">
        <f>_xlfn.XLOOKUP(Table1[[#This Row],[ZIPCODE]],Table2[Zip Code],Table2[County])</f>
        <v>Weber</v>
      </c>
      <c r="I4580" t="str">
        <f>_xlfn.XLOOKUP(Table1[[#This Row],[ZIPCODE]],Table3[zip],Table3[county])</f>
        <v>Weber County</v>
      </c>
      <c r="J4580" t="str">
        <f>IFERROR(Table1[[#This Row],[County (Utah.gov)]], SUBSTITUTE(Table1[[#This Row],[County (WPR)]], " County", ""))</f>
        <v>Weber</v>
      </c>
    </row>
    <row r="4581" spans="1:10">
      <c r="A4581" t="s">
        <v>137</v>
      </c>
      <c r="B4581" t="s">
        <v>300</v>
      </c>
      <c r="C4581">
        <v>2025</v>
      </c>
      <c r="D4581">
        <v>2</v>
      </c>
      <c r="E4581">
        <v>84414</v>
      </c>
      <c r="F4581" t="s">
        <v>291</v>
      </c>
      <c r="G4581">
        <v>1</v>
      </c>
      <c r="H4581" t="str">
        <f>_xlfn.XLOOKUP(Table1[[#This Row],[ZIPCODE]],Table2[Zip Code],Table2[County])</f>
        <v>Weber</v>
      </c>
      <c r="I4581" t="str">
        <f>_xlfn.XLOOKUP(Table1[[#This Row],[ZIPCODE]],Table3[zip],Table3[county])</f>
        <v>Weber County</v>
      </c>
      <c r="J4581" t="str">
        <f>IFERROR(Table1[[#This Row],[County (Utah.gov)]], SUBSTITUTE(Table1[[#This Row],[County (WPR)]], " County", ""))</f>
        <v>Weber</v>
      </c>
    </row>
    <row r="4582" spans="1:10">
      <c r="A4582" t="s">
        <v>137</v>
      </c>
      <c r="B4582" t="s">
        <v>300</v>
      </c>
      <c r="C4582">
        <v>2025</v>
      </c>
      <c r="D4582">
        <v>2</v>
      </c>
      <c r="E4582">
        <v>84501</v>
      </c>
      <c r="F4582" t="s">
        <v>290</v>
      </c>
      <c r="G4582">
        <v>1</v>
      </c>
      <c r="H4582" t="str">
        <f>_xlfn.XLOOKUP(Table1[[#This Row],[ZIPCODE]],Table2[Zip Code],Table2[County])</f>
        <v>Carbon</v>
      </c>
      <c r="I4582" t="str">
        <f>_xlfn.XLOOKUP(Table1[[#This Row],[ZIPCODE]],Table3[zip],Table3[county])</f>
        <v>Carbon County</v>
      </c>
      <c r="J4582" t="str">
        <f>IFERROR(Table1[[#This Row],[County (Utah.gov)]], SUBSTITUTE(Table1[[#This Row],[County (WPR)]], " County", ""))</f>
        <v>Carbon</v>
      </c>
    </row>
    <row r="4583" spans="1:10">
      <c r="A4583" t="s">
        <v>137</v>
      </c>
      <c r="B4583" t="s">
        <v>300</v>
      </c>
      <c r="C4583">
        <v>2025</v>
      </c>
      <c r="D4583">
        <v>2</v>
      </c>
      <c r="E4583">
        <v>84601</v>
      </c>
      <c r="F4583" t="s">
        <v>290</v>
      </c>
      <c r="G4583">
        <v>16</v>
      </c>
      <c r="H4583" t="str">
        <f>_xlfn.XLOOKUP(Table1[[#This Row],[ZIPCODE]],Table2[Zip Code],Table2[County])</f>
        <v>Utah</v>
      </c>
      <c r="I4583" t="str">
        <f>_xlfn.XLOOKUP(Table1[[#This Row],[ZIPCODE]],Table3[zip],Table3[county])</f>
        <v>Utah County</v>
      </c>
      <c r="J4583" t="str">
        <f>IFERROR(Table1[[#This Row],[County (Utah.gov)]], SUBSTITUTE(Table1[[#This Row],[County (WPR)]], " County", ""))</f>
        <v>Utah</v>
      </c>
    </row>
    <row r="4584" spans="1:10">
      <c r="A4584" t="s">
        <v>137</v>
      </c>
      <c r="B4584" t="s">
        <v>300</v>
      </c>
      <c r="C4584">
        <v>2025</v>
      </c>
      <c r="D4584">
        <v>2</v>
      </c>
      <c r="E4584">
        <v>84601</v>
      </c>
      <c r="F4584" t="s">
        <v>291</v>
      </c>
      <c r="G4584">
        <v>9</v>
      </c>
      <c r="H4584" t="str">
        <f>_xlfn.XLOOKUP(Table1[[#This Row],[ZIPCODE]],Table2[Zip Code],Table2[County])</f>
        <v>Utah</v>
      </c>
      <c r="I4584" t="str">
        <f>_xlfn.XLOOKUP(Table1[[#This Row],[ZIPCODE]],Table3[zip],Table3[county])</f>
        <v>Utah County</v>
      </c>
      <c r="J4584" t="str">
        <f>IFERROR(Table1[[#This Row],[County (Utah.gov)]], SUBSTITUTE(Table1[[#This Row],[County (WPR)]], " County", ""))</f>
        <v>Utah</v>
      </c>
    </row>
    <row r="4585" spans="1:10">
      <c r="A4585" t="s">
        <v>137</v>
      </c>
      <c r="B4585" t="s">
        <v>300</v>
      </c>
      <c r="C4585">
        <v>2025</v>
      </c>
      <c r="D4585">
        <v>2</v>
      </c>
      <c r="E4585">
        <v>84604</v>
      </c>
      <c r="F4585" t="s">
        <v>290</v>
      </c>
      <c r="G4585">
        <v>31</v>
      </c>
      <c r="H4585" t="str">
        <f>_xlfn.XLOOKUP(Table1[[#This Row],[ZIPCODE]],Table2[Zip Code],Table2[County])</f>
        <v>Utah</v>
      </c>
      <c r="I4585" t="str">
        <f>_xlfn.XLOOKUP(Table1[[#This Row],[ZIPCODE]],Table3[zip],Table3[county])</f>
        <v>Utah County</v>
      </c>
      <c r="J4585" t="str">
        <f>IFERROR(Table1[[#This Row],[County (Utah.gov)]], SUBSTITUTE(Table1[[#This Row],[County (WPR)]], " County", ""))</f>
        <v>Utah</v>
      </c>
    </row>
    <row r="4586" spans="1:10">
      <c r="A4586" t="s">
        <v>137</v>
      </c>
      <c r="B4586" t="s">
        <v>300</v>
      </c>
      <c r="C4586">
        <v>2025</v>
      </c>
      <c r="D4586">
        <v>2</v>
      </c>
      <c r="E4586">
        <v>84604</v>
      </c>
      <c r="F4586" t="s">
        <v>291</v>
      </c>
      <c r="G4586">
        <v>10</v>
      </c>
      <c r="H4586" t="str">
        <f>_xlfn.XLOOKUP(Table1[[#This Row],[ZIPCODE]],Table2[Zip Code],Table2[County])</f>
        <v>Utah</v>
      </c>
      <c r="I4586" t="str">
        <f>_xlfn.XLOOKUP(Table1[[#This Row],[ZIPCODE]],Table3[zip],Table3[county])</f>
        <v>Utah County</v>
      </c>
      <c r="J4586" t="str">
        <f>IFERROR(Table1[[#This Row],[County (Utah.gov)]], SUBSTITUTE(Table1[[#This Row],[County (WPR)]], " County", ""))</f>
        <v>Utah</v>
      </c>
    </row>
    <row r="4587" spans="1:10">
      <c r="A4587" t="s">
        <v>137</v>
      </c>
      <c r="B4587" t="s">
        <v>300</v>
      </c>
      <c r="C4587">
        <v>2025</v>
      </c>
      <c r="D4587">
        <v>2</v>
      </c>
      <c r="E4587">
        <v>84606</v>
      </c>
      <c r="F4587" t="s">
        <v>290</v>
      </c>
      <c r="G4587">
        <v>22</v>
      </c>
      <c r="H4587" t="str">
        <f>_xlfn.XLOOKUP(Table1[[#This Row],[ZIPCODE]],Table2[Zip Code],Table2[County])</f>
        <v>Utah</v>
      </c>
      <c r="I4587" t="str">
        <f>_xlfn.XLOOKUP(Table1[[#This Row],[ZIPCODE]],Table3[zip],Table3[county])</f>
        <v>Utah County</v>
      </c>
      <c r="J4587" t="str">
        <f>IFERROR(Table1[[#This Row],[County (Utah.gov)]], SUBSTITUTE(Table1[[#This Row],[County (WPR)]], " County", ""))</f>
        <v>Utah</v>
      </c>
    </row>
    <row r="4588" spans="1:10">
      <c r="A4588" t="s">
        <v>137</v>
      </c>
      <c r="B4588" t="s">
        <v>300</v>
      </c>
      <c r="C4588">
        <v>2025</v>
      </c>
      <c r="D4588">
        <v>2</v>
      </c>
      <c r="E4588">
        <v>84606</v>
      </c>
      <c r="F4588" t="s">
        <v>291</v>
      </c>
      <c r="G4588">
        <v>10</v>
      </c>
      <c r="H4588" t="str">
        <f>_xlfn.XLOOKUP(Table1[[#This Row],[ZIPCODE]],Table2[Zip Code],Table2[County])</f>
        <v>Utah</v>
      </c>
      <c r="I4588" t="str">
        <f>_xlfn.XLOOKUP(Table1[[#This Row],[ZIPCODE]],Table3[zip],Table3[county])</f>
        <v>Utah County</v>
      </c>
      <c r="J4588" t="str">
        <f>IFERROR(Table1[[#This Row],[County (Utah.gov)]], SUBSTITUTE(Table1[[#This Row],[County (WPR)]], " County", ""))</f>
        <v>Utah</v>
      </c>
    </row>
    <row r="4589" spans="1:10">
      <c r="A4589" t="s">
        <v>137</v>
      </c>
      <c r="B4589" t="s">
        <v>300</v>
      </c>
      <c r="C4589">
        <v>2025</v>
      </c>
      <c r="D4589">
        <v>2</v>
      </c>
      <c r="E4589">
        <v>84627</v>
      </c>
      <c r="F4589" t="s">
        <v>290</v>
      </c>
      <c r="G4589">
        <v>2</v>
      </c>
      <c r="H4589" t="str">
        <f>_xlfn.XLOOKUP(Table1[[#This Row],[ZIPCODE]],Table2[Zip Code],Table2[County])</f>
        <v>Sanpete</v>
      </c>
      <c r="I4589" t="str">
        <f>_xlfn.XLOOKUP(Table1[[#This Row],[ZIPCODE]],Table3[zip],Table3[county])</f>
        <v>Sanpete County</v>
      </c>
      <c r="J4589" t="str">
        <f>IFERROR(Table1[[#This Row],[County (Utah.gov)]], SUBSTITUTE(Table1[[#This Row],[County (WPR)]], " County", ""))</f>
        <v>Sanpete</v>
      </c>
    </row>
    <row r="4590" spans="1:10">
      <c r="A4590" t="s">
        <v>137</v>
      </c>
      <c r="B4590" t="s">
        <v>300</v>
      </c>
      <c r="C4590">
        <v>2025</v>
      </c>
      <c r="D4590">
        <v>2</v>
      </c>
      <c r="E4590">
        <v>84629</v>
      </c>
      <c r="F4590" t="s">
        <v>290</v>
      </c>
      <c r="G4590">
        <v>2</v>
      </c>
      <c r="H4590" t="str">
        <f>_xlfn.XLOOKUP(Table1[[#This Row],[ZIPCODE]],Table2[Zip Code],Table2[County])</f>
        <v>Sanpete</v>
      </c>
      <c r="I4590" t="str">
        <f>_xlfn.XLOOKUP(Table1[[#This Row],[ZIPCODE]],Table3[zip],Table3[county])</f>
        <v>Sanpete County</v>
      </c>
      <c r="J4590" t="str">
        <f>IFERROR(Table1[[#This Row],[County (Utah.gov)]], SUBSTITUTE(Table1[[#This Row],[County (WPR)]], " County", ""))</f>
        <v>Sanpete</v>
      </c>
    </row>
    <row r="4591" spans="1:10">
      <c r="A4591" t="s">
        <v>137</v>
      </c>
      <c r="B4591" t="s">
        <v>300</v>
      </c>
      <c r="C4591">
        <v>2025</v>
      </c>
      <c r="D4591">
        <v>2</v>
      </c>
      <c r="E4591">
        <v>84645</v>
      </c>
      <c r="F4591" t="s">
        <v>290</v>
      </c>
      <c r="G4591">
        <v>2</v>
      </c>
      <c r="H4591" t="str">
        <f>_xlfn.XLOOKUP(Table1[[#This Row],[ZIPCODE]],Table2[Zip Code],Table2[County])</f>
        <v>Juab</v>
      </c>
      <c r="I4591" t="str">
        <f>_xlfn.XLOOKUP(Table1[[#This Row],[ZIPCODE]],Table3[zip],Table3[county])</f>
        <v>Juab County</v>
      </c>
      <c r="J4591" t="str">
        <f>IFERROR(Table1[[#This Row],[County (Utah.gov)]], SUBSTITUTE(Table1[[#This Row],[County (WPR)]], " County", ""))</f>
        <v>Juab</v>
      </c>
    </row>
    <row r="4592" spans="1:10">
      <c r="A4592" t="s">
        <v>137</v>
      </c>
      <c r="B4592" t="s">
        <v>300</v>
      </c>
      <c r="C4592">
        <v>2025</v>
      </c>
      <c r="D4592">
        <v>2</v>
      </c>
      <c r="E4592">
        <v>84646</v>
      </c>
      <c r="F4592" t="s">
        <v>290</v>
      </c>
      <c r="G4592">
        <v>1</v>
      </c>
      <c r="H4592" t="str">
        <f>_xlfn.XLOOKUP(Table1[[#This Row],[ZIPCODE]],Table2[Zip Code],Table2[County])</f>
        <v>Sanpete</v>
      </c>
      <c r="I4592" t="str">
        <f>_xlfn.XLOOKUP(Table1[[#This Row],[ZIPCODE]],Table3[zip],Table3[county])</f>
        <v>Sanpete County</v>
      </c>
      <c r="J4592" t="str">
        <f>IFERROR(Table1[[#This Row],[County (Utah.gov)]], SUBSTITUTE(Table1[[#This Row],[County (WPR)]], " County", ""))</f>
        <v>Sanpete</v>
      </c>
    </row>
    <row r="4593" spans="1:10">
      <c r="A4593" t="s">
        <v>137</v>
      </c>
      <c r="B4593" t="s">
        <v>300</v>
      </c>
      <c r="C4593">
        <v>2025</v>
      </c>
      <c r="D4593">
        <v>2</v>
      </c>
      <c r="E4593">
        <v>84647</v>
      </c>
      <c r="F4593" t="s">
        <v>290</v>
      </c>
      <c r="G4593">
        <v>1</v>
      </c>
      <c r="H4593" t="str">
        <f>_xlfn.XLOOKUP(Table1[[#This Row],[ZIPCODE]],Table2[Zip Code],Table2[County])</f>
        <v>Sanpete</v>
      </c>
      <c r="I4593" t="str">
        <f>_xlfn.XLOOKUP(Table1[[#This Row],[ZIPCODE]],Table3[zip],Table3[county])</f>
        <v>Sanpete County</v>
      </c>
      <c r="J4593" t="str">
        <f>IFERROR(Table1[[#This Row],[County (Utah.gov)]], SUBSTITUTE(Table1[[#This Row],[County (WPR)]], " County", ""))</f>
        <v>Sanpete</v>
      </c>
    </row>
    <row r="4594" spans="1:10">
      <c r="A4594" t="s">
        <v>137</v>
      </c>
      <c r="B4594" t="s">
        <v>300</v>
      </c>
      <c r="C4594">
        <v>2025</v>
      </c>
      <c r="D4594">
        <v>2</v>
      </c>
      <c r="E4594">
        <v>84647</v>
      </c>
      <c r="F4594" t="s">
        <v>291</v>
      </c>
      <c r="G4594">
        <v>2</v>
      </c>
      <c r="H4594" t="str">
        <f>_xlfn.XLOOKUP(Table1[[#This Row],[ZIPCODE]],Table2[Zip Code],Table2[County])</f>
        <v>Sanpete</v>
      </c>
      <c r="I4594" t="str">
        <f>_xlfn.XLOOKUP(Table1[[#This Row],[ZIPCODE]],Table3[zip],Table3[county])</f>
        <v>Sanpete County</v>
      </c>
      <c r="J4594" t="str">
        <f>IFERROR(Table1[[#This Row],[County (Utah.gov)]], SUBSTITUTE(Table1[[#This Row],[County (WPR)]], " County", ""))</f>
        <v>Sanpete</v>
      </c>
    </row>
    <row r="4595" spans="1:10">
      <c r="A4595" t="s">
        <v>137</v>
      </c>
      <c r="B4595" t="s">
        <v>300</v>
      </c>
      <c r="C4595">
        <v>2025</v>
      </c>
      <c r="D4595">
        <v>2</v>
      </c>
      <c r="E4595">
        <v>84648</v>
      </c>
      <c r="F4595" t="s">
        <v>291</v>
      </c>
      <c r="G4595">
        <v>1</v>
      </c>
      <c r="H4595" t="str">
        <f>_xlfn.XLOOKUP(Table1[[#This Row],[ZIPCODE]],Table2[Zip Code],Table2[County])</f>
        <v>Juab</v>
      </c>
      <c r="I4595" t="str">
        <f>_xlfn.XLOOKUP(Table1[[#This Row],[ZIPCODE]],Table3[zip],Table3[county])</f>
        <v>Juab County</v>
      </c>
      <c r="J4595" t="str">
        <f>IFERROR(Table1[[#This Row],[County (Utah.gov)]], SUBSTITUTE(Table1[[#This Row],[County (WPR)]], " County", ""))</f>
        <v>Juab</v>
      </c>
    </row>
    <row r="4596" spans="1:10">
      <c r="A4596" t="s">
        <v>137</v>
      </c>
      <c r="B4596" t="s">
        <v>300</v>
      </c>
      <c r="C4596">
        <v>2025</v>
      </c>
      <c r="D4596">
        <v>2</v>
      </c>
      <c r="E4596">
        <v>84651</v>
      </c>
      <c r="F4596" t="s">
        <v>290</v>
      </c>
      <c r="G4596">
        <v>9</v>
      </c>
      <c r="H4596" t="str">
        <f>_xlfn.XLOOKUP(Table1[[#This Row],[ZIPCODE]],Table2[Zip Code],Table2[County])</f>
        <v>Utah</v>
      </c>
      <c r="I4596" t="str">
        <f>_xlfn.XLOOKUP(Table1[[#This Row],[ZIPCODE]],Table3[zip],Table3[county])</f>
        <v>Utah County</v>
      </c>
      <c r="J4596" t="str">
        <f>IFERROR(Table1[[#This Row],[County (Utah.gov)]], SUBSTITUTE(Table1[[#This Row],[County (WPR)]], " County", ""))</f>
        <v>Utah</v>
      </c>
    </row>
    <row r="4597" spans="1:10">
      <c r="A4597" t="s">
        <v>137</v>
      </c>
      <c r="B4597" t="s">
        <v>300</v>
      </c>
      <c r="C4597">
        <v>2025</v>
      </c>
      <c r="D4597">
        <v>2</v>
      </c>
      <c r="E4597">
        <v>84651</v>
      </c>
      <c r="F4597" t="s">
        <v>291</v>
      </c>
      <c r="G4597">
        <v>28</v>
      </c>
      <c r="H4597" t="str">
        <f>_xlfn.XLOOKUP(Table1[[#This Row],[ZIPCODE]],Table2[Zip Code],Table2[County])</f>
        <v>Utah</v>
      </c>
      <c r="I4597" t="str">
        <f>_xlfn.XLOOKUP(Table1[[#This Row],[ZIPCODE]],Table3[zip],Table3[county])</f>
        <v>Utah County</v>
      </c>
      <c r="J4597" t="str">
        <f>IFERROR(Table1[[#This Row],[County (Utah.gov)]], SUBSTITUTE(Table1[[#This Row],[County (WPR)]], " County", ""))</f>
        <v>Utah</v>
      </c>
    </row>
    <row r="4598" spans="1:10">
      <c r="A4598" t="s">
        <v>137</v>
      </c>
      <c r="B4598" t="s">
        <v>300</v>
      </c>
      <c r="C4598">
        <v>2025</v>
      </c>
      <c r="D4598">
        <v>2</v>
      </c>
      <c r="E4598">
        <v>84653</v>
      </c>
      <c r="F4598" t="s">
        <v>290</v>
      </c>
      <c r="G4598">
        <v>1</v>
      </c>
      <c r="H4598" t="str">
        <f>_xlfn.XLOOKUP(Table1[[#This Row],[ZIPCODE]],Table2[Zip Code],Table2[County])</f>
        <v>Utah</v>
      </c>
      <c r="I4598" t="str">
        <f>_xlfn.XLOOKUP(Table1[[#This Row],[ZIPCODE]],Table3[zip],Table3[county])</f>
        <v>Utah County</v>
      </c>
      <c r="J4598" t="str">
        <f>IFERROR(Table1[[#This Row],[County (Utah.gov)]], SUBSTITUTE(Table1[[#This Row],[County (WPR)]], " County", ""))</f>
        <v>Utah</v>
      </c>
    </row>
    <row r="4599" spans="1:10">
      <c r="A4599" t="s">
        <v>137</v>
      </c>
      <c r="B4599" t="s">
        <v>300</v>
      </c>
      <c r="C4599">
        <v>2025</v>
      </c>
      <c r="D4599">
        <v>2</v>
      </c>
      <c r="E4599">
        <v>84653</v>
      </c>
      <c r="F4599" t="s">
        <v>291</v>
      </c>
      <c r="G4599">
        <v>11</v>
      </c>
      <c r="H4599" t="str">
        <f>_xlfn.XLOOKUP(Table1[[#This Row],[ZIPCODE]],Table2[Zip Code],Table2[County])</f>
        <v>Utah</v>
      </c>
      <c r="I4599" t="str">
        <f>_xlfn.XLOOKUP(Table1[[#This Row],[ZIPCODE]],Table3[zip],Table3[county])</f>
        <v>Utah County</v>
      </c>
      <c r="J4599" t="str">
        <f>IFERROR(Table1[[#This Row],[County (Utah.gov)]], SUBSTITUTE(Table1[[#This Row],[County (WPR)]], " County", ""))</f>
        <v>Utah</v>
      </c>
    </row>
    <row r="4600" spans="1:10">
      <c r="A4600" t="s">
        <v>137</v>
      </c>
      <c r="B4600" t="s">
        <v>300</v>
      </c>
      <c r="C4600">
        <v>2025</v>
      </c>
      <c r="D4600">
        <v>2</v>
      </c>
      <c r="E4600">
        <v>84655</v>
      </c>
      <c r="F4600" t="s">
        <v>290</v>
      </c>
      <c r="G4600">
        <v>4</v>
      </c>
      <c r="H4600" t="str">
        <f>_xlfn.XLOOKUP(Table1[[#This Row],[ZIPCODE]],Table2[Zip Code],Table2[County])</f>
        <v>Utah</v>
      </c>
      <c r="I4600" t="str">
        <f>_xlfn.XLOOKUP(Table1[[#This Row],[ZIPCODE]],Table3[zip],Table3[county])</f>
        <v>Utah County</v>
      </c>
      <c r="J4600" t="str">
        <f>IFERROR(Table1[[#This Row],[County (Utah.gov)]], SUBSTITUTE(Table1[[#This Row],[County (WPR)]], " County", ""))</f>
        <v>Utah</v>
      </c>
    </row>
    <row r="4601" spans="1:10">
      <c r="A4601" t="s">
        <v>137</v>
      </c>
      <c r="B4601" t="s">
        <v>300</v>
      </c>
      <c r="C4601">
        <v>2025</v>
      </c>
      <c r="D4601">
        <v>2</v>
      </c>
      <c r="E4601">
        <v>84655</v>
      </c>
      <c r="F4601" t="s">
        <v>291</v>
      </c>
      <c r="G4601">
        <v>14</v>
      </c>
      <c r="H4601" t="str">
        <f>_xlfn.XLOOKUP(Table1[[#This Row],[ZIPCODE]],Table2[Zip Code],Table2[County])</f>
        <v>Utah</v>
      </c>
      <c r="I4601" t="str">
        <f>_xlfn.XLOOKUP(Table1[[#This Row],[ZIPCODE]],Table3[zip],Table3[county])</f>
        <v>Utah County</v>
      </c>
      <c r="J4601" t="str">
        <f>IFERROR(Table1[[#This Row],[County (Utah.gov)]], SUBSTITUTE(Table1[[#This Row],[County (WPR)]], " County", ""))</f>
        <v>Utah</v>
      </c>
    </row>
    <row r="4602" spans="1:10">
      <c r="A4602" t="s">
        <v>137</v>
      </c>
      <c r="B4602" t="s">
        <v>300</v>
      </c>
      <c r="C4602">
        <v>2025</v>
      </c>
      <c r="D4602">
        <v>2</v>
      </c>
      <c r="E4602">
        <v>84660</v>
      </c>
      <c r="F4602" t="s">
        <v>290</v>
      </c>
      <c r="G4602">
        <v>16</v>
      </c>
      <c r="H4602" t="str">
        <f>_xlfn.XLOOKUP(Table1[[#This Row],[ZIPCODE]],Table2[Zip Code],Table2[County])</f>
        <v>Utah</v>
      </c>
      <c r="I4602" t="str">
        <f>_xlfn.XLOOKUP(Table1[[#This Row],[ZIPCODE]],Table3[zip],Table3[county])</f>
        <v>Utah County</v>
      </c>
      <c r="J4602" t="str">
        <f>IFERROR(Table1[[#This Row],[County (Utah.gov)]], SUBSTITUTE(Table1[[#This Row],[County (WPR)]], " County", ""))</f>
        <v>Utah</v>
      </c>
    </row>
    <row r="4603" spans="1:10">
      <c r="A4603" t="s">
        <v>137</v>
      </c>
      <c r="B4603" t="s">
        <v>300</v>
      </c>
      <c r="C4603">
        <v>2025</v>
      </c>
      <c r="D4603">
        <v>2</v>
      </c>
      <c r="E4603">
        <v>84660</v>
      </c>
      <c r="F4603" t="s">
        <v>291</v>
      </c>
      <c r="G4603">
        <v>52</v>
      </c>
      <c r="H4603" t="str">
        <f>_xlfn.XLOOKUP(Table1[[#This Row],[ZIPCODE]],Table2[Zip Code],Table2[County])</f>
        <v>Utah</v>
      </c>
      <c r="I4603" t="str">
        <f>_xlfn.XLOOKUP(Table1[[#This Row],[ZIPCODE]],Table3[zip],Table3[county])</f>
        <v>Utah County</v>
      </c>
      <c r="J4603" t="str">
        <f>IFERROR(Table1[[#This Row],[County (Utah.gov)]], SUBSTITUTE(Table1[[#This Row],[County (WPR)]], " County", ""))</f>
        <v>Utah</v>
      </c>
    </row>
    <row r="4604" spans="1:10">
      <c r="A4604" t="s">
        <v>137</v>
      </c>
      <c r="B4604" t="s">
        <v>300</v>
      </c>
      <c r="C4604">
        <v>2025</v>
      </c>
      <c r="D4604">
        <v>2</v>
      </c>
      <c r="E4604">
        <v>84663</v>
      </c>
      <c r="F4604" t="s">
        <v>290</v>
      </c>
      <c r="G4604">
        <v>13</v>
      </c>
      <c r="H4604" t="str">
        <f>_xlfn.XLOOKUP(Table1[[#This Row],[ZIPCODE]],Table2[Zip Code],Table2[County])</f>
        <v>Utah</v>
      </c>
      <c r="I4604" t="str">
        <f>_xlfn.XLOOKUP(Table1[[#This Row],[ZIPCODE]],Table3[zip],Table3[county])</f>
        <v>Utah County</v>
      </c>
      <c r="J4604" t="str">
        <f>IFERROR(Table1[[#This Row],[County (Utah.gov)]], SUBSTITUTE(Table1[[#This Row],[County (WPR)]], " County", ""))</f>
        <v>Utah</v>
      </c>
    </row>
    <row r="4605" spans="1:10">
      <c r="A4605" t="s">
        <v>137</v>
      </c>
      <c r="B4605" t="s">
        <v>300</v>
      </c>
      <c r="C4605">
        <v>2025</v>
      </c>
      <c r="D4605">
        <v>2</v>
      </c>
      <c r="E4605">
        <v>84663</v>
      </c>
      <c r="F4605" t="s">
        <v>291</v>
      </c>
      <c r="G4605">
        <v>17</v>
      </c>
      <c r="H4605" t="str">
        <f>_xlfn.XLOOKUP(Table1[[#This Row],[ZIPCODE]],Table2[Zip Code],Table2[County])</f>
        <v>Utah</v>
      </c>
      <c r="I4605" t="str">
        <f>_xlfn.XLOOKUP(Table1[[#This Row],[ZIPCODE]],Table3[zip],Table3[county])</f>
        <v>Utah County</v>
      </c>
      <c r="J4605" t="str">
        <f>IFERROR(Table1[[#This Row],[County (Utah.gov)]], SUBSTITUTE(Table1[[#This Row],[County (WPR)]], " County", ""))</f>
        <v>Utah</v>
      </c>
    </row>
    <row r="4606" spans="1:10">
      <c r="A4606" t="s">
        <v>137</v>
      </c>
      <c r="B4606" t="s">
        <v>300</v>
      </c>
      <c r="C4606">
        <v>2025</v>
      </c>
      <c r="D4606">
        <v>2</v>
      </c>
      <c r="E4606">
        <v>84664</v>
      </c>
      <c r="F4606" t="s">
        <v>290</v>
      </c>
      <c r="G4606">
        <v>5</v>
      </c>
      <c r="H4606" t="str">
        <f>_xlfn.XLOOKUP(Table1[[#This Row],[ZIPCODE]],Table2[Zip Code],Table2[County])</f>
        <v>Utah</v>
      </c>
      <c r="I4606" t="str">
        <f>_xlfn.XLOOKUP(Table1[[#This Row],[ZIPCODE]],Table3[zip],Table3[county])</f>
        <v>Utah County</v>
      </c>
      <c r="J4606" t="str">
        <f>IFERROR(Table1[[#This Row],[County (Utah.gov)]], SUBSTITUTE(Table1[[#This Row],[County (WPR)]], " County", ""))</f>
        <v>Utah</v>
      </c>
    </row>
    <row r="4607" spans="1:10">
      <c r="A4607" t="s">
        <v>137</v>
      </c>
      <c r="B4607" t="s">
        <v>300</v>
      </c>
      <c r="C4607">
        <v>2025</v>
      </c>
      <c r="D4607">
        <v>2</v>
      </c>
      <c r="E4607">
        <v>84664</v>
      </c>
      <c r="F4607" t="s">
        <v>291</v>
      </c>
      <c r="G4607">
        <v>13</v>
      </c>
      <c r="H4607" t="str">
        <f>_xlfn.XLOOKUP(Table1[[#This Row],[ZIPCODE]],Table2[Zip Code],Table2[County])</f>
        <v>Utah</v>
      </c>
      <c r="I4607" t="str">
        <f>_xlfn.XLOOKUP(Table1[[#This Row],[ZIPCODE]],Table3[zip],Table3[county])</f>
        <v>Utah County</v>
      </c>
      <c r="J4607" t="str">
        <f>IFERROR(Table1[[#This Row],[County (Utah.gov)]], SUBSTITUTE(Table1[[#This Row],[County (WPR)]], " County", ""))</f>
        <v>Utah</v>
      </c>
    </row>
    <row r="4608" spans="1:10">
      <c r="A4608" t="s">
        <v>137</v>
      </c>
      <c r="B4608" t="s">
        <v>300</v>
      </c>
      <c r="C4608">
        <v>2025</v>
      </c>
      <c r="D4608">
        <v>2</v>
      </c>
      <c r="E4608">
        <v>84721</v>
      </c>
      <c r="F4608" t="s">
        <v>290</v>
      </c>
      <c r="G4608">
        <v>1</v>
      </c>
      <c r="H4608" t="str">
        <f>_xlfn.XLOOKUP(Table1[[#This Row],[ZIPCODE]],Table2[Zip Code],Table2[County])</f>
        <v>Iron</v>
      </c>
      <c r="I4608" t="str">
        <f>_xlfn.XLOOKUP(Table1[[#This Row],[ZIPCODE]],Table3[zip],Table3[county])</f>
        <v>Iron County</v>
      </c>
      <c r="J4608" t="str">
        <f>IFERROR(Table1[[#This Row],[County (Utah.gov)]], SUBSTITUTE(Table1[[#This Row],[County (WPR)]], " County", ""))</f>
        <v>Iron</v>
      </c>
    </row>
    <row r="4609" spans="1:10">
      <c r="A4609" t="s">
        <v>137</v>
      </c>
      <c r="B4609" t="s">
        <v>300</v>
      </c>
      <c r="C4609">
        <v>2025</v>
      </c>
      <c r="D4609">
        <v>2</v>
      </c>
      <c r="E4609">
        <v>84737</v>
      </c>
      <c r="F4609" t="s">
        <v>291</v>
      </c>
      <c r="G4609">
        <v>4</v>
      </c>
      <c r="H4609" t="str">
        <f>_xlfn.XLOOKUP(Table1[[#This Row],[ZIPCODE]],Table2[Zip Code],Table2[County])</f>
        <v>Washington</v>
      </c>
      <c r="I4609" t="str">
        <f>_xlfn.XLOOKUP(Table1[[#This Row],[ZIPCODE]],Table3[zip],Table3[county])</f>
        <v>Washington County</v>
      </c>
      <c r="J4609" t="str">
        <f>IFERROR(Table1[[#This Row],[County (Utah.gov)]], SUBSTITUTE(Table1[[#This Row],[County (WPR)]], " County", ""))</f>
        <v>Washington</v>
      </c>
    </row>
    <row r="4610" spans="1:10">
      <c r="A4610" t="s">
        <v>137</v>
      </c>
      <c r="B4610" t="s">
        <v>300</v>
      </c>
      <c r="C4610">
        <v>2025</v>
      </c>
      <c r="D4610">
        <v>2</v>
      </c>
      <c r="E4610">
        <v>84738</v>
      </c>
      <c r="F4610" t="s">
        <v>290</v>
      </c>
      <c r="G4610">
        <v>1</v>
      </c>
      <c r="H4610" t="str">
        <f>_xlfn.XLOOKUP(Table1[[#This Row],[ZIPCODE]],Table2[Zip Code],Table2[County])</f>
        <v>Washington</v>
      </c>
      <c r="I4610" t="str">
        <f>_xlfn.XLOOKUP(Table1[[#This Row],[ZIPCODE]],Table3[zip],Table3[county])</f>
        <v>Washington County</v>
      </c>
      <c r="J4610" t="str">
        <f>IFERROR(Table1[[#This Row],[County (Utah.gov)]], SUBSTITUTE(Table1[[#This Row],[County (WPR)]], " County", ""))</f>
        <v>Washington</v>
      </c>
    </row>
    <row r="4611" spans="1:10">
      <c r="A4611" t="s">
        <v>137</v>
      </c>
      <c r="B4611" t="s">
        <v>300</v>
      </c>
      <c r="C4611">
        <v>2025</v>
      </c>
      <c r="D4611">
        <v>2</v>
      </c>
      <c r="E4611">
        <v>84741</v>
      </c>
      <c r="F4611" t="s">
        <v>290</v>
      </c>
      <c r="G4611">
        <v>1</v>
      </c>
      <c r="H4611" t="str">
        <f>_xlfn.XLOOKUP(Table1[[#This Row],[ZIPCODE]],Table2[Zip Code],Table2[County])</f>
        <v>Kane</v>
      </c>
      <c r="I4611" t="str">
        <f>_xlfn.XLOOKUP(Table1[[#This Row],[ZIPCODE]],Table3[zip],Table3[county])</f>
        <v>Kane County</v>
      </c>
      <c r="J4611" t="str">
        <f>IFERROR(Table1[[#This Row],[County (Utah.gov)]], SUBSTITUTE(Table1[[#This Row],[County (WPR)]], " County", ""))</f>
        <v>Kane</v>
      </c>
    </row>
    <row r="4612" spans="1:10">
      <c r="A4612" t="s">
        <v>137</v>
      </c>
      <c r="B4612" t="s">
        <v>300</v>
      </c>
      <c r="C4612">
        <v>2025</v>
      </c>
      <c r="D4612">
        <v>2</v>
      </c>
      <c r="E4612">
        <v>84765</v>
      </c>
      <c r="F4612" t="s">
        <v>290</v>
      </c>
      <c r="G4612">
        <v>2</v>
      </c>
      <c r="H4612" t="str">
        <f>_xlfn.XLOOKUP(Table1[[#This Row],[ZIPCODE]],Table2[Zip Code],Table2[County])</f>
        <v>Washington</v>
      </c>
      <c r="I4612" t="str">
        <f>_xlfn.XLOOKUP(Table1[[#This Row],[ZIPCODE]],Table3[zip],Table3[county])</f>
        <v>Washington County</v>
      </c>
      <c r="J4612" t="str">
        <f>IFERROR(Table1[[#This Row],[County (Utah.gov)]], SUBSTITUTE(Table1[[#This Row],[County (WPR)]], " County", ""))</f>
        <v>Washington</v>
      </c>
    </row>
    <row r="4613" spans="1:10">
      <c r="A4613" t="s">
        <v>137</v>
      </c>
      <c r="B4613" t="s">
        <v>300</v>
      </c>
      <c r="C4613">
        <v>2025</v>
      </c>
      <c r="D4613">
        <v>2</v>
      </c>
      <c r="E4613">
        <v>84765</v>
      </c>
      <c r="F4613" t="s">
        <v>291</v>
      </c>
      <c r="G4613">
        <v>4</v>
      </c>
      <c r="H4613" t="str">
        <f>_xlfn.XLOOKUP(Table1[[#This Row],[ZIPCODE]],Table2[Zip Code],Table2[County])</f>
        <v>Washington</v>
      </c>
      <c r="I4613" t="str">
        <f>_xlfn.XLOOKUP(Table1[[#This Row],[ZIPCODE]],Table3[zip],Table3[county])</f>
        <v>Washington County</v>
      </c>
      <c r="J4613" t="str">
        <f>IFERROR(Table1[[#This Row],[County (Utah.gov)]], SUBSTITUTE(Table1[[#This Row],[County (WPR)]], " County", ""))</f>
        <v>Washington</v>
      </c>
    </row>
    <row r="4614" spans="1:10">
      <c r="A4614" t="s">
        <v>137</v>
      </c>
      <c r="B4614" t="s">
        <v>300</v>
      </c>
      <c r="C4614">
        <v>2025</v>
      </c>
      <c r="D4614">
        <v>2</v>
      </c>
      <c r="E4614">
        <v>84770</v>
      </c>
      <c r="F4614" t="s">
        <v>291</v>
      </c>
      <c r="G4614">
        <v>8</v>
      </c>
      <c r="H4614" t="str">
        <f>_xlfn.XLOOKUP(Table1[[#This Row],[ZIPCODE]],Table2[Zip Code],Table2[County])</f>
        <v>Washington</v>
      </c>
      <c r="I4614" t="str">
        <f>_xlfn.XLOOKUP(Table1[[#This Row],[ZIPCODE]],Table3[zip],Table3[county])</f>
        <v>Washington County</v>
      </c>
      <c r="J4614" t="str">
        <f>IFERROR(Table1[[#This Row],[County (Utah.gov)]], SUBSTITUTE(Table1[[#This Row],[County (WPR)]], " County", ""))</f>
        <v>Washington</v>
      </c>
    </row>
    <row r="4615" spans="1:10">
      <c r="A4615" t="s">
        <v>137</v>
      </c>
      <c r="B4615" t="s">
        <v>300</v>
      </c>
      <c r="C4615">
        <v>2025</v>
      </c>
      <c r="D4615">
        <v>2</v>
      </c>
      <c r="E4615">
        <v>84774</v>
      </c>
      <c r="F4615" t="s">
        <v>291</v>
      </c>
      <c r="G4615">
        <v>1</v>
      </c>
      <c r="H4615" t="str">
        <f>_xlfn.XLOOKUP(Table1[[#This Row],[ZIPCODE]],Table2[Zip Code],Table2[County])</f>
        <v>Washington</v>
      </c>
      <c r="I4615" t="str">
        <f>_xlfn.XLOOKUP(Table1[[#This Row],[ZIPCODE]],Table3[zip],Table3[county])</f>
        <v>Washington County</v>
      </c>
      <c r="J4615" t="str">
        <f>IFERROR(Table1[[#This Row],[County (Utah.gov)]], SUBSTITUTE(Table1[[#This Row],[County (WPR)]], " County", ""))</f>
        <v>Washington</v>
      </c>
    </row>
    <row r="4616" spans="1:10">
      <c r="A4616" t="s">
        <v>137</v>
      </c>
      <c r="B4616" t="s">
        <v>300</v>
      </c>
      <c r="C4616">
        <v>2025</v>
      </c>
      <c r="D4616">
        <v>2</v>
      </c>
      <c r="E4616">
        <v>84780</v>
      </c>
      <c r="F4616" t="s">
        <v>290</v>
      </c>
      <c r="G4616">
        <v>1</v>
      </c>
      <c r="H4616" t="str">
        <f>_xlfn.XLOOKUP(Table1[[#This Row],[ZIPCODE]],Table2[Zip Code],Table2[County])</f>
        <v>Washington</v>
      </c>
      <c r="I4616" t="str">
        <f>_xlfn.XLOOKUP(Table1[[#This Row],[ZIPCODE]],Table3[zip],Table3[county])</f>
        <v>Washington County</v>
      </c>
      <c r="J4616" t="str">
        <f>IFERROR(Table1[[#This Row],[County (Utah.gov)]], SUBSTITUTE(Table1[[#This Row],[County (WPR)]], " County", ""))</f>
        <v>Washington</v>
      </c>
    </row>
    <row r="4617" spans="1:10">
      <c r="A4617" t="s">
        <v>137</v>
      </c>
      <c r="B4617" t="s">
        <v>300</v>
      </c>
      <c r="C4617">
        <v>2025</v>
      </c>
      <c r="D4617">
        <v>2</v>
      </c>
      <c r="E4617">
        <v>84780</v>
      </c>
      <c r="F4617" t="s">
        <v>291</v>
      </c>
      <c r="G4617">
        <v>12</v>
      </c>
      <c r="H4617" t="str">
        <f>_xlfn.XLOOKUP(Table1[[#This Row],[ZIPCODE]],Table2[Zip Code],Table2[County])</f>
        <v>Washington</v>
      </c>
      <c r="I4617" t="str">
        <f>_xlfn.XLOOKUP(Table1[[#This Row],[ZIPCODE]],Table3[zip],Table3[county])</f>
        <v>Washington County</v>
      </c>
      <c r="J4617" t="str">
        <f>IFERROR(Table1[[#This Row],[County (Utah.gov)]], SUBSTITUTE(Table1[[#This Row],[County (WPR)]], " County", ""))</f>
        <v>Washington</v>
      </c>
    </row>
    <row r="4618" spans="1:10">
      <c r="A4618" t="s">
        <v>137</v>
      </c>
      <c r="B4618" t="s">
        <v>300</v>
      </c>
      <c r="C4618">
        <v>2025</v>
      </c>
      <c r="D4618">
        <v>2</v>
      </c>
      <c r="E4618">
        <v>84782</v>
      </c>
      <c r="F4618" t="s">
        <v>291</v>
      </c>
      <c r="G4618">
        <v>1</v>
      </c>
      <c r="H4618" t="str">
        <f>_xlfn.XLOOKUP(Table1[[#This Row],[ZIPCODE]],Table2[Zip Code],Table2[County])</f>
        <v>Washington</v>
      </c>
      <c r="I4618" t="str">
        <f>_xlfn.XLOOKUP(Table1[[#This Row],[ZIPCODE]],Table3[zip],Table3[county])</f>
        <v>Washington County</v>
      </c>
      <c r="J4618" t="str">
        <f>IFERROR(Table1[[#This Row],[County (Utah.gov)]], SUBSTITUTE(Table1[[#This Row],[County (WPR)]], " County", ""))</f>
        <v>Washington</v>
      </c>
    </row>
    <row r="4619" spans="1:10">
      <c r="A4619" t="s">
        <v>137</v>
      </c>
      <c r="B4619" t="s">
        <v>300</v>
      </c>
      <c r="C4619">
        <v>2025</v>
      </c>
      <c r="D4619">
        <v>2</v>
      </c>
      <c r="E4619">
        <v>84790</v>
      </c>
      <c r="F4619" t="s">
        <v>290</v>
      </c>
      <c r="G4619">
        <v>3</v>
      </c>
      <c r="H4619" t="str">
        <f>_xlfn.XLOOKUP(Table1[[#This Row],[ZIPCODE]],Table2[Zip Code],Table2[County])</f>
        <v>Washington</v>
      </c>
      <c r="I4619" t="str">
        <f>_xlfn.XLOOKUP(Table1[[#This Row],[ZIPCODE]],Table3[zip],Table3[county])</f>
        <v>Washington County</v>
      </c>
      <c r="J4619" t="str">
        <f>IFERROR(Table1[[#This Row],[County (Utah.gov)]], SUBSTITUTE(Table1[[#This Row],[County (WPR)]], " County", ""))</f>
        <v>Washington</v>
      </c>
    </row>
    <row r="4620" spans="1:10">
      <c r="A4620" t="s">
        <v>137</v>
      </c>
      <c r="B4620" t="s">
        <v>300</v>
      </c>
      <c r="C4620">
        <v>2025</v>
      </c>
      <c r="D4620">
        <v>2</v>
      </c>
      <c r="E4620">
        <v>84790</v>
      </c>
      <c r="F4620" t="s">
        <v>291</v>
      </c>
      <c r="G4620">
        <v>4</v>
      </c>
      <c r="H4620" t="str">
        <f>_xlfn.XLOOKUP(Table1[[#This Row],[ZIPCODE]],Table2[Zip Code],Table2[County])</f>
        <v>Washington</v>
      </c>
      <c r="I4620" t="str">
        <f>_xlfn.XLOOKUP(Table1[[#This Row],[ZIPCODE]],Table3[zip],Table3[county])</f>
        <v>Washington County</v>
      </c>
      <c r="J4620" t="str">
        <f>IFERROR(Table1[[#This Row],[County (Utah.gov)]], SUBSTITUTE(Table1[[#This Row],[County (WPR)]], " County", ""))</f>
        <v>Washington</v>
      </c>
    </row>
    <row r="4621" spans="1:10">
      <c r="A4621" t="s">
        <v>137</v>
      </c>
      <c r="B4621" t="s">
        <v>300</v>
      </c>
      <c r="C4621">
        <v>2025</v>
      </c>
      <c r="D4621">
        <v>2</v>
      </c>
      <c r="E4621">
        <v>84970</v>
      </c>
      <c r="F4621" t="s">
        <v>291</v>
      </c>
      <c r="G4621">
        <v>1</v>
      </c>
      <c r="H4621" t="e">
        <f>_xlfn.XLOOKUP(Table1[[#This Row],[ZIPCODE]],Table2[Zip Code],Table2[County])</f>
        <v>#N/A</v>
      </c>
      <c r="I4621" t="e">
        <f>_xlfn.XLOOKUP(Table1[[#This Row],[ZIPCODE]],Table3[zip],Table3[county])</f>
        <v>#N/A</v>
      </c>
      <c r="J4621" t="e">
        <f>IFERROR(Table1[[#This Row],[County (Utah.gov)]], SUBSTITUTE(Table1[[#This Row],[County (WPR)]], " County", ""))</f>
        <v>#N/A</v>
      </c>
    </row>
    <row r="4622" spans="1:10">
      <c r="A4622" t="s">
        <v>137</v>
      </c>
      <c r="B4622" t="s">
        <v>322</v>
      </c>
      <c r="C4622">
        <v>2025</v>
      </c>
      <c r="D4622">
        <v>2</v>
      </c>
      <c r="E4622">
        <v>84001</v>
      </c>
      <c r="F4622" t="s">
        <v>290</v>
      </c>
      <c r="G4622">
        <v>4</v>
      </c>
      <c r="H4622" t="str">
        <f>_xlfn.XLOOKUP(Table1[[#This Row],[ZIPCODE]],Table2[Zip Code],Table2[County])</f>
        <v>Duchesne</v>
      </c>
      <c r="I4622" t="str">
        <f>_xlfn.XLOOKUP(Table1[[#This Row],[ZIPCODE]],Table3[zip],Table3[county])</f>
        <v>Duchesne County</v>
      </c>
      <c r="J4622" t="str">
        <f>IFERROR(Table1[[#This Row],[County (Utah.gov)]], SUBSTITUTE(Table1[[#This Row],[County (WPR)]], " County", ""))</f>
        <v>Duchesne</v>
      </c>
    </row>
    <row r="4623" spans="1:10">
      <c r="A4623" t="s">
        <v>137</v>
      </c>
      <c r="B4623" t="s">
        <v>322</v>
      </c>
      <c r="C4623">
        <v>2025</v>
      </c>
      <c r="D4623">
        <v>2</v>
      </c>
      <c r="E4623">
        <v>84002</v>
      </c>
      <c r="F4623" t="s">
        <v>290</v>
      </c>
      <c r="G4623">
        <v>1</v>
      </c>
      <c r="H4623" t="str">
        <f>_xlfn.XLOOKUP(Table1[[#This Row],[ZIPCODE]],Table2[Zip Code],Table2[County])</f>
        <v>Duchesne</v>
      </c>
      <c r="I4623" t="str">
        <f>_xlfn.XLOOKUP(Table1[[#This Row],[ZIPCODE]],Table3[zip],Table3[county])</f>
        <v>Duchesne County</v>
      </c>
      <c r="J4623" t="str">
        <f>IFERROR(Table1[[#This Row],[County (Utah.gov)]], SUBSTITUTE(Table1[[#This Row],[County (WPR)]], " County", ""))</f>
        <v>Duchesne</v>
      </c>
    </row>
    <row r="4624" spans="1:10">
      <c r="A4624" t="s">
        <v>137</v>
      </c>
      <c r="B4624" t="s">
        <v>322</v>
      </c>
      <c r="C4624">
        <v>2025</v>
      </c>
      <c r="D4624">
        <v>2</v>
      </c>
      <c r="E4624">
        <v>84003</v>
      </c>
      <c r="F4624" t="s">
        <v>290</v>
      </c>
      <c r="G4624">
        <v>685</v>
      </c>
      <c r="H4624" t="str">
        <f>_xlfn.XLOOKUP(Table1[[#This Row],[ZIPCODE]],Table2[Zip Code],Table2[County])</f>
        <v>Utah</v>
      </c>
      <c r="I4624" t="str">
        <f>_xlfn.XLOOKUP(Table1[[#This Row],[ZIPCODE]],Table3[zip],Table3[county])</f>
        <v>Utah County</v>
      </c>
      <c r="J4624" t="str">
        <f>IFERROR(Table1[[#This Row],[County (Utah.gov)]], SUBSTITUTE(Table1[[#This Row],[County (WPR)]], " County", ""))</f>
        <v>Utah</v>
      </c>
    </row>
    <row r="4625" spans="1:10">
      <c r="A4625" t="s">
        <v>137</v>
      </c>
      <c r="B4625" t="s">
        <v>322</v>
      </c>
      <c r="C4625">
        <v>2025</v>
      </c>
      <c r="D4625">
        <v>2</v>
      </c>
      <c r="E4625">
        <v>84003</v>
      </c>
      <c r="F4625" t="s">
        <v>291</v>
      </c>
      <c r="G4625">
        <v>380</v>
      </c>
      <c r="H4625" t="str">
        <f>_xlfn.XLOOKUP(Table1[[#This Row],[ZIPCODE]],Table2[Zip Code],Table2[County])</f>
        <v>Utah</v>
      </c>
      <c r="I4625" t="str">
        <f>_xlfn.XLOOKUP(Table1[[#This Row],[ZIPCODE]],Table3[zip],Table3[county])</f>
        <v>Utah County</v>
      </c>
      <c r="J4625" t="str">
        <f>IFERROR(Table1[[#This Row],[County (Utah.gov)]], SUBSTITUTE(Table1[[#This Row],[County (WPR)]], " County", ""))</f>
        <v>Utah</v>
      </c>
    </row>
    <row r="4626" spans="1:10">
      <c r="A4626" t="s">
        <v>137</v>
      </c>
      <c r="B4626" t="s">
        <v>322</v>
      </c>
      <c r="C4626">
        <v>2025</v>
      </c>
      <c r="D4626">
        <v>2</v>
      </c>
      <c r="E4626">
        <v>84004</v>
      </c>
      <c r="F4626" t="s">
        <v>290</v>
      </c>
      <c r="G4626">
        <v>139</v>
      </c>
      <c r="H4626" t="str">
        <f>_xlfn.XLOOKUP(Table1[[#This Row],[ZIPCODE]],Table2[Zip Code],Table2[County])</f>
        <v>Utah</v>
      </c>
      <c r="I4626" t="str">
        <f>_xlfn.XLOOKUP(Table1[[#This Row],[ZIPCODE]],Table3[zip],Table3[county])</f>
        <v>Utah County</v>
      </c>
      <c r="J4626" t="str">
        <f>IFERROR(Table1[[#This Row],[County (Utah.gov)]], SUBSTITUTE(Table1[[#This Row],[County (WPR)]], " County", ""))</f>
        <v>Utah</v>
      </c>
    </row>
    <row r="4627" spans="1:10">
      <c r="A4627" t="s">
        <v>137</v>
      </c>
      <c r="B4627" t="s">
        <v>322</v>
      </c>
      <c r="C4627">
        <v>2025</v>
      </c>
      <c r="D4627">
        <v>2</v>
      </c>
      <c r="E4627">
        <v>84004</v>
      </c>
      <c r="F4627" t="s">
        <v>291</v>
      </c>
      <c r="G4627">
        <v>64</v>
      </c>
      <c r="H4627" t="str">
        <f>_xlfn.XLOOKUP(Table1[[#This Row],[ZIPCODE]],Table2[Zip Code],Table2[County])</f>
        <v>Utah</v>
      </c>
      <c r="I4627" t="str">
        <f>_xlfn.XLOOKUP(Table1[[#This Row],[ZIPCODE]],Table3[zip],Table3[county])</f>
        <v>Utah County</v>
      </c>
      <c r="J4627" t="str">
        <f>IFERROR(Table1[[#This Row],[County (Utah.gov)]], SUBSTITUTE(Table1[[#This Row],[County (WPR)]], " County", ""))</f>
        <v>Utah</v>
      </c>
    </row>
    <row r="4628" spans="1:10">
      <c r="A4628" t="s">
        <v>137</v>
      </c>
      <c r="B4628" t="s">
        <v>322</v>
      </c>
      <c r="C4628">
        <v>2025</v>
      </c>
      <c r="D4628">
        <v>2</v>
      </c>
      <c r="E4628">
        <v>84005</v>
      </c>
      <c r="F4628" t="s">
        <v>290</v>
      </c>
      <c r="G4628">
        <v>282</v>
      </c>
      <c r="H4628" t="e">
        <f>_xlfn.XLOOKUP(Table1[[#This Row],[ZIPCODE]],Table2[Zip Code],Table2[County])</f>
        <v>#N/A</v>
      </c>
      <c r="I4628" t="str">
        <f>_xlfn.XLOOKUP(Table1[[#This Row],[ZIPCODE]],Table3[zip],Table3[county])</f>
        <v>Utah County</v>
      </c>
      <c r="J4628" t="str">
        <f>IFERROR(Table1[[#This Row],[County (Utah.gov)]], SUBSTITUTE(Table1[[#This Row],[County (WPR)]], " County", ""))</f>
        <v>Utah</v>
      </c>
    </row>
    <row r="4629" spans="1:10">
      <c r="A4629" t="s">
        <v>137</v>
      </c>
      <c r="B4629" t="s">
        <v>322</v>
      </c>
      <c r="C4629">
        <v>2025</v>
      </c>
      <c r="D4629">
        <v>2</v>
      </c>
      <c r="E4629">
        <v>84005</v>
      </c>
      <c r="F4629" t="s">
        <v>291</v>
      </c>
      <c r="G4629">
        <v>200</v>
      </c>
      <c r="H4629" t="e">
        <f>_xlfn.XLOOKUP(Table1[[#This Row],[ZIPCODE]],Table2[Zip Code],Table2[County])</f>
        <v>#N/A</v>
      </c>
      <c r="I4629" t="str">
        <f>_xlfn.XLOOKUP(Table1[[#This Row],[ZIPCODE]],Table3[zip],Table3[county])</f>
        <v>Utah County</v>
      </c>
      <c r="J4629" t="str">
        <f>IFERROR(Table1[[#This Row],[County (Utah.gov)]], SUBSTITUTE(Table1[[#This Row],[County (WPR)]], " County", ""))</f>
        <v>Utah</v>
      </c>
    </row>
    <row r="4630" spans="1:10">
      <c r="A4630" t="s">
        <v>137</v>
      </c>
      <c r="B4630" t="s">
        <v>322</v>
      </c>
      <c r="C4630">
        <v>2025</v>
      </c>
      <c r="D4630">
        <v>2</v>
      </c>
      <c r="E4630">
        <v>84006</v>
      </c>
      <c r="F4630" t="s">
        <v>290</v>
      </c>
      <c r="G4630">
        <v>3</v>
      </c>
      <c r="H4630" t="str">
        <f>_xlfn.XLOOKUP(Table1[[#This Row],[ZIPCODE]],Table2[Zip Code],Table2[County])</f>
        <v>Salt Lake</v>
      </c>
      <c r="I4630" t="str">
        <f>_xlfn.XLOOKUP(Table1[[#This Row],[ZIPCODE]],Table3[zip],Table3[county])</f>
        <v>Salt Lake County</v>
      </c>
      <c r="J4630" t="str">
        <f>IFERROR(Table1[[#This Row],[County (Utah.gov)]], SUBSTITUTE(Table1[[#This Row],[County (WPR)]], " County", ""))</f>
        <v>Salt Lake</v>
      </c>
    </row>
    <row r="4631" spans="1:10">
      <c r="A4631" t="s">
        <v>137</v>
      </c>
      <c r="B4631" t="s">
        <v>322</v>
      </c>
      <c r="C4631">
        <v>2025</v>
      </c>
      <c r="D4631">
        <v>2</v>
      </c>
      <c r="E4631">
        <v>84006</v>
      </c>
      <c r="F4631" t="s">
        <v>291</v>
      </c>
      <c r="G4631">
        <v>2</v>
      </c>
      <c r="H4631" t="str">
        <f>_xlfn.XLOOKUP(Table1[[#This Row],[ZIPCODE]],Table2[Zip Code],Table2[County])</f>
        <v>Salt Lake</v>
      </c>
      <c r="I4631" t="str">
        <f>_xlfn.XLOOKUP(Table1[[#This Row],[ZIPCODE]],Table3[zip],Table3[county])</f>
        <v>Salt Lake County</v>
      </c>
      <c r="J4631" t="str">
        <f>IFERROR(Table1[[#This Row],[County (Utah.gov)]], SUBSTITUTE(Table1[[#This Row],[County (WPR)]], " County", ""))</f>
        <v>Salt Lake</v>
      </c>
    </row>
    <row r="4632" spans="1:10">
      <c r="A4632" t="s">
        <v>137</v>
      </c>
      <c r="B4632" t="s">
        <v>322</v>
      </c>
      <c r="C4632">
        <v>2025</v>
      </c>
      <c r="D4632">
        <v>2</v>
      </c>
      <c r="E4632">
        <v>84007</v>
      </c>
      <c r="F4632" t="s">
        <v>291</v>
      </c>
      <c r="G4632">
        <v>1</v>
      </c>
      <c r="H4632" t="str">
        <f>_xlfn.XLOOKUP(Table1[[#This Row],[ZIPCODE]],Table2[Zip Code],Table2[County])</f>
        <v>Duchesne</v>
      </c>
      <c r="I4632" t="str">
        <f>_xlfn.XLOOKUP(Table1[[#This Row],[ZIPCODE]],Table3[zip],Table3[county])</f>
        <v>Duchesne County</v>
      </c>
      <c r="J4632" t="str">
        <f>IFERROR(Table1[[#This Row],[County (Utah.gov)]], SUBSTITUTE(Table1[[#This Row],[County (WPR)]], " County", ""))</f>
        <v>Duchesne</v>
      </c>
    </row>
    <row r="4633" spans="1:10">
      <c r="A4633" t="s">
        <v>137</v>
      </c>
      <c r="B4633" t="s">
        <v>322</v>
      </c>
      <c r="C4633">
        <v>2025</v>
      </c>
      <c r="D4633">
        <v>2</v>
      </c>
      <c r="E4633">
        <v>84009</v>
      </c>
      <c r="F4633" t="s">
        <v>290</v>
      </c>
      <c r="G4633">
        <v>157</v>
      </c>
      <c r="H4633" t="e">
        <f>_xlfn.XLOOKUP(Table1[[#This Row],[ZIPCODE]],Table2[Zip Code],Table2[County])</f>
        <v>#N/A</v>
      </c>
      <c r="I4633" t="str">
        <f>_xlfn.XLOOKUP(Table1[[#This Row],[ZIPCODE]],Table3[zip],Table3[county])</f>
        <v>Salt Lake County</v>
      </c>
      <c r="J4633" t="str">
        <f>IFERROR(Table1[[#This Row],[County (Utah.gov)]], SUBSTITUTE(Table1[[#This Row],[County (WPR)]], " County", ""))</f>
        <v>Salt Lake</v>
      </c>
    </row>
    <row r="4634" spans="1:10">
      <c r="A4634" t="s">
        <v>137</v>
      </c>
      <c r="B4634" t="s">
        <v>322</v>
      </c>
      <c r="C4634">
        <v>2025</v>
      </c>
      <c r="D4634">
        <v>2</v>
      </c>
      <c r="E4634">
        <v>84009</v>
      </c>
      <c r="F4634" t="s">
        <v>291</v>
      </c>
      <c r="G4634">
        <v>90</v>
      </c>
      <c r="H4634" t="e">
        <f>_xlfn.XLOOKUP(Table1[[#This Row],[ZIPCODE]],Table2[Zip Code],Table2[County])</f>
        <v>#N/A</v>
      </c>
      <c r="I4634" t="str">
        <f>_xlfn.XLOOKUP(Table1[[#This Row],[ZIPCODE]],Table3[zip],Table3[county])</f>
        <v>Salt Lake County</v>
      </c>
      <c r="J4634" t="str">
        <f>IFERROR(Table1[[#This Row],[County (Utah.gov)]], SUBSTITUTE(Table1[[#This Row],[County (WPR)]], " County", ""))</f>
        <v>Salt Lake</v>
      </c>
    </row>
    <row r="4635" spans="1:10">
      <c r="A4635" t="s">
        <v>137</v>
      </c>
      <c r="B4635" t="s">
        <v>322</v>
      </c>
      <c r="C4635">
        <v>2025</v>
      </c>
      <c r="D4635">
        <v>2</v>
      </c>
      <c r="E4635">
        <v>84010</v>
      </c>
      <c r="F4635" t="s">
        <v>290</v>
      </c>
      <c r="G4635">
        <v>93</v>
      </c>
      <c r="H4635" t="str">
        <f>_xlfn.XLOOKUP(Table1[[#This Row],[ZIPCODE]],Table2[Zip Code],Table2[County])</f>
        <v>Davis</v>
      </c>
      <c r="I4635" t="str">
        <f>_xlfn.XLOOKUP(Table1[[#This Row],[ZIPCODE]],Table3[zip],Table3[county])</f>
        <v>Davis County</v>
      </c>
      <c r="J4635" t="str">
        <f>IFERROR(Table1[[#This Row],[County (Utah.gov)]], SUBSTITUTE(Table1[[#This Row],[County (WPR)]], " County", ""))</f>
        <v>Davis</v>
      </c>
    </row>
    <row r="4636" spans="1:10">
      <c r="A4636" t="s">
        <v>137</v>
      </c>
      <c r="B4636" t="s">
        <v>322</v>
      </c>
      <c r="C4636">
        <v>2025</v>
      </c>
      <c r="D4636">
        <v>2</v>
      </c>
      <c r="E4636">
        <v>84010</v>
      </c>
      <c r="F4636" t="s">
        <v>291</v>
      </c>
      <c r="G4636">
        <v>30</v>
      </c>
      <c r="H4636" t="str">
        <f>_xlfn.XLOOKUP(Table1[[#This Row],[ZIPCODE]],Table2[Zip Code],Table2[County])</f>
        <v>Davis</v>
      </c>
      <c r="I4636" t="str">
        <f>_xlfn.XLOOKUP(Table1[[#This Row],[ZIPCODE]],Table3[zip],Table3[county])</f>
        <v>Davis County</v>
      </c>
      <c r="J4636" t="str">
        <f>IFERROR(Table1[[#This Row],[County (Utah.gov)]], SUBSTITUTE(Table1[[#This Row],[County (WPR)]], " County", ""))</f>
        <v>Davis</v>
      </c>
    </row>
    <row r="4637" spans="1:10">
      <c r="A4637" t="s">
        <v>137</v>
      </c>
      <c r="B4637" t="s">
        <v>322</v>
      </c>
      <c r="C4637">
        <v>2025</v>
      </c>
      <c r="D4637">
        <v>2</v>
      </c>
      <c r="E4637">
        <v>84013</v>
      </c>
      <c r="F4637" t="s">
        <v>290</v>
      </c>
      <c r="G4637">
        <v>6</v>
      </c>
      <c r="H4637" t="str">
        <f>_xlfn.XLOOKUP(Table1[[#This Row],[ZIPCODE]],Table2[Zip Code],Table2[County])</f>
        <v>Utah</v>
      </c>
      <c r="I4637" t="str">
        <f>_xlfn.XLOOKUP(Table1[[#This Row],[ZIPCODE]],Table3[zip],Table3[county])</f>
        <v>Utah County</v>
      </c>
      <c r="J4637" t="str">
        <f>IFERROR(Table1[[#This Row],[County (Utah.gov)]], SUBSTITUTE(Table1[[#This Row],[County (WPR)]], " County", ""))</f>
        <v>Utah</v>
      </c>
    </row>
    <row r="4638" spans="1:10">
      <c r="A4638" t="s">
        <v>137</v>
      </c>
      <c r="B4638" t="s">
        <v>322</v>
      </c>
      <c r="C4638">
        <v>2025</v>
      </c>
      <c r="D4638">
        <v>2</v>
      </c>
      <c r="E4638">
        <v>84013</v>
      </c>
      <c r="F4638" t="s">
        <v>291</v>
      </c>
      <c r="G4638">
        <v>4</v>
      </c>
      <c r="H4638" t="str">
        <f>_xlfn.XLOOKUP(Table1[[#This Row],[ZIPCODE]],Table2[Zip Code],Table2[County])</f>
        <v>Utah</v>
      </c>
      <c r="I4638" t="str">
        <f>_xlfn.XLOOKUP(Table1[[#This Row],[ZIPCODE]],Table3[zip],Table3[county])</f>
        <v>Utah County</v>
      </c>
      <c r="J4638" t="str">
        <f>IFERROR(Table1[[#This Row],[County (Utah.gov)]], SUBSTITUTE(Table1[[#This Row],[County (WPR)]], " County", ""))</f>
        <v>Utah</v>
      </c>
    </row>
    <row r="4639" spans="1:10">
      <c r="A4639" t="s">
        <v>137</v>
      </c>
      <c r="B4639" t="s">
        <v>322</v>
      </c>
      <c r="C4639">
        <v>2025</v>
      </c>
      <c r="D4639">
        <v>2</v>
      </c>
      <c r="E4639">
        <v>84014</v>
      </c>
      <c r="F4639" t="s">
        <v>290</v>
      </c>
      <c r="G4639">
        <v>45</v>
      </c>
      <c r="H4639" t="str">
        <f>_xlfn.XLOOKUP(Table1[[#This Row],[ZIPCODE]],Table2[Zip Code],Table2[County])</f>
        <v>Davis</v>
      </c>
      <c r="I4639" t="str">
        <f>_xlfn.XLOOKUP(Table1[[#This Row],[ZIPCODE]],Table3[zip],Table3[county])</f>
        <v>Davis County</v>
      </c>
      <c r="J4639" t="str">
        <f>IFERROR(Table1[[#This Row],[County (Utah.gov)]], SUBSTITUTE(Table1[[#This Row],[County (WPR)]], " County", ""))</f>
        <v>Davis</v>
      </c>
    </row>
    <row r="4640" spans="1:10">
      <c r="A4640" t="s">
        <v>137</v>
      </c>
      <c r="B4640" t="s">
        <v>322</v>
      </c>
      <c r="C4640">
        <v>2025</v>
      </c>
      <c r="D4640">
        <v>2</v>
      </c>
      <c r="E4640">
        <v>84014</v>
      </c>
      <c r="F4640" t="s">
        <v>291</v>
      </c>
      <c r="G4640">
        <v>21</v>
      </c>
      <c r="H4640" t="str">
        <f>_xlfn.XLOOKUP(Table1[[#This Row],[ZIPCODE]],Table2[Zip Code],Table2[County])</f>
        <v>Davis</v>
      </c>
      <c r="I4640" t="str">
        <f>_xlfn.XLOOKUP(Table1[[#This Row],[ZIPCODE]],Table3[zip],Table3[county])</f>
        <v>Davis County</v>
      </c>
      <c r="J4640" t="str">
        <f>IFERROR(Table1[[#This Row],[County (Utah.gov)]], SUBSTITUTE(Table1[[#This Row],[County (WPR)]], " County", ""))</f>
        <v>Davis</v>
      </c>
    </row>
    <row r="4641" spans="1:10">
      <c r="A4641" t="s">
        <v>137</v>
      </c>
      <c r="B4641" t="s">
        <v>322</v>
      </c>
      <c r="C4641">
        <v>2025</v>
      </c>
      <c r="D4641">
        <v>2</v>
      </c>
      <c r="E4641">
        <v>84015</v>
      </c>
      <c r="F4641" t="s">
        <v>290</v>
      </c>
      <c r="G4641">
        <v>41</v>
      </c>
      <c r="H4641" t="str">
        <f>_xlfn.XLOOKUP(Table1[[#This Row],[ZIPCODE]],Table2[Zip Code],Table2[County])</f>
        <v>Davis</v>
      </c>
      <c r="I4641" t="str">
        <f>_xlfn.XLOOKUP(Table1[[#This Row],[ZIPCODE]],Table3[zip],Table3[county])</f>
        <v>Davis County</v>
      </c>
      <c r="J4641" t="str">
        <f>IFERROR(Table1[[#This Row],[County (Utah.gov)]], SUBSTITUTE(Table1[[#This Row],[County (WPR)]], " County", ""))</f>
        <v>Davis</v>
      </c>
    </row>
    <row r="4642" spans="1:10">
      <c r="A4642" t="s">
        <v>137</v>
      </c>
      <c r="B4642" t="s">
        <v>322</v>
      </c>
      <c r="C4642">
        <v>2025</v>
      </c>
      <c r="D4642">
        <v>2</v>
      </c>
      <c r="E4642">
        <v>84015</v>
      </c>
      <c r="F4642" t="s">
        <v>291</v>
      </c>
      <c r="G4642">
        <v>16</v>
      </c>
      <c r="H4642" t="str">
        <f>_xlfn.XLOOKUP(Table1[[#This Row],[ZIPCODE]],Table2[Zip Code],Table2[County])</f>
        <v>Davis</v>
      </c>
      <c r="I4642" t="str">
        <f>_xlfn.XLOOKUP(Table1[[#This Row],[ZIPCODE]],Table3[zip],Table3[county])</f>
        <v>Davis County</v>
      </c>
      <c r="J4642" t="str">
        <f>IFERROR(Table1[[#This Row],[County (Utah.gov)]], SUBSTITUTE(Table1[[#This Row],[County (WPR)]], " County", ""))</f>
        <v>Davis</v>
      </c>
    </row>
    <row r="4643" spans="1:10">
      <c r="A4643" t="s">
        <v>137</v>
      </c>
      <c r="B4643" t="s">
        <v>322</v>
      </c>
      <c r="C4643">
        <v>2025</v>
      </c>
      <c r="D4643">
        <v>2</v>
      </c>
      <c r="E4643">
        <v>84017</v>
      </c>
      <c r="F4643" t="s">
        <v>290</v>
      </c>
      <c r="G4643">
        <v>10</v>
      </c>
      <c r="H4643" t="str">
        <f>_xlfn.XLOOKUP(Table1[[#This Row],[ZIPCODE]],Table2[Zip Code],Table2[County])</f>
        <v>Summit</v>
      </c>
      <c r="I4643" t="str">
        <f>_xlfn.XLOOKUP(Table1[[#This Row],[ZIPCODE]],Table3[zip],Table3[county])</f>
        <v>Summit County</v>
      </c>
      <c r="J4643" t="str">
        <f>IFERROR(Table1[[#This Row],[County (Utah.gov)]], SUBSTITUTE(Table1[[#This Row],[County (WPR)]], " County", ""))</f>
        <v>Summit</v>
      </c>
    </row>
    <row r="4644" spans="1:10">
      <c r="A4644" t="s">
        <v>137</v>
      </c>
      <c r="B4644" t="s">
        <v>322</v>
      </c>
      <c r="C4644">
        <v>2025</v>
      </c>
      <c r="D4644">
        <v>2</v>
      </c>
      <c r="E4644">
        <v>84017</v>
      </c>
      <c r="F4644" t="s">
        <v>291</v>
      </c>
      <c r="G4644">
        <v>4</v>
      </c>
      <c r="H4644" t="str">
        <f>_xlfn.XLOOKUP(Table1[[#This Row],[ZIPCODE]],Table2[Zip Code],Table2[County])</f>
        <v>Summit</v>
      </c>
      <c r="I4644" t="str">
        <f>_xlfn.XLOOKUP(Table1[[#This Row],[ZIPCODE]],Table3[zip],Table3[county])</f>
        <v>Summit County</v>
      </c>
      <c r="J4644" t="str">
        <f>IFERROR(Table1[[#This Row],[County (Utah.gov)]], SUBSTITUTE(Table1[[#This Row],[County (WPR)]], " County", ""))</f>
        <v>Summit</v>
      </c>
    </row>
    <row r="4645" spans="1:10">
      <c r="A4645" t="s">
        <v>137</v>
      </c>
      <c r="B4645" t="s">
        <v>322</v>
      </c>
      <c r="C4645">
        <v>2025</v>
      </c>
      <c r="D4645">
        <v>2</v>
      </c>
      <c r="E4645">
        <v>84020</v>
      </c>
      <c r="F4645" t="s">
        <v>290</v>
      </c>
      <c r="G4645">
        <v>320</v>
      </c>
      <c r="H4645" t="str">
        <f>_xlfn.XLOOKUP(Table1[[#This Row],[ZIPCODE]],Table2[Zip Code],Table2[County])</f>
        <v>Salt Lake</v>
      </c>
      <c r="I4645" t="str">
        <f>_xlfn.XLOOKUP(Table1[[#This Row],[ZIPCODE]],Table3[zip],Table3[county])</f>
        <v>Salt Lake County</v>
      </c>
      <c r="J4645" t="str">
        <f>IFERROR(Table1[[#This Row],[County (Utah.gov)]], SUBSTITUTE(Table1[[#This Row],[County (WPR)]], " County", ""))</f>
        <v>Salt Lake</v>
      </c>
    </row>
    <row r="4646" spans="1:10">
      <c r="A4646" t="s">
        <v>137</v>
      </c>
      <c r="B4646" t="s">
        <v>322</v>
      </c>
      <c r="C4646">
        <v>2025</v>
      </c>
      <c r="D4646">
        <v>2</v>
      </c>
      <c r="E4646">
        <v>84020</v>
      </c>
      <c r="F4646" t="s">
        <v>291</v>
      </c>
      <c r="G4646">
        <v>158</v>
      </c>
      <c r="H4646" t="str">
        <f>_xlfn.XLOOKUP(Table1[[#This Row],[ZIPCODE]],Table2[Zip Code],Table2[County])</f>
        <v>Salt Lake</v>
      </c>
      <c r="I4646" t="str">
        <f>_xlfn.XLOOKUP(Table1[[#This Row],[ZIPCODE]],Table3[zip],Table3[county])</f>
        <v>Salt Lake County</v>
      </c>
      <c r="J4646" t="str">
        <f>IFERROR(Table1[[#This Row],[County (Utah.gov)]], SUBSTITUTE(Table1[[#This Row],[County (WPR)]], " County", ""))</f>
        <v>Salt Lake</v>
      </c>
    </row>
    <row r="4647" spans="1:10">
      <c r="A4647" t="s">
        <v>137</v>
      </c>
      <c r="B4647" t="s">
        <v>322</v>
      </c>
      <c r="C4647">
        <v>2025</v>
      </c>
      <c r="D4647">
        <v>2</v>
      </c>
      <c r="E4647">
        <v>84021</v>
      </c>
      <c r="F4647" t="s">
        <v>291</v>
      </c>
      <c r="G4647">
        <v>1</v>
      </c>
      <c r="H4647" t="str">
        <f>_xlfn.XLOOKUP(Table1[[#This Row],[ZIPCODE]],Table2[Zip Code],Table2[County])</f>
        <v>Duchesne</v>
      </c>
      <c r="I4647" t="str">
        <f>_xlfn.XLOOKUP(Table1[[#This Row],[ZIPCODE]],Table3[zip],Table3[county])</f>
        <v>Duchesne County</v>
      </c>
      <c r="J4647" t="str">
        <f>IFERROR(Table1[[#This Row],[County (Utah.gov)]], SUBSTITUTE(Table1[[#This Row],[County (WPR)]], " County", ""))</f>
        <v>Duchesne</v>
      </c>
    </row>
    <row r="4648" spans="1:10">
      <c r="A4648" t="s">
        <v>137</v>
      </c>
      <c r="B4648" t="s">
        <v>322</v>
      </c>
      <c r="C4648">
        <v>2025</v>
      </c>
      <c r="D4648">
        <v>2</v>
      </c>
      <c r="E4648">
        <v>84023</v>
      </c>
      <c r="F4648" t="s">
        <v>291</v>
      </c>
      <c r="G4648">
        <v>1</v>
      </c>
      <c r="H4648" t="str">
        <f>_xlfn.XLOOKUP(Table1[[#This Row],[ZIPCODE]],Table2[Zip Code],Table2[County])</f>
        <v>Daggett</v>
      </c>
      <c r="I4648" t="str">
        <f>_xlfn.XLOOKUP(Table1[[#This Row],[ZIPCODE]],Table3[zip],Table3[county])</f>
        <v>Daggett County</v>
      </c>
      <c r="J4648" t="str">
        <f>IFERROR(Table1[[#This Row],[County (Utah.gov)]], SUBSTITUTE(Table1[[#This Row],[County (WPR)]], " County", ""))</f>
        <v>Daggett</v>
      </c>
    </row>
    <row r="4649" spans="1:10">
      <c r="A4649" t="s">
        <v>137</v>
      </c>
      <c r="B4649" t="s">
        <v>322</v>
      </c>
      <c r="C4649">
        <v>2025</v>
      </c>
      <c r="D4649">
        <v>2</v>
      </c>
      <c r="E4649">
        <v>84024</v>
      </c>
      <c r="F4649" t="s">
        <v>291</v>
      </c>
      <c r="G4649">
        <v>1</v>
      </c>
      <c r="H4649" t="str">
        <f>_xlfn.XLOOKUP(Table1[[#This Row],[ZIPCODE]],Table2[Zip Code],Table2[County])</f>
        <v>Summit</v>
      </c>
      <c r="I4649" t="str">
        <f>_xlfn.XLOOKUP(Table1[[#This Row],[ZIPCODE]],Table3[zip],Table3[county])</f>
        <v>Summit County</v>
      </c>
      <c r="J4649" t="str">
        <f>IFERROR(Table1[[#This Row],[County (Utah.gov)]], SUBSTITUTE(Table1[[#This Row],[County (WPR)]], " County", ""))</f>
        <v>Summit</v>
      </c>
    </row>
    <row r="4650" spans="1:10">
      <c r="A4650" t="s">
        <v>137</v>
      </c>
      <c r="B4650" t="s">
        <v>322</v>
      </c>
      <c r="C4650">
        <v>2025</v>
      </c>
      <c r="D4650">
        <v>2</v>
      </c>
      <c r="E4650">
        <v>84025</v>
      </c>
      <c r="F4650" t="s">
        <v>290</v>
      </c>
      <c r="G4650">
        <v>55</v>
      </c>
      <c r="H4650" t="str">
        <f>_xlfn.XLOOKUP(Table1[[#This Row],[ZIPCODE]],Table2[Zip Code],Table2[County])</f>
        <v>Davis</v>
      </c>
      <c r="I4650" t="str">
        <f>_xlfn.XLOOKUP(Table1[[#This Row],[ZIPCODE]],Table3[zip],Table3[county])</f>
        <v>Davis County</v>
      </c>
      <c r="J4650" t="str">
        <f>IFERROR(Table1[[#This Row],[County (Utah.gov)]], SUBSTITUTE(Table1[[#This Row],[County (WPR)]], " County", ""))</f>
        <v>Davis</v>
      </c>
    </row>
    <row r="4651" spans="1:10">
      <c r="A4651" t="s">
        <v>137</v>
      </c>
      <c r="B4651" t="s">
        <v>322</v>
      </c>
      <c r="C4651">
        <v>2025</v>
      </c>
      <c r="D4651">
        <v>2</v>
      </c>
      <c r="E4651">
        <v>84025</v>
      </c>
      <c r="F4651" t="s">
        <v>291</v>
      </c>
      <c r="G4651">
        <v>29</v>
      </c>
      <c r="H4651" t="str">
        <f>_xlfn.XLOOKUP(Table1[[#This Row],[ZIPCODE]],Table2[Zip Code],Table2[County])</f>
        <v>Davis</v>
      </c>
      <c r="I4651" t="str">
        <f>_xlfn.XLOOKUP(Table1[[#This Row],[ZIPCODE]],Table3[zip],Table3[county])</f>
        <v>Davis County</v>
      </c>
      <c r="J4651" t="str">
        <f>IFERROR(Table1[[#This Row],[County (Utah.gov)]], SUBSTITUTE(Table1[[#This Row],[County (WPR)]], " County", ""))</f>
        <v>Davis</v>
      </c>
    </row>
    <row r="4652" spans="1:10">
      <c r="A4652" t="s">
        <v>137</v>
      </c>
      <c r="B4652" t="s">
        <v>322</v>
      </c>
      <c r="C4652">
        <v>2025</v>
      </c>
      <c r="D4652">
        <v>2</v>
      </c>
      <c r="E4652">
        <v>84026</v>
      </c>
      <c r="F4652" t="s">
        <v>290</v>
      </c>
      <c r="G4652">
        <v>2</v>
      </c>
      <c r="H4652" t="str">
        <f>_xlfn.XLOOKUP(Table1[[#This Row],[ZIPCODE]],Table2[Zip Code],Table2[County])</f>
        <v>Uintah</v>
      </c>
      <c r="I4652" t="str">
        <f>_xlfn.XLOOKUP(Table1[[#This Row],[ZIPCODE]],Table3[zip],Table3[county])</f>
        <v>Uintah County</v>
      </c>
      <c r="J4652" t="str">
        <f>IFERROR(Table1[[#This Row],[County (Utah.gov)]], SUBSTITUTE(Table1[[#This Row],[County (WPR)]], " County", ""))</f>
        <v>Uintah</v>
      </c>
    </row>
    <row r="4653" spans="1:10">
      <c r="A4653" t="s">
        <v>137</v>
      </c>
      <c r="B4653" t="s">
        <v>322</v>
      </c>
      <c r="C4653">
        <v>2025</v>
      </c>
      <c r="D4653">
        <v>2</v>
      </c>
      <c r="E4653">
        <v>84029</v>
      </c>
      <c r="F4653" t="s">
        <v>290</v>
      </c>
      <c r="G4653">
        <v>13</v>
      </c>
      <c r="H4653" t="str">
        <f>_xlfn.XLOOKUP(Table1[[#This Row],[ZIPCODE]],Table2[Zip Code],Table2[County])</f>
        <v>Tooele</v>
      </c>
      <c r="I4653" t="str">
        <f>_xlfn.XLOOKUP(Table1[[#This Row],[ZIPCODE]],Table3[zip],Table3[county])</f>
        <v>Tooele County</v>
      </c>
      <c r="J4653" t="str">
        <f>IFERROR(Table1[[#This Row],[County (Utah.gov)]], SUBSTITUTE(Table1[[#This Row],[County (WPR)]], " County", ""))</f>
        <v>Tooele</v>
      </c>
    </row>
    <row r="4654" spans="1:10">
      <c r="A4654" t="s">
        <v>137</v>
      </c>
      <c r="B4654" t="s">
        <v>322</v>
      </c>
      <c r="C4654">
        <v>2025</v>
      </c>
      <c r="D4654">
        <v>2</v>
      </c>
      <c r="E4654">
        <v>84029</v>
      </c>
      <c r="F4654" t="s">
        <v>291</v>
      </c>
      <c r="G4654">
        <v>5</v>
      </c>
      <c r="H4654" t="str">
        <f>_xlfn.XLOOKUP(Table1[[#This Row],[ZIPCODE]],Table2[Zip Code],Table2[County])</f>
        <v>Tooele</v>
      </c>
      <c r="I4654" t="str">
        <f>_xlfn.XLOOKUP(Table1[[#This Row],[ZIPCODE]],Table3[zip],Table3[county])</f>
        <v>Tooele County</v>
      </c>
      <c r="J4654" t="str">
        <f>IFERROR(Table1[[#This Row],[County (Utah.gov)]], SUBSTITUTE(Table1[[#This Row],[County (WPR)]], " County", ""))</f>
        <v>Tooele</v>
      </c>
    </row>
    <row r="4655" spans="1:10">
      <c r="A4655" t="s">
        <v>137</v>
      </c>
      <c r="B4655" t="s">
        <v>322</v>
      </c>
      <c r="C4655">
        <v>2025</v>
      </c>
      <c r="D4655">
        <v>2</v>
      </c>
      <c r="E4655">
        <v>84032</v>
      </c>
      <c r="F4655" t="s">
        <v>290</v>
      </c>
      <c r="G4655">
        <v>123</v>
      </c>
      <c r="H4655" t="str">
        <f>_xlfn.XLOOKUP(Table1[[#This Row],[ZIPCODE]],Table2[Zip Code],Table2[County])</f>
        <v>Wasatch</v>
      </c>
      <c r="I4655" t="str">
        <f>_xlfn.XLOOKUP(Table1[[#This Row],[ZIPCODE]],Table3[zip],Table3[county])</f>
        <v>Wasatch County</v>
      </c>
      <c r="J4655" t="str">
        <f>IFERROR(Table1[[#This Row],[County (Utah.gov)]], SUBSTITUTE(Table1[[#This Row],[County (WPR)]], " County", ""))</f>
        <v>Wasatch</v>
      </c>
    </row>
    <row r="4656" spans="1:10">
      <c r="A4656" t="s">
        <v>137</v>
      </c>
      <c r="B4656" t="s">
        <v>322</v>
      </c>
      <c r="C4656">
        <v>2025</v>
      </c>
      <c r="D4656">
        <v>2</v>
      </c>
      <c r="E4656">
        <v>84032</v>
      </c>
      <c r="F4656" t="s">
        <v>291</v>
      </c>
      <c r="G4656">
        <v>86</v>
      </c>
      <c r="H4656" t="str">
        <f>_xlfn.XLOOKUP(Table1[[#This Row],[ZIPCODE]],Table2[Zip Code],Table2[County])</f>
        <v>Wasatch</v>
      </c>
      <c r="I4656" t="str">
        <f>_xlfn.XLOOKUP(Table1[[#This Row],[ZIPCODE]],Table3[zip],Table3[county])</f>
        <v>Wasatch County</v>
      </c>
      <c r="J4656" t="str">
        <f>IFERROR(Table1[[#This Row],[County (Utah.gov)]], SUBSTITUTE(Table1[[#This Row],[County (WPR)]], " County", ""))</f>
        <v>Wasatch</v>
      </c>
    </row>
    <row r="4657" spans="1:10">
      <c r="A4657" t="s">
        <v>137</v>
      </c>
      <c r="B4657" t="s">
        <v>322</v>
      </c>
      <c r="C4657">
        <v>2025</v>
      </c>
      <c r="D4657">
        <v>2</v>
      </c>
      <c r="E4657">
        <v>84033</v>
      </c>
      <c r="F4657" t="s">
        <v>291</v>
      </c>
      <c r="G4657">
        <v>2</v>
      </c>
      <c r="H4657" t="str">
        <f>_xlfn.XLOOKUP(Table1[[#This Row],[ZIPCODE]],Table2[Zip Code],Table2[County])</f>
        <v>Summit</v>
      </c>
      <c r="I4657" t="str">
        <f>_xlfn.XLOOKUP(Table1[[#This Row],[ZIPCODE]],Table3[zip],Table3[county])</f>
        <v>Summit County</v>
      </c>
      <c r="J4657" t="str">
        <f>IFERROR(Table1[[#This Row],[County (Utah.gov)]], SUBSTITUTE(Table1[[#This Row],[County (WPR)]], " County", ""))</f>
        <v>Summit</v>
      </c>
    </row>
    <row r="4658" spans="1:10">
      <c r="A4658" t="s">
        <v>137</v>
      </c>
      <c r="B4658" t="s">
        <v>322</v>
      </c>
      <c r="C4658">
        <v>2025</v>
      </c>
      <c r="D4658">
        <v>2</v>
      </c>
      <c r="E4658">
        <v>84035</v>
      </c>
      <c r="F4658" t="s">
        <v>290</v>
      </c>
      <c r="G4658">
        <v>2</v>
      </c>
      <c r="H4658" t="str">
        <f>_xlfn.XLOOKUP(Table1[[#This Row],[ZIPCODE]],Table2[Zip Code],Table2[County])</f>
        <v>Uintah</v>
      </c>
      <c r="I4658" t="str">
        <f>_xlfn.XLOOKUP(Table1[[#This Row],[ZIPCODE]],Table3[zip],Table3[county])</f>
        <v>Uintah County</v>
      </c>
      <c r="J4658" t="str">
        <f>IFERROR(Table1[[#This Row],[County (Utah.gov)]], SUBSTITUTE(Table1[[#This Row],[County (WPR)]], " County", ""))</f>
        <v>Uintah</v>
      </c>
    </row>
    <row r="4659" spans="1:10">
      <c r="A4659" t="s">
        <v>137</v>
      </c>
      <c r="B4659" t="s">
        <v>322</v>
      </c>
      <c r="C4659">
        <v>2025</v>
      </c>
      <c r="D4659">
        <v>2</v>
      </c>
      <c r="E4659">
        <v>84036</v>
      </c>
      <c r="F4659" t="s">
        <v>290</v>
      </c>
      <c r="G4659">
        <v>18</v>
      </c>
      <c r="H4659" t="str">
        <f>_xlfn.XLOOKUP(Table1[[#This Row],[ZIPCODE]],Table2[Zip Code],Table2[County])</f>
        <v>Summit</v>
      </c>
      <c r="I4659" t="str">
        <f>_xlfn.XLOOKUP(Table1[[#This Row],[ZIPCODE]],Table3[zip],Table3[county])</f>
        <v>Summit County</v>
      </c>
      <c r="J4659" t="str">
        <f>IFERROR(Table1[[#This Row],[County (Utah.gov)]], SUBSTITUTE(Table1[[#This Row],[County (WPR)]], " County", ""))</f>
        <v>Summit</v>
      </c>
    </row>
    <row r="4660" spans="1:10">
      <c r="A4660" t="s">
        <v>137</v>
      </c>
      <c r="B4660" t="s">
        <v>322</v>
      </c>
      <c r="C4660">
        <v>2025</v>
      </c>
      <c r="D4660">
        <v>2</v>
      </c>
      <c r="E4660">
        <v>84036</v>
      </c>
      <c r="F4660" t="s">
        <v>291</v>
      </c>
      <c r="G4660">
        <v>10</v>
      </c>
      <c r="H4660" t="str">
        <f>_xlfn.XLOOKUP(Table1[[#This Row],[ZIPCODE]],Table2[Zip Code],Table2[County])</f>
        <v>Summit</v>
      </c>
      <c r="I4660" t="str">
        <f>_xlfn.XLOOKUP(Table1[[#This Row],[ZIPCODE]],Table3[zip],Table3[county])</f>
        <v>Summit County</v>
      </c>
      <c r="J4660" t="str">
        <f>IFERROR(Table1[[#This Row],[County (Utah.gov)]], SUBSTITUTE(Table1[[#This Row],[County (WPR)]], " County", ""))</f>
        <v>Summit</v>
      </c>
    </row>
    <row r="4661" spans="1:10">
      <c r="A4661" t="s">
        <v>137</v>
      </c>
      <c r="B4661" t="s">
        <v>322</v>
      </c>
      <c r="C4661">
        <v>2025</v>
      </c>
      <c r="D4661">
        <v>2</v>
      </c>
      <c r="E4661">
        <v>84037</v>
      </c>
      <c r="F4661" t="s">
        <v>290</v>
      </c>
      <c r="G4661">
        <v>143</v>
      </c>
      <c r="H4661" t="str">
        <f>_xlfn.XLOOKUP(Table1[[#This Row],[ZIPCODE]],Table2[Zip Code],Table2[County])</f>
        <v>Davis</v>
      </c>
      <c r="I4661" t="str">
        <f>_xlfn.XLOOKUP(Table1[[#This Row],[ZIPCODE]],Table3[zip],Table3[county])</f>
        <v>Davis County</v>
      </c>
      <c r="J4661" t="str">
        <f>IFERROR(Table1[[#This Row],[County (Utah.gov)]], SUBSTITUTE(Table1[[#This Row],[County (WPR)]], " County", ""))</f>
        <v>Davis</v>
      </c>
    </row>
    <row r="4662" spans="1:10">
      <c r="A4662" t="s">
        <v>137</v>
      </c>
      <c r="B4662" t="s">
        <v>322</v>
      </c>
      <c r="C4662">
        <v>2025</v>
      </c>
      <c r="D4662">
        <v>2</v>
      </c>
      <c r="E4662">
        <v>84037</v>
      </c>
      <c r="F4662" t="s">
        <v>291</v>
      </c>
      <c r="G4662">
        <v>39</v>
      </c>
      <c r="H4662" t="str">
        <f>_xlfn.XLOOKUP(Table1[[#This Row],[ZIPCODE]],Table2[Zip Code],Table2[County])</f>
        <v>Davis</v>
      </c>
      <c r="I4662" t="str">
        <f>_xlfn.XLOOKUP(Table1[[#This Row],[ZIPCODE]],Table3[zip],Table3[county])</f>
        <v>Davis County</v>
      </c>
      <c r="J4662" t="str">
        <f>IFERROR(Table1[[#This Row],[County (Utah.gov)]], SUBSTITUTE(Table1[[#This Row],[County (WPR)]], " County", ""))</f>
        <v>Davis</v>
      </c>
    </row>
    <row r="4663" spans="1:10">
      <c r="A4663" t="s">
        <v>137</v>
      </c>
      <c r="B4663" t="s">
        <v>322</v>
      </c>
      <c r="C4663">
        <v>2025</v>
      </c>
      <c r="D4663">
        <v>2</v>
      </c>
      <c r="E4663">
        <v>84039</v>
      </c>
      <c r="F4663" t="s">
        <v>291</v>
      </c>
      <c r="G4663">
        <v>2</v>
      </c>
      <c r="H4663" t="str">
        <f>_xlfn.XLOOKUP(Table1[[#This Row],[ZIPCODE]],Table2[Zip Code],Table2[County])</f>
        <v>Uintah</v>
      </c>
      <c r="I4663" t="str">
        <f>_xlfn.XLOOKUP(Table1[[#This Row],[ZIPCODE]],Table3[zip],Table3[county])</f>
        <v>Uintah County</v>
      </c>
      <c r="J4663" t="str">
        <f>IFERROR(Table1[[#This Row],[County (Utah.gov)]], SUBSTITUTE(Table1[[#This Row],[County (WPR)]], " County", ""))</f>
        <v>Uintah</v>
      </c>
    </row>
    <row r="4664" spans="1:10">
      <c r="A4664" t="s">
        <v>137</v>
      </c>
      <c r="B4664" t="s">
        <v>322</v>
      </c>
      <c r="C4664">
        <v>2025</v>
      </c>
      <c r="D4664">
        <v>2</v>
      </c>
      <c r="E4664">
        <v>84040</v>
      </c>
      <c r="F4664" t="s">
        <v>290</v>
      </c>
      <c r="G4664">
        <v>33</v>
      </c>
      <c r="H4664" t="str">
        <f>_xlfn.XLOOKUP(Table1[[#This Row],[ZIPCODE]],Table2[Zip Code],Table2[County])</f>
        <v>Davis</v>
      </c>
      <c r="I4664" t="str">
        <f>_xlfn.XLOOKUP(Table1[[#This Row],[ZIPCODE]],Table3[zip],Table3[county])</f>
        <v>Davis County</v>
      </c>
      <c r="J4664" t="str">
        <f>IFERROR(Table1[[#This Row],[County (Utah.gov)]], SUBSTITUTE(Table1[[#This Row],[County (WPR)]], " County", ""))</f>
        <v>Davis</v>
      </c>
    </row>
    <row r="4665" spans="1:10">
      <c r="A4665" t="s">
        <v>137</v>
      </c>
      <c r="B4665" t="s">
        <v>322</v>
      </c>
      <c r="C4665">
        <v>2025</v>
      </c>
      <c r="D4665">
        <v>2</v>
      </c>
      <c r="E4665">
        <v>84040</v>
      </c>
      <c r="F4665" t="s">
        <v>291</v>
      </c>
      <c r="G4665">
        <v>8</v>
      </c>
      <c r="H4665" t="str">
        <f>_xlfn.XLOOKUP(Table1[[#This Row],[ZIPCODE]],Table2[Zip Code],Table2[County])</f>
        <v>Davis</v>
      </c>
      <c r="I4665" t="str">
        <f>_xlfn.XLOOKUP(Table1[[#This Row],[ZIPCODE]],Table3[zip],Table3[county])</f>
        <v>Davis County</v>
      </c>
      <c r="J4665" t="str">
        <f>IFERROR(Table1[[#This Row],[County (Utah.gov)]], SUBSTITUTE(Table1[[#This Row],[County (WPR)]], " County", ""))</f>
        <v>Davis</v>
      </c>
    </row>
    <row r="4666" spans="1:10">
      <c r="A4666" t="s">
        <v>137</v>
      </c>
      <c r="B4666" t="s">
        <v>322</v>
      </c>
      <c r="C4666">
        <v>2025</v>
      </c>
      <c r="D4666">
        <v>2</v>
      </c>
      <c r="E4666">
        <v>84041</v>
      </c>
      <c r="F4666" t="s">
        <v>290</v>
      </c>
      <c r="G4666">
        <v>54</v>
      </c>
      <c r="H4666" t="str">
        <f>_xlfn.XLOOKUP(Table1[[#This Row],[ZIPCODE]],Table2[Zip Code],Table2[County])</f>
        <v>Davis</v>
      </c>
      <c r="I4666" t="str">
        <f>_xlfn.XLOOKUP(Table1[[#This Row],[ZIPCODE]],Table3[zip],Table3[county])</f>
        <v>Davis County</v>
      </c>
      <c r="J4666" t="str">
        <f>IFERROR(Table1[[#This Row],[County (Utah.gov)]], SUBSTITUTE(Table1[[#This Row],[County (WPR)]], " County", ""))</f>
        <v>Davis</v>
      </c>
    </row>
    <row r="4667" spans="1:10">
      <c r="A4667" t="s">
        <v>137</v>
      </c>
      <c r="B4667" t="s">
        <v>322</v>
      </c>
      <c r="C4667">
        <v>2025</v>
      </c>
      <c r="D4667">
        <v>2</v>
      </c>
      <c r="E4667">
        <v>84041</v>
      </c>
      <c r="F4667" t="s">
        <v>291</v>
      </c>
      <c r="G4667">
        <v>20</v>
      </c>
      <c r="H4667" t="str">
        <f>_xlfn.XLOOKUP(Table1[[#This Row],[ZIPCODE]],Table2[Zip Code],Table2[County])</f>
        <v>Davis</v>
      </c>
      <c r="I4667" t="str">
        <f>_xlfn.XLOOKUP(Table1[[#This Row],[ZIPCODE]],Table3[zip],Table3[county])</f>
        <v>Davis County</v>
      </c>
      <c r="J4667" t="str">
        <f>IFERROR(Table1[[#This Row],[County (Utah.gov)]], SUBSTITUTE(Table1[[#This Row],[County (WPR)]], " County", ""))</f>
        <v>Davis</v>
      </c>
    </row>
    <row r="4668" spans="1:10">
      <c r="A4668" t="s">
        <v>137</v>
      </c>
      <c r="B4668" t="s">
        <v>322</v>
      </c>
      <c r="C4668">
        <v>2025</v>
      </c>
      <c r="D4668">
        <v>2</v>
      </c>
      <c r="E4668">
        <v>84042</v>
      </c>
      <c r="F4668" t="s">
        <v>290</v>
      </c>
      <c r="G4668">
        <v>155</v>
      </c>
      <c r="H4668" t="str">
        <f>_xlfn.XLOOKUP(Table1[[#This Row],[ZIPCODE]],Table2[Zip Code],Table2[County])</f>
        <v>Utah</v>
      </c>
      <c r="I4668" t="str">
        <f>_xlfn.XLOOKUP(Table1[[#This Row],[ZIPCODE]],Table3[zip],Table3[county])</f>
        <v>Utah County</v>
      </c>
      <c r="J4668" t="str">
        <f>IFERROR(Table1[[#This Row],[County (Utah.gov)]], SUBSTITUTE(Table1[[#This Row],[County (WPR)]], " County", ""))</f>
        <v>Utah</v>
      </c>
    </row>
    <row r="4669" spans="1:10">
      <c r="A4669" t="s">
        <v>137</v>
      </c>
      <c r="B4669" t="s">
        <v>322</v>
      </c>
      <c r="C4669">
        <v>2025</v>
      </c>
      <c r="D4669">
        <v>2</v>
      </c>
      <c r="E4669">
        <v>84042</v>
      </c>
      <c r="F4669" t="s">
        <v>291</v>
      </c>
      <c r="G4669">
        <v>76</v>
      </c>
      <c r="H4669" t="str">
        <f>_xlfn.XLOOKUP(Table1[[#This Row],[ZIPCODE]],Table2[Zip Code],Table2[County])</f>
        <v>Utah</v>
      </c>
      <c r="I4669" t="str">
        <f>_xlfn.XLOOKUP(Table1[[#This Row],[ZIPCODE]],Table3[zip],Table3[county])</f>
        <v>Utah County</v>
      </c>
      <c r="J4669" t="str">
        <f>IFERROR(Table1[[#This Row],[County (Utah.gov)]], SUBSTITUTE(Table1[[#This Row],[County (WPR)]], " County", ""))</f>
        <v>Utah</v>
      </c>
    </row>
    <row r="4670" spans="1:10">
      <c r="A4670" t="s">
        <v>137</v>
      </c>
      <c r="B4670" t="s">
        <v>322</v>
      </c>
      <c r="C4670">
        <v>2025</v>
      </c>
      <c r="D4670">
        <v>2</v>
      </c>
      <c r="E4670">
        <v>84043</v>
      </c>
      <c r="F4670" t="s">
        <v>290</v>
      </c>
      <c r="G4670">
        <v>767</v>
      </c>
      <c r="H4670" t="str">
        <f>_xlfn.XLOOKUP(Table1[[#This Row],[ZIPCODE]],Table2[Zip Code],Table2[County])</f>
        <v>Utah</v>
      </c>
      <c r="I4670" t="str">
        <f>_xlfn.XLOOKUP(Table1[[#This Row],[ZIPCODE]],Table3[zip],Table3[county])</f>
        <v>Utah County</v>
      </c>
      <c r="J4670" t="str">
        <f>IFERROR(Table1[[#This Row],[County (Utah.gov)]], SUBSTITUTE(Table1[[#This Row],[County (WPR)]], " County", ""))</f>
        <v>Utah</v>
      </c>
    </row>
    <row r="4671" spans="1:10">
      <c r="A4671" t="s">
        <v>137</v>
      </c>
      <c r="B4671" t="s">
        <v>322</v>
      </c>
      <c r="C4671">
        <v>2025</v>
      </c>
      <c r="D4671">
        <v>2</v>
      </c>
      <c r="E4671">
        <v>84043</v>
      </c>
      <c r="F4671" t="s">
        <v>291</v>
      </c>
      <c r="G4671">
        <v>398</v>
      </c>
      <c r="H4671" t="str">
        <f>_xlfn.XLOOKUP(Table1[[#This Row],[ZIPCODE]],Table2[Zip Code],Table2[County])</f>
        <v>Utah</v>
      </c>
      <c r="I4671" t="str">
        <f>_xlfn.XLOOKUP(Table1[[#This Row],[ZIPCODE]],Table3[zip],Table3[county])</f>
        <v>Utah County</v>
      </c>
      <c r="J4671" t="str">
        <f>IFERROR(Table1[[#This Row],[County (Utah.gov)]], SUBSTITUTE(Table1[[#This Row],[County (WPR)]], " County", ""))</f>
        <v>Utah</v>
      </c>
    </row>
    <row r="4672" spans="1:10">
      <c r="A4672" t="s">
        <v>137</v>
      </c>
      <c r="B4672" t="s">
        <v>322</v>
      </c>
      <c r="C4672">
        <v>2025</v>
      </c>
      <c r="D4672">
        <v>2</v>
      </c>
      <c r="E4672">
        <v>84044</v>
      </c>
      <c r="F4672" t="s">
        <v>290</v>
      </c>
      <c r="G4672">
        <v>17</v>
      </c>
      <c r="H4672" t="str">
        <f>_xlfn.XLOOKUP(Table1[[#This Row],[ZIPCODE]],Table2[Zip Code],Table2[County])</f>
        <v>Salt Lake</v>
      </c>
      <c r="I4672" t="str">
        <f>_xlfn.XLOOKUP(Table1[[#This Row],[ZIPCODE]],Table3[zip],Table3[county])</f>
        <v>Salt Lake County</v>
      </c>
      <c r="J4672" t="str">
        <f>IFERROR(Table1[[#This Row],[County (Utah.gov)]], SUBSTITUTE(Table1[[#This Row],[County (WPR)]], " County", ""))</f>
        <v>Salt Lake</v>
      </c>
    </row>
    <row r="4673" spans="1:10">
      <c r="A4673" t="s">
        <v>137</v>
      </c>
      <c r="B4673" t="s">
        <v>322</v>
      </c>
      <c r="C4673">
        <v>2025</v>
      </c>
      <c r="D4673">
        <v>2</v>
      </c>
      <c r="E4673">
        <v>84044</v>
      </c>
      <c r="F4673" t="s">
        <v>291</v>
      </c>
      <c r="G4673">
        <v>16</v>
      </c>
      <c r="H4673" t="str">
        <f>_xlfn.XLOOKUP(Table1[[#This Row],[ZIPCODE]],Table2[Zip Code],Table2[County])</f>
        <v>Salt Lake</v>
      </c>
      <c r="I4673" t="str">
        <f>_xlfn.XLOOKUP(Table1[[#This Row],[ZIPCODE]],Table3[zip],Table3[county])</f>
        <v>Salt Lake County</v>
      </c>
      <c r="J4673" t="str">
        <f>IFERROR(Table1[[#This Row],[County (Utah.gov)]], SUBSTITUTE(Table1[[#This Row],[County (WPR)]], " County", ""))</f>
        <v>Salt Lake</v>
      </c>
    </row>
    <row r="4674" spans="1:10">
      <c r="A4674" t="s">
        <v>137</v>
      </c>
      <c r="B4674" t="s">
        <v>322</v>
      </c>
      <c r="C4674">
        <v>2025</v>
      </c>
      <c r="D4674">
        <v>2</v>
      </c>
      <c r="E4674">
        <v>84045</v>
      </c>
      <c r="F4674" t="s">
        <v>290</v>
      </c>
      <c r="G4674">
        <v>375</v>
      </c>
      <c r="H4674" t="e">
        <f>_xlfn.XLOOKUP(Table1[[#This Row],[ZIPCODE]],Table2[Zip Code],Table2[County])</f>
        <v>#N/A</v>
      </c>
      <c r="I4674" t="str">
        <f>_xlfn.XLOOKUP(Table1[[#This Row],[ZIPCODE]],Table3[zip],Table3[county])</f>
        <v>Utah County</v>
      </c>
      <c r="J4674" t="str">
        <f>IFERROR(Table1[[#This Row],[County (Utah.gov)]], SUBSTITUTE(Table1[[#This Row],[County (WPR)]], " County", ""))</f>
        <v>Utah</v>
      </c>
    </row>
    <row r="4675" spans="1:10">
      <c r="A4675" t="s">
        <v>137</v>
      </c>
      <c r="B4675" t="s">
        <v>322</v>
      </c>
      <c r="C4675">
        <v>2025</v>
      </c>
      <c r="D4675">
        <v>2</v>
      </c>
      <c r="E4675">
        <v>84045</v>
      </c>
      <c r="F4675" t="s">
        <v>291</v>
      </c>
      <c r="G4675">
        <v>207</v>
      </c>
      <c r="H4675" t="e">
        <f>_xlfn.XLOOKUP(Table1[[#This Row],[ZIPCODE]],Table2[Zip Code],Table2[County])</f>
        <v>#N/A</v>
      </c>
      <c r="I4675" t="str">
        <f>_xlfn.XLOOKUP(Table1[[#This Row],[ZIPCODE]],Table3[zip],Table3[county])</f>
        <v>Utah County</v>
      </c>
      <c r="J4675" t="str">
        <f>IFERROR(Table1[[#This Row],[County (Utah.gov)]], SUBSTITUTE(Table1[[#This Row],[County (WPR)]], " County", ""))</f>
        <v>Utah</v>
      </c>
    </row>
    <row r="4676" spans="1:10">
      <c r="A4676" t="s">
        <v>137</v>
      </c>
      <c r="B4676" t="s">
        <v>322</v>
      </c>
      <c r="C4676">
        <v>2025</v>
      </c>
      <c r="D4676">
        <v>2</v>
      </c>
      <c r="E4676">
        <v>84047</v>
      </c>
      <c r="F4676" t="s">
        <v>290</v>
      </c>
      <c r="G4676">
        <v>29</v>
      </c>
      <c r="H4676" t="str">
        <f>_xlfn.XLOOKUP(Table1[[#This Row],[ZIPCODE]],Table2[Zip Code],Table2[County])</f>
        <v>Salt Lake</v>
      </c>
      <c r="I4676" t="str">
        <f>_xlfn.XLOOKUP(Table1[[#This Row],[ZIPCODE]],Table3[zip],Table3[county])</f>
        <v>Salt Lake County</v>
      </c>
      <c r="J4676" t="str">
        <f>IFERROR(Table1[[#This Row],[County (Utah.gov)]], SUBSTITUTE(Table1[[#This Row],[County (WPR)]], " County", ""))</f>
        <v>Salt Lake</v>
      </c>
    </row>
    <row r="4677" spans="1:10">
      <c r="A4677" t="s">
        <v>137</v>
      </c>
      <c r="B4677" t="s">
        <v>322</v>
      </c>
      <c r="C4677">
        <v>2025</v>
      </c>
      <c r="D4677">
        <v>2</v>
      </c>
      <c r="E4677">
        <v>84047</v>
      </c>
      <c r="F4677" t="s">
        <v>291</v>
      </c>
      <c r="G4677">
        <v>27</v>
      </c>
      <c r="H4677" t="str">
        <f>_xlfn.XLOOKUP(Table1[[#This Row],[ZIPCODE]],Table2[Zip Code],Table2[County])</f>
        <v>Salt Lake</v>
      </c>
      <c r="I4677" t="str">
        <f>_xlfn.XLOOKUP(Table1[[#This Row],[ZIPCODE]],Table3[zip],Table3[county])</f>
        <v>Salt Lake County</v>
      </c>
      <c r="J4677" t="str">
        <f>IFERROR(Table1[[#This Row],[County (Utah.gov)]], SUBSTITUTE(Table1[[#This Row],[County (WPR)]], " County", ""))</f>
        <v>Salt Lake</v>
      </c>
    </row>
    <row r="4678" spans="1:10">
      <c r="A4678" t="s">
        <v>137</v>
      </c>
      <c r="B4678" t="s">
        <v>322</v>
      </c>
      <c r="C4678">
        <v>2025</v>
      </c>
      <c r="D4678">
        <v>2</v>
      </c>
      <c r="E4678">
        <v>84049</v>
      </c>
      <c r="F4678" t="s">
        <v>290</v>
      </c>
      <c r="G4678">
        <v>43</v>
      </c>
      <c r="H4678" t="str">
        <f>_xlfn.XLOOKUP(Table1[[#This Row],[ZIPCODE]],Table2[Zip Code],Table2[County])</f>
        <v>Wasatch</v>
      </c>
      <c r="I4678" t="str">
        <f>_xlfn.XLOOKUP(Table1[[#This Row],[ZIPCODE]],Table3[zip],Table3[county])</f>
        <v>Wasatch County</v>
      </c>
      <c r="J4678" t="str">
        <f>IFERROR(Table1[[#This Row],[County (Utah.gov)]], SUBSTITUTE(Table1[[#This Row],[County (WPR)]], " County", ""))</f>
        <v>Wasatch</v>
      </c>
    </row>
    <row r="4679" spans="1:10">
      <c r="A4679" t="s">
        <v>137</v>
      </c>
      <c r="B4679" t="s">
        <v>322</v>
      </c>
      <c r="C4679">
        <v>2025</v>
      </c>
      <c r="D4679">
        <v>2</v>
      </c>
      <c r="E4679">
        <v>84049</v>
      </c>
      <c r="F4679" t="s">
        <v>291</v>
      </c>
      <c r="G4679">
        <v>24</v>
      </c>
      <c r="H4679" t="str">
        <f>_xlfn.XLOOKUP(Table1[[#This Row],[ZIPCODE]],Table2[Zip Code],Table2[County])</f>
        <v>Wasatch</v>
      </c>
      <c r="I4679" t="str">
        <f>_xlfn.XLOOKUP(Table1[[#This Row],[ZIPCODE]],Table3[zip],Table3[county])</f>
        <v>Wasatch County</v>
      </c>
      <c r="J4679" t="str">
        <f>IFERROR(Table1[[#This Row],[County (Utah.gov)]], SUBSTITUTE(Table1[[#This Row],[County (WPR)]], " County", ""))</f>
        <v>Wasatch</v>
      </c>
    </row>
    <row r="4680" spans="1:10">
      <c r="A4680" t="s">
        <v>137</v>
      </c>
      <c r="B4680" t="s">
        <v>322</v>
      </c>
      <c r="C4680">
        <v>2025</v>
      </c>
      <c r="D4680">
        <v>2</v>
      </c>
      <c r="E4680">
        <v>84050</v>
      </c>
      <c r="F4680" t="s">
        <v>290</v>
      </c>
      <c r="G4680">
        <v>29</v>
      </c>
      <c r="H4680" t="str">
        <f>_xlfn.XLOOKUP(Table1[[#This Row],[ZIPCODE]],Table2[Zip Code],Table2[County])</f>
        <v>Morgan</v>
      </c>
      <c r="I4680" t="str">
        <f>_xlfn.XLOOKUP(Table1[[#This Row],[ZIPCODE]],Table3[zip],Table3[county])</f>
        <v>Morgan County</v>
      </c>
      <c r="J4680" t="str">
        <f>IFERROR(Table1[[#This Row],[County (Utah.gov)]], SUBSTITUTE(Table1[[#This Row],[County (WPR)]], " County", ""))</f>
        <v>Morgan</v>
      </c>
    </row>
    <row r="4681" spans="1:10">
      <c r="A4681" t="s">
        <v>137</v>
      </c>
      <c r="B4681" t="s">
        <v>322</v>
      </c>
      <c r="C4681">
        <v>2025</v>
      </c>
      <c r="D4681">
        <v>2</v>
      </c>
      <c r="E4681">
        <v>84050</v>
      </c>
      <c r="F4681" t="s">
        <v>291</v>
      </c>
      <c r="G4681">
        <v>7</v>
      </c>
      <c r="H4681" t="str">
        <f>_xlfn.XLOOKUP(Table1[[#This Row],[ZIPCODE]],Table2[Zip Code],Table2[County])</f>
        <v>Morgan</v>
      </c>
      <c r="I4681" t="str">
        <f>_xlfn.XLOOKUP(Table1[[#This Row],[ZIPCODE]],Table3[zip],Table3[county])</f>
        <v>Morgan County</v>
      </c>
      <c r="J4681" t="str">
        <f>IFERROR(Table1[[#This Row],[County (Utah.gov)]], SUBSTITUTE(Table1[[#This Row],[County (WPR)]], " County", ""))</f>
        <v>Morgan</v>
      </c>
    </row>
    <row r="4682" spans="1:10">
      <c r="A4682" t="s">
        <v>137</v>
      </c>
      <c r="B4682" t="s">
        <v>322</v>
      </c>
      <c r="C4682">
        <v>2025</v>
      </c>
      <c r="D4682">
        <v>2</v>
      </c>
      <c r="E4682">
        <v>84051</v>
      </c>
      <c r="F4682" t="s">
        <v>290</v>
      </c>
      <c r="G4682">
        <v>1</v>
      </c>
      <c r="H4682" t="str">
        <f>_xlfn.XLOOKUP(Table1[[#This Row],[ZIPCODE]],Table2[Zip Code],Table2[County])</f>
        <v>Duchesne</v>
      </c>
      <c r="I4682" t="str">
        <f>_xlfn.XLOOKUP(Table1[[#This Row],[ZIPCODE]],Table3[zip],Table3[county])</f>
        <v>Duchesne County</v>
      </c>
      <c r="J4682" t="str">
        <f>IFERROR(Table1[[#This Row],[County (Utah.gov)]], SUBSTITUTE(Table1[[#This Row],[County (WPR)]], " County", ""))</f>
        <v>Duchesne</v>
      </c>
    </row>
    <row r="4683" spans="1:10">
      <c r="A4683" t="s">
        <v>137</v>
      </c>
      <c r="B4683" t="s">
        <v>322</v>
      </c>
      <c r="C4683">
        <v>2025</v>
      </c>
      <c r="D4683">
        <v>2</v>
      </c>
      <c r="E4683">
        <v>84052</v>
      </c>
      <c r="F4683" t="s">
        <v>290</v>
      </c>
      <c r="G4683">
        <v>2</v>
      </c>
      <c r="H4683" t="str">
        <f>_xlfn.XLOOKUP(Table1[[#This Row],[ZIPCODE]],Table2[Zip Code],Table2[County])</f>
        <v>Duchesne</v>
      </c>
      <c r="I4683" t="str">
        <f>_xlfn.XLOOKUP(Table1[[#This Row],[ZIPCODE]],Table3[zip],Table3[county])</f>
        <v>Duchesne County</v>
      </c>
      <c r="J4683" t="str">
        <f>IFERROR(Table1[[#This Row],[County (Utah.gov)]], SUBSTITUTE(Table1[[#This Row],[County (WPR)]], " County", ""))</f>
        <v>Duchesne</v>
      </c>
    </row>
    <row r="4684" spans="1:10">
      <c r="A4684" t="s">
        <v>137</v>
      </c>
      <c r="B4684" t="s">
        <v>322</v>
      </c>
      <c r="C4684">
        <v>2025</v>
      </c>
      <c r="D4684">
        <v>2</v>
      </c>
      <c r="E4684">
        <v>84053</v>
      </c>
      <c r="F4684" t="s">
        <v>290</v>
      </c>
      <c r="G4684">
        <v>2</v>
      </c>
      <c r="H4684" t="str">
        <f>_xlfn.XLOOKUP(Table1[[#This Row],[ZIPCODE]],Table2[Zip Code],Table2[County])</f>
        <v>Duchesne</v>
      </c>
      <c r="I4684" t="str">
        <f>_xlfn.XLOOKUP(Table1[[#This Row],[ZIPCODE]],Table3[zip],Table3[county])</f>
        <v>Duchesne County</v>
      </c>
      <c r="J4684" t="str">
        <f>IFERROR(Table1[[#This Row],[County (Utah.gov)]], SUBSTITUTE(Table1[[#This Row],[County (WPR)]], " County", ""))</f>
        <v>Duchesne</v>
      </c>
    </row>
    <row r="4685" spans="1:10">
      <c r="A4685" t="s">
        <v>137</v>
      </c>
      <c r="B4685" t="s">
        <v>322</v>
      </c>
      <c r="C4685">
        <v>2025</v>
      </c>
      <c r="D4685">
        <v>2</v>
      </c>
      <c r="E4685">
        <v>84054</v>
      </c>
      <c r="F4685" t="s">
        <v>290</v>
      </c>
      <c r="G4685">
        <v>31</v>
      </c>
      <c r="H4685" t="str">
        <f>_xlfn.XLOOKUP(Table1[[#This Row],[ZIPCODE]],Table2[Zip Code],Table2[County])</f>
        <v>Davis</v>
      </c>
      <c r="I4685" t="str">
        <f>_xlfn.XLOOKUP(Table1[[#This Row],[ZIPCODE]],Table3[zip],Table3[county])</f>
        <v>Davis County</v>
      </c>
      <c r="J4685" t="str">
        <f>IFERROR(Table1[[#This Row],[County (Utah.gov)]], SUBSTITUTE(Table1[[#This Row],[County (WPR)]], " County", ""))</f>
        <v>Davis</v>
      </c>
    </row>
    <row r="4686" spans="1:10">
      <c r="A4686" t="s">
        <v>137</v>
      </c>
      <c r="B4686" t="s">
        <v>322</v>
      </c>
      <c r="C4686">
        <v>2025</v>
      </c>
      <c r="D4686">
        <v>2</v>
      </c>
      <c r="E4686">
        <v>84054</v>
      </c>
      <c r="F4686" t="s">
        <v>291</v>
      </c>
      <c r="G4686">
        <v>20</v>
      </c>
      <c r="H4686" t="str">
        <f>_xlfn.XLOOKUP(Table1[[#This Row],[ZIPCODE]],Table2[Zip Code],Table2[County])</f>
        <v>Davis</v>
      </c>
      <c r="I4686" t="str">
        <f>_xlfn.XLOOKUP(Table1[[#This Row],[ZIPCODE]],Table3[zip],Table3[county])</f>
        <v>Davis County</v>
      </c>
      <c r="J4686" t="str">
        <f>IFERROR(Table1[[#This Row],[County (Utah.gov)]], SUBSTITUTE(Table1[[#This Row],[County (WPR)]], " County", ""))</f>
        <v>Davis</v>
      </c>
    </row>
    <row r="4687" spans="1:10">
      <c r="A4687" t="s">
        <v>137</v>
      </c>
      <c r="B4687" t="s">
        <v>322</v>
      </c>
      <c r="C4687">
        <v>2025</v>
      </c>
      <c r="D4687">
        <v>2</v>
      </c>
      <c r="E4687">
        <v>84055</v>
      </c>
      <c r="F4687" t="s">
        <v>290</v>
      </c>
      <c r="G4687">
        <v>4</v>
      </c>
      <c r="H4687" t="str">
        <f>_xlfn.XLOOKUP(Table1[[#This Row],[ZIPCODE]],Table2[Zip Code],Table2[County])</f>
        <v>Summit</v>
      </c>
      <c r="I4687" t="str">
        <f>_xlfn.XLOOKUP(Table1[[#This Row],[ZIPCODE]],Table3[zip],Table3[county])</f>
        <v>Summit County</v>
      </c>
      <c r="J4687" t="str">
        <f>IFERROR(Table1[[#This Row],[County (Utah.gov)]], SUBSTITUTE(Table1[[#This Row],[County (WPR)]], " County", ""))</f>
        <v>Summit</v>
      </c>
    </row>
    <row r="4688" spans="1:10">
      <c r="A4688" t="s">
        <v>137</v>
      </c>
      <c r="B4688" t="s">
        <v>322</v>
      </c>
      <c r="C4688">
        <v>2025</v>
      </c>
      <c r="D4688">
        <v>2</v>
      </c>
      <c r="E4688">
        <v>84055</v>
      </c>
      <c r="F4688" t="s">
        <v>291</v>
      </c>
      <c r="G4688">
        <v>3</v>
      </c>
      <c r="H4688" t="str">
        <f>_xlfn.XLOOKUP(Table1[[#This Row],[ZIPCODE]],Table2[Zip Code],Table2[County])</f>
        <v>Summit</v>
      </c>
      <c r="I4688" t="str">
        <f>_xlfn.XLOOKUP(Table1[[#This Row],[ZIPCODE]],Table3[zip],Table3[county])</f>
        <v>Summit County</v>
      </c>
      <c r="J4688" t="str">
        <f>IFERROR(Table1[[#This Row],[County (Utah.gov)]], SUBSTITUTE(Table1[[#This Row],[County (WPR)]], " County", ""))</f>
        <v>Summit</v>
      </c>
    </row>
    <row r="4689" spans="1:10">
      <c r="A4689" t="s">
        <v>137</v>
      </c>
      <c r="B4689" t="s">
        <v>322</v>
      </c>
      <c r="C4689">
        <v>2025</v>
      </c>
      <c r="D4689">
        <v>2</v>
      </c>
      <c r="E4689">
        <v>84056</v>
      </c>
      <c r="F4689" t="s">
        <v>291</v>
      </c>
      <c r="G4689">
        <v>1</v>
      </c>
      <c r="H4689" t="str">
        <f>_xlfn.XLOOKUP(Table1[[#This Row],[ZIPCODE]],Table2[Zip Code],Table2[County])</f>
        <v>Weber</v>
      </c>
      <c r="I4689" t="str">
        <f>_xlfn.XLOOKUP(Table1[[#This Row],[ZIPCODE]],Table3[zip],Table3[county])</f>
        <v>Davis County</v>
      </c>
      <c r="J4689" t="str">
        <f>IFERROR(Table1[[#This Row],[County (Utah.gov)]], SUBSTITUTE(Table1[[#This Row],[County (WPR)]], " County", ""))</f>
        <v>Weber</v>
      </c>
    </row>
    <row r="4690" spans="1:10">
      <c r="A4690" t="s">
        <v>137</v>
      </c>
      <c r="B4690" t="s">
        <v>322</v>
      </c>
      <c r="C4690">
        <v>2025</v>
      </c>
      <c r="D4690">
        <v>2</v>
      </c>
      <c r="E4690">
        <v>84057</v>
      </c>
      <c r="F4690" t="s">
        <v>290</v>
      </c>
      <c r="G4690">
        <v>450</v>
      </c>
      <c r="H4690" t="str">
        <f>_xlfn.XLOOKUP(Table1[[#This Row],[ZIPCODE]],Table2[Zip Code],Table2[County])</f>
        <v>Utah</v>
      </c>
      <c r="I4690" t="str">
        <f>_xlfn.XLOOKUP(Table1[[#This Row],[ZIPCODE]],Table3[zip],Table3[county])</f>
        <v>Utah County</v>
      </c>
      <c r="J4690" t="str">
        <f>IFERROR(Table1[[#This Row],[County (Utah.gov)]], SUBSTITUTE(Table1[[#This Row],[County (WPR)]], " County", ""))</f>
        <v>Utah</v>
      </c>
    </row>
    <row r="4691" spans="1:10">
      <c r="A4691" t="s">
        <v>137</v>
      </c>
      <c r="B4691" t="s">
        <v>322</v>
      </c>
      <c r="C4691">
        <v>2025</v>
      </c>
      <c r="D4691">
        <v>2</v>
      </c>
      <c r="E4691">
        <v>84057</v>
      </c>
      <c r="F4691" t="s">
        <v>291</v>
      </c>
      <c r="G4691">
        <v>250</v>
      </c>
      <c r="H4691" t="str">
        <f>_xlfn.XLOOKUP(Table1[[#This Row],[ZIPCODE]],Table2[Zip Code],Table2[County])</f>
        <v>Utah</v>
      </c>
      <c r="I4691" t="str">
        <f>_xlfn.XLOOKUP(Table1[[#This Row],[ZIPCODE]],Table3[zip],Table3[county])</f>
        <v>Utah County</v>
      </c>
      <c r="J4691" t="str">
        <f>IFERROR(Table1[[#This Row],[County (Utah.gov)]], SUBSTITUTE(Table1[[#This Row],[County (WPR)]], " County", ""))</f>
        <v>Utah</v>
      </c>
    </row>
    <row r="4692" spans="1:10">
      <c r="A4692" t="s">
        <v>137</v>
      </c>
      <c r="B4692" t="s">
        <v>322</v>
      </c>
      <c r="C4692">
        <v>2025</v>
      </c>
      <c r="D4692">
        <v>2</v>
      </c>
      <c r="E4692">
        <v>84058</v>
      </c>
      <c r="F4692" t="s">
        <v>290</v>
      </c>
      <c r="G4692">
        <v>975</v>
      </c>
      <c r="H4692" t="str">
        <f>_xlfn.XLOOKUP(Table1[[#This Row],[ZIPCODE]],Table2[Zip Code],Table2[County])</f>
        <v>Utah</v>
      </c>
      <c r="I4692" t="str">
        <f>_xlfn.XLOOKUP(Table1[[#This Row],[ZIPCODE]],Table3[zip],Table3[county])</f>
        <v>Utah County</v>
      </c>
      <c r="J4692" t="str">
        <f>IFERROR(Table1[[#This Row],[County (Utah.gov)]], SUBSTITUTE(Table1[[#This Row],[County (WPR)]], " County", ""))</f>
        <v>Utah</v>
      </c>
    </row>
    <row r="4693" spans="1:10">
      <c r="A4693" t="s">
        <v>137</v>
      </c>
      <c r="B4693" t="s">
        <v>322</v>
      </c>
      <c r="C4693">
        <v>2025</v>
      </c>
      <c r="D4693">
        <v>2</v>
      </c>
      <c r="E4693">
        <v>84058</v>
      </c>
      <c r="F4693" t="s">
        <v>291</v>
      </c>
      <c r="G4693">
        <v>345</v>
      </c>
      <c r="H4693" t="str">
        <f>_xlfn.XLOOKUP(Table1[[#This Row],[ZIPCODE]],Table2[Zip Code],Table2[County])</f>
        <v>Utah</v>
      </c>
      <c r="I4693" t="str">
        <f>_xlfn.XLOOKUP(Table1[[#This Row],[ZIPCODE]],Table3[zip],Table3[county])</f>
        <v>Utah County</v>
      </c>
      <c r="J4693" t="str">
        <f>IFERROR(Table1[[#This Row],[County (Utah.gov)]], SUBSTITUTE(Table1[[#This Row],[County (WPR)]], " County", ""))</f>
        <v>Utah</v>
      </c>
    </row>
    <row r="4694" spans="1:10">
      <c r="A4694" t="s">
        <v>137</v>
      </c>
      <c r="B4694" t="s">
        <v>322</v>
      </c>
      <c r="C4694">
        <v>2025</v>
      </c>
      <c r="D4694">
        <v>2</v>
      </c>
      <c r="E4694">
        <v>84059</v>
      </c>
      <c r="F4694" t="s">
        <v>290</v>
      </c>
      <c r="G4694">
        <v>257</v>
      </c>
      <c r="H4694" t="str">
        <f>_xlfn.XLOOKUP(Table1[[#This Row],[ZIPCODE]],Table2[Zip Code],Table2[County])</f>
        <v>Utah</v>
      </c>
      <c r="I4694" t="str">
        <f>_xlfn.XLOOKUP(Table1[[#This Row],[ZIPCODE]],Table3[zip],Table3[county])</f>
        <v>Utah County</v>
      </c>
      <c r="J4694" t="str">
        <f>IFERROR(Table1[[#This Row],[County (Utah.gov)]], SUBSTITUTE(Table1[[#This Row],[County (WPR)]], " County", ""))</f>
        <v>Utah</v>
      </c>
    </row>
    <row r="4695" spans="1:10">
      <c r="A4695" t="s">
        <v>137</v>
      </c>
      <c r="B4695" t="s">
        <v>322</v>
      </c>
      <c r="C4695">
        <v>2025</v>
      </c>
      <c r="D4695">
        <v>2</v>
      </c>
      <c r="E4695">
        <v>84059</v>
      </c>
      <c r="F4695" t="s">
        <v>291</v>
      </c>
      <c r="G4695">
        <v>122</v>
      </c>
      <c r="H4695" t="str">
        <f>_xlfn.XLOOKUP(Table1[[#This Row],[ZIPCODE]],Table2[Zip Code],Table2[County])</f>
        <v>Utah</v>
      </c>
      <c r="I4695" t="str">
        <f>_xlfn.XLOOKUP(Table1[[#This Row],[ZIPCODE]],Table3[zip],Table3[county])</f>
        <v>Utah County</v>
      </c>
      <c r="J4695" t="str">
        <f>IFERROR(Table1[[#This Row],[County (Utah.gov)]], SUBSTITUTE(Table1[[#This Row],[County (WPR)]], " County", ""))</f>
        <v>Utah</v>
      </c>
    </row>
    <row r="4696" spans="1:10">
      <c r="A4696" t="s">
        <v>137</v>
      </c>
      <c r="B4696" t="s">
        <v>322</v>
      </c>
      <c r="C4696">
        <v>2025</v>
      </c>
      <c r="D4696">
        <v>2</v>
      </c>
      <c r="E4696">
        <v>84060</v>
      </c>
      <c r="F4696" t="s">
        <v>290</v>
      </c>
      <c r="G4696">
        <v>7</v>
      </c>
      <c r="H4696" t="str">
        <f>_xlfn.XLOOKUP(Table1[[#This Row],[ZIPCODE]],Table2[Zip Code],Table2[County])</f>
        <v>Summit</v>
      </c>
      <c r="I4696" t="str">
        <f>_xlfn.XLOOKUP(Table1[[#This Row],[ZIPCODE]],Table3[zip],Table3[county])</f>
        <v>Summit County</v>
      </c>
      <c r="J4696" t="str">
        <f>IFERROR(Table1[[#This Row],[County (Utah.gov)]], SUBSTITUTE(Table1[[#This Row],[County (WPR)]], " County", ""))</f>
        <v>Summit</v>
      </c>
    </row>
    <row r="4697" spans="1:10">
      <c r="A4697" t="s">
        <v>137</v>
      </c>
      <c r="B4697" t="s">
        <v>322</v>
      </c>
      <c r="C4697">
        <v>2025</v>
      </c>
      <c r="D4697">
        <v>2</v>
      </c>
      <c r="E4697">
        <v>84060</v>
      </c>
      <c r="F4697" t="s">
        <v>291</v>
      </c>
      <c r="G4697">
        <v>5</v>
      </c>
      <c r="H4697" t="str">
        <f>_xlfn.XLOOKUP(Table1[[#This Row],[ZIPCODE]],Table2[Zip Code],Table2[County])</f>
        <v>Summit</v>
      </c>
      <c r="I4697" t="str">
        <f>_xlfn.XLOOKUP(Table1[[#This Row],[ZIPCODE]],Table3[zip],Table3[county])</f>
        <v>Summit County</v>
      </c>
      <c r="J4697" t="str">
        <f>IFERROR(Table1[[#This Row],[County (Utah.gov)]], SUBSTITUTE(Table1[[#This Row],[County (WPR)]], " County", ""))</f>
        <v>Summit</v>
      </c>
    </row>
    <row r="4698" spans="1:10">
      <c r="A4698" t="s">
        <v>137</v>
      </c>
      <c r="B4698" t="s">
        <v>322</v>
      </c>
      <c r="C4698">
        <v>2025</v>
      </c>
      <c r="D4698">
        <v>2</v>
      </c>
      <c r="E4698">
        <v>84061</v>
      </c>
      <c r="F4698" t="s">
        <v>290</v>
      </c>
      <c r="G4698">
        <v>1</v>
      </c>
      <c r="H4698" t="str">
        <f>_xlfn.XLOOKUP(Table1[[#This Row],[ZIPCODE]],Table2[Zip Code],Table2[County])</f>
        <v>Summit</v>
      </c>
      <c r="I4698" t="str">
        <f>_xlfn.XLOOKUP(Table1[[#This Row],[ZIPCODE]],Table3[zip],Table3[county])</f>
        <v>Summit County</v>
      </c>
      <c r="J4698" t="str">
        <f>IFERROR(Table1[[#This Row],[County (Utah.gov)]], SUBSTITUTE(Table1[[#This Row],[County (WPR)]], " County", ""))</f>
        <v>Summit</v>
      </c>
    </row>
    <row r="4699" spans="1:10">
      <c r="A4699" t="s">
        <v>137</v>
      </c>
      <c r="B4699" t="s">
        <v>322</v>
      </c>
      <c r="C4699">
        <v>2025</v>
      </c>
      <c r="D4699">
        <v>2</v>
      </c>
      <c r="E4699">
        <v>84062</v>
      </c>
      <c r="F4699" t="s">
        <v>290</v>
      </c>
      <c r="G4699">
        <v>555</v>
      </c>
      <c r="H4699" t="str">
        <f>_xlfn.XLOOKUP(Table1[[#This Row],[ZIPCODE]],Table2[Zip Code],Table2[County])</f>
        <v>Utah</v>
      </c>
      <c r="I4699" t="str">
        <f>_xlfn.XLOOKUP(Table1[[#This Row],[ZIPCODE]],Table3[zip],Table3[county])</f>
        <v>Utah County</v>
      </c>
      <c r="J4699" t="str">
        <f>IFERROR(Table1[[#This Row],[County (Utah.gov)]], SUBSTITUTE(Table1[[#This Row],[County (WPR)]], " County", ""))</f>
        <v>Utah</v>
      </c>
    </row>
    <row r="4700" spans="1:10">
      <c r="A4700" t="s">
        <v>137</v>
      </c>
      <c r="B4700" t="s">
        <v>322</v>
      </c>
      <c r="C4700">
        <v>2025</v>
      </c>
      <c r="D4700">
        <v>2</v>
      </c>
      <c r="E4700">
        <v>84062</v>
      </c>
      <c r="F4700" t="s">
        <v>291</v>
      </c>
      <c r="G4700">
        <v>272</v>
      </c>
      <c r="H4700" t="str">
        <f>_xlfn.XLOOKUP(Table1[[#This Row],[ZIPCODE]],Table2[Zip Code],Table2[County])</f>
        <v>Utah</v>
      </c>
      <c r="I4700" t="str">
        <f>_xlfn.XLOOKUP(Table1[[#This Row],[ZIPCODE]],Table3[zip],Table3[county])</f>
        <v>Utah County</v>
      </c>
      <c r="J4700" t="str">
        <f>IFERROR(Table1[[#This Row],[County (Utah.gov)]], SUBSTITUTE(Table1[[#This Row],[County (WPR)]], " County", ""))</f>
        <v>Utah</v>
      </c>
    </row>
    <row r="4701" spans="1:10">
      <c r="A4701" t="s">
        <v>137</v>
      </c>
      <c r="B4701" t="s">
        <v>322</v>
      </c>
      <c r="C4701">
        <v>2025</v>
      </c>
      <c r="D4701">
        <v>2</v>
      </c>
      <c r="E4701">
        <v>84063</v>
      </c>
      <c r="F4701" t="s">
        <v>290</v>
      </c>
      <c r="G4701">
        <v>1</v>
      </c>
      <c r="H4701" t="str">
        <f>_xlfn.XLOOKUP(Table1[[#This Row],[ZIPCODE]],Table2[Zip Code],Table2[County])</f>
        <v>Uintah</v>
      </c>
      <c r="I4701" t="str">
        <f>_xlfn.XLOOKUP(Table1[[#This Row],[ZIPCODE]],Table3[zip],Table3[county])</f>
        <v>Uintah County</v>
      </c>
      <c r="J4701" t="str">
        <f>IFERROR(Table1[[#This Row],[County (Utah.gov)]], SUBSTITUTE(Table1[[#This Row],[County (WPR)]], " County", ""))</f>
        <v>Uintah</v>
      </c>
    </row>
    <row r="4702" spans="1:10">
      <c r="A4702" t="s">
        <v>137</v>
      </c>
      <c r="B4702" t="s">
        <v>322</v>
      </c>
      <c r="C4702">
        <v>2025</v>
      </c>
      <c r="D4702">
        <v>2</v>
      </c>
      <c r="E4702">
        <v>84065</v>
      </c>
      <c r="F4702" t="s">
        <v>290</v>
      </c>
      <c r="G4702">
        <v>251</v>
      </c>
      <c r="H4702" t="str">
        <f>_xlfn.XLOOKUP(Table1[[#This Row],[ZIPCODE]],Table2[Zip Code],Table2[County])</f>
        <v>Salt Lake</v>
      </c>
      <c r="I4702" t="str">
        <f>_xlfn.XLOOKUP(Table1[[#This Row],[ZIPCODE]],Table3[zip],Table3[county])</f>
        <v>Salt Lake County</v>
      </c>
      <c r="J4702" t="str">
        <f>IFERROR(Table1[[#This Row],[County (Utah.gov)]], SUBSTITUTE(Table1[[#This Row],[County (WPR)]], " County", ""))</f>
        <v>Salt Lake</v>
      </c>
    </row>
    <row r="4703" spans="1:10">
      <c r="A4703" t="s">
        <v>137</v>
      </c>
      <c r="B4703" t="s">
        <v>322</v>
      </c>
      <c r="C4703">
        <v>2025</v>
      </c>
      <c r="D4703">
        <v>2</v>
      </c>
      <c r="E4703">
        <v>84065</v>
      </c>
      <c r="F4703" t="s">
        <v>291</v>
      </c>
      <c r="G4703">
        <v>118</v>
      </c>
      <c r="H4703" t="str">
        <f>_xlfn.XLOOKUP(Table1[[#This Row],[ZIPCODE]],Table2[Zip Code],Table2[County])</f>
        <v>Salt Lake</v>
      </c>
      <c r="I4703" t="str">
        <f>_xlfn.XLOOKUP(Table1[[#This Row],[ZIPCODE]],Table3[zip],Table3[county])</f>
        <v>Salt Lake County</v>
      </c>
      <c r="J4703" t="str">
        <f>IFERROR(Table1[[#This Row],[County (Utah.gov)]], SUBSTITUTE(Table1[[#This Row],[County (WPR)]], " County", ""))</f>
        <v>Salt Lake</v>
      </c>
    </row>
    <row r="4704" spans="1:10">
      <c r="A4704" t="s">
        <v>137</v>
      </c>
      <c r="B4704" t="s">
        <v>322</v>
      </c>
      <c r="C4704">
        <v>2025</v>
      </c>
      <c r="D4704">
        <v>2</v>
      </c>
      <c r="E4704">
        <v>84066</v>
      </c>
      <c r="F4704" t="s">
        <v>290</v>
      </c>
      <c r="G4704">
        <v>13</v>
      </c>
      <c r="H4704" t="str">
        <f>_xlfn.XLOOKUP(Table1[[#This Row],[ZIPCODE]],Table2[Zip Code],Table2[County])</f>
        <v>Duchesne</v>
      </c>
      <c r="I4704" t="str">
        <f>_xlfn.XLOOKUP(Table1[[#This Row],[ZIPCODE]],Table3[zip],Table3[county])</f>
        <v>Duchesne County</v>
      </c>
      <c r="J4704" t="str">
        <f>IFERROR(Table1[[#This Row],[County (Utah.gov)]], SUBSTITUTE(Table1[[#This Row],[County (WPR)]], " County", ""))</f>
        <v>Duchesne</v>
      </c>
    </row>
    <row r="4705" spans="1:10">
      <c r="A4705" t="s">
        <v>137</v>
      </c>
      <c r="B4705" t="s">
        <v>322</v>
      </c>
      <c r="C4705">
        <v>2025</v>
      </c>
      <c r="D4705">
        <v>2</v>
      </c>
      <c r="E4705">
        <v>84066</v>
      </c>
      <c r="F4705" t="s">
        <v>291</v>
      </c>
      <c r="G4705">
        <v>4</v>
      </c>
      <c r="H4705" t="str">
        <f>_xlfn.XLOOKUP(Table1[[#This Row],[ZIPCODE]],Table2[Zip Code],Table2[County])</f>
        <v>Duchesne</v>
      </c>
      <c r="I4705" t="str">
        <f>_xlfn.XLOOKUP(Table1[[#This Row],[ZIPCODE]],Table3[zip],Table3[county])</f>
        <v>Duchesne County</v>
      </c>
      <c r="J4705" t="str">
        <f>IFERROR(Table1[[#This Row],[County (Utah.gov)]], SUBSTITUTE(Table1[[#This Row],[County (WPR)]], " County", ""))</f>
        <v>Duchesne</v>
      </c>
    </row>
    <row r="4706" spans="1:10">
      <c r="A4706" t="s">
        <v>137</v>
      </c>
      <c r="B4706" t="s">
        <v>322</v>
      </c>
      <c r="C4706">
        <v>2025</v>
      </c>
      <c r="D4706">
        <v>2</v>
      </c>
      <c r="E4706">
        <v>84067</v>
      </c>
      <c r="F4706" t="s">
        <v>290</v>
      </c>
      <c r="G4706">
        <v>8</v>
      </c>
      <c r="H4706" t="str">
        <f>_xlfn.XLOOKUP(Table1[[#This Row],[ZIPCODE]],Table2[Zip Code],Table2[County])</f>
        <v>Weber</v>
      </c>
      <c r="I4706" t="str">
        <f>_xlfn.XLOOKUP(Table1[[#This Row],[ZIPCODE]],Table3[zip],Table3[county])</f>
        <v>Weber County</v>
      </c>
      <c r="J4706" t="str">
        <f>IFERROR(Table1[[#This Row],[County (Utah.gov)]], SUBSTITUTE(Table1[[#This Row],[County (WPR)]], " County", ""))</f>
        <v>Weber</v>
      </c>
    </row>
    <row r="4707" spans="1:10">
      <c r="A4707" t="s">
        <v>137</v>
      </c>
      <c r="B4707" t="s">
        <v>322</v>
      </c>
      <c r="C4707">
        <v>2025</v>
      </c>
      <c r="D4707">
        <v>2</v>
      </c>
      <c r="E4707">
        <v>84067</v>
      </c>
      <c r="F4707" t="s">
        <v>291</v>
      </c>
      <c r="G4707">
        <v>12</v>
      </c>
      <c r="H4707" t="str">
        <f>_xlfn.XLOOKUP(Table1[[#This Row],[ZIPCODE]],Table2[Zip Code],Table2[County])</f>
        <v>Weber</v>
      </c>
      <c r="I4707" t="str">
        <f>_xlfn.XLOOKUP(Table1[[#This Row],[ZIPCODE]],Table3[zip],Table3[county])</f>
        <v>Weber County</v>
      </c>
      <c r="J4707" t="str">
        <f>IFERROR(Table1[[#This Row],[County (Utah.gov)]], SUBSTITUTE(Table1[[#This Row],[County (WPR)]], " County", ""))</f>
        <v>Weber</v>
      </c>
    </row>
    <row r="4708" spans="1:10">
      <c r="A4708" t="s">
        <v>137</v>
      </c>
      <c r="B4708" t="s">
        <v>322</v>
      </c>
      <c r="C4708">
        <v>2025</v>
      </c>
      <c r="D4708">
        <v>2</v>
      </c>
      <c r="E4708">
        <v>84068</v>
      </c>
      <c r="F4708" t="s">
        <v>291</v>
      </c>
      <c r="G4708">
        <v>1</v>
      </c>
      <c r="H4708" t="str">
        <f>_xlfn.XLOOKUP(Table1[[#This Row],[ZIPCODE]],Table2[Zip Code],Table2[County])</f>
        <v>Summit</v>
      </c>
      <c r="I4708" t="e">
        <f>_xlfn.XLOOKUP(Table1[[#This Row],[ZIPCODE]],Table3[zip],Table3[county])</f>
        <v>#N/A</v>
      </c>
      <c r="J4708" t="str">
        <f>IFERROR(Table1[[#This Row],[County (Utah.gov)]], SUBSTITUTE(Table1[[#This Row],[County (WPR)]], " County", ""))</f>
        <v>Summit</v>
      </c>
    </row>
    <row r="4709" spans="1:10">
      <c r="A4709" t="s">
        <v>137</v>
      </c>
      <c r="B4709" t="s">
        <v>322</v>
      </c>
      <c r="C4709">
        <v>2025</v>
      </c>
      <c r="D4709">
        <v>2</v>
      </c>
      <c r="E4709">
        <v>84069</v>
      </c>
      <c r="F4709" t="s">
        <v>291</v>
      </c>
      <c r="G4709">
        <v>1</v>
      </c>
      <c r="H4709" t="str">
        <f>_xlfn.XLOOKUP(Table1[[#This Row],[ZIPCODE]],Table2[Zip Code],Table2[County])</f>
        <v>Tooele</v>
      </c>
      <c r="I4709" t="str">
        <f>_xlfn.XLOOKUP(Table1[[#This Row],[ZIPCODE]],Table3[zip],Table3[county])</f>
        <v>Tooele County</v>
      </c>
      <c r="J4709" t="str">
        <f>IFERROR(Table1[[#This Row],[County (Utah.gov)]], SUBSTITUTE(Table1[[#This Row],[County (WPR)]], " County", ""))</f>
        <v>Tooele</v>
      </c>
    </row>
    <row r="4710" spans="1:10">
      <c r="A4710" t="s">
        <v>137</v>
      </c>
      <c r="B4710" t="s">
        <v>322</v>
      </c>
      <c r="C4710">
        <v>2025</v>
      </c>
      <c r="D4710">
        <v>2</v>
      </c>
      <c r="E4710">
        <v>84070</v>
      </c>
      <c r="F4710" t="s">
        <v>290</v>
      </c>
      <c r="G4710">
        <v>75</v>
      </c>
      <c r="H4710" t="str">
        <f>_xlfn.XLOOKUP(Table1[[#This Row],[ZIPCODE]],Table2[Zip Code],Table2[County])</f>
        <v>Salt Lake</v>
      </c>
      <c r="I4710" t="str">
        <f>_xlfn.XLOOKUP(Table1[[#This Row],[ZIPCODE]],Table3[zip],Table3[county])</f>
        <v>Salt Lake County</v>
      </c>
      <c r="J4710" t="str">
        <f>IFERROR(Table1[[#This Row],[County (Utah.gov)]], SUBSTITUTE(Table1[[#This Row],[County (WPR)]], " County", ""))</f>
        <v>Salt Lake</v>
      </c>
    </row>
    <row r="4711" spans="1:10">
      <c r="A4711" t="s">
        <v>137</v>
      </c>
      <c r="B4711" t="s">
        <v>322</v>
      </c>
      <c r="C4711">
        <v>2025</v>
      </c>
      <c r="D4711">
        <v>2</v>
      </c>
      <c r="E4711">
        <v>84070</v>
      </c>
      <c r="F4711" t="s">
        <v>291</v>
      </c>
      <c r="G4711">
        <v>38</v>
      </c>
      <c r="H4711" t="str">
        <f>_xlfn.XLOOKUP(Table1[[#This Row],[ZIPCODE]],Table2[Zip Code],Table2[County])</f>
        <v>Salt Lake</v>
      </c>
      <c r="I4711" t="str">
        <f>_xlfn.XLOOKUP(Table1[[#This Row],[ZIPCODE]],Table3[zip],Table3[county])</f>
        <v>Salt Lake County</v>
      </c>
      <c r="J4711" t="str">
        <f>IFERROR(Table1[[#This Row],[County (Utah.gov)]], SUBSTITUTE(Table1[[#This Row],[County (WPR)]], " County", ""))</f>
        <v>Salt Lake</v>
      </c>
    </row>
    <row r="4712" spans="1:10">
      <c r="A4712" t="s">
        <v>137</v>
      </c>
      <c r="B4712" t="s">
        <v>322</v>
      </c>
      <c r="C4712">
        <v>2025</v>
      </c>
      <c r="D4712">
        <v>2</v>
      </c>
      <c r="E4712">
        <v>84071</v>
      </c>
      <c r="F4712" t="s">
        <v>290</v>
      </c>
      <c r="G4712">
        <v>1</v>
      </c>
      <c r="H4712" t="str">
        <f>_xlfn.XLOOKUP(Table1[[#This Row],[ZIPCODE]],Table2[Zip Code],Table2[County])</f>
        <v>Tooele</v>
      </c>
      <c r="I4712" t="str">
        <f>_xlfn.XLOOKUP(Table1[[#This Row],[ZIPCODE]],Table3[zip],Table3[county])</f>
        <v>Tooele County</v>
      </c>
      <c r="J4712" t="str">
        <f>IFERROR(Table1[[#This Row],[County (Utah.gov)]], SUBSTITUTE(Table1[[#This Row],[County (WPR)]], " County", ""))</f>
        <v>Tooele</v>
      </c>
    </row>
    <row r="4713" spans="1:10">
      <c r="A4713" t="s">
        <v>137</v>
      </c>
      <c r="B4713" t="s">
        <v>322</v>
      </c>
      <c r="C4713">
        <v>2025</v>
      </c>
      <c r="D4713">
        <v>2</v>
      </c>
      <c r="E4713">
        <v>84071</v>
      </c>
      <c r="F4713" t="s">
        <v>291</v>
      </c>
      <c r="G4713">
        <v>2</v>
      </c>
      <c r="H4713" t="str">
        <f>_xlfn.XLOOKUP(Table1[[#This Row],[ZIPCODE]],Table2[Zip Code],Table2[County])</f>
        <v>Tooele</v>
      </c>
      <c r="I4713" t="str">
        <f>_xlfn.XLOOKUP(Table1[[#This Row],[ZIPCODE]],Table3[zip],Table3[county])</f>
        <v>Tooele County</v>
      </c>
      <c r="J4713" t="str">
        <f>IFERROR(Table1[[#This Row],[County (Utah.gov)]], SUBSTITUTE(Table1[[#This Row],[County (WPR)]], " County", ""))</f>
        <v>Tooele</v>
      </c>
    </row>
    <row r="4714" spans="1:10">
      <c r="A4714" t="s">
        <v>137</v>
      </c>
      <c r="B4714" t="s">
        <v>322</v>
      </c>
      <c r="C4714">
        <v>2025</v>
      </c>
      <c r="D4714">
        <v>2</v>
      </c>
      <c r="E4714">
        <v>84072</v>
      </c>
      <c r="F4714" t="s">
        <v>291</v>
      </c>
      <c r="G4714">
        <v>1</v>
      </c>
      <c r="H4714" t="str">
        <f>_xlfn.XLOOKUP(Table1[[#This Row],[ZIPCODE]],Table2[Zip Code],Table2[County])</f>
        <v>Duchesne</v>
      </c>
      <c r="I4714" t="str">
        <f>_xlfn.XLOOKUP(Table1[[#This Row],[ZIPCODE]],Table3[zip],Table3[county])</f>
        <v>Duchesne County</v>
      </c>
      <c r="J4714" t="str">
        <f>IFERROR(Table1[[#This Row],[County (Utah.gov)]], SUBSTITUTE(Table1[[#This Row],[County (WPR)]], " County", ""))</f>
        <v>Duchesne</v>
      </c>
    </row>
    <row r="4715" spans="1:10">
      <c r="A4715" t="s">
        <v>137</v>
      </c>
      <c r="B4715" t="s">
        <v>322</v>
      </c>
      <c r="C4715">
        <v>2025</v>
      </c>
      <c r="D4715">
        <v>2</v>
      </c>
      <c r="E4715">
        <v>84074</v>
      </c>
      <c r="F4715" t="s">
        <v>290</v>
      </c>
      <c r="G4715">
        <v>70</v>
      </c>
      <c r="H4715" t="str">
        <f>_xlfn.XLOOKUP(Table1[[#This Row],[ZIPCODE]],Table2[Zip Code],Table2[County])</f>
        <v>Tooele</v>
      </c>
      <c r="I4715" t="str">
        <f>_xlfn.XLOOKUP(Table1[[#This Row],[ZIPCODE]],Table3[zip],Table3[county])</f>
        <v>Tooele County</v>
      </c>
      <c r="J4715" t="str">
        <f>IFERROR(Table1[[#This Row],[County (Utah.gov)]], SUBSTITUTE(Table1[[#This Row],[County (WPR)]], " County", ""))</f>
        <v>Tooele</v>
      </c>
    </row>
    <row r="4716" spans="1:10">
      <c r="A4716" t="s">
        <v>137</v>
      </c>
      <c r="B4716" t="s">
        <v>322</v>
      </c>
      <c r="C4716">
        <v>2025</v>
      </c>
      <c r="D4716">
        <v>2</v>
      </c>
      <c r="E4716">
        <v>84074</v>
      </c>
      <c r="F4716" t="s">
        <v>291</v>
      </c>
      <c r="G4716">
        <v>38</v>
      </c>
      <c r="H4716" t="str">
        <f>_xlfn.XLOOKUP(Table1[[#This Row],[ZIPCODE]],Table2[Zip Code],Table2[County])</f>
        <v>Tooele</v>
      </c>
      <c r="I4716" t="str">
        <f>_xlfn.XLOOKUP(Table1[[#This Row],[ZIPCODE]],Table3[zip],Table3[county])</f>
        <v>Tooele County</v>
      </c>
      <c r="J4716" t="str">
        <f>IFERROR(Table1[[#This Row],[County (Utah.gov)]], SUBSTITUTE(Table1[[#This Row],[County (WPR)]], " County", ""))</f>
        <v>Tooele</v>
      </c>
    </row>
    <row r="4717" spans="1:10">
      <c r="A4717" t="s">
        <v>137</v>
      </c>
      <c r="B4717" t="s">
        <v>322</v>
      </c>
      <c r="C4717">
        <v>2025</v>
      </c>
      <c r="D4717">
        <v>2</v>
      </c>
      <c r="E4717">
        <v>84075</v>
      </c>
      <c r="F4717" t="s">
        <v>290</v>
      </c>
      <c r="G4717">
        <v>59</v>
      </c>
      <c r="H4717" t="str">
        <f>_xlfn.XLOOKUP(Table1[[#This Row],[ZIPCODE]],Table2[Zip Code],Table2[County])</f>
        <v>Davis</v>
      </c>
      <c r="I4717" t="str">
        <f>_xlfn.XLOOKUP(Table1[[#This Row],[ZIPCODE]],Table3[zip],Table3[county])</f>
        <v>Davis County</v>
      </c>
      <c r="J4717" t="str">
        <f>IFERROR(Table1[[#This Row],[County (Utah.gov)]], SUBSTITUTE(Table1[[#This Row],[County (WPR)]], " County", ""))</f>
        <v>Davis</v>
      </c>
    </row>
    <row r="4718" spans="1:10">
      <c r="A4718" t="s">
        <v>137</v>
      </c>
      <c r="B4718" t="s">
        <v>322</v>
      </c>
      <c r="C4718">
        <v>2025</v>
      </c>
      <c r="D4718">
        <v>2</v>
      </c>
      <c r="E4718">
        <v>84075</v>
      </c>
      <c r="F4718" t="s">
        <v>291</v>
      </c>
      <c r="G4718">
        <v>20</v>
      </c>
      <c r="H4718" t="str">
        <f>_xlfn.XLOOKUP(Table1[[#This Row],[ZIPCODE]],Table2[Zip Code],Table2[County])</f>
        <v>Davis</v>
      </c>
      <c r="I4718" t="str">
        <f>_xlfn.XLOOKUP(Table1[[#This Row],[ZIPCODE]],Table3[zip],Table3[county])</f>
        <v>Davis County</v>
      </c>
      <c r="J4718" t="str">
        <f>IFERROR(Table1[[#This Row],[County (Utah.gov)]], SUBSTITUTE(Table1[[#This Row],[County (WPR)]], " County", ""))</f>
        <v>Davis</v>
      </c>
    </row>
    <row r="4719" spans="1:10">
      <c r="A4719" t="s">
        <v>137</v>
      </c>
      <c r="B4719" t="s">
        <v>322</v>
      </c>
      <c r="C4719">
        <v>2025</v>
      </c>
      <c r="D4719">
        <v>2</v>
      </c>
      <c r="E4719">
        <v>84078</v>
      </c>
      <c r="F4719" t="s">
        <v>290</v>
      </c>
      <c r="G4719">
        <v>25</v>
      </c>
      <c r="H4719" t="str">
        <f>_xlfn.XLOOKUP(Table1[[#This Row],[ZIPCODE]],Table2[Zip Code],Table2[County])</f>
        <v>Uintah</v>
      </c>
      <c r="I4719" t="str">
        <f>_xlfn.XLOOKUP(Table1[[#This Row],[ZIPCODE]],Table3[zip],Table3[county])</f>
        <v>Uintah County</v>
      </c>
      <c r="J4719" t="str">
        <f>IFERROR(Table1[[#This Row],[County (Utah.gov)]], SUBSTITUTE(Table1[[#This Row],[County (WPR)]], " County", ""))</f>
        <v>Uintah</v>
      </c>
    </row>
    <row r="4720" spans="1:10">
      <c r="A4720" t="s">
        <v>137</v>
      </c>
      <c r="B4720" t="s">
        <v>322</v>
      </c>
      <c r="C4720">
        <v>2025</v>
      </c>
      <c r="D4720">
        <v>2</v>
      </c>
      <c r="E4720">
        <v>84078</v>
      </c>
      <c r="F4720" t="s">
        <v>291</v>
      </c>
      <c r="G4720">
        <v>19</v>
      </c>
      <c r="H4720" t="str">
        <f>_xlfn.XLOOKUP(Table1[[#This Row],[ZIPCODE]],Table2[Zip Code],Table2[County])</f>
        <v>Uintah</v>
      </c>
      <c r="I4720" t="str">
        <f>_xlfn.XLOOKUP(Table1[[#This Row],[ZIPCODE]],Table3[zip],Table3[county])</f>
        <v>Uintah County</v>
      </c>
      <c r="J4720" t="str">
        <f>IFERROR(Table1[[#This Row],[County (Utah.gov)]], SUBSTITUTE(Table1[[#This Row],[County (WPR)]], " County", ""))</f>
        <v>Uintah</v>
      </c>
    </row>
    <row r="4721" spans="1:10">
      <c r="A4721" t="s">
        <v>137</v>
      </c>
      <c r="B4721" t="s">
        <v>322</v>
      </c>
      <c r="C4721">
        <v>2025</v>
      </c>
      <c r="D4721">
        <v>2</v>
      </c>
      <c r="E4721">
        <v>84081</v>
      </c>
      <c r="F4721" t="s">
        <v>290</v>
      </c>
      <c r="G4721">
        <v>140</v>
      </c>
      <c r="H4721" t="e">
        <f>_xlfn.XLOOKUP(Table1[[#This Row],[ZIPCODE]],Table2[Zip Code],Table2[County])</f>
        <v>#N/A</v>
      </c>
      <c r="I4721" t="str">
        <f>_xlfn.XLOOKUP(Table1[[#This Row],[ZIPCODE]],Table3[zip],Table3[county])</f>
        <v>Salt Lake County</v>
      </c>
      <c r="J4721" t="str">
        <f>IFERROR(Table1[[#This Row],[County (Utah.gov)]], SUBSTITUTE(Table1[[#This Row],[County (WPR)]], " County", ""))</f>
        <v>Salt Lake</v>
      </c>
    </row>
    <row r="4722" spans="1:10">
      <c r="A4722" t="s">
        <v>137</v>
      </c>
      <c r="B4722" t="s">
        <v>322</v>
      </c>
      <c r="C4722">
        <v>2025</v>
      </c>
      <c r="D4722">
        <v>2</v>
      </c>
      <c r="E4722">
        <v>84081</v>
      </c>
      <c r="F4722" t="s">
        <v>291</v>
      </c>
      <c r="G4722">
        <v>83</v>
      </c>
      <c r="H4722" t="e">
        <f>_xlfn.XLOOKUP(Table1[[#This Row],[ZIPCODE]],Table2[Zip Code],Table2[County])</f>
        <v>#N/A</v>
      </c>
      <c r="I4722" t="str">
        <f>_xlfn.XLOOKUP(Table1[[#This Row],[ZIPCODE]],Table3[zip],Table3[county])</f>
        <v>Salt Lake County</v>
      </c>
      <c r="J4722" t="str">
        <f>IFERROR(Table1[[#This Row],[County (Utah.gov)]], SUBSTITUTE(Table1[[#This Row],[County (WPR)]], " County", ""))</f>
        <v>Salt Lake</v>
      </c>
    </row>
    <row r="4723" spans="1:10">
      <c r="A4723" t="s">
        <v>137</v>
      </c>
      <c r="B4723" t="s">
        <v>322</v>
      </c>
      <c r="C4723">
        <v>2025</v>
      </c>
      <c r="D4723">
        <v>2</v>
      </c>
      <c r="E4723">
        <v>84082</v>
      </c>
      <c r="F4723" t="s">
        <v>290</v>
      </c>
      <c r="G4723">
        <v>3</v>
      </c>
      <c r="H4723" t="str">
        <f>_xlfn.XLOOKUP(Table1[[#This Row],[ZIPCODE]],Table2[Zip Code],Table2[County])</f>
        <v>Wasatch</v>
      </c>
      <c r="I4723" t="str">
        <f>_xlfn.XLOOKUP(Table1[[#This Row],[ZIPCODE]],Table3[zip],Table3[county])</f>
        <v>Wasatch County</v>
      </c>
      <c r="J4723" t="str">
        <f>IFERROR(Table1[[#This Row],[County (Utah.gov)]], SUBSTITUTE(Table1[[#This Row],[County (WPR)]], " County", ""))</f>
        <v>Wasatch</v>
      </c>
    </row>
    <row r="4724" spans="1:10">
      <c r="A4724" t="s">
        <v>137</v>
      </c>
      <c r="B4724" t="s">
        <v>322</v>
      </c>
      <c r="C4724">
        <v>2025</v>
      </c>
      <c r="D4724">
        <v>2</v>
      </c>
      <c r="E4724">
        <v>84082</v>
      </c>
      <c r="F4724" t="s">
        <v>291</v>
      </c>
      <c r="G4724">
        <v>4</v>
      </c>
      <c r="H4724" t="str">
        <f>_xlfn.XLOOKUP(Table1[[#This Row],[ZIPCODE]],Table2[Zip Code],Table2[County])</f>
        <v>Wasatch</v>
      </c>
      <c r="I4724" t="str">
        <f>_xlfn.XLOOKUP(Table1[[#This Row],[ZIPCODE]],Table3[zip],Table3[county])</f>
        <v>Wasatch County</v>
      </c>
      <c r="J4724" t="str">
        <f>IFERROR(Table1[[#This Row],[County (Utah.gov)]], SUBSTITUTE(Table1[[#This Row],[County (WPR)]], " County", ""))</f>
        <v>Wasatch</v>
      </c>
    </row>
    <row r="4725" spans="1:10">
      <c r="A4725" t="s">
        <v>137</v>
      </c>
      <c r="B4725" t="s">
        <v>322</v>
      </c>
      <c r="C4725">
        <v>2025</v>
      </c>
      <c r="D4725">
        <v>2</v>
      </c>
      <c r="E4725">
        <v>84083</v>
      </c>
      <c r="F4725" t="s">
        <v>291</v>
      </c>
      <c r="G4725">
        <v>2</v>
      </c>
      <c r="H4725" t="str">
        <f>_xlfn.XLOOKUP(Table1[[#This Row],[ZIPCODE]],Table2[Zip Code],Table2[County])</f>
        <v>Tooele</v>
      </c>
      <c r="I4725" t="str">
        <f>_xlfn.XLOOKUP(Table1[[#This Row],[ZIPCODE]],Table3[zip],Table3[county])</f>
        <v>Tooele County</v>
      </c>
      <c r="J4725" t="str">
        <f>IFERROR(Table1[[#This Row],[County (Utah.gov)]], SUBSTITUTE(Table1[[#This Row],[County (WPR)]], " County", ""))</f>
        <v>Tooele</v>
      </c>
    </row>
    <row r="4726" spans="1:10">
      <c r="A4726" t="s">
        <v>137</v>
      </c>
      <c r="B4726" t="s">
        <v>322</v>
      </c>
      <c r="C4726">
        <v>2025</v>
      </c>
      <c r="D4726">
        <v>2</v>
      </c>
      <c r="E4726">
        <v>84084</v>
      </c>
      <c r="F4726" t="s">
        <v>290</v>
      </c>
      <c r="G4726">
        <v>50</v>
      </c>
      <c r="H4726" t="str">
        <f>_xlfn.XLOOKUP(Table1[[#This Row],[ZIPCODE]],Table2[Zip Code],Table2[County])</f>
        <v>Salt Lake</v>
      </c>
      <c r="I4726" t="str">
        <f>_xlfn.XLOOKUP(Table1[[#This Row],[ZIPCODE]],Table3[zip],Table3[county])</f>
        <v>Salt Lake County</v>
      </c>
      <c r="J4726" t="str">
        <f>IFERROR(Table1[[#This Row],[County (Utah.gov)]], SUBSTITUTE(Table1[[#This Row],[County (WPR)]], " County", ""))</f>
        <v>Salt Lake</v>
      </c>
    </row>
    <row r="4727" spans="1:10">
      <c r="A4727" t="s">
        <v>137</v>
      </c>
      <c r="B4727" t="s">
        <v>322</v>
      </c>
      <c r="C4727">
        <v>2025</v>
      </c>
      <c r="D4727">
        <v>2</v>
      </c>
      <c r="E4727">
        <v>84084</v>
      </c>
      <c r="F4727" t="s">
        <v>291</v>
      </c>
      <c r="G4727">
        <v>31</v>
      </c>
      <c r="H4727" t="str">
        <f>_xlfn.XLOOKUP(Table1[[#This Row],[ZIPCODE]],Table2[Zip Code],Table2[County])</f>
        <v>Salt Lake</v>
      </c>
      <c r="I4727" t="str">
        <f>_xlfn.XLOOKUP(Table1[[#This Row],[ZIPCODE]],Table3[zip],Table3[county])</f>
        <v>Salt Lake County</v>
      </c>
      <c r="J4727" t="str">
        <f>IFERROR(Table1[[#This Row],[County (Utah.gov)]], SUBSTITUTE(Table1[[#This Row],[County (WPR)]], " County", ""))</f>
        <v>Salt Lake</v>
      </c>
    </row>
    <row r="4728" spans="1:10">
      <c r="A4728" t="s">
        <v>137</v>
      </c>
      <c r="B4728" t="s">
        <v>322</v>
      </c>
      <c r="C4728">
        <v>2025</v>
      </c>
      <c r="D4728">
        <v>2</v>
      </c>
      <c r="E4728">
        <v>84086</v>
      </c>
      <c r="F4728" t="s">
        <v>290</v>
      </c>
      <c r="G4728">
        <v>2</v>
      </c>
      <c r="H4728" t="str">
        <f>_xlfn.XLOOKUP(Table1[[#This Row],[ZIPCODE]],Table2[Zip Code],Table2[County])</f>
        <v>Rich</v>
      </c>
      <c r="I4728" t="str">
        <f>_xlfn.XLOOKUP(Table1[[#This Row],[ZIPCODE]],Table3[zip],Table3[county])</f>
        <v>Rich County</v>
      </c>
      <c r="J4728" t="str">
        <f>IFERROR(Table1[[#This Row],[County (Utah.gov)]], SUBSTITUTE(Table1[[#This Row],[County (WPR)]], " County", ""))</f>
        <v>Rich</v>
      </c>
    </row>
    <row r="4729" spans="1:10">
      <c r="A4729" t="s">
        <v>137</v>
      </c>
      <c r="B4729" t="s">
        <v>322</v>
      </c>
      <c r="C4729">
        <v>2025</v>
      </c>
      <c r="D4729">
        <v>2</v>
      </c>
      <c r="E4729">
        <v>84086</v>
      </c>
      <c r="F4729" t="s">
        <v>291</v>
      </c>
      <c r="G4729">
        <v>1</v>
      </c>
      <c r="H4729" t="str">
        <f>_xlfn.XLOOKUP(Table1[[#This Row],[ZIPCODE]],Table2[Zip Code],Table2[County])</f>
        <v>Rich</v>
      </c>
      <c r="I4729" t="str">
        <f>_xlfn.XLOOKUP(Table1[[#This Row],[ZIPCODE]],Table3[zip],Table3[county])</f>
        <v>Rich County</v>
      </c>
      <c r="J4729" t="str">
        <f>IFERROR(Table1[[#This Row],[County (Utah.gov)]], SUBSTITUTE(Table1[[#This Row],[County (WPR)]], " County", ""))</f>
        <v>Rich</v>
      </c>
    </row>
    <row r="4730" spans="1:10">
      <c r="A4730" t="s">
        <v>137</v>
      </c>
      <c r="B4730" t="s">
        <v>322</v>
      </c>
      <c r="C4730">
        <v>2025</v>
      </c>
      <c r="D4730">
        <v>2</v>
      </c>
      <c r="E4730">
        <v>84087</v>
      </c>
      <c r="F4730" t="s">
        <v>290</v>
      </c>
      <c r="G4730">
        <v>20</v>
      </c>
      <c r="H4730" t="str">
        <f>_xlfn.XLOOKUP(Table1[[#This Row],[ZIPCODE]],Table2[Zip Code],Table2[County])</f>
        <v>Davis</v>
      </c>
      <c r="I4730" t="str">
        <f>_xlfn.XLOOKUP(Table1[[#This Row],[ZIPCODE]],Table3[zip],Table3[county])</f>
        <v>Davis County</v>
      </c>
      <c r="J4730" t="str">
        <f>IFERROR(Table1[[#This Row],[County (Utah.gov)]], SUBSTITUTE(Table1[[#This Row],[County (WPR)]], " County", ""))</f>
        <v>Davis</v>
      </c>
    </row>
    <row r="4731" spans="1:10">
      <c r="A4731" t="s">
        <v>137</v>
      </c>
      <c r="B4731" t="s">
        <v>322</v>
      </c>
      <c r="C4731">
        <v>2025</v>
      </c>
      <c r="D4731">
        <v>2</v>
      </c>
      <c r="E4731">
        <v>84087</v>
      </c>
      <c r="F4731" t="s">
        <v>291</v>
      </c>
      <c r="G4731">
        <v>9</v>
      </c>
      <c r="H4731" t="str">
        <f>_xlfn.XLOOKUP(Table1[[#This Row],[ZIPCODE]],Table2[Zip Code],Table2[County])</f>
        <v>Davis</v>
      </c>
      <c r="I4731" t="str">
        <f>_xlfn.XLOOKUP(Table1[[#This Row],[ZIPCODE]],Table3[zip],Table3[county])</f>
        <v>Davis County</v>
      </c>
      <c r="J4731" t="str">
        <f>IFERROR(Table1[[#This Row],[County (Utah.gov)]], SUBSTITUTE(Table1[[#This Row],[County (WPR)]], " County", ""))</f>
        <v>Davis</v>
      </c>
    </row>
    <row r="4732" spans="1:10">
      <c r="A4732" t="s">
        <v>137</v>
      </c>
      <c r="B4732" t="s">
        <v>322</v>
      </c>
      <c r="C4732">
        <v>2025</v>
      </c>
      <c r="D4732">
        <v>2</v>
      </c>
      <c r="E4732">
        <v>84088</v>
      </c>
      <c r="F4732" t="s">
        <v>290</v>
      </c>
      <c r="G4732">
        <v>72</v>
      </c>
      <c r="H4732" t="str">
        <f>_xlfn.XLOOKUP(Table1[[#This Row],[ZIPCODE]],Table2[Zip Code],Table2[County])</f>
        <v>Salt Lake</v>
      </c>
      <c r="I4732" t="str">
        <f>_xlfn.XLOOKUP(Table1[[#This Row],[ZIPCODE]],Table3[zip],Table3[county])</f>
        <v>Salt Lake County</v>
      </c>
      <c r="J4732" t="str">
        <f>IFERROR(Table1[[#This Row],[County (Utah.gov)]], SUBSTITUTE(Table1[[#This Row],[County (WPR)]], " County", ""))</f>
        <v>Salt Lake</v>
      </c>
    </row>
    <row r="4733" spans="1:10">
      <c r="A4733" t="s">
        <v>137</v>
      </c>
      <c r="B4733" t="s">
        <v>322</v>
      </c>
      <c r="C4733">
        <v>2025</v>
      </c>
      <c r="D4733">
        <v>2</v>
      </c>
      <c r="E4733">
        <v>84088</v>
      </c>
      <c r="F4733" t="s">
        <v>291</v>
      </c>
      <c r="G4733">
        <v>47</v>
      </c>
      <c r="H4733" t="str">
        <f>_xlfn.XLOOKUP(Table1[[#This Row],[ZIPCODE]],Table2[Zip Code],Table2[County])</f>
        <v>Salt Lake</v>
      </c>
      <c r="I4733" t="str">
        <f>_xlfn.XLOOKUP(Table1[[#This Row],[ZIPCODE]],Table3[zip],Table3[county])</f>
        <v>Salt Lake County</v>
      </c>
      <c r="J4733" t="str">
        <f>IFERROR(Table1[[#This Row],[County (Utah.gov)]], SUBSTITUTE(Table1[[#This Row],[County (WPR)]], " County", ""))</f>
        <v>Salt Lake</v>
      </c>
    </row>
    <row r="4734" spans="1:10">
      <c r="A4734" t="s">
        <v>137</v>
      </c>
      <c r="B4734" t="s">
        <v>322</v>
      </c>
      <c r="C4734">
        <v>2025</v>
      </c>
      <c r="D4734">
        <v>2</v>
      </c>
      <c r="E4734">
        <v>84090</v>
      </c>
      <c r="F4734" t="s">
        <v>290</v>
      </c>
      <c r="G4734">
        <v>1</v>
      </c>
      <c r="H4734" t="str">
        <f>_xlfn.XLOOKUP(Table1[[#This Row],[ZIPCODE]],Table2[Zip Code],Table2[County])</f>
        <v>Salt Lake</v>
      </c>
      <c r="I4734" t="e">
        <f>_xlfn.XLOOKUP(Table1[[#This Row],[ZIPCODE]],Table3[zip],Table3[county])</f>
        <v>#N/A</v>
      </c>
      <c r="J4734" t="str">
        <f>IFERROR(Table1[[#This Row],[County (Utah.gov)]], SUBSTITUTE(Table1[[#This Row],[County (WPR)]], " County", ""))</f>
        <v>Salt Lake</v>
      </c>
    </row>
    <row r="4735" spans="1:10">
      <c r="A4735" t="s">
        <v>137</v>
      </c>
      <c r="B4735" t="s">
        <v>322</v>
      </c>
      <c r="C4735">
        <v>2025</v>
      </c>
      <c r="D4735">
        <v>2</v>
      </c>
      <c r="E4735">
        <v>84092</v>
      </c>
      <c r="F4735" t="s">
        <v>290</v>
      </c>
      <c r="G4735">
        <v>122</v>
      </c>
      <c r="H4735" t="str">
        <f>_xlfn.XLOOKUP(Table1[[#This Row],[ZIPCODE]],Table2[Zip Code],Table2[County])</f>
        <v>Salt Lake</v>
      </c>
      <c r="I4735" t="str">
        <f>_xlfn.XLOOKUP(Table1[[#This Row],[ZIPCODE]],Table3[zip],Table3[county])</f>
        <v>Salt Lake County</v>
      </c>
      <c r="J4735" t="str">
        <f>IFERROR(Table1[[#This Row],[County (Utah.gov)]], SUBSTITUTE(Table1[[#This Row],[County (WPR)]], " County", ""))</f>
        <v>Salt Lake</v>
      </c>
    </row>
    <row r="4736" spans="1:10">
      <c r="A4736" t="s">
        <v>137</v>
      </c>
      <c r="B4736" t="s">
        <v>322</v>
      </c>
      <c r="C4736">
        <v>2025</v>
      </c>
      <c r="D4736">
        <v>2</v>
      </c>
      <c r="E4736">
        <v>84092</v>
      </c>
      <c r="F4736" t="s">
        <v>291</v>
      </c>
      <c r="G4736">
        <v>53</v>
      </c>
      <c r="H4736" t="str">
        <f>_xlfn.XLOOKUP(Table1[[#This Row],[ZIPCODE]],Table2[Zip Code],Table2[County])</f>
        <v>Salt Lake</v>
      </c>
      <c r="I4736" t="str">
        <f>_xlfn.XLOOKUP(Table1[[#This Row],[ZIPCODE]],Table3[zip],Table3[county])</f>
        <v>Salt Lake County</v>
      </c>
      <c r="J4736" t="str">
        <f>IFERROR(Table1[[#This Row],[County (Utah.gov)]], SUBSTITUTE(Table1[[#This Row],[County (WPR)]], " County", ""))</f>
        <v>Salt Lake</v>
      </c>
    </row>
    <row r="4737" spans="1:10">
      <c r="A4737" t="s">
        <v>137</v>
      </c>
      <c r="B4737" t="s">
        <v>322</v>
      </c>
      <c r="C4737">
        <v>2025</v>
      </c>
      <c r="D4737">
        <v>2</v>
      </c>
      <c r="E4737">
        <v>84093</v>
      </c>
      <c r="F4737" t="s">
        <v>290</v>
      </c>
      <c r="G4737">
        <v>65</v>
      </c>
      <c r="H4737" t="str">
        <f>_xlfn.XLOOKUP(Table1[[#This Row],[ZIPCODE]],Table2[Zip Code],Table2[County])</f>
        <v>Salt Lake</v>
      </c>
      <c r="I4737" t="str">
        <f>_xlfn.XLOOKUP(Table1[[#This Row],[ZIPCODE]],Table3[zip],Table3[county])</f>
        <v>Salt Lake County</v>
      </c>
      <c r="J4737" t="str">
        <f>IFERROR(Table1[[#This Row],[County (Utah.gov)]], SUBSTITUTE(Table1[[#This Row],[County (WPR)]], " County", ""))</f>
        <v>Salt Lake</v>
      </c>
    </row>
    <row r="4738" spans="1:10">
      <c r="A4738" t="s">
        <v>137</v>
      </c>
      <c r="B4738" t="s">
        <v>322</v>
      </c>
      <c r="C4738">
        <v>2025</v>
      </c>
      <c r="D4738">
        <v>2</v>
      </c>
      <c r="E4738">
        <v>84093</v>
      </c>
      <c r="F4738" t="s">
        <v>291</v>
      </c>
      <c r="G4738">
        <v>35</v>
      </c>
      <c r="H4738" t="str">
        <f>_xlfn.XLOOKUP(Table1[[#This Row],[ZIPCODE]],Table2[Zip Code],Table2[County])</f>
        <v>Salt Lake</v>
      </c>
      <c r="I4738" t="str">
        <f>_xlfn.XLOOKUP(Table1[[#This Row],[ZIPCODE]],Table3[zip],Table3[county])</f>
        <v>Salt Lake County</v>
      </c>
      <c r="J4738" t="str">
        <f>IFERROR(Table1[[#This Row],[County (Utah.gov)]], SUBSTITUTE(Table1[[#This Row],[County (WPR)]], " County", ""))</f>
        <v>Salt Lake</v>
      </c>
    </row>
    <row r="4739" spans="1:10">
      <c r="A4739" t="s">
        <v>137</v>
      </c>
      <c r="B4739" t="s">
        <v>322</v>
      </c>
      <c r="C4739">
        <v>2025</v>
      </c>
      <c r="D4739">
        <v>2</v>
      </c>
      <c r="E4739">
        <v>84094</v>
      </c>
      <c r="F4739" t="s">
        <v>290</v>
      </c>
      <c r="G4739">
        <v>72</v>
      </c>
      <c r="H4739" t="str">
        <f>_xlfn.XLOOKUP(Table1[[#This Row],[ZIPCODE]],Table2[Zip Code],Table2[County])</f>
        <v>Salt Lake</v>
      </c>
      <c r="I4739" t="str">
        <f>_xlfn.XLOOKUP(Table1[[#This Row],[ZIPCODE]],Table3[zip],Table3[county])</f>
        <v>Salt Lake County</v>
      </c>
      <c r="J4739" t="str">
        <f>IFERROR(Table1[[#This Row],[County (Utah.gov)]], SUBSTITUTE(Table1[[#This Row],[County (WPR)]], " County", ""))</f>
        <v>Salt Lake</v>
      </c>
    </row>
    <row r="4740" spans="1:10">
      <c r="A4740" t="s">
        <v>137</v>
      </c>
      <c r="B4740" t="s">
        <v>322</v>
      </c>
      <c r="C4740">
        <v>2025</v>
      </c>
      <c r="D4740">
        <v>2</v>
      </c>
      <c r="E4740">
        <v>84094</v>
      </c>
      <c r="F4740" t="s">
        <v>291</v>
      </c>
      <c r="G4740">
        <v>42</v>
      </c>
      <c r="H4740" t="str">
        <f>_xlfn.XLOOKUP(Table1[[#This Row],[ZIPCODE]],Table2[Zip Code],Table2[County])</f>
        <v>Salt Lake</v>
      </c>
      <c r="I4740" t="str">
        <f>_xlfn.XLOOKUP(Table1[[#This Row],[ZIPCODE]],Table3[zip],Table3[county])</f>
        <v>Salt Lake County</v>
      </c>
      <c r="J4740" t="str">
        <f>IFERROR(Table1[[#This Row],[County (Utah.gov)]], SUBSTITUTE(Table1[[#This Row],[County (WPR)]], " County", ""))</f>
        <v>Salt Lake</v>
      </c>
    </row>
    <row r="4741" spans="1:10">
      <c r="A4741" t="s">
        <v>137</v>
      </c>
      <c r="B4741" t="s">
        <v>322</v>
      </c>
      <c r="C4741">
        <v>2025</v>
      </c>
      <c r="D4741">
        <v>2</v>
      </c>
      <c r="E4741">
        <v>84095</v>
      </c>
      <c r="F4741" t="s">
        <v>290</v>
      </c>
      <c r="G4741">
        <v>222</v>
      </c>
      <c r="H4741" t="str">
        <f>_xlfn.XLOOKUP(Table1[[#This Row],[ZIPCODE]],Table2[Zip Code],Table2[County])</f>
        <v>Salt Lake</v>
      </c>
      <c r="I4741" t="str">
        <f>_xlfn.XLOOKUP(Table1[[#This Row],[ZIPCODE]],Table3[zip],Table3[county])</f>
        <v>Salt Lake County</v>
      </c>
      <c r="J4741" t="str">
        <f>IFERROR(Table1[[#This Row],[County (Utah.gov)]], SUBSTITUTE(Table1[[#This Row],[County (WPR)]], " County", ""))</f>
        <v>Salt Lake</v>
      </c>
    </row>
    <row r="4742" spans="1:10">
      <c r="A4742" t="s">
        <v>137</v>
      </c>
      <c r="B4742" t="s">
        <v>322</v>
      </c>
      <c r="C4742">
        <v>2025</v>
      </c>
      <c r="D4742">
        <v>2</v>
      </c>
      <c r="E4742">
        <v>84095</v>
      </c>
      <c r="F4742" t="s">
        <v>291</v>
      </c>
      <c r="G4742">
        <v>86</v>
      </c>
      <c r="H4742" t="str">
        <f>_xlfn.XLOOKUP(Table1[[#This Row],[ZIPCODE]],Table2[Zip Code],Table2[County])</f>
        <v>Salt Lake</v>
      </c>
      <c r="I4742" t="str">
        <f>_xlfn.XLOOKUP(Table1[[#This Row],[ZIPCODE]],Table3[zip],Table3[county])</f>
        <v>Salt Lake County</v>
      </c>
      <c r="J4742" t="str">
        <f>IFERROR(Table1[[#This Row],[County (Utah.gov)]], SUBSTITUTE(Table1[[#This Row],[County (WPR)]], " County", ""))</f>
        <v>Salt Lake</v>
      </c>
    </row>
    <row r="4743" spans="1:10">
      <c r="A4743" t="s">
        <v>137</v>
      </c>
      <c r="B4743" t="s">
        <v>322</v>
      </c>
      <c r="C4743">
        <v>2025</v>
      </c>
      <c r="D4743">
        <v>2</v>
      </c>
      <c r="E4743">
        <v>84096</v>
      </c>
      <c r="F4743" t="s">
        <v>290</v>
      </c>
      <c r="G4743">
        <v>333</v>
      </c>
      <c r="H4743" t="e">
        <f>_xlfn.XLOOKUP(Table1[[#This Row],[ZIPCODE]],Table2[Zip Code],Table2[County])</f>
        <v>#N/A</v>
      </c>
      <c r="I4743" t="str">
        <f>_xlfn.XLOOKUP(Table1[[#This Row],[ZIPCODE]],Table3[zip],Table3[county])</f>
        <v>Salt Lake County</v>
      </c>
      <c r="J4743" t="str">
        <f>IFERROR(Table1[[#This Row],[County (Utah.gov)]], SUBSTITUTE(Table1[[#This Row],[County (WPR)]], " County", ""))</f>
        <v>Salt Lake</v>
      </c>
    </row>
    <row r="4744" spans="1:10">
      <c r="A4744" t="s">
        <v>137</v>
      </c>
      <c r="B4744" t="s">
        <v>322</v>
      </c>
      <c r="C4744">
        <v>2025</v>
      </c>
      <c r="D4744">
        <v>2</v>
      </c>
      <c r="E4744">
        <v>84096</v>
      </c>
      <c r="F4744" t="s">
        <v>291</v>
      </c>
      <c r="G4744">
        <v>148</v>
      </c>
      <c r="H4744" t="e">
        <f>_xlfn.XLOOKUP(Table1[[#This Row],[ZIPCODE]],Table2[Zip Code],Table2[County])</f>
        <v>#N/A</v>
      </c>
      <c r="I4744" t="str">
        <f>_xlfn.XLOOKUP(Table1[[#This Row],[ZIPCODE]],Table3[zip],Table3[county])</f>
        <v>Salt Lake County</v>
      </c>
      <c r="J4744" t="str">
        <f>IFERROR(Table1[[#This Row],[County (Utah.gov)]], SUBSTITUTE(Table1[[#This Row],[County (WPR)]], " County", ""))</f>
        <v>Salt Lake</v>
      </c>
    </row>
    <row r="4745" spans="1:10">
      <c r="A4745" t="s">
        <v>137</v>
      </c>
      <c r="B4745" t="s">
        <v>322</v>
      </c>
      <c r="C4745">
        <v>2025</v>
      </c>
      <c r="D4745">
        <v>2</v>
      </c>
      <c r="E4745">
        <v>84097</v>
      </c>
      <c r="F4745" t="s">
        <v>290</v>
      </c>
      <c r="G4745">
        <v>328</v>
      </c>
      <c r="H4745" t="str">
        <f>_xlfn.XLOOKUP(Table1[[#This Row],[ZIPCODE]],Table2[Zip Code],Table2[County])</f>
        <v>Utah</v>
      </c>
      <c r="I4745" t="str">
        <f>_xlfn.XLOOKUP(Table1[[#This Row],[ZIPCODE]],Table3[zip],Table3[county])</f>
        <v>Utah County</v>
      </c>
      <c r="J4745" t="str">
        <f>IFERROR(Table1[[#This Row],[County (Utah.gov)]], SUBSTITUTE(Table1[[#This Row],[County (WPR)]], " County", ""))</f>
        <v>Utah</v>
      </c>
    </row>
    <row r="4746" spans="1:10">
      <c r="A4746" t="s">
        <v>137</v>
      </c>
      <c r="B4746" t="s">
        <v>322</v>
      </c>
      <c r="C4746">
        <v>2025</v>
      </c>
      <c r="D4746">
        <v>2</v>
      </c>
      <c r="E4746">
        <v>84097</v>
      </c>
      <c r="F4746" t="s">
        <v>291</v>
      </c>
      <c r="G4746">
        <v>148</v>
      </c>
      <c r="H4746" t="str">
        <f>_xlfn.XLOOKUP(Table1[[#This Row],[ZIPCODE]],Table2[Zip Code],Table2[County])</f>
        <v>Utah</v>
      </c>
      <c r="I4746" t="str">
        <f>_xlfn.XLOOKUP(Table1[[#This Row],[ZIPCODE]],Table3[zip],Table3[county])</f>
        <v>Utah County</v>
      </c>
      <c r="J4746" t="str">
        <f>IFERROR(Table1[[#This Row],[County (Utah.gov)]], SUBSTITUTE(Table1[[#This Row],[County (WPR)]], " County", ""))</f>
        <v>Utah</v>
      </c>
    </row>
    <row r="4747" spans="1:10">
      <c r="A4747" t="s">
        <v>137</v>
      </c>
      <c r="B4747" t="s">
        <v>322</v>
      </c>
      <c r="C4747">
        <v>2025</v>
      </c>
      <c r="D4747">
        <v>2</v>
      </c>
      <c r="E4747">
        <v>84098</v>
      </c>
      <c r="F4747" t="s">
        <v>290</v>
      </c>
      <c r="G4747">
        <v>14</v>
      </c>
      <c r="H4747" t="str">
        <f>_xlfn.XLOOKUP(Table1[[#This Row],[ZIPCODE]],Table2[Zip Code],Table2[County])</f>
        <v>Summit</v>
      </c>
      <c r="I4747" t="str">
        <f>_xlfn.XLOOKUP(Table1[[#This Row],[ZIPCODE]],Table3[zip],Table3[county])</f>
        <v>Summit County</v>
      </c>
      <c r="J4747" t="str">
        <f>IFERROR(Table1[[#This Row],[County (Utah.gov)]], SUBSTITUTE(Table1[[#This Row],[County (WPR)]], " County", ""))</f>
        <v>Summit</v>
      </c>
    </row>
    <row r="4748" spans="1:10">
      <c r="A4748" t="s">
        <v>137</v>
      </c>
      <c r="B4748" t="s">
        <v>322</v>
      </c>
      <c r="C4748">
        <v>2025</v>
      </c>
      <c r="D4748">
        <v>2</v>
      </c>
      <c r="E4748">
        <v>84098</v>
      </c>
      <c r="F4748" t="s">
        <v>291</v>
      </c>
      <c r="G4748">
        <v>21</v>
      </c>
      <c r="H4748" t="str">
        <f>_xlfn.XLOOKUP(Table1[[#This Row],[ZIPCODE]],Table2[Zip Code],Table2[County])</f>
        <v>Summit</v>
      </c>
      <c r="I4748" t="str">
        <f>_xlfn.XLOOKUP(Table1[[#This Row],[ZIPCODE]],Table3[zip],Table3[county])</f>
        <v>Summit County</v>
      </c>
      <c r="J4748" t="str">
        <f>IFERROR(Table1[[#This Row],[County (Utah.gov)]], SUBSTITUTE(Table1[[#This Row],[County (WPR)]], " County", ""))</f>
        <v>Summit</v>
      </c>
    </row>
    <row r="4749" spans="1:10">
      <c r="A4749" t="s">
        <v>137</v>
      </c>
      <c r="B4749" t="s">
        <v>322</v>
      </c>
      <c r="C4749">
        <v>2025</v>
      </c>
      <c r="D4749">
        <v>2</v>
      </c>
      <c r="E4749">
        <v>84101</v>
      </c>
      <c r="F4749" t="s">
        <v>290</v>
      </c>
      <c r="G4749">
        <v>6</v>
      </c>
      <c r="H4749" t="str">
        <f>_xlfn.XLOOKUP(Table1[[#This Row],[ZIPCODE]],Table2[Zip Code],Table2[County])</f>
        <v>Salt Lake</v>
      </c>
      <c r="I4749" t="str">
        <f>_xlfn.XLOOKUP(Table1[[#This Row],[ZIPCODE]],Table3[zip],Table3[county])</f>
        <v>Salt Lake County</v>
      </c>
      <c r="J4749" t="str">
        <f>IFERROR(Table1[[#This Row],[County (Utah.gov)]], SUBSTITUTE(Table1[[#This Row],[County (WPR)]], " County", ""))</f>
        <v>Salt Lake</v>
      </c>
    </row>
    <row r="4750" spans="1:10">
      <c r="A4750" t="s">
        <v>137</v>
      </c>
      <c r="B4750" t="s">
        <v>322</v>
      </c>
      <c r="C4750">
        <v>2025</v>
      </c>
      <c r="D4750">
        <v>2</v>
      </c>
      <c r="E4750">
        <v>84101</v>
      </c>
      <c r="F4750" t="s">
        <v>291</v>
      </c>
      <c r="G4750">
        <v>4</v>
      </c>
      <c r="H4750" t="str">
        <f>_xlfn.XLOOKUP(Table1[[#This Row],[ZIPCODE]],Table2[Zip Code],Table2[County])</f>
        <v>Salt Lake</v>
      </c>
      <c r="I4750" t="str">
        <f>_xlfn.XLOOKUP(Table1[[#This Row],[ZIPCODE]],Table3[zip],Table3[county])</f>
        <v>Salt Lake County</v>
      </c>
      <c r="J4750" t="str">
        <f>IFERROR(Table1[[#This Row],[County (Utah.gov)]], SUBSTITUTE(Table1[[#This Row],[County (WPR)]], " County", ""))</f>
        <v>Salt Lake</v>
      </c>
    </row>
    <row r="4751" spans="1:10">
      <c r="A4751" t="s">
        <v>137</v>
      </c>
      <c r="B4751" t="s">
        <v>322</v>
      </c>
      <c r="C4751">
        <v>2025</v>
      </c>
      <c r="D4751">
        <v>2</v>
      </c>
      <c r="E4751">
        <v>84102</v>
      </c>
      <c r="F4751" t="s">
        <v>290</v>
      </c>
      <c r="G4751">
        <v>12</v>
      </c>
      <c r="H4751" t="str">
        <f>_xlfn.XLOOKUP(Table1[[#This Row],[ZIPCODE]],Table2[Zip Code],Table2[County])</f>
        <v>Salt Lake</v>
      </c>
      <c r="I4751" t="str">
        <f>_xlfn.XLOOKUP(Table1[[#This Row],[ZIPCODE]],Table3[zip],Table3[county])</f>
        <v>Salt Lake County</v>
      </c>
      <c r="J4751" t="str">
        <f>IFERROR(Table1[[#This Row],[County (Utah.gov)]], SUBSTITUTE(Table1[[#This Row],[County (WPR)]], " County", ""))</f>
        <v>Salt Lake</v>
      </c>
    </row>
    <row r="4752" spans="1:10">
      <c r="A4752" t="s">
        <v>137</v>
      </c>
      <c r="B4752" t="s">
        <v>322</v>
      </c>
      <c r="C4752">
        <v>2025</v>
      </c>
      <c r="D4752">
        <v>2</v>
      </c>
      <c r="E4752">
        <v>84102</v>
      </c>
      <c r="F4752" t="s">
        <v>291</v>
      </c>
      <c r="G4752">
        <v>11</v>
      </c>
      <c r="H4752" t="str">
        <f>_xlfn.XLOOKUP(Table1[[#This Row],[ZIPCODE]],Table2[Zip Code],Table2[County])</f>
        <v>Salt Lake</v>
      </c>
      <c r="I4752" t="str">
        <f>_xlfn.XLOOKUP(Table1[[#This Row],[ZIPCODE]],Table3[zip],Table3[county])</f>
        <v>Salt Lake County</v>
      </c>
      <c r="J4752" t="str">
        <f>IFERROR(Table1[[#This Row],[County (Utah.gov)]], SUBSTITUTE(Table1[[#This Row],[County (WPR)]], " County", ""))</f>
        <v>Salt Lake</v>
      </c>
    </row>
    <row r="4753" spans="1:10">
      <c r="A4753" t="s">
        <v>137</v>
      </c>
      <c r="B4753" t="s">
        <v>322</v>
      </c>
      <c r="C4753">
        <v>2025</v>
      </c>
      <c r="D4753">
        <v>2</v>
      </c>
      <c r="E4753">
        <v>84103</v>
      </c>
      <c r="F4753" t="s">
        <v>290</v>
      </c>
      <c r="G4753">
        <v>11</v>
      </c>
      <c r="H4753" t="str">
        <f>_xlfn.XLOOKUP(Table1[[#This Row],[ZIPCODE]],Table2[Zip Code],Table2[County])</f>
        <v>Salt Lake</v>
      </c>
      <c r="I4753" t="str">
        <f>_xlfn.XLOOKUP(Table1[[#This Row],[ZIPCODE]],Table3[zip],Table3[county])</f>
        <v>Salt Lake County</v>
      </c>
      <c r="J4753" t="str">
        <f>IFERROR(Table1[[#This Row],[County (Utah.gov)]], SUBSTITUTE(Table1[[#This Row],[County (WPR)]], " County", ""))</f>
        <v>Salt Lake</v>
      </c>
    </row>
    <row r="4754" spans="1:10">
      <c r="A4754" t="s">
        <v>137</v>
      </c>
      <c r="B4754" t="s">
        <v>322</v>
      </c>
      <c r="C4754">
        <v>2025</v>
      </c>
      <c r="D4754">
        <v>2</v>
      </c>
      <c r="E4754">
        <v>84103</v>
      </c>
      <c r="F4754" t="s">
        <v>291</v>
      </c>
      <c r="G4754">
        <v>9</v>
      </c>
      <c r="H4754" t="str">
        <f>_xlfn.XLOOKUP(Table1[[#This Row],[ZIPCODE]],Table2[Zip Code],Table2[County])</f>
        <v>Salt Lake</v>
      </c>
      <c r="I4754" t="str">
        <f>_xlfn.XLOOKUP(Table1[[#This Row],[ZIPCODE]],Table3[zip],Table3[county])</f>
        <v>Salt Lake County</v>
      </c>
      <c r="J4754" t="str">
        <f>IFERROR(Table1[[#This Row],[County (Utah.gov)]], SUBSTITUTE(Table1[[#This Row],[County (WPR)]], " County", ""))</f>
        <v>Salt Lake</v>
      </c>
    </row>
    <row r="4755" spans="1:10">
      <c r="A4755" t="s">
        <v>137</v>
      </c>
      <c r="B4755" t="s">
        <v>322</v>
      </c>
      <c r="C4755">
        <v>2025</v>
      </c>
      <c r="D4755">
        <v>2</v>
      </c>
      <c r="E4755">
        <v>84104</v>
      </c>
      <c r="F4755" t="s">
        <v>290</v>
      </c>
      <c r="G4755">
        <v>16</v>
      </c>
      <c r="H4755" t="str">
        <f>_xlfn.XLOOKUP(Table1[[#This Row],[ZIPCODE]],Table2[Zip Code],Table2[County])</f>
        <v>Salt Lake</v>
      </c>
      <c r="I4755" t="str">
        <f>_xlfn.XLOOKUP(Table1[[#This Row],[ZIPCODE]],Table3[zip],Table3[county])</f>
        <v>Salt Lake County</v>
      </c>
      <c r="J4755" t="str">
        <f>IFERROR(Table1[[#This Row],[County (Utah.gov)]], SUBSTITUTE(Table1[[#This Row],[County (WPR)]], " County", ""))</f>
        <v>Salt Lake</v>
      </c>
    </row>
    <row r="4756" spans="1:10">
      <c r="A4756" t="s">
        <v>137</v>
      </c>
      <c r="B4756" t="s">
        <v>322</v>
      </c>
      <c r="C4756">
        <v>2025</v>
      </c>
      <c r="D4756">
        <v>2</v>
      </c>
      <c r="E4756">
        <v>84104</v>
      </c>
      <c r="F4756" t="s">
        <v>291</v>
      </c>
      <c r="G4756">
        <v>7</v>
      </c>
      <c r="H4756" t="str">
        <f>_xlfn.XLOOKUP(Table1[[#This Row],[ZIPCODE]],Table2[Zip Code],Table2[County])</f>
        <v>Salt Lake</v>
      </c>
      <c r="I4756" t="str">
        <f>_xlfn.XLOOKUP(Table1[[#This Row],[ZIPCODE]],Table3[zip],Table3[county])</f>
        <v>Salt Lake County</v>
      </c>
      <c r="J4756" t="str">
        <f>IFERROR(Table1[[#This Row],[County (Utah.gov)]], SUBSTITUTE(Table1[[#This Row],[County (WPR)]], " County", ""))</f>
        <v>Salt Lake</v>
      </c>
    </row>
    <row r="4757" spans="1:10">
      <c r="A4757" t="s">
        <v>137</v>
      </c>
      <c r="B4757" t="s">
        <v>322</v>
      </c>
      <c r="C4757">
        <v>2025</v>
      </c>
      <c r="D4757">
        <v>2</v>
      </c>
      <c r="E4757">
        <v>84105</v>
      </c>
      <c r="F4757" t="s">
        <v>290</v>
      </c>
      <c r="G4757">
        <v>16</v>
      </c>
      <c r="H4757" t="str">
        <f>_xlfn.XLOOKUP(Table1[[#This Row],[ZIPCODE]],Table2[Zip Code],Table2[County])</f>
        <v>Salt Lake</v>
      </c>
      <c r="I4757" t="str">
        <f>_xlfn.XLOOKUP(Table1[[#This Row],[ZIPCODE]],Table3[zip],Table3[county])</f>
        <v>Salt Lake County</v>
      </c>
      <c r="J4757" t="str">
        <f>IFERROR(Table1[[#This Row],[County (Utah.gov)]], SUBSTITUTE(Table1[[#This Row],[County (WPR)]], " County", ""))</f>
        <v>Salt Lake</v>
      </c>
    </row>
    <row r="4758" spans="1:10">
      <c r="A4758" t="s">
        <v>137</v>
      </c>
      <c r="B4758" t="s">
        <v>322</v>
      </c>
      <c r="C4758">
        <v>2025</v>
      </c>
      <c r="D4758">
        <v>2</v>
      </c>
      <c r="E4758">
        <v>84105</v>
      </c>
      <c r="F4758" t="s">
        <v>291</v>
      </c>
      <c r="G4758">
        <v>12</v>
      </c>
      <c r="H4758" t="str">
        <f>_xlfn.XLOOKUP(Table1[[#This Row],[ZIPCODE]],Table2[Zip Code],Table2[County])</f>
        <v>Salt Lake</v>
      </c>
      <c r="I4758" t="str">
        <f>_xlfn.XLOOKUP(Table1[[#This Row],[ZIPCODE]],Table3[zip],Table3[county])</f>
        <v>Salt Lake County</v>
      </c>
      <c r="J4758" t="str">
        <f>IFERROR(Table1[[#This Row],[County (Utah.gov)]], SUBSTITUTE(Table1[[#This Row],[County (WPR)]], " County", ""))</f>
        <v>Salt Lake</v>
      </c>
    </row>
    <row r="4759" spans="1:10">
      <c r="A4759" t="s">
        <v>137</v>
      </c>
      <c r="B4759" t="s">
        <v>322</v>
      </c>
      <c r="C4759">
        <v>2025</v>
      </c>
      <c r="D4759">
        <v>2</v>
      </c>
      <c r="E4759">
        <v>84106</v>
      </c>
      <c r="F4759" t="s">
        <v>290</v>
      </c>
      <c r="G4759">
        <v>35</v>
      </c>
      <c r="H4759" t="str">
        <f>_xlfn.XLOOKUP(Table1[[#This Row],[ZIPCODE]],Table2[Zip Code],Table2[County])</f>
        <v>Salt Lake</v>
      </c>
      <c r="I4759" t="str">
        <f>_xlfn.XLOOKUP(Table1[[#This Row],[ZIPCODE]],Table3[zip],Table3[county])</f>
        <v>Salt Lake County</v>
      </c>
      <c r="J4759" t="str">
        <f>IFERROR(Table1[[#This Row],[County (Utah.gov)]], SUBSTITUTE(Table1[[#This Row],[County (WPR)]], " County", ""))</f>
        <v>Salt Lake</v>
      </c>
    </row>
    <row r="4760" spans="1:10">
      <c r="A4760" t="s">
        <v>137</v>
      </c>
      <c r="B4760" t="s">
        <v>322</v>
      </c>
      <c r="C4760">
        <v>2025</v>
      </c>
      <c r="D4760">
        <v>2</v>
      </c>
      <c r="E4760">
        <v>84106</v>
      </c>
      <c r="F4760" t="s">
        <v>291</v>
      </c>
      <c r="G4760">
        <v>22</v>
      </c>
      <c r="H4760" t="str">
        <f>_xlfn.XLOOKUP(Table1[[#This Row],[ZIPCODE]],Table2[Zip Code],Table2[County])</f>
        <v>Salt Lake</v>
      </c>
      <c r="I4760" t="str">
        <f>_xlfn.XLOOKUP(Table1[[#This Row],[ZIPCODE]],Table3[zip],Table3[county])</f>
        <v>Salt Lake County</v>
      </c>
      <c r="J4760" t="str">
        <f>IFERROR(Table1[[#This Row],[County (Utah.gov)]], SUBSTITUTE(Table1[[#This Row],[County (WPR)]], " County", ""))</f>
        <v>Salt Lake</v>
      </c>
    </row>
    <row r="4761" spans="1:10">
      <c r="A4761" t="s">
        <v>137</v>
      </c>
      <c r="B4761" t="s">
        <v>322</v>
      </c>
      <c r="C4761">
        <v>2025</v>
      </c>
      <c r="D4761">
        <v>2</v>
      </c>
      <c r="E4761">
        <v>84107</v>
      </c>
      <c r="F4761" t="s">
        <v>290</v>
      </c>
      <c r="G4761">
        <v>39</v>
      </c>
      <c r="H4761" t="str">
        <f>_xlfn.XLOOKUP(Table1[[#This Row],[ZIPCODE]],Table2[Zip Code],Table2[County])</f>
        <v>Salt Lake</v>
      </c>
      <c r="I4761" t="str">
        <f>_xlfn.XLOOKUP(Table1[[#This Row],[ZIPCODE]],Table3[zip],Table3[county])</f>
        <v>Salt Lake County</v>
      </c>
      <c r="J4761" t="str">
        <f>IFERROR(Table1[[#This Row],[County (Utah.gov)]], SUBSTITUTE(Table1[[#This Row],[County (WPR)]], " County", ""))</f>
        <v>Salt Lake</v>
      </c>
    </row>
    <row r="4762" spans="1:10">
      <c r="A4762" t="s">
        <v>137</v>
      </c>
      <c r="B4762" t="s">
        <v>322</v>
      </c>
      <c r="C4762">
        <v>2025</v>
      </c>
      <c r="D4762">
        <v>2</v>
      </c>
      <c r="E4762">
        <v>84107</v>
      </c>
      <c r="F4762" t="s">
        <v>291</v>
      </c>
      <c r="G4762">
        <v>28</v>
      </c>
      <c r="H4762" t="str">
        <f>_xlfn.XLOOKUP(Table1[[#This Row],[ZIPCODE]],Table2[Zip Code],Table2[County])</f>
        <v>Salt Lake</v>
      </c>
      <c r="I4762" t="str">
        <f>_xlfn.XLOOKUP(Table1[[#This Row],[ZIPCODE]],Table3[zip],Table3[county])</f>
        <v>Salt Lake County</v>
      </c>
      <c r="J4762" t="str">
        <f>IFERROR(Table1[[#This Row],[County (Utah.gov)]], SUBSTITUTE(Table1[[#This Row],[County (WPR)]], " County", ""))</f>
        <v>Salt Lake</v>
      </c>
    </row>
    <row r="4763" spans="1:10">
      <c r="A4763" t="s">
        <v>137</v>
      </c>
      <c r="B4763" t="s">
        <v>322</v>
      </c>
      <c r="C4763">
        <v>2025</v>
      </c>
      <c r="D4763">
        <v>2</v>
      </c>
      <c r="E4763">
        <v>84108</v>
      </c>
      <c r="F4763" t="s">
        <v>290</v>
      </c>
      <c r="G4763">
        <v>18</v>
      </c>
      <c r="H4763" t="str">
        <f>_xlfn.XLOOKUP(Table1[[#This Row],[ZIPCODE]],Table2[Zip Code],Table2[County])</f>
        <v>Salt Lake</v>
      </c>
      <c r="I4763" t="str">
        <f>_xlfn.XLOOKUP(Table1[[#This Row],[ZIPCODE]],Table3[zip],Table3[county])</f>
        <v>Salt Lake County</v>
      </c>
      <c r="J4763" t="str">
        <f>IFERROR(Table1[[#This Row],[County (Utah.gov)]], SUBSTITUTE(Table1[[#This Row],[County (WPR)]], " County", ""))</f>
        <v>Salt Lake</v>
      </c>
    </row>
    <row r="4764" spans="1:10">
      <c r="A4764" t="s">
        <v>137</v>
      </c>
      <c r="B4764" t="s">
        <v>322</v>
      </c>
      <c r="C4764">
        <v>2025</v>
      </c>
      <c r="D4764">
        <v>2</v>
      </c>
      <c r="E4764">
        <v>84108</v>
      </c>
      <c r="F4764" t="s">
        <v>291</v>
      </c>
      <c r="G4764">
        <v>13</v>
      </c>
      <c r="H4764" t="str">
        <f>_xlfn.XLOOKUP(Table1[[#This Row],[ZIPCODE]],Table2[Zip Code],Table2[County])</f>
        <v>Salt Lake</v>
      </c>
      <c r="I4764" t="str">
        <f>_xlfn.XLOOKUP(Table1[[#This Row],[ZIPCODE]],Table3[zip],Table3[county])</f>
        <v>Salt Lake County</v>
      </c>
      <c r="J4764" t="str">
        <f>IFERROR(Table1[[#This Row],[County (Utah.gov)]], SUBSTITUTE(Table1[[#This Row],[County (WPR)]], " County", ""))</f>
        <v>Salt Lake</v>
      </c>
    </row>
    <row r="4765" spans="1:10">
      <c r="A4765" t="s">
        <v>137</v>
      </c>
      <c r="B4765" t="s">
        <v>322</v>
      </c>
      <c r="C4765">
        <v>2025</v>
      </c>
      <c r="D4765">
        <v>2</v>
      </c>
      <c r="E4765">
        <v>84109</v>
      </c>
      <c r="F4765" t="s">
        <v>290</v>
      </c>
      <c r="G4765">
        <v>42</v>
      </c>
      <c r="H4765" t="str">
        <f>_xlfn.XLOOKUP(Table1[[#This Row],[ZIPCODE]],Table2[Zip Code],Table2[County])</f>
        <v>Salt Lake</v>
      </c>
      <c r="I4765" t="str">
        <f>_xlfn.XLOOKUP(Table1[[#This Row],[ZIPCODE]],Table3[zip],Table3[county])</f>
        <v>Salt Lake County</v>
      </c>
      <c r="J4765" t="str">
        <f>IFERROR(Table1[[#This Row],[County (Utah.gov)]], SUBSTITUTE(Table1[[#This Row],[County (WPR)]], " County", ""))</f>
        <v>Salt Lake</v>
      </c>
    </row>
    <row r="4766" spans="1:10">
      <c r="A4766" t="s">
        <v>137</v>
      </c>
      <c r="B4766" t="s">
        <v>322</v>
      </c>
      <c r="C4766">
        <v>2025</v>
      </c>
      <c r="D4766">
        <v>2</v>
      </c>
      <c r="E4766">
        <v>84109</v>
      </c>
      <c r="F4766" t="s">
        <v>291</v>
      </c>
      <c r="G4766">
        <v>28</v>
      </c>
      <c r="H4766" t="str">
        <f>_xlfn.XLOOKUP(Table1[[#This Row],[ZIPCODE]],Table2[Zip Code],Table2[County])</f>
        <v>Salt Lake</v>
      </c>
      <c r="I4766" t="str">
        <f>_xlfn.XLOOKUP(Table1[[#This Row],[ZIPCODE]],Table3[zip],Table3[county])</f>
        <v>Salt Lake County</v>
      </c>
      <c r="J4766" t="str">
        <f>IFERROR(Table1[[#This Row],[County (Utah.gov)]], SUBSTITUTE(Table1[[#This Row],[County (WPR)]], " County", ""))</f>
        <v>Salt Lake</v>
      </c>
    </row>
    <row r="4767" spans="1:10">
      <c r="A4767" t="s">
        <v>137</v>
      </c>
      <c r="B4767" t="s">
        <v>322</v>
      </c>
      <c r="C4767">
        <v>2025</v>
      </c>
      <c r="D4767">
        <v>2</v>
      </c>
      <c r="E4767">
        <v>84111</v>
      </c>
      <c r="F4767" t="s">
        <v>290</v>
      </c>
      <c r="G4767">
        <v>3</v>
      </c>
      <c r="H4767" t="str">
        <f>_xlfn.XLOOKUP(Table1[[#This Row],[ZIPCODE]],Table2[Zip Code],Table2[County])</f>
        <v>Salt Lake</v>
      </c>
      <c r="I4767" t="str">
        <f>_xlfn.XLOOKUP(Table1[[#This Row],[ZIPCODE]],Table3[zip],Table3[county])</f>
        <v>Salt Lake County</v>
      </c>
      <c r="J4767" t="str">
        <f>IFERROR(Table1[[#This Row],[County (Utah.gov)]], SUBSTITUTE(Table1[[#This Row],[County (WPR)]], " County", ""))</f>
        <v>Salt Lake</v>
      </c>
    </row>
    <row r="4768" spans="1:10">
      <c r="A4768" t="s">
        <v>137</v>
      </c>
      <c r="B4768" t="s">
        <v>322</v>
      </c>
      <c r="C4768">
        <v>2025</v>
      </c>
      <c r="D4768">
        <v>2</v>
      </c>
      <c r="E4768">
        <v>84111</v>
      </c>
      <c r="F4768" t="s">
        <v>291</v>
      </c>
      <c r="G4768">
        <v>8</v>
      </c>
      <c r="H4768" t="str">
        <f>_xlfn.XLOOKUP(Table1[[#This Row],[ZIPCODE]],Table2[Zip Code],Table2[County])</f>
        <v>Salt Lake</v>
      </c>
      <c r="I4768" t="str">
        <f>_xlfn.XLOOKUP(Table1[[#This Row],[ZIPCODE]],Table3[zip],Table3[county])</f>
        <v>Salt Lake County</v>
      </c>
      <c r="J4768" t="str">
        <f>IFERROR(Table1[[#This Row],[County (Utah.gov)]], SUBSTITUTE(Table1[[#This Row],[County (WPR)]], " County", ""))</f>
        <v>Salt Lake</v>
      </c>
    </row>
    <row r="4769" spans="1:10">
      <c r="A4769" t="s">
        <v>137</v>
      </c>
      <c r="B4769" t="s">
        <v>322</v>
      </c>
      <c r="C4769">
        <v>2025</v>
      </c>
      <c r="D4769">
        <v>2</v>
      </c>
      <c r="E4769">
        <v>84115</v>
      </c>
      <c r="F4769" t="s">
        <v>290</v>
      </c>
      <c r="G4769">
        <v>21</v>
      </c>
      <c r="H4769" t="str">
        <f>_xlfn.XLOOKUP(Table1[[#This Row],[ZIPCODE]],Table2[Zip Code],Table2[County])</f>
        <v>Salt Lake</v>
      </c>
      <c r="I4769" t="str">
        <f>_xlfn.XLOOKUP(Table1[[#This Row],[ZIPCODE]],Table3[zip],Table3[county])</f>
        <v>Salt Lake County</v>
      </c>
      <c r="J4769" t="str">
        <f>IFERROR(Table1[[#This Row],[County (Utah.gov)]], SUBSTITUTE(Table1[[#This Row],[County (WPR)]], " County", ""))</f>
        <v>Salt Lake</v>
      </c>
    </row>
    <row r="4770" spans="1:10">
      <c r="A4770" t="s">
        <v>137</v>
      </c>
      <c r="B4770" t="s">
        <v>322</v>
      </c>
      <c r="C4770">
        <v>2025</v>
      </c>
      <c r="D4770">
        <v>2</v>
      </c>
      <c r="E4770">
        <v>84115</v>
      </c>
      <c r="F4770" t="s">
        <v>291</v>
      </c>
      <c r="G4770">
        <v>11</v>
      </c>
      <c r="H4770" t="str">
        <f>_xlfn.XLOOKUP(Table1[[#This Row],[ZIPCODE]],Table2[Zip Code],Table2[County])</f>
        <v>Salt Lake</v>
      </c>
      <c r="I4770" t="str">
        <f>_xlfn.XLOOKUP(Table1[[#This Row],[ZIPCODE]],Table3[zip],Table3[county])</f>
        <v>Salt Lake County</v>
      </c>
      <c r="J4770" t="str">
        <f>IFERROR(Table1[[#This Row],[County (Utah.gov)]], SUBSTITUTE(Table1[[#This Row],[County (WPR)]], " County", ""))</f>
        <v>Salt Lake</v>
      </c>
    </row>
    <row r="4771" spans="1:10">
      <c r="A4771" t="s">
        <v>137</v>
      </c>
      <c r="B4771" t="s">
        <v>322</v>
      </c>
      <c r="C4771">
        <v>2025</v>
      </c>
      <c r="D4771">
        <v>2</v>
      </c>
      <c r="E4771">
        <v>84116</v>
      </c>
      <c r="F4771" t="s">
        <v>290</v>
      </c>
      <c r="G4771">
        <v>15</v>
      </c>
      <c r="H4771" t="str">
        <f>_xlfn.XLOOKUP(Table1[[#This Row],[ZIPCODE]],Table2[Zip Code],Table2[County])</f>
        <v>Salt Lake</v>
      </c>
      <c r="I4771" t="str">
        <f>_xlfn.XLOOKUP(Table1[[#This Row],[ZIPCODE]],Table3[zip],Table3[county])</f>
        <v>Salt Lake County</v>
      </c>
      <c r="J4771" t="str">
        <f>IFERROR(Table1[[#This Row],[County (Utah.gov)]], SUBSTITUTE(Table1[[#This Row],[County (WPR)]], " County", ""))</f>
        <v>Salt Lake</v>
      </c>
    </row>
    <row r="4772" spans="1:10">
      <c r="A4772" t="s">
        <v>137</v>
      </c>
      <c r="B4772" t="s">
        <v>322</v>
      </c>
      <c r="C4772">
        <v>2025</v>
      </c>
      <c r="D4772">
        <v>2</v>
      </c>
      <c r="E4772">
        <v>84116</v>
      </c>
      <c r="F4772" t="s">
        <v>291</v>
      </c>
      <c r="G4772">
        <v>6</v>
      </c>
      <c r="H4772" t="str">
        <f>_xlfn.XLOOKUP(Table1[[#This Row],[ZIPCODE]],Table2[Zip Code],Table2[County])</f>
        <v>Salt Lake</v>
      </c>
      <c r="I4772" t="str">
        <f>_xlfn.XLOOKUP(Table1[[#This Row],[ZIPCODE]],Table3[zip],Table3[county])</f>
        <v>Salt Lake County</v>
      </c>
      <c r="J4772" t="str">
        <f>IFERROR(Table1[[#This Row],[County (Utah.gov)]], SUBSTITUTE(Table1[[#This Row],[County (WPR)]], " County", ""))</f>
        <v>Salt Lake</v>
      </c>
    </row>
    <row r="4773" spans="1:10">
      <c r="A4773" t="s">
        <v>137</v>
      </c>
      <c r="B4773" t="s">
        <v>322</v>
      </c>
      <c r="C4773">
        <v>2025</v>
      </c>
      <c r="D4773">
        <v>2</v>
      </c>
      <c r="E4773">
        <v>84117</v>
      </c>
      <c r="F4773" t="s">
        <v>290</v>
      </c>
      <c r="G4773">
        <v>47</v>
      </c>
      <c r="H4773" t="str">
        <f>_xlfn.XLOOKUP(Table1[[#This Row],[ZIPCODE]],Table2[Zip Code],Table2[County])</f>
        <v>Salt Lake</v>
      </c>
      <c r="I4773" t="str">
        <f>_xlfn.XLOOKUP(Table1[[#This Row],[ZIPCODE]],Table3[zip],Table3[county])</f>
        <v>Salt Lake County</v>
      </c>
      <c r="J4773" t="str">
        <f>IFERROR(Table1[[#This Row],[County (Utah.gov)]], SUBSTITUTE(Table1[[#This Row],[County (WPR)]], " County", ""))</f>
        <v>Salt Lake</v>
      </c>
    </row>
    <row r="4774" spans="1:10">
      <c r="A4774" t="s">
        <v>137</v>
      </c>
      <c r="B4774" t="s">
        <v>322</v>
      </c>
      <c r="C4774">
        <v>2025</v>
      </c>
      <c r="D4774">
        <v>2</v>
      </c>
      <c r="E4774">
        <v>84117</v>
      </c>
      <c r="F4774" t="s">
        <v>291</v>
      </c>
      <c r="G4774">
        <v>20</v>
      </c>
      <c r="H4774" t="str">
        <f>_xlfn.XLOOKUP(Table1[[#This Row],[ZIPCODE]],Table2[Zip Code],Table2[County])</f>
        <v>Salt Lake</v>
      </c>
      <c r="I4774" t="str">
        <f>_xlfn.XLOOKUP(Table1[[#This Row],[ZIPCODE]],Table3[zip],Table3[county])</f>
        <v>Salt Lake County</v>
      </c>
      <c r="J4774" t="str">
        <f>IFERROR(Table1[[#This Row],[County (Utah.gov)]], SUBSTITUTE(Table1[[#This Row],[County (WPR)]], " County", ""))</f>
        <v>Salt Lake</v>
      </c>
    </row>
    <row r="4775" spans="1:10">
      <c r="A4775" t="s">
        <v>137</v>
      </c>
      <c r="B4775" t="s">
        <v>322</v>
      </c>
      <c r="C4775">
        <v>2025</v>
      </c>
      <c r="D4775">
        <v>2</v>
      </c>
      <c r="E4775">
        <v>84118</v>
      </c>
      <c r="F4775" t="s">
        <v>290</v>
      </c>
      <c r="G4775">
        <v>27</v>
      </c>
      <c r="H4775" t="str">
        <f>_xlfn.XLOOKUP(Table1[[#This Row],[ZIPCODE]],Table2[Zip Code],Table2[County])</f>
        <v>Salt Lake</v>
      </c>
      <c r="I4775" t="str">
        <f>_xlfn.XLOOKUP(Table1[[#This Row],[ZIPCODE]],Table3[zip],Table3[county])</f>
        <v>Salt Lake County</v>
      </c>
      <c r="J4775" t="str">
        <f>IFERROR(Table1[[#This Row],[County (Utah.gov)]], SUBSTITUTE(Table1[[#This Row],[County (WPR)]], " County", ""))</f>
        <v>Salt Lake</v>
      </c>
    </row>
    <row r="4776" spans="1:10">
      <c r="A4776" t="s">
        <v>137</v>
      </c>
      <c r="B4776" t="s">
        <v>322</v>
      </c>
      <c r="C4776">
        <v>2025</v>
      </c>
      <c r="D4776">
        <v>2</v>
      </c>
      <c r="E4776">
        <v>84118</v>
      </c>
      <c r="F4776" t="s">
        <v>291</v>
      </c>
      <c r="G4776">
        <v>27</v>
      </c>
      <c r="H4776" t="str">
        <f>_xlfn.XLOOKUP(Table1[[#This Row],[ZIPCODE]],Table2[Zip Code],Table2[County])</f>
        <v>Salt Lake</v>
      </c>
      <c r="I4776" t="str">
        <f>_xlfn.XLOOKUP(Table1[[#This Row],[ZIPCODE]],Table3[zip],Table3[county])</f>
        <v>Salt Lake County</v>
      </c>
      <c r="J4776" t="str">
        <f>IFERROR(Table1[[#This Row],[County (Utah.gov)]], SUBSTITUTE(Table1[[#This Row],[County (WPR)]], " County", ""))</f>
        <v>Salt Lake</v>
      </c>
    </row>
    <row r="4777" spans="1:10">
      <c r="A4777" t="s">
        <v>137</v>
      </c>
      <c r="B4777" t="s">
        <v>322</v>
      </c>
      <c r="C4777">
        <v>2025</v>
      </c>
      <c r="D4777">
        <v>2</v>
      </c>
      <c r="E4777">
        <v>84119</v>
      </c>
      <c r="F4777" t="s">
        <v>290</v>
      </c>
      <c r="G4777">
        <v>26</v>
      </c>
      <c r="H4777" t="str">
        <f>_xlfn.XLOOKUP(Table1[[#This Row],[ZIPCODE]],Table2[Zip Code],Table2[County])</f>
        <v>Salt Lake</v>
      </c>
      <c r="I4777" t="str">
        <f>_xlfn.XLOOKUP(Table1[[#This Row],[ZIPCODE]],Table3[zip],Table3[county])</f>
        <v>Salt Lake County</v>
      </c>
      <c r="J4777" t="str">
        <f>IFERROR(Table1[[#This Row],[County (Utah.gov)]], SUBSTITUTE(Table1[[#This Row],[County (WPR)]], " County", ""))</f>
        <v>Salt Lake</v>
      </c>
    </row>
    <row r="4778" spans="1:10">
      <c r="A4778" t="s">
        <v>137</v>
      </c>
      <c r="B4778" t="s">
        <v>322</v>
      </c>
      <c r="C4778">
        <v>2025</v>
      </c>
      <c r="D4778">
        <v>2</v>
      </c>
      <c r="E4778">
        <v>84119</v>
      </c>
      <c r="F4778" t="s">
        <v>291</v>
      </c>
      <c r="G4778">
        <v>23</v>
      </c>
      <c r="H4778" t="str">
        <f>_xlfn.XLOOKUP(Table1[[#This Row],[ZIPCODE]],Table2[Zip Code],Table2[County])</f>
        <v>Salt Lake</v>
      </c>
      <c r="I4778" t="str">
        <f>_xlfn.XLOOKUP(Table1[[#This Row],[ZIPCODE]],Table3[zip],Table3[county])</f>
        <v>Salt Lake County</v>
      </c>
      <c r="J4778" t="str">
        <f>IFERROR(Table1[[#This Row],[County (Utah.gov)]], SUBSTITUTE(Table1[[#This Row],[County (WPR)]], " County", ""))</f>
        <v>Salt Lake</v>
      </c>
    </row>
    <row r="4779" spans="1:10">
      <c r="A4779" t="s">
        <v>137</v>
      </c>
      <c r="B4779" t="s">
        <v>322</v>
      </c>
      <c r="C4779">
        <v>2025</v>
      </c>
      <c r="D4779">
        <v>2</v>
      </c>
      <c r="E4779">
        <v>84120</v>
      </c>
      <c r="F4779" t="s">
        <v>290</v>
      </c>
      <c r="G4779">
        <v>50</v>
      </c>
      <c r="H4779" t="str">
        <f>_xlfn.XLOOKUP(Table1[[#This Row],[ZIPCODE]],Table2[Zip Code],Table2[County])</f>
        <v>Salt Lake</v>
      </c>
      <c r="I4779" t="str">
        <f>_xlfn.XLOOKUP(Table1[[#This Row],[ZIPCODE]],Table3[zip],Table3[county])</f>
        <v>Salt Lake County</v>
      </c>
      <c r="J4779" t="str">
        <f>IFERROR(Table1[[#This Row],[County (Utah.gov)]], SUBSTITUTE(Table1[[#This Row],[County (WPR)]], " County", ""))</f>
        <v>Salt Lake</v>
      </c>
    </row>
    <row r="4780" spans="1:10">
      <c r="A4780" t="s">
        <v>137</v>
      </c>
      <c r="B4780" t="s">
        <v>322</v>
      </c>
      <c r="C4780">
        <v>2025</v>
      </c>
      <c r="D4780">
        <v>2</v>
      </c>
      <c r="E4780">
        <v>84120</v>
      </c>
      <c r="F4780" t="s">
        <v>291</v>
      </c>
      <c r="G4780">
        <v>24</v>
      </c>
      <c r="H4780" t="str">
        <f>_xlfn.XLOOKUP(Table1[[#This Row],[ZIPCODE]],Table2[Zip Code],Table2[County])</f>
        <v>Salt Lake</v>
      </c>
      <c r="I4780" t="str">
        <f>_xlfn.XLOOKUP(Table1[[#This Row],[ZIPCODE]],Table3[zip],Table3[county])</f>
        <v>Salt Lake County</v>
      </c>
      <c r="J4780" t="str">
        <f>IFERROR(Table1[[#This Row],[County (Utah.gov)]], SUBSTITUTE(Table1[[#This Row],[County (WPR)]], " County", ""))</f>
        <v>Salt Lake</v>
      </c>
    </row>
    <row r="4781" spans="1:10">
      <c r="A4781" t="s">
        <v>137</v>
      </c>
      <c r="B4781" t="s">
        <v>322</v>
      </c>
      <c r="C4781">
        <v>2025</v>
      </c>
      <c r="D4781">
        <v>2</v>
      </c>
      <c r="E4781">
        <v>84121</v>
      </c>
      <c r="F4781" t="s">
        <v>290</v>
      </c>
      <c r="G4781">
        <v>54</v>
      </c>
      <c r="H4781" t="str">
        <f>_xlfn.XLOOKUP(Table1[[#This Row],[ZIPCODE]],Table2[Zip Code],Table2[County])</f>
        <v>Salt Lake</v>
      </c>
      <c r="I4781" t="str">
        <f>_xlfn.XLOOKUP(Table1[[#This Row],[ZIPCODE]],Table3[zip],Table3[county])</f>
        <v>Salt Lake County</v>
      </c>
      <c r="J4781" t="str">
        <f>IFERROR(Table1[[#This Row],[County (Utah.gov)]], SUBSTITUTE(Table1[[#This Row],[County (WPR)]], " County", ""))</f>
        <v>Salt Lake</v>
      </c>
    </row>
    <row r="4782" spans="1:10">
      <c r="A4782" t="s">
        <v>137</v>
      </c>
      <c r="B4782" t="s">
        <v>322</v>
      </c>
      <c r="C4782">
        <v>2025</v>
      </c>
      <c r="D4782">
        <v>2</v>
      </c>
      <c r="E4782">
        <v>84121</v>
      </c>
      <c r="F4782" t="s">
        <v>291</v>
      </c>
      <c r="G4782">
        <v>34</v>
      </c>
      <c r="H4782" t="str">
        <f>_xlfn.XLOOKUP(Table1[[#This Row],[ZIPCODE]],Table2[Zip Code],Table2[County])</f>
        <v>Salt Lake</v>
      </c>
      <c r="I4782" t="str">
        <f>_xlfn.XLOOKUP(Table1[[#This Row],[ZIPCODE]],Table3[zip],Table3[county])</f>
        <v>Salt Lake County</v>
      </c>
      <c r="J4782" t="str">
        <f>IFERROR(Table1[[#This Row],[County (Utah.gov)]], SUBSTITUTE(Table1[[#This Row],[County (WPR)]], " County", ""))</f>
        <v>Salt Lake</v>
      </c>
    </row>
    <row r="4783" spans="1:10">
      <c r="A4783" t="s">
        <v>137</v>
      </c>
      <c r="B4783" t="s">
        <v>322</v>
      </c>
      <c r="C4783">
        <v>2025</v>
      </c>
      <c r="D4783">
        <v>2</v>
      </c>
      <c r="E4783">
        <v>84123</v>
      </c>
      <c r="F4783" t="s">
        <v>290</v>
      </c>
      <c r="G4783">
        <v>63</v>
      </c>
      <c r="H4783" t="str">
        <f>_xlfn.XLOOKUP(Table1[[#This Row],[ZIPCODE]],Table2[Zip Code],Table2[County])</f>
        <v>Salt Lake</v>
      </c>
      <c r="I4783" t="str">
        <f>_xlfn.XLOOKUP(Table1[[#This Row],[ZIPCODE]],Table3[zip],Table3[county])</f>
        <v>Salt Lake County</v>
      </c>
      <c r="J4783" t="str">
        <f>IFERROR(Table1[[#This Row],[County (Utah.gov)]], SUBSTITUTE(Table1[[#This Row],[County (WPR)]], " County", ""))</f>
        <v>Salt Lake</v>
      </c>
    </row>
    <row r="4784" spans="1:10">
      <c r="A4784" t="s">
        <v>137</v>
      </c>
      <c r="B4784" t="s">
        <v>322</v>
      </c>
      <c r="C4784">
        <v>2025</v>
      </c>
      <c r="D4784">
        <v>2</v>
      </c>
      <c r="E4784">
        <v>84123</v>
      </c>
      <c r="F4784" t="s">
        <v>291</v>
      </c>
      <c r="G4784">
        <v>34</v>
      </c>
      <c r="H4784" t="str">
        <f>_xlfn.XLOOKUP(Table1[[#This Row],[ZIPCODE]],Table2[Zip Code],Table2[County])</f>
        <v>Salt Lake</v>
      </c>
      <c r="I4784" t="str">
        <f>_xlfn.XLOOKUP(Table1[[#This Row],[ZIPCODE]],Table3[zip],Table3[county])</f>
        <v>Salt Lake County</v>
      </c>
      <c r="J4784" t="str">
        <f>IFERROR(Table1[[#This Row],[County (Utah.gov)]], SUBSTITUTE(Table1[[#This Row],[County (WPR)]], " County", ""))</f>
        <v>Salt Lake</v>
      </c>
    </row>
    <row r="4785" spans="1:10">
      <c r="A4785" t="s">
        <v>137</v>
      </c>
      <c r="B4785" t="s">
        <v>322</v>
      </c>
      <c r="C4785">
        <v>2025</v>
      </c>
      <c r="D4785">
        <v>2</v>
      </c>
      <c r="E4785">
        <v>84124</v>
      </c>
      <c r="F4785" t="s">
        <v>290</v>
      </c>
      <c r="G4785">
        <v>45</v>
      </c>
      <c r="H4785" t="str">
        <f>_xlfn.XLOOKUP(Table1[[#This Row],[ZIPCODE]],Table2[Zip Code],Table2[County])</f>
        <v>Salt Lake</v>
      </c>
      <c r="I4785" t="str">
        <f>_xlfn.XLOOKUP(Table1[[#This Row],[ZIPCODE]],Table3[zip],Table3[county])</f>
        <v>Salt Lake County</v>
      </c>
      <c r="J4785" t="str">
        <f>IFERROR(Table1[[#This Row],[County (Utah.gov)]], SUBSTITUTE(Table1[[#This Row],[County (WPR)]], " County", ""))</f>
        <v>Salt Lake</v>
      </c>
    </row>
    <row r="4786" spans="1:10">
      <c r="A4786" t="s">
        <v>137</v>
      </c>
      <c r="B4786" t="s">
        <v>322</v>
      </c>
      <c r="C4786">
        <v>2025</v>
      </c>
      <c r="D4786">
        <v>2</v>
      </c>
      <c r="E4786">
        <v>84124</v>
      </c>
      <c r="F4786" t="s">
        <v>291</v>
      </c>
      <c r="G4786">
        <v>20</v>
      </c>
      <c r="H4786" t="str">
        <f>_xlfn.XLOOKUP(Table1[[#This Row],[ZIPCODE]],Table2[Zip Code],Table2[County])</f>
        <v>Salt Lake</v>
      </c>
      <c r="I4786" t="str">
        <f>_xlfn.XLOOKUP(Table1[[#This Row],[ZIPCODE]],Table3[zip],Table3[county])</f>
        <v>Salt Lake County</v>
      </c>
      <c r="J4786" t="str">
        <f>IFERROR(Table1[[#This Row],[County (Utah.gov)]], SUBSTITUTE(Table1[[#This Row],[County (WPR)]], " County", ""))</f>
        <v>Salt Lake</v>
      </c>
    </row>
    <row r="4787" spans="1:10">
      <c r="A4787" t="s">
        <v>137</v>
      </c>
      <c r="B4787" t="s">
        <v>322</v>
      </c>
      <c r="C4787">
        <v>2025</v>
      </c>
      <c r="D4787">
        <v>2</v>
      </c>
      <c r="E4787">
        <v>84128</v>
      </c>
      <c r="F4787" t="s">
        <v>290</v>
      </c>
      <c r="G4787">
        <v>27</v>
      </c>
      <c r="H4787" t="str">
        <f>_xlfn.XLOOKUP(Table1[[#This Row],[ZIPCODE]],Table2[Zip Code],Table2[County])</f>
        <v>Salt Lake</v>
      </c>
      <c r="I4787" t="str">
        <f>_xlfn.XLOOKUP(Table1[[#This Row],[ZIPCODE]],Table3[zip],Table3[county])</f>
        <v>Salt Lake County</v>
      </c>
      <c r="J4787" t="str">
        <f>IFERROR(Table1[[#This Row],[County (Utah.gov)]], SUBSTITUTE(Table1[[#This Row],[County (WPR)]], " County", ""))</f>
        <v>Salt Lake</v>
      </c>
    </row>
    <row r="4788" spans="1:10">
      <c r="A4788" t="s">
        <v>137</v>
      </c>
      <c r="B4788" t="s">
        <v>322</v>
      </c>
      <c r="C4788">
        <v>2025</v>
      </c>
      <c r="D4788">
        <v>2</v>
      </c>
      <c r="E4788">
        <v>84128</v>
      </c>
      <c r="F4788" t="s">
        <v>291</v>
      </c>
      <c r="G4788">
        <v>13</v>
      </c>
      <c r="H4788" t="str">
        <f>_xlfn.XLOOKUP(Table1[[#This Row],[ZIPCODE]],Table2[Zip Code],Table2[County])</f>
        <v>Salt Lake</v>
      </c>
      <c r="I4788" t="str">
        <f>_xlfn.XLOOKUP(Table1[[#This Row],[ZIPCODE]],Table3[zip],Table3[county])</f>
        <v>Salt Lake County</v>
      </c>
      <c r="J4788" t="str">
        <f>IFERROR(Table1[[#This Row],[County (Utah.gov)]], SUBSTITUTE(Table1[[#This Row],[County (WPR)]], " County", ""))</f>
        <v>Salt Lake</v>
      </c>
    </row>
    <row r="4789" spans="1:10">
      <c r="A4789" t="s">
        <v>137</v>
      </c>
      <c r="B4789" t="s">
        <v>322</v>
      </c>
      <c r="C4789">
        <v>2025</v>
      </c>
      <c r="D4789">
        <v>2</v>
      </c>
      <c r="E4789">
        <v>84129</v>
      </c>
      <c r="F4789" t="s">
        <v>290</v>
      </c>
      <c r="G4789">
        <v>50</v>
      </c>
      <c r="H4789" t="e">
        <f>_xlfn.XLOOKUP(Table1[[#This Row],[ZIPCODE]],Table2[Zip Code],Table2[County])</f>
        <v>#N/A</v>
      </c>
      <c r="I4789" t="str">
        <f>_xlfn.XLOOKUP(Table1[[#This Row],[ZIPCODE]],Table3[zip],Table3[county])</f>
        <v>Salt Lake County</v>
      </c>
      <c r="J4789" t="str">
        <f>IFERROR(Table1[[#This Row],[County (Utah.gov)]], SUBSTITUTE(Table1[[#This Row],[County (WPR)]], " County", ""))</f>
        <v>Salt Lake</v>
      </c>
    </row>
    <row r="4790" spans="1:10">
      <c r="A4790" t="s">
        <v>137</v>
      </c>
      <c r="B4790" t="s">
        <v>322</v>
      </c>
      <c r="C4790">
        <v>2025</v>
      </c>
      <c r="D4790">
        <v>2</v>
      </c>
      <c r="E4790">
        <v>84129</v>
      </c>
      <c r="F4790" t="s">
        <v>291</v>
      </c>
      <c r="G4790">
        <v>34</v>
      </c>
      <c r="H4790" t="e">
        <f>_xlfn.XLOOKUP(Table1[[#This Row],[ZIPCODE]],Table2[Zip Code],Table2[County])</f>
        <v>#N/A</v>
      </c>
      <c r="I4790" t="str">
        <f>_xlfn.XLOOKUP(Table1[[#This Row],[ZIPCODE]],Table3[zip],Table3[county])</f>
        <v>Salt Lake County</v>
      </c>
      <c r="J4790" t="str">
        <f>IFERROR(Table1[[#This Row],[County (Utah.gov)]], SUBSTITUTE(Table1[[#This Row],[County (WPR)]], " County", ""))</f>
        <v>Salt Lake</v>
      </c>
    </row>
    <row r="4791" spans="1:10">
      <c r="A4791" t="s">
        <v>137</v>
      </c>
      <c r="B4791" t="s">
        <v>322</v>
      </c>
      <c r="C4791">
        <v>2025</v>
      </c>
      <c r="D4791">
        <v>2</v>
      </c>
      <c r="E4791">
        <v>84150</v>
      </c>
      <c r="F4791" t="s">
        <v>290</v>
      </c>
      <c r="G4791">
        <v>1</v>
      </c>
      <c r="H4791" t="str">
        <f>_xlfn.XLOOKUP(Table1[[#This Row],[ZIPCODE]],Table2[Zip Code],Table2[County])</f>
        <v>Salt Lake</v>
      </c>
      <c r="I4791" t="str">
        <f>_xlfn.XLOOKUP(Table1[[#This Row],[ZIPCODE]],Table3[zip],Table3[county])</f>
        <v>Salt Lake County</v>
      </c>
      <c r="J4791" t="str">
        <f>IFERROR(Table1[[#This Row],[County (Utah.gov)]], SUBSTITUTE(Table1[[#This Row],[County (WPR)]], " County", ""))</f>
        <v>Salt Lake</v>
      </c>
    </row>
    <row r="4792" spans="1:10">
      <c r="A4792" t="s">
        <v>137</v>
      </c>
      <c r="B4792" t="s">
        <v>322</v>
      </c>
      <c r="C4792">
        <v>2025</v>
      </c>
      <c r="D4792">
        <v>2</v>
      </c>
      <c r="E4792">
        <v>84157</v>
      </c>
      <c r="F4792" t="s">
        <v>291</v>
      </c>
      <c r="G4792">
        <v>1</v>
      </c>
      <c r="H4792" t="str">
        <f>_xlfn.XLOOKUP(Table1[[#This Row],[ZIPCODE]],Table2[Zip Code],Table2[County])</f>
        <v>Salt Lake</v>
      </c>
      <c r="I4792" t="e">
        <f>_xlfn.XLOOKUP(Table1[[#This Row],[ZIPCODE]],Table3[zip],Table3[county])</f>
        <v>#N/A</v>
      </c>
      <c r="J4792" t="str">
        <f>IFERROR(Table1[[#This Row],[County (Utah.gov)]], SUBSTITUTE(Table1[[#This Row],[County (WPR)]], " County", ""))</f>
        <v>Salt Lake</v>
      </c>
    </row>
    <row r="4793" spans="1:10">
      <c r="A4793" t="s">
        <v>137</v>
      </c>
      <c r="B4793" t="s">
        <v>322</v>
      </c>
      <c r="C4793">
        <v>2025</v>
      </c>
      <c r="D4793">
        <v>2</v>
      </c>
      <c r="E4793">
        <v>84302</v>
      </c>
      <c r="F4793" t="s">
        <v>290</v>
      </c>
      <c r="G4793">
        <v>17</v>
      </c>
      <c r="H4793" t="str">
        <f>_xlfn.XLOOKUP(Table1[[#This Row],[ZIPCODE]],Table2[Zip Code],Table2[County])</f>
        <v>Box Elder</v>
      </c>
      <c r="I4793" t="str">
        <f>_xlfn.XLOOKUP(Table1[[#This Row],[ZIPCODE]],Table3[zip],Table3[county])</f>
        <v>Box Elder County</v>
      </c>
      <c r="J4793" t="str">
        <f>IFERROR(Table1[[#This Row],[County (Utah.gov)]], SUBSTITUTE(Table1[[#This Row],[County (WPR)]], " County", ""))</f>
        <v>Box Elder</v>
      </c>
    </row>
    <row r="4794" spans="1:10">
      <c r="A4794" t="s">
        <v>137</v>
      </c>
      <c r="B4794" t="s">
        <v>322</v>
      </c>
      <c r="C4794">
        <v>2025</v>
      </c>
      <c r="D4794">
        <v>2</v>
      </c>
      <c r="E4794">
        <v>84302</v>
      </c>
      <c r="F4794" t="s">
        <v>291</v>
      </c>
      <c r="G4794">
        <v>6</v>
      </c>
      <c r="H4794" t="str">
        <f>_xlfn.XLOOKUP(Table1[[#This Row],[ZIPCODE]],Table2[Zip Code],Table2[County])</f>
        <v>Box Elder</v>
      </c>
      <c r="I4794" t="str">
        <f>_xlfn.XLOOKUP(Table1[[#This Row],[ZIPCODE]],Table3[zip],Table3[county])</f>
        <v>Box Elder County</v>
      </c>
      <c r="J4794" t="str">
        <f>IFERROR(Table1[[#This Row],[County (Utah.gov)]], SUBSTITUTE(Table1[[#This Row],[County (WPR)]], " County", ""))</f>
        <v>Box Elder</v>
      </c>
    </row>
    <row r="4795" spans="1:10">
      <c r="A4795" t="s">
        <v>137</v>
      </c>
      <c r="B4795" t="s">
        <v>322</v>
      </c>
      <c r="C4795">
        <v>2025</v>
      </c>
      <c r="D4795">
        <v>2</v>
      </c>
      <c r="E4795">
        <v>84305</v>
      </c>
      <c r="F4795" t="s">
        <v>291</v>
      </c>
      <c r="G4795">
        <v>1</v>
      </c>
      <c r="H4795" t="str">
        <f>_xlfn.XLOOKUP(Table1[[#This Row],[ZIPCODE]],Table2[Zip Code],Table2[County])</f>
        <v>Cache</v>
      </c>
      <c r="I4795" t="str">
        <f>_xlfn.XLOOKUP(Table1[[#This Row],[ZIPCODE]],Table3[zip],Table3[county])</f>
        <v>Cache County</v>
      </c>
      <c r="J4795" t="str">
        <f>IFERROR(Table1[[#This Row],[County (Utah.gov)]], SUBSTITUTE(Table1[[#This Row],[County (WPR)]], " County", ""))</f>
        <v>Cache</v>
      </c>
    </row>
    <row r="4796" spans="1:10">
      <c r="A4796" t="s">
        <v>137</v>
      </c>
      <c r="B4796" t="s">
        <v>322</v>
      </c>
      <c r="C4796">
        <v>2025</v>
      </c>
      <c r="D4796">
        <v>2</v>
      </c>
      <c r="E4796">
        <v>84307</v>
      </c>
      <c r="F4796" t="s">
        <v>290</v>
      </c>
      <c r="G4796">
        <v>1</v>
      </c>
      <c r="H4796" t="str">
        <f>_xlfn.XLOOKUP(Table1[[#This Row],[ZIPCODE]],Table2[Zip Code],Table2[County])</f>
        <v>Box Elder</v>
      </c>
      <c r="I4796" t="str">
        <f>_xlfn.XLOOKUP(Table1[[#This Row],[ZIPCODE]],Table3[zip],Table3[county])</f>
        <v>Box Elder County</v>
      </c>
      <c r="J4796" t="str">
        <f>IFERROR(Table1[[#This Row],[County (Utah.gov)]], SUBSTITUTE(Table1[[#This Row],[County (WPR)]], " County", ""))</f>
        <v>Box Elder</v>
      </c>
    </row>
    <row r="4797" spans="1:10">
      <c r="A4797" t="s">
        <v>137</v>
      </c>
      <c r="B4797" t="s">
        <v>322</v>
      </c>
      <c r="C4797">
        <v>2025</v>
      </c>
      <c r="D4797">
        <v>2</v>
      </c>
      <c r="E4797">
        <v>84309</v>
      </c>
      <c r="F4797" t="s">
        <v>290</v>
      </c>
      <c r="G4797">
        <v>1</v>
      </c>
      <c r="H4797" t="str">
        <f>_xlfn.XLOOKUP(Table1[[#This Row],[ZIPCODE]],Table2[Zip Code],Table2[County])</f>
        <v>Box Elder</v>
      </c>
      <c r="I4797" t="str">
        <f>_xlfn.XLOOKUP(Table1[[#This Row],[ZIPCODE]],Table3[zip],Table3[county])</f>
        <v>Box Elder County</v>
      </c>
      <c r="J4797" t="str">
        <f>IFERROR(Table1[[#This Row],[County (Utah.gov)]], SUBSTITUTE(Table1[[#This Row],[County (WPR)]], " County", ""))</f>
        <v>Box Elder</v>
      </c>
    </row>
    <row r="4798" spans="1:10">
      <c r="A4798" t="s">
        <v>137</v>
      </c>
      <c r="B4798" t="s">
        <v>322</v>
      </c>
      <c r="C4798">
        <v>2025</v>
      </c>
      <c r="D4798">
        <v>2</v>
      </c>
      <c r="E4798">
        <v>84310</v>
      </c>
      <c r="F4798" t="s">
        <v>290</v>
      </c>
      <c r="G4798">
        <v>1</v>
      </c>
      <c r="H4798" t="str">
        <f>_xlfn.XLOOKUP(Table1[[#This Row],[ZIPCODE]],Table2[Zip Code],Table2[County])</f>
        <v>Weber</v>
      </c>
      <c r="I4798" t="str">
        <f>_xlfn.XLOOKUP(Table1[[#This Row],[ZIPCODE]],Table3[zip],Table3[county])</f>
        <v>Weber County</v>
      </c>
      <c r="J4798" t="str">
        <f>IFERROR(Table1[[#This Row],[County (Utah.gov)]], SUBSTITUTE(Table1[[#This Row],[County (WPR)]], " County", ""))</f>
        <v>Weber</v>
      </c>
    </row>
    <row r="4799" spans="1:10">
      <c r="A4799" t="s">
        <v>137</v>
      </c>
      <c r="B4799" t="s">
        <v>322</v>
      </c>
      <c r="C4799">
        <v>2025</v>
      </c>
      <c r="D4799">
        <v>2</v>
      </c>
      <c r="E4799">
        <v>84310</v>
      </c>
      <c r="F4799" t="s">
        <v>291</v>
      </c>
      <c r="G4799">
        <v>1</v>
      </c>
      <c r="H4799" t="str">
        <f>_xlfn.XLOOKUP(Table1[[#This Row],[ZIPCODE]],Table2[Zip Code],Table2[County])</f>
        <v>Weber</v>
      </c>
      <c r="I4799" t="str">
        <f>_xlfn.XLOOKUP(Table1[[#This Row],[ZIPCODE]],Table3[zip],Table3[county])</f>
        <v>Weber County</v>
      </c>
      <c r="J4799" t="str">
        <f>IFERROR(Table1[[#This Row],[County (Utah.gov)]], SUBSTITUTE(Table1[[#This Row],[County (WPR)]], " County", ""))</f>
        <v>Weber</v>
      </c>
    </row>
    <row r="4800" spans="1:10">
      <c r="A4800" t="s">
        <v>137</v>
      </c>
      <c r="B4800" t="s">
        <v>322</v>
      </c>
      <c r="C4800">
        <v>2025</v>
      </c>
      <c r="D4800">
        <v>2</v>
      </c>
      <c r="E4800">
        <v>84312</v>
      </c>
      <c r="F4800" t="s">
        <v>290</v>
      </c>
      <c r="G4800">
        <v>3</v>
      </c>
      <c r="H4800" t="str">
        <f>_xlfn.XLOOKUP(Table1[[#This Row],[ZIPCODE]],Table2[Zip Code],Table2[County])</f>
        <v>Box Elder</v>
      </c>
      <c r="I4800" t="str">
        <f>_xlfn.XLOOKUP(Table1[[#This Row],[ZIPCODE]],Table3[zip],Table3[county])</f>
        <v>Box Elder County</v>
      </c>
      <c r="J4800" t="str">
        <f>IFERROR(Table1[[#This Row],[County (Utah.gov)]], SUBSTITUTE(Table1[[#This Row],[County (WPR)]], " County", ""))</f>
        <v>Box Elder</v>
      </c>
    </row>
    <row r="4801" spans="1:10">
      <c r="A4801" t="s">
        <v>137</v>
      </c>
      <c r="B4801" t="s">
        <v>322</v>
      </c>
      <c r="C4801">
        <v>2025</v>
      </c>
      <c r="D4801">
        <v>2</v>
      </c>
      <c r="E4801">
        <v>84314</v>
      </c>
      <c r="F4801" t="s">
        <v>290</v>
      </c>
      <c r="G4801">
        <v>2</v>
      </c>
      <c r="H4801" t="str">
        <f>_xlfn.XLOOKUP(Table1[[#This Row],[ZIPCODE]],Table2[Zip Code],Table2[County])</f>
        <v>Box Elder</v>
      </c>
      <c r="I4801" t="str">
        <f>_xlfn.XLOOKUP(Table1[[#This Row],[ZIPCODE]],Table3[zip],Table3[county])</f>
        <v>Box Elder County</v>
      </c>
      <c r="J4801" t="str">
        <f>IFERROR(Table1[[#This Row],[County (Utah.gov)]], SUBSTITUTE(Table1[[#This Row],[County (WPR)]], " County", ""))</f>
        <v>Box Elder</v>
      </c>
    </row>
    <row r="4802" spans="1:10">
      <c r="A4802" t="s">
        <v>137</v>
      </c>
      <c r="B4802" t="s">
        <v>322</v>
      </c>
      <c r="C4802">
        <v>2025</v>
      </c>
      <c r="D4802">
        <v>2</v>
      </c>
      <c r="E4802">
        <v>84314</v>
      </c>
      <c r="F4802" t="s">
        <v>291</v>
      </c>
      <c r="G4802">
        <v>1</v>
      </c>
      <c r="H4802" t="str">
        <f>_xlfn.XLOOKUP(Table1[[#This Row],[ZIPCODE]],Table2[Zip Code],Table2[County])</f>
        <v>Box Elder</v>
      </c>
      <c r="I4802" t="str">
        <f>_xlfn.XLOOKUP(Table1[[#This Row],[ZIPCODE]],Table3[zip],Table3[county])</f>
        <v>Box Elder County</v>
      </c>
      <c r="J4802" t="str">
        <f>IFERROR(Table1[[#This Row],[County (Utah.gov)]], SUBSTITUTE(Table1[[#This Row],[County (WPR)]], " County", ""))</f>
        <v>Box Elder</v>
      </c>
    </row>
    <row r="4803" spans="1:10">
      <c r="A4803" t="s">
        <v>137</v>
      </c>
      <c r="B4803" t="s">
        <v>322</v>
      </c>
      <c r="C4803">
        <v>2025</v>
      </c>
      <c r="D4803">
        <v>2</v>
      </c>
      <c r="E4803">
        <v>84315</v>
      </c>
      <c r="F4803" t="s">
        <v>290</v>
      </c>
      <c r="G4803">
        <v>8</v>
      </c>
      <c r="H4803" t="str">
        <f>_xlfn.XLOOKUP(Table1[[#This Row],[ZIPCODE]],Table2[Zip Code],Table2[County])</f>
        <v>Weber</v>
      </c>
      <c r="I4803" t="str">
        <f>_xlfn.XLOOKUP(Table1[[#This Row],[ZIPCODE]],Table3[zip],Table3[county])</f>
        <v>Weber County</v>
      </c>
      <c r="J4803" t="str">
        <f>IFERROR(Table1[[#This Row],[County (Utah.gov)]], SUBSTITUTE(Table1[[#This Row],[County (WPR)]], " County", ""))</f>
        <v>Weber</v>
      </c>
    </row>
    <row r="4804" spans="1:10">
      <c r="A4804" t="s">
        <v>137</v>
      </c>
      <c r="B4804" t="s">
        <v>322</v>
      </c>
      <c r="C4804">
        <v>2025</v>
      </c>
      <c r="D4804">
        <v>2</v>
      </c>
      <c r="E4804">
        <v>84315</v>
      </c>
      <c r="F4804" t="s">
        <v>291</v>
      </c>
      <c r="G4804">
        <v>1</v>
      </c>
      <c r="H4804" t="str">
        <f>_xlfn.XLOOKUP(Table1[[#This Row],[ZIPCODE]],Table2[Zip Code],Table2[County])</f>
        <v>Weber</v>
      </c>
      <c r="I4804" t="str">
        <f>_xlfn.XLOOKUP(Table1[[#This Row],[ZIPCODE]],Table3[zip],Table3[county])</f>
        <v>Weber County</v>
      </c>
      <c r="J4804" t="str">
        <f>IFERROR(Table1[[#This Row],[County (Utah.gov)]], SUBSTITUTE(Table1[[#This Row],[County (WPR)]], " County", ""))</f>
        <v>Weber</v>
      </c>
    </row>
    <row r="4805" spans="1:10">
      <c r="A4805" t="s">
        <v>137</v>
      </c>
      <c r="B4805" t="s">
        <v>322</v>
      </c>
      <c r="C4805">
        <v>2025</v>
      </c>
      <c r="D4805">
        <v>2</v>
      </c>
      <c r="E4805">
        <v>84318</v>
      </c>
      <c r="F4805" t="s">
        <v>290</v>
      </c>
      <c r="G4805">
        <v>8</v>
      </c>
      <c r="H4805" t="str">
        <f>_xlfn.XLOOKUP(Table1[[#This Row],[ZIPCODE]],Table2[Zip Code],Table2[County])</f>
        <v>Cache</v>
      </c>
      <c r="I4805" t="str">
        <f>_xlfn.XLOOKUP(Table1[[#This Row],[ZIPCODE]],Table3[zip],Table3[county])</f>
        <v>Cache County</v>
      </c>
      <c r="J4805" t="str">
        <f>IFERROR(Table1[[#This Row],[County (Utah.gov)]], SUBSTITUTE(Table1[[#This Row],[County (WPR)]], " County", ""))</f>
        <v>Cache</v>
      </c>
    </row>
    <row r="4806" spans="1:10">
      <c r="A4806" t="s">
        <v>137</v>
      </c>
      <c r="B4806" t="s">
        <v>322</v>
      </c>
      <c r="C4806">
        <v>2025</v>
      </c>
      <c r="D4806">
        <v>2</v>
      </c>
      <c r="E4806">
        <v>84318</v>
      </c>
      <c r="F4806" t="s">
        <v>291</v>
      </c>
      <c r="G4806">
        <v>5</v>
      </c>
      <c r="H4806" t="str">
        <f>_xlfn.XLOOKUP(Table1[[#This Row],[ZIPCODE]],Table2[Zip Code],Table2[County])</f>
        <v>Cache</v>
      </c>
      <c r="I4806" t="str">
        <f>_xlfn.XLOOKUP(Table1[[#This Row],[ZIPCODE]],Table3[zip],Table3[county])</f>
        <v>Cache County</v>
      </c>
      <c r="J4806" t="str">
        <f>IFERROR(Table1[[#This Row],[County (Utah.gov)]], SUBSTITUTE(Table1[[#This Row],[County (WPR)]], " County", ""))</f>
        <v>Cache</v>
      </c>
    </row>
    <row r="4807" spans="1:10">
      <c r="A4807" t="s">
        <v>137</v>
      </c>
      <c r="B4807" t="s">
        <v>322</v>
      </c>
      <c r="C4807">
        <v>2025</v>
      </c>
      <c r="D4807">
        <v>2</v>
      </c>
      <c r="E4807">
        <v>84319</v>
      </c>
      <c r="F4807" t="s">
        <v>290</v>
      </c>
      <c r="G4807">
        <v>5</v>
      </c>
      <c r="H4807" t="str">
        <f>_xlfn.XLOOKUP(Table1[[#This Row],[ZIPCODE]],Table2[Zip Code],Table2[County])</f>
        <v>Cache</v>
      </c>
      <c r="I4807" t="str">
        <f>_xlfn.XLOOKUP(Table1[[#This Row],[ZIPCODE]],Table3[zip],Table3[county])</f>
        <v>Cache County</v>
      </c>
      <c r="J4807" t="str">
        <f>IFERROR(Table1[[#This Row],[County (Utah.gov)]], SUBSTITUTE(Table1[[#This Row],[County (WPR)]], " County", ""))</f>
        <v>Cache</v>
      </c>
    </row>
    <row r="4808" spans="1:10">
      <c r="A4808" t="s">
        <v>137</v>
      </c>
      <c r="B4808" t="s">
        <v>322</v>
      </c>
      <c r="C4808">
        <v>2025</v>
      </c>
      <c r="D4808">
        <v>2</v>
      </c>
      <c r="E4808">
        <v>84319</v>
      </c>
      <c r="F4808" t="s">
        <v>291</v>
      </c>
      <c r="G4808">
        <v>4</v>
      </c>
      <c r="H4808" t="str">
        <f>_xlfn.XLOOKUP(Table1[[#This Row],[ZIPCODE]],Table2[Zip Code],Table2[County])</f>
        <v>Cache</v>
      </c>
      <c r="I4808" t="str">
        <f>_xlfn.XLOOKUP(Table1[[#This Row],[ZIPCODE]],Table3[zip],Table3[county])</f>
        <v>Cache County</v>
      </c>
      <c r="J4808" t="str">
        <f>IFERROR(Table1[[#This Row],[County (Utah.gov)]], SUBSTITUTE(Table1[[#This Row],[County (WPR)]], " County", ""))</f>
        <v>Cache</v>
      </c>
    </row>
    <row r="4809" spans="1:10">
      <c r="A4809" t="s">
        <v>137</v>
      </c>
      <c r="B4809" t="s">
        <v>322</v>
      </c>
      <c r="C4809">
        <v>2025</v>
      </c>
      <c r="D4809">
        <v>2</v>
      </c>
      <c r="E4809">
        <v>84320</v>
      </c>
      <c r="F4809" t="s">
        <v>290</v>
      </c>
      <c r="G4809">
        <v>3</v>
      </c>
      <c r="H4809" t="str">
        <f>_xlfn.XLOOKUP(Table1[[#This Row],[ZIPCODE]],Table2[Zip Code],Table2[County])</f>
        <v>Cache</v>
      </c>
      <c r="I4809" t="str">
        <f>_xlfn.XLOOKUP(Table1[[#This Row],[ZIPCODE]],Table3[zip],Table3[county])</f>
        <v>Cache County</v>
      </c>
      <c r="J4809" t="str">
        <f>IFERROR(Table1[[#This Row],[County (Utah.gov)]], SUBSTITUTE(Table1[[#This Row],[County (WPR)]], " County", ""))</f>
        <v>Cache</v>
      </c>
    </row>
    <row r="4810" spans="1:10">
      <c r="A4810" t="s">
        <v>137</v>
      </c>
      <c r="B4810" t="s">
        <v>322</v>
      </c>
      <c r="C4810">
        <v>2025</v>
      </c>
      <c r="D4810">
        <v>2</v>
      </c>
      <c r="E4810">
        <v>84321</v>
      </c>
      <c r="F4810" t="s">
        <v>290</v>
      </c>
      <c r="G4810">
        <v>28</v>
      </c>
      <c r="H4810" t="str">
        <f>_xlfn.XLOOKUP(Table1[[#This Row],[ZIPCODE]],Table2[Zip Code],Table2[County])</f>
        <v>Cache</v>
      </c>
      <c r="I4810" t="str">
        <f>_xlfn.XLOOKUP(Table1[[#This Row],[ZIPCODE]],Table3[zip],Table3[county])</f>
        <v>Cache County</v>
      </c>
      <c r="J4810" t="str">
        <f>IFERROR(Table1[[#This Row],[County (Utah.gov)]], SUBSTITUTE(Table1[[#This Row],[County (WPR)]], " County", ""))</f>
        <v>Cache</v>
      </c>
    </row>
    <row r="4811" spans="1:10">
      <c r="A4811" t="s">
        <v>137</v>
      </c>
      <c r="B4811" t="s">
        <v>322</v>
      </c>
      <c r="C4811">
        <v>2025</v>
      </c>
      <c r="D4811">
        <v>2</v>
      </c>
      <c r="E4811">
        <v>84321</v>
      </c>
      <c r="F4811" t="s">
        <v>291</v>
      </c>
      <c r="G4811">
        <v>13</v>
      </c>
      <c r="H4811" t="str">
        <f>_xlfn.XLOOKUP(Table1[[#This Row],[ZIPCODE]],Table2[Zip Code],Table2[County])</f>
        <v>Cache</v>
      </c>
      <c r="I4811" t="str">
        <f>_xlfn.XLOOKUP(Table1[[#This Row],[ZIPCODE]],Table3[zip],Table3[county])</f>
        <v>Cache County</v>
      </c>
      <c r="J4811" t="str">
        <f>IFERROR(Table1[[#This Row],[County (Utah.gov)]], SUBSTITUTE(Table1[[#This Row],[County (WPR)]], " County", ""))</f>
        <v>Cache</v>
      </c>
    </row>
    <row r="4812" spans="1:10">
      <c r="A4812" t="s">
        <v>137</v>
      </c>
      <c r="B4812" t="s">
        <v>322</v>
      </c>
      <c r="C4812">
        <v>2025</v>
      </c>
      <c r="D4812">
        <v>2</v>
      </c>
      <c r="E4812">
        <v>84322</v>
      </c>
      <c r="F4812" t="s">
        <v>290</v>
      </c>
      <c r="G4812">
        <v>2</v>
      </c>
      <c r="H4812" t="str">
        <f>_xlfn.XLOOKUP(Table1[[#This Row],[ZIPCODE]],Table2[Zip Code],Table2[County])</f>
        <v>Cache</v>
      </c>
      <c r="I4812" t="str">
        <f>_xlfn.XLOOKUP(Table1[[#This Row],[ZIPCODE]],Table3[zip],Table3[county])</f>
        <v>Cache County</v>
      </c>
      <c r="J4812" t="str">
        <f>IFERROR(Table1[[#This Row],[County (Utah.gov)]], SUBSTITUTE(Table1[[#This Row],[County (WPR)]], " County", ""))</f>
        <v>Cache</v>
      </c>
    </row>
    <row r="4813" spans="1:10">
      <c r="A4813" t="s">
        <v>137</v>
      </c>
      <c r="B4813" t="s">
        <v>322</v>
      </c>
      <c r="C4813">
        <v>2025</v>
      </c>
      <c r="D4813">
        <v>2</v>
      </c>
      <c r="E4813">
        <v>84324</v>
      </c>
      <c r="F4813" t="s">
        <v>290</v>
      </c>
      <c r="G4813">
        <v>4</v>
      </c>
      <c r="H4813" t="str">
        <f>_xlfn.XLOOKUP(Table1[[#This Row],[ZIPCODE]],Table2[Zip Code],Table2[County])</f>
        <v>Box Elder</v>
      </c>
      <c r="I4813" t="str">
        <f>_xlfn.XLOOKUP(Table1[[#This Row],[ZIPCODE]],Table3[zip],Table3[county])</f>
        <v>Box Elder County</v>
      </c>
      <c r="J4813" t="str">
        <f>IFERROR(Table1[[#This Row],[County (Utah.gov)]], SUBSTITUTE(Table1[[#This Row],[County (WPR)]], " County", ""))</f>
        <v>Box Elder</v>
      </c>
    </row>
    <row r="4814" spans="1:10">
      <c r="A4814" t="s">
        <v>137</v>
      </c>
      <c r="B4814" t="s">
        <v>322</v>
      </c>
      <c r="C4814">
        <v>2025</v>
      </c>
      <c r="D4814">
        <v>2</v>
      </c>
      <c r="E4814">
        <v>84325</v>
      </c>
      <c r="F4814" t="s">
        <v>290</v>
      </c>
      <c r="G4814">
        <v>3</v>
      </c>
      <c r="H4814" t="str">
        <f>_xlfn.XLOOKUP(Table1[[#This Row],[ZIPCODE]],Table2[Zip Code],Table2[County])</f>
        <v>Cache</v>
      </c>
      <c r="I4814" t="str">
        <f>_xlfn.XLOOKUP(Table1[[#This Row],[ZIPCODE]],Table3[zip],Table3[county])</f>
        <v>Cache County</v>
      </c>
      <c r="J4814" t="str">
        <f>IFERROR(Table1[[#This Row],[County (Utah.gov)]], SUBSTITUTE(Table1[[#This Row],[County (WPR)]], " County", ""))</f>
        <v>Cache</v>
      </c>
    </row>
    <row r="4815" spans="1:10">
      <c r="A4815" t="s">
        <v>137</v>
      </c>
      <c r="B4815" t="s">
        <v>322</v>
      </c>
      <c r="C4815">
        <v>2025</v>
      </c>
      <c r="D4815">
        <v>2</v>
      </c>
      <c r="E4815">
        <v>84326</v>
      </c>
      <c r="F4815" t="s">
        <v>290</v>
      </c>
      <c r="G4815">
        <v>4</v>
      </c>
      <c r="H4815" t="str">
        <f>_xlfn.XLOOKUP(Table1[[#This Row],[ZIPCODE]],Table2[Zip Code],Table2[County])</f>
        <v>Cache</v>
      </c>
      <c r="I4815" t="str">
        <f>_xlfn.XLOOKUP(Table1[[#This Row],[ZIPCODE]],Table3[zip],Table3[county])</f>
        <v>Cache County</v>
      </c>
      <c r="J4815" t="str">
        <f>IFERROR(Table1[[#This Row],[County (Utah.gov)]], SUBSTITUTE(Table1[[#This Row],[County (WPR)]], " County", ""))</f>
        <v>Cache</v>
      </c>
    </row>
    <row r="4816" spans="1:10">
      <c r="A4816" t="s">
        <v>137</v>
      </c>
      <c r="B4816" t="s">
        <v>322</v>
      </c>
      <c r="C4816">
        <v>2025</v>
      </c>
      <c r="D4816">
        <v>2</v>
      </c>
      <c r="E4816">
        <v>84326</v>
      </c>
      <c r="F4816" t="s">
        <v>291</v>
      </c>
      <c r="G4816">
        <v>1</v>
      </c>
      <c r="H4816" t="str">
        <f>_xlfn.XLOOKUP(Table1[[#This Row],[ZIPCODE]],Table2[Zip Code],Table2[County])</f>
        <v>Cache</v>
      </c>
      <c r="I4816" t="str">
        <f>_xlfn.XLOOKUP(Table1[[#This Row],[ZIPCODE]],Table3[zip],Table3[county])</f>
        <v>Cache County</v>
      </c>
      <c r="J4816" t="str">
        <f>IFERROR(Table1[[#This Row],[County (Utah.gov)]], SUBSTITUTE(Table1[[#This Row],[County (WPR)]], " County", ""))</f>
        <v>Cache</v>
      </c>
    </row>
    <row r="4817" spans="1:10">
      <c r="A4817" t="s">
        <v>137</v>
      </c>
      <c r="B4817" t="s">
        <v>322</v>
      </c>
      <c r="C4817">
        <v>2025</v>
      </c>
      <c r="D4817">
        <v>2</v>
      </c>
      <c r="E4817">
        <v>84328</v>
      </c>
      <c r="F4817" t="s">
        <v>291</v>
      </c>
      <c r="G4817">
        <v>1</v>
      </c>
      <c r="H4817" t="str">
        <f>_xlfn.XLOOKUP(Table1[[#This Row],[ZIPCODE]],Table2[Zip Code],Table2[County])</f>
        <v>Cache</v>
      </c>
      <c r="I4817" t="str">
        <f>_xlfn.XLOOKUP(Table1[[#This Row],[ZIPCODE]],Table3[zip],Table3[county])</f>
        <v>Cache County</v>
      </c>
      <c r="J4817" t="str">
        <f>IFERROR(Table1[[#This Row],[County (Utah.gov)]], SUBSTITUTE(Table1[[#This Row],[County (WPR)]], " County", ""))</f>
        <v>Cache</v>
      </c>
    </row>
    <row r="4818" spans="1:10">
      <c r="A4818" t="s">
        <v>137</v>
      </c>
      <c r="B4818" t="s">
        <v>322</v>
      </c>
      <c r="C4818">
        <v>2025</v>
      </c>
      <c r="D4818">
        <v>2</v>
      </c>
      <c r="E4818">
        <v>84330</v>
      </c>
      <c r="F4818" t="s">
        <v>291</v>
      </c>
      <c r="G4818">
        <v>1</v>
      </c>
      <c r="H4818" t="str">
        <f>_xlfn.XLOOKUP(Table1[[#This Row],[ZIPCODE]],Table2[Zip Code],Table2[County])</f>
        <v>Box Elder</v>
      </c>
      <c r="I4818" t="str">
        <f>_xlfn.XLOOKUP(Table1[[#This Row],[ZIPCODE]],Table3[zip],Table3[county])</f>
        <v>Box Elder County</v>
      </c>
      <c r="J4818" t="str">
        <f>IFERROR(Table1[[#This Row],[County (Utah.gov)]], SUBSTITUTE(Table1[[#This Row],[County (WPR)]], " County", ""))</f>
        <v>Box Elder</v>
      </c>
    </row>
    <row r="4819" spans="1:10">
      <c r="A4819" t="s">
        <v>137</v>
      </c>
      <c r="B4819" t="s">
        <v>322</v>
      </c>
      <c r="C4819">
        <v>2025</v>
      </c>
      <c r="D4819">
        <v>2</v>
      </c>
      <c r="E4819">
        <v>84332</v>
      </c>
      <c r="F4819" t="s">
        <v>290</v>
      </c>
      <c r="G4819">
        <v>10</v>
      </c>
      <c r="H4819" t="str">
        <f>_xlfn.XLOOKUP(Table1[[#This Row],[ZIPCODE]],Table2[Zip Code],Table2[County])</f>
        <v>Cache</v>
      </c>
      <c r="I4819" t="str">
        <f>_xlfn.XLOOKUP(Table1[[#This Row],[ZIPCODE]],Table3[zip],Table3[county])</f>
        <v>Cache County</v>
      </c>
      <c r="J4819" t="str">
        <f>IFERROR(Table1[[#This Row],[County (Utah.gov)]], SUBSTITUTE(Table1[[#This Row],[County (WPR)]], " County", ""))</f>
        <v>Cache</v>
      </c>
    </row>
    <row r="4820" spans="1:10">
      <c r="A4820" t="s">
        <v>137</v>
      </c>
      <c r="B4820" t="s">
        <v>322</v>
      </c>
      <c r="C4820">
        <v>2025</v>
      </c>
      <c r="D4820">
        <v>2</v>
      </c>
      <c r="E4820">
        <v>84332</v>
      </c>
      <c r="F4820" t="s">
        <v>291</v>
      </c>
      <c r="G4820">
        <v>6</v>
      </c>
      <c r="H4820" t="str">
        <f>_xlfn.XLOOKUP(Table1[[#This Row],[ZIPCODE]],Table2[Zip Code],Table2[County])</f>
        <v>Cache</v>
      </c>
      <c r="I4820" t="str">
        <f>_xlfn.XLOOKUP(Table1[[#This Row],[ZIPCODE]],Table3[zip],Table3[county])</f>
        <v>Cache County</v>
      </c>
      <c r="J4820" t="str">
        <f>IFERROR(Table1[[#This Row],[County (Utah.gov)]], SUBSTITUTE(Table1[[#This Row],[County (WPR)]], " County", ""))</f>
        <v>Cache</v>
      </c>
    </row>
    <row r="4821" spans="1:10">
      <c r="A4821" t="s">
        <v>137</v>
      </c>
      <c r="B4821" t="s">
        <v>322</v>
      </c>
      <c r="C4821">
        <v>2025</v>
      </c>
      <c r="D4821">
        <v>2</v>
      </c>
      <c r="E4821">
        <v>84333</v>
      </c>
      <c r="F4821" t="s">
        <v>290</v>
      </c>
      <c r="G4821">
        <v>1</v>
      </c>
      <c r="H4821" t="str">
        <f>_xlfn.XLOOKUP(Table1[[#This Row],[ZIPCODE]],Table2[Zip Code],Table2[County])</f>
        <v>Cache</v>
      </c>
      <c r="I4821" t="str">
        <f>_xlfn.XLOOKUP(Table1[[#This Row],[ZIPCODE]],Table3[zip],Table3[county])</f>
        <v>Cache County</v>
      </c>
      <c r="J4821" t="str">
        <f>IFERROR(Table1[[#This Row],[County (Utah.gov)]], SUBSTITUTE(Table1[[#This Row],[County (WPR)]], " County", ""))</f>
        <v>Cache</v>
      </c>
    </row>
    <row r="4822" spans="1:10">
      <c r="A4822" t="s">
        <v>137</v>
      </c>
      <c r="B4822" t="s">
        <v>322</v>
      </c>
      <c r="C4822">
        <v>2025</v>
      </c>
      <c r="D4822">
        <v>2</v>
      </c>
      <c r="E4822">
        <v>84335</v>
      </c>
      <c r="F4822" t="s">
        <v>290</v>
      </c>
      <c r="G4822">
        <v>16</v>
      </c>
      <c r="H4822" t="str">
        <f>_xlfn.XLOOKUP(Table1[[#This Row],[ZIPCODE]],Table2[Zip Code],Table2[County])</f>
        <v>Cache</v>
      </c>
      <c r="I4822" t="str">
        <f>_xlfn.XLOOKUP(Table1[[#This Row],[ZIPCODE]],Table3[zip],Table3[county])</f>
        <v>Cache County</v>
      </c>
      <c r="J4822" t="str">
        <f>IFERROR(Table1[[#This Row],[County (Utah.gov)]], SUBSTITUTE(Table1[[#This Row],[County (WPR)]], " County", ""))</f>
        <v>Cache</v>
      </c>
    </row>
    <row r="4823" spans="1:10">
      <c r="A4823" t="s">
        <v>137</v>
      </c>
      <c r="B4823" t="s">
        <v>322</v>
      </c>
      <c r="C4823">
        <v>2025</v>
      </c>
      <c r="D4823">
        <v>2</v>
      </c>
      <c r="E4823">
        <v>84335</v>
      </c>
      <c r="F4823" t="s">
        <v>291</v>
      </c>
      <c r="G4823">
        <v>4</v>
      </c>
      <c r="H4823" t="str">
        <f>_xlfn.XLOOKUP(Table1[[#This Row],[ZIPCODE]],Table2[Zip Code],Table2[County])</f>
        <v>Cache</v>
      </c>
      <c r="I4823" t="str">
        <f>_xlfn.XLOOKUP(Table1[[#This Row],[ZIPCODE]],Table3[zip],Table3[county])</f>
        <v>Cache County</v>
      </c>
      <c r="J4823" t="str">
        <f>IFERROR(Table1[[#This Row],[County (Utah.gov)]], SUBSTITUTE(Table1[[#This Row],[County (WPR)]], " County", ""))</f>
        <v>Cache</v>
      </c>
    </row>
    <row r="4824" spans="1:10">
      <c r="A4824" t="s">
        <v>137</v>
      </c>
      <c r="B4824" t="s">
        <v>322</v>
      </c>
      <c r="C4824">
        <v>2025</v>
      </c>
      <c r="D4824">
        <v>2</v>
      </c>
      <c r="E4824">
        <v>84337</v>
      </c>
      <c r="F4824" t="s">
        <v>290</v>
      </c>
      <c r="G4824">
        <v>9</v>
      </c>
      <c r="H4824" t="str">
        <f>_xlfn.XLOOKUP(Table1[[#This Row],[ZIPCODE]],Table2[Zip Code],Table2[County])</f>
        <v>Box Elder</v>
      </c>
      <c r="I4824" t="str">
        <f>_xlfn.XLOOKUP(Table1[[#This Row],[ZIPCODE]],Table3[zip],Table3[county])</f>
        <v>Box Elder County</v>
      </c>
      <c r="J4824" t="str">
        <f>IFERROR(Table1[[#This Row],[County (Utah.gov)]], SUBSTITUTE(Table1[[#This Row],[County (WPR)]], " County", ""))</f>
        <v>Box Elder</v>
      </c>
    </row>
    <row r="4825" spans="1:10">
      <c r="A4825" t="s">
        <v>137</v>
      </c>
      <c r="B4825" t="s">
        <v>322</v>
      </c>
      <c r="C4825">
        <v>2025</v>
      </c>
      <c r="D4825">
        <v>2</v>
      </c>
      <c r="E4825">
        <v>84337</v>
      </c>
      <c r="F4825" t="s">
        <v>291</v>
      </c>
      <c r="G4825">
        <v>2</v>
      </c>
      <c r="H4825" t="str">
        <f>_xlfn.XLOOKUP(Table1[[#This Row],[ZIPCODE]],Table2[Zip Code],Table2[County])</f>
        <v>Box Elder</v>
      </c>
      <c r="I4825" t="str">
        <f>_xlfn.XLOOKUP(Table1[[#This Row],[ZIPCODE]],Table3[zip],Table3[county])</f>
        <v>Box Elder County</v>
      </c>
      <c r="J4825" t="str">
        <f>IFERROR(Table1[[#This Row],[County (Utah.gov)]], SUBSTITUTE(Table1[[#This Row],[County (WPR)]], " County", ""))</f>
        <v>Box Elder</v>
      </c>
    </row>
    <row r="4826" spans="1:10">
      <c r="A4826" t="s">
        <v>137</v>
      </c>
      <c r="B4826" t="s">
        <v>322</v>
      </c>
      <c r="C4826">
        <v>2025</v>
      </c>
      <c r="D4826">
        <v>2</v>
      </c>
      <c r="E4826">
        <v>84339</v>
      </c>
      <c r="F4826" t="s">
        <v>290</v>
      </c>
      <c r="G4826">
        <v>6</v>
      </c>
      <c r="H4826" t="str">
        <f>_xlfn.XLOOKUP(Table1[[#This Row],[ZIPCODE]],Table2[Zip Code],Table2[County])</f>
        <v>Cache</v>
      </c>
      <c r="I4826" t="str">
        <f>_xlfn.XLOOKUP(Table1[[#This Row],[ZIPCODE]],Table3[zip],Table3[county])</f>
        <v>Cache County</v>
      </c>
      <c r="J4826" t="str">
        <f>IFERROR(Table1[[#This Row],[County (Utah.gov)]], SUBSTITUTE(Table1[[#This Row],[County (WPR)]], " County", ""))</f>
        <v>Cache</v>
      </c>
    </row>
    <row r="4827" spans="1:10">
      <c r="A4827" t="s">
        <v>137</v>
      </c>
      <c r="B4827" t="s">
        <v>322</v>
      </c>
      <c r="C4827">
        <v>2025</v>
      </c>
      <c r="D4827">
        <v>2</v>
      </c>
      <c r="E4827">
        <v>84339</v>
      </c>
      <c r="F4827" t="s">
        <v>291</v>
      </c>
      <c r="G4827">
        <v>4</v>
      </c>
      <c r="H4827" t="str">
        <f>_xlfn.XLOOKUP(Table1[[#This Row],[ZIPCODE]],Table2[Zip Code],Table2[County])</f>
        <v>Cache</v>
      </c>
      <c r="I4827" t="str">
        <f>_xlfn.XLOOKUP(Table1[[#This Row],[ZIPCODE]],Table3[zip],Table3[county])</f>
        <v>Cache County</v>
      </c>
      <c r="J4827" t="str">
        <f>IFERROR(Table1[[#This Row],[County (Utah.gov)]], SUBSTITUTE(Table1[[#This Row],[County (WPR)]], " County", ""))</f>
        <v>Cache</v>
      </c>
    </row>
    <row r="4828" spans="1:10">
      <c r="A4828" t="s">
        <v>137</v>
      </c>
      <c r="B4828" t="s">
        <v>322</v>
      </c>
      <c r="C4828">
        <v>2025</v>
      </c>
      <c r="D4828">
        <v>2</v>
      </c>
      <c r="E4828">
        <v>84340</v>
      </c>
      <c r="F4828" t="s">
        <v>290</v>
      </c>
      <c r="G4828">
        <v>3</v>
      </c>
      <c r="H4828" t="str">
        <f>_xlfn.XLOOKUP(Table1[[#This Row],[ZIPCODE]],Table2[Zip Code],Table2[County])</f>
        <v>Box Elder</v>
      </c>
      <c r="I4828" t="str">
        <f>_xlfn.XLOOKUP(Table1[[#This Row],[ZIPCODE]],Table3[zip],Table3[county])</f>
        <v>Box Elder County</v>
      </c>
      <c r="J4828" t="str">
        <f>IFERROR(Table1[[#This Row],[County (Utah.gov)]], SUBSTITUTE(Table1[[#This Row],[County (WPR)]], " County", ""))</f>
        <v>Box Elder</v>
      </c>
    </row>
    <row r="4829" spans="1:10">
      <c r="A4829" t="s">
        <v>137</v>
      </c>
      <c r="B4829" t="s">
        <v>322</v>
      </c>
      <c r="C4829">
        <v>2025</v>
      </c>
      <c r="D4829">
        <v>2</v>
      </c>
      <c r="E4829">
        <v>84340</v>
      </c>
      <c r="F4829" t="s">
        <v>291</v>
      </c>
      <c r="G4829">
        <v>3</v>
      </c>
      <c r="H4829" t="str">
        <f>_xlfn.XLOOKUP(Table1[[#This Row],[ZIPCODE]],Table2[Zip Code],Table2[County])</f>
        <v>Box Elder</v>
      </c>
      <c r="I4829" t="str">
        <f>_xlfn.XLOOKUP(Table1[[#This Row],[ZIPCODE]],Table3[zip],Table3[county])</f>
        <v>Box Elder County</v>
      </c>
      <c r="J4829" t="str">
        <f>IFERROR(Table1[[#This Row],[County (Utah.gov)]], SUBSTITUTE(Table1[[#This Row],[County (WPR)]], " County", ""))</f>
        <v>Box Elder</v>
      </c>
    </row>
    <row r="4830" spans="1:10">
      <c r="A4830" t="s">
        <v>137</v>
      </c>
      <c r="B4830" t="s">
        <v>322</v>
      </c>
      <c r="C4830">
        <v>2025</v>
      </c>
      <c r="D4830">
        <v>2</v>
      </c>
      <c r="E4830">
        <v>84341</v>
      </c>
      <c r="F4830" t="s">
        <v>290</v>
      </c>
      <c r="G4830">
        <v>19</v>
      </c>
      <c r="H4830" t="str">
        <f>_xlfn.XLOOKUP(Table1[[#This Row],[ZIPCODE]],Table2[Zip Code],Table2[County])</f>
        <v>Cache</v>
      </c>
      <c r="I4830" t="str">
        <f>_xlfn.XLOOKUP(Table1[[#This Row],[ZIPCODE]],Table3[zip],Table3[county])</f>
        <v>Cache County</v>
      </c>
      <c r="J4830" t="str">
        <f>IFERROR(Table1[[#This Row],[County (Utah.gov)]], SUBSTITUTE(Table1[[#This Row],[County (WPR)]], " County", ""))</f>
        <v>Cache</v>
      </c>
    </row>
    <row r="4831" spans="1:10">
      <c r="A4831" t="s">
        <v>137</v>
      </c>
      <c r="B4831" t="s">
        <v>322</v>
      </c>
      <c r="C4831">
        <v>2025</v>
      </c>
      <c r="D4831">
        <v>2</v>
      </c>
      <c r="E4831">
        <v>84341</v>
      </c>
      <c r="F4831" t="s">
        <v>291</v>
      </c>
      <c r="G4831">
        <v>8</v>
      </c>
      <c r="H4831" t="str">
        <f>_xlfn.XLOOKUP(Table1[[#This Row],[ZIPCODE]],Table2[Zip Code],Table2[County])</f>
        <v>Cache</v>
      </c>
      <c r="I4831" t="str">
        <f>_xlfn.XLOOKUP(Table1[[#This Row],[ZIPCODE]],Table3[zip],Table3[county])</f>
        <v>Cache County</v>
      </c>
      <c r="J4831" t="str">
        <f>IFERROR(Table1[[#This Row],[County (Utah.gov)]], SUBSTITUTE(Table1[[#This Row],[County (WPR)]], " County", ""))</f>
        <v>Cache</v>
      </c>
    </row>
    <row r="4832" spans="1:10">
      <c r="A4832" t="s">
        <v>137</v>
      </c>
      <c r="B4832" t="s">
        <v>322</v>
      </c>
      <c r="C4832">
        <v>2025</v>
      </c>
      <c r="D4832">
        <v>2</v>
      </c>
      <c r="E4832">
        <v>84401</v>
      </c>
      <c r="F4832" t="s">
        <v>290</v>
      </c>
      <c r="G4832">
        <v>14</v>
      </c>
      <c r="H4832" t="str">
        <f>_xlfn.XLOOKUP(Table1[[#This Row],[ZIPCODE]],Table2[Zip Code],Table2[County])</f>
        <v>Weber</v>
      </c>
      <c r="I4832" t="str">
        <f>_xlfn.XLOOKUP(Table1[[#This Row],[ZIPCODE]],Table3[zip],Table3[county])</f>
        <v>Weber County</v>
      </c>
      <c r="J4832" t="str">
        <f>IFERROR(Table1[[#This Row],[County (Utah.gov)]], SUBSTITUTE(Table1[[#This Row],[County (WPR)]], " County", ""))</f>
        <v>Weber</v>
      </c>
    </row>
    <row r="4833" spans="1:10">
      <c r="A4833" t="s">
        <v>137</v>
      </c>
      <c r="B4833" t="s">
        <v>322</v>
      </c>
      <c r="C4833">
        <v>2025</v>
      </c>
      <c r="D4833">
        <v>2</v>
      </c>
      <c r="E4833">
        <v>84401</v>
      </c>
      <c r="F4833" t="s">
        <v>291</v>
      </c>
      <c r="G4833">
        <v>4</v>
      </c>
      <c r="H4833" t="str">
        <f>_xlfn.XLOOKUP(Table1[[#This Row],[ZIPCODE]],Table2[Zip Code],Table2[County])</f>
        <v>Weber</v>
      </c>
      <c r="I4833" t="str">
        <f>_xlfn.XLOOKUP(Table1[[#This Row],[ZIPCODE]],Table3[zip],Table3[county])</f>
        <v>Weber County</v>
      </c>
      <c r="J4833" t="str">
        <f>IFERROR(Table1[[#This Row],[County (Utah.gov)]], SUBSTITUTE(Table1[[#This Row],[County (WPR)]], " County", ""))</f>
        <v>Weber</v>
      </c>
    </row>
    <row r="4834" spans="1:10">
      <c r="A4834" t="s">
        <v>137</v>
      </c>
      <c r="B4834" t="s">
        <v>322</v>
      </c>
      <c r="C4834">
        <v>2025</v>
      </c>
      <c r="D4834">
        <v>2</v>
      </c>
      <c r="E4834">
        <v>84403</v>
      </c>
      <c r="F4834" t="s">
        <v>290</v>
      </c>
      <c r="G4834">
        <v>14</v>
      </c>
      <c r="H4834" t="str">
        <f>_xlfn.XLOOKUP(Table1[[#This Row],[ZIPCODE]],Table2[Zip Code],Table2[County])</f>
        <v>Weber</v>
      </c>
      <c r="I4834" t="str">
        <f>_xlfn.XLOOKUP(Table1[[#This Row],[ZIPCODE]],Table3[zip],Table3[county])</f>
        <v>Weber County</v>
      </c>
      <c r="J4834" t="str">
        <f>IFERROR(Table1[[#This Row],[County (Utah.gov)]], SUBSTITUTE(Table1[[#This Row],[County (WPR)]], " County", ""))</f>
        <v>Weber</v>
      </c>
    </row>
    <row r="4835" spans="1:10">
      <c r="A4835" t="s">
        <v>137</v>
      </c>
      <c r="B4835" t="s">
        <v>322</v>
      </c>
      <c r="C4835">
        <v>2025</v>
      </c>
      <c r="D4835">
        <v>2</v>
      </c>
      <c r="E4835">
        <v>84403</v>
      </c>
      <c r="F4835" t="s">
        <v>291</v>
      </c>
      <c r="G4835">
        <v>5</v>
      </c>
      <c r="H4835" t="str">
        <f>_xlfn.XLOOKUP(Table1[[#This Row],[ZIPCODE]],Table2[Zip Code],Table2[County])</f>
        <v>Weber</v>
      </c>
      <c r="I4835" t="str">
        <f>_xlfn.XLOOKUP(Table1[[#This Row],[ZIPCODE]],Table3[zip],Table3[county])</f>
        <v>Weber County</v>
      </c>
      <c r="J4835" t="str">
        <f>IFERROR(Table1[[#This Row],[County (Utah.gov)]], SUBSTITUTE(Table1[[#This Row],[County (WPR)]], " County", ""))</f>
        <v>Weber</v>
      </c>
    </row>
    <row r="4836" spans="1:10">
      <c r="A4836" t="s">
        <v>137</v>
      </c>
      <c r="B4836" t="s">
        <v>322</v>
      </c>
      <c r="C4836">
        <v>2025</v>
      </c>
      <c r="D4836">
        <v>2</v>
      </c>
      <c r="E4836">
        <v>84404</v>
      </c>
      <c r="F4836" t="s">
        <v>290</v>
      </c>
      <c r="G4836">
        <v>20</v>
      </c>
      <c r="H4836" t="str">
        <f>_xlfn.XLOOKUP(Table1[[#This Row],[ZIPCODE]],Table2[Zip Code],Table2[County])</f>
        <v>Weber</v>
      </c>
      <c r="I4836" t="str">
        <f>_xlfn.XLOOKUP(Table1[[#This Row],[ZIPCODE]],Table3[zip],Table3[county])</f>
        <v>Weber County</v>
      </c>
      <c r="J4836" t="str">
        <f>IFERROR(Table1[[#This Row],[County (Utah.gov)]], SUBSTITUTE(Table1[[#This Row],[County (WPR)]], " County", ""))</f>
        <v>Weber</v>
      </c>
    </row>
    <row r="4837" spans="1:10">
      <c r="A4837" t="s">
        <v>137</v>
      </c>
      <c r="B4837" t="s">
        <v>322</v>
      </c>
      <c r="C4837">
        <v>2025</v>
      </c>
      <c r="D4837">
        <v>2</v>
      </c>
      <c r="E4837">
        <v>84404</v>
      </c>
      <c r="F4837" t="s">
        <v>291</v>
      </c>
      <c r="G4837">
        <v>10</v>
      </c>
      <c r="H4837" t="str">
        <f>_xlfn.XLOOKUP(Table1[[#This Row],[ZIPCODE]],Table2[Zip Code],Table2[County])</f>
        <v>Weber</v>
      </c>
      <c r="I4837" t="str">
        <f>_xlfn.XLOOKUP(Table1[[#This Row],[ZIPCODE]],Table3[zip],Table3[county])</f>
        <v>Weber County</v>
      </c>
      <c r="J4837" t="str">
        <f>IFERROR(Table1[[#This Row],[County (Utah.gov)]], SUBSTITUTE(Table1[[#This Row],[County (WPR)]], " County", ""))</f>
        <v>Weber</v>
      </c>
    </row>
    <row r="4838" spans="1:10">
      <c r="A4838" t="s">
        <v>137</v>
      </c>
      <c r="B4838" t="s">
        <v>322</v>
      </c>
      <c r="C4838">
        <v>2025</v>
      </c>
      <c r="D4838">
        <v>2</v>
      </c>
      <c r="E4838">
        <v>84405</v>
      </c>
      <c r="F4838" t="s">
        <v>290</v>
      </c>
      <c r="G4838">
        <v>14</v>
      </c>
      <c r="H4838" t="str">
        <f>_xlfn.XLOOKUP(Table1[[#This Row],[ZIPCODE]],Table2[Zip Code],Table2[County])</f>
        <v>Weber</v>
      </c>
      <c r="I4838" t="str">
        <f>_xlfn.XLOOKUP(Table1[[#This Row],[ZIPCODE]],Table3[zip],Table3[county])</f>
        <v>Weber County</v>
      </c>
      <c r="J4838" t="str">
        <f>IFERROR(Table1[[#This Row],[County (Utah.gov)]], SUBSTITUTE(Table1[[#This Row],[County (WPR)]], " County", ""))</f>
        <v>Weber</v>
      </c>
    </row>
    <row r="4839" spans="1:10">
      <c r="A4839" t="s">
        <v>137</v>
      </c>
      <c r="B4839" t="s">
        <v>322</v>
      </c>
      <c r="C4839">
        <v>2025</v>
      </c>
      <c r="D4839">
        <v>2</v>
      </c>
      <c r="E4839">
        <v>84405</v>
      </c>
      <c r="F4839" t="s">
        <v>291</v>
      </c>
      <c r="G4839">
        <v>4</v>
      </c>
      <c r="H4839" t="str">
        <f>_xlfn.XLOOKUP(Table1[[#This Row],[ZIPCODE]],Table2[Zip Code],Table2[County])</f>
        <v>Weber</v>
      </c>
      <c r="I4839" t="str">
        <f>_xlfn.XLOOKUP(Table1[[#This Row],[ZIPCODE]],Table3[zip],Table3[county])</f>
        <v>Weber County</v>
      </c>
      <c r="J4839" t="str">
        <f>IFERROR(Table1[[#This Row],[County (Utah.gov)]], SUBSTITUTE(Table1[[#This Row],[County (WPR)]], " County", ""))</f>
        <v>Weber</v>
      </c>
    </row>
    <row r="4840" spans="1:10">
      <c r="A4840" t="s">
        <v>137</v>
      </c>
      <c r="B4840" t="s">
        <v>322</v>
      </c>
      <c r="C4840">
        <v>2025</v>
      </c>
      <c r="D4840">
        <v>2</v>
      </c>
      <c r="E4840">
        <v>84414</v>
      </c>
      <c r="F4840" t="s">
        <v>290</v>
      </c>
      <c r="G4840">
        <v>13</v>
      </c>
      <c r="H4840" t="str">
        <f>_xlfn.XLOOKUP(Table1[[#This Row],[ZIPCODE]],Table2[Zip Code],Table2[County])</f>
        <v>Weber</v>
      </c>
      <c r="I4840" t="str">
        <f>_xlfn.XLOOKUP(Table1[[#This Row],[ZIPCODE]],Table3[zip],Table3[county])</f>
        <v>Weber County</v>
      </c>
      <c r="J4840" t="str">
        <f>IFERROR(Table1[[#This Row],[County (Utah.gov)]], SUBSTITUTE(Table1[[#This Row],[County (WPR)]], " County", ""))</f>
        <v>Weber</v>
      </c>
    </row>
    <row r="4841" spans="1:10">
      <c r="A4841" t="s">
        <v>137</v>
      </c>
      <c r="B4841" t="s">
        <v>322</v>
      </c>
      <c r="C4841">
        <v>2025</v>
      </c>
      <c r="D4841">
        <v>2</v>
      </c>
      <c r="E4841">
        <v>84414</v>
      </c>
      <c r="F4841" t="s">
        <v>291</v>
      </c>
      <c r="G4841">
        <v>8</v>
      </c>
      <c r="H4841" t="str">
        <f>_xlfn.XLOOKUP(Table1[[#This Row],[ZIPCODE]],Table2[Zip Code],Table2[County])</f>
        <v>Weber</v>
      </c>
      <c r="I4841" t="str">
        <f>_xlfn.XLOOKUP(Table1[[#This Row],[ZIPCODE]],Table3[zip],Table3[county])</f>
        <v>Weber County</v>
      </c>
      <c r="J4841" t="str">
        <f>IFERROR(Table1[[#This Row],[County (Utah.gov)]], SUBSTITUTE(Table1[[#This Row],[County (WPR)]], " County", ""))</f>
        <v>Weber</v>
      </c>
    </row>
    <row r="4842" spans="1:10">
      <c r="A4842" t="s">
        <v>137</v>
      </c>
      <c r="B4842" t="s">
        <v>322</v>
      </c>
      <c r="C4842">
        <v>2025</v>
      </c>
      <c r="D4842">
        <v>2</v>
      </c>
      <c r="E4842">
        <v>84501</v>
      </c>
      <c r="F4842" t="s">
        <v>290</v>
      </c>
      <c r="G4842">
        <v>12</v>
      </c>
      <c r="H4842" t="str">
        <f>_xlfn.XLOOKUP(Table1[[#This Row],[ZIPCODE]],Table2[Zip Code],Table2[County])</f>
        <v>Carbon</v>
      </c>
      <c r="I4842" t="str">
        <f>_xlfn.XLOOKUP(Table1[[#This Row],[ZIPCODE]],Table3[zip],Table3[county])</f>
        <v>Carbon County</v>
      </c>
      <c r="J4842" t="str">
        <f>IFERROR(Table1[[#This Row],[County (Utah.gov)]], SUBSTITUTE(Table1[[#This Row],[County (WPR)]], " County", ""))</f>
        <v>Carbon</v>
      </c>
    </row>
    <row r="4843" spans="1:10">
      <c r="A4843" t="s">
        <v>137</v>
      </c>
      <c r="B4843" t="s">
        <v>322</v>
      </c>
      <c r="C4843">
        <v>2025</v>
      </c>
      <c r="D4843">
        <v>2</v>
      </c>
      <c r="E4843">
        <v>84501</v>
      </c>
      <c r="F4843" t="s">
        <v>291</v>
      </c>
      <c r="G4843">
        <v>7</v>
      </c>
      <c r="H4843" t="str">
        <f>_xlfn.XLOOKUP(Table1[[#This Row],[ZIPCODE]],Table2[Zip Code],Table2[County])</f>
        <v>Carbon</v>
      </c>
      <c r="I4843" t="str">
        <f>_xlfn.XLOOKUP(Table1[[#This Row],[ZIPCODE]],Table3[zip],Table3[county])</f>
        <v>Carbon County</v>
      </c>
      <c r="J4843" t="str">
        <f>IFERROR(Table1[[#This Row],[County (Utah.gov)]], SUBSTITUTE(Table1[[#This Row],[County (WPR)]], " County", ""))</f>
        <v>Carbon</v>
      </c>
    </row>
    <row r="4844" spans="1:10">
      <c r="A4844" t="s">
        <v>137</v>
      </c>
      <c r="B4844" t="s">
        <v>322</v>
      </c>
      <c r="C4844">
        <v>2025</v>
      </c>
      <c r="D4844">
        <v>2</v>
      </c>
      <c r="E4844">
        <v>84511</v>
      </c>
      <c r="F4844" t="s">
        <v>290</v>
      </c>
      <c r="G4844">
        <v>8</v>
      </c>
      <c r="H4844" t="str">
        <f>_xlfn.XLOOKUP(Table1[[#This Row],[ZIPCODE]],Table2[Zip Code],Table2[County])</f>
        <v>San Juan</v>
      </c>
      <c r="I4844" t="str">
        <f>_xlfn.XLOOKUP(Table1[[#This Row],[ZIPCODE]],Table3[zip],Table3[county])</f>
        <v>San Juan County</v>
      </c>
      <c r="J4844" t="str">
        <f>IFERROR(Table1[[#This Row],[County (Utah.gov)]], SUBSTITUTE(Table1[[#This Row],[County (WPR)]], " County", ""))</f>
        <v>San Juan</v>
      </c>
    </row>
    <row r="4845" spans="1:10">
      <c r="A4845" t="s">
        <v>137</v>
      </c>
      <c r="B4845" t="s">
        <v>322</v>
      </c>
      <c r="C4845">
        <v>2025</v>
      </c>
      <c r="D4845">
        <v>2</v>
      </c>
      <c r="E4845">
        <v>84512</v>
      </c>
      <c r="F4845" t="s">
        <v>290</v>
      </c>
      <c r="G4845">
        <v>1</v>
      </c>
      <c r="H4845" t="str">
        <f>_xlfn.XLOOKUP(Table1[[#This Row],[ZIPCODE]],Table2[Zip Code],Table2[County])</f>
        <v>San Juan</v>
      </c>
      <c r="I4845" t="str">
        <f>_xlfn.XLOOKUP(Table1[[#This Row],[ZIPCODE]],Table3[zip],Table3[county])</f>
        <v>San Juan County</v>
      </c>
      <c r="J4845" t="str">
        <f>IFERROR(Table1[[#This Row],[County (Utah.gov)]], SUBSTITUTE(Table1[[#This Row],[County (WPR)]], " County", ""))</f>
        <v>San Juan</v>
      </c>
    </row>
    <row r="4846" spans="1:10">
      <c r="A4846" t="s">
        <v>137</v>
      </c>
      <c r="B4846" t="s">
        <v>322</v>
      </c>
      <c r="C4846">
        <v>2025</v>
      </c>
      <c r="D4846">
        <v>2</v>
      </c>
      <c r="E4846">
        <v>84512</v>
      </c>
      <c r="F4846" t="s">
        <v>291</v>
      </c>
      <c r="G4846">
        <v>1</v>
      </c>
      <c r="H4846" t="str">
        <f>_xlfn.XLOOKUP(Table1[[#This Row],[ZIPCODE]],Table2[Zip Code],Table2[County])</f>
        <v>San Juan</v>
      </c>
      <c r="I4846" t="str">
        <f>_xlfn.XLOOKUP(Table1[[#This Row],[ZIPCODE]],Table3[zip],Table3[county])</f>
        <v>San Juan County</v>
      </c>
      <c r="J4846" t="str">
        <f>IFERROR(Table1[[#This Row],[County (Utah.gov)]], SUBSTITUTE(Table1[[#This Row],[County (WPR)]], " County", ""))</f>
        <v>San Juan</v>
      </c>
    </row>
    <row r="4847" spans="1:10">
      <c r="A4847" t="s">
        <v>137</v>
      </c>
      <c r="B4847" t="s">
        <v>322</v>
      </c>
      <c r="C4847">
        <v>2025</v>
      </c>
      <c r="D4847">
        <v>2</v>
      </c>
      <c r="E4847">
        <v>84513</v>
      </c>
      <c r="F4847" t="s">
        <v>290</v>
      </c>
      <c r="G4847">
        <v>2</v>
      </c>
      <c r="H4847" t="str">
        <f>_xlfn.XLOOKUP(Table1[[#This Row],[ZIPCODE]],Table2[Zip Code],Table2[County])</f>
        <v>Emery</v>
      </c>
      <c r="I4847" t="str">
        <f>_xlfn.XLOOKUP(Table1[[#This Row],[ZIPCODE]],Table3[zip],Table3[county])</f>
        <v>Emery County</v>
      </c>
      <c r="J4847" t="str">
        <f>IFERROR(Table1[[#This Row],[County (Utah.gov)]], SUBSTITUTE(Table1[[#This Row],[County (WPR)]], " County", ""))</f>
        <v>Emery</v>
      </c>
    </row>
    <row r="4848" spans="1:10">
      <c r="A4848" t="s">
        <v>137</v>
      </c>
      <c r="B4848" t="s">
        <v>322</v>
      </c>
      <c r="C4848">
        <v>2025</v>
      </c>
      <c r="D4848">
        <v>2</v>
      </c>
      <c r="E4848">
        <v>84513</v>
      </c>
      <c r="F4848" t="s">
        <v>291</v>
      </c>
      <c r="G4848">
        <v>1</v>
      </c>
      <c r="H4848" t="str">
        <f>_xlfn.XLOOKUP(Table1[[#This Row],[ZIPCODE]],Table2[Zip Code],Table2[County])</f>
        <v>Emery</v>
      </c>
      <c r="I4848" t="str">
        <f>_xlfn.XLOOKUP(Table1[[#This Row],[ZIPCODE]],Table3[zip],Table3[county])</f>
        <v>Emery County</v>
      </c>
      <c r="J4848" t="str">
        <f>IFERROR(Table1[[#This Row],[County (Utah.gov)]], SUBSTITUTE(Table1[[#This Row],[County (WPR)]], " County", ""))</f>
        <v>Emery</v>
      </c>
    </row>
    <row r="4849" spans="1:10">
      <c r="A4849" t="s">
        <v>137</v>
      </c>
      <c r="B4849" t="s">
        <v>322</v>
      </c>
      <c r="C4849">
        <v>2025</v>
      </c>
      <c r="D4849">
        <v>2</v>
      </c>
      <c r="E4849">
        <v>84518</v>
      </c>
      <c r="F4849" t="s">
        <v>290</v>
      </c>
      <c r="G4849">
        <v>1</v>
      </c>
      <c r="H4849" t="str">
        <f>_xlfn.XLOOKUP(Table1[[#This Row],[ZIPCODE]],Table2[Zip Code],Table2[County])</f>
        <v>Emery</v>
      </c>
      <c r="I4849" t="str">
        <f>_xlfn.XLOOKUP(Table1[[#This Row],[ZIPCODE]],Table3[zip],Table3[county])</f>
        <v>Emery County</v>
      </c>
      <c r="J4849" t="str">
        <f>IFERROR(Table1[[#This Row],[County (Utah.gov)]], SUBSTITUTE(Table1[[#This Row],[County (WPR)]], " County", ""))</f>
        <v>Emery</v>
      </c>
    </row>
    <row r="4850" spans="1:10">
      <c r="A4850" t="s">
        <v>137</v>
      </c>
      <c r="B4850" t="s">
        <v>322</v>
      </c>
      <c r="C4850">
        <v>2025</v>
      </c>
      <c r="D4850">
        <v>2</v>
      </c>
      <c r="E4850">
        <v>84521</v>
      </c>
      <c r="F4850" t="s">
        <v>291</v>
      </c>
      <c r="G4850">
        <v>1</v>
      </c>
      <c r="H4850" t="str">
        <f>_xlfn.XLOOKUP(Table1[[#This Row],[ZIPCODE]],Table2[Zip Code],Table2[County])</f>
        <v>Emery</v>
      </c>
      <c r="I4850" t="str">
        <f>_xlfn.XLOOKUP(Table1[[#This Row],[ZIPCODE]],Table3[zip],Table3[county])</f>
        <v>Emery County</v>
      </c>
      <c r="J4850" t="str">
        <f>IFERROR(Table1[[#This Row],[County (Utah.gov)]], SUBSTITUTE(Table1[[#This Row],[County (WPR)]], " County", ""))</f>
        <v>Emery</v>
      </c>
    </row>
    <row r="4851" spans="1:10">
      <c r="A4851" t="s">
        <v>137</v>
      </c>
      <c r="B4851" t="s">
        <v>322</v>
      </c>
      <c r="C4851">
        <v>2025</v>
      </c>
      <c r="D4851">
        <v>2</v>
      </c>
      <c r="E4851">
        <v>84523</v>
      </c>
      <c r="F4851" t="s">
        <v>290</v>
      </c>
      <c r="G4851">
        <v>4</v>
      </c>
      <c r="H4851" t="str">
        <f>_xlfn.XLOOKUP(Table1[[#This Row],[ZIPCODE]],Table2[Zip Code],Table2[County])</f>
        <v>Emery</v>
      </c>
      <c r="I4851" t="str">
        <f>_xlfn.XLOOKUP(Table1[[#This Row],[ZIPCODE]],Table3[zip],Table3[county])</f>
        <v>Emery County</v>
      </c>
      <c r="J4851" t="str">
        <f>IFERROR(Table1[[#This Row],[County (Utah.gov)]], SUBSTITUTE(Table1[[#This Row],[County (WPR)]], " County", ""))</f>
        <v>Emery</v>
      </c>
    </row>
    <row r="4852" spans="1:10">
      <c r="A4852" t="s">
        <v>137</v>
      </c>
      <c r="B4852" t="s">
        <v>322</v>
      </c>
      <c r="C4852">
        <v>2025</v>
      </c>
      <c r="D4852">
        <v>2</v>
      </c>
      <c r="E4852">
        <v>84523</v>
      </c>
      <c r="F4852" t="s">
        <v>291</v>
      </c>
      <c r="G4852">
        <v>1</v>
      </c>
      <c r="H4852" t="str">
        <f>_xlfn.XLOOKUP(Table1[[#This Row],[ZIPCODE]],Table2[Zip Code],Table2[County])</f>
        <v>Emery</v>
      </c>
      <c r="I4852" t="str">
        <f>_xlfn.XLOOKUP(Table1[[#This Row],[ZIPCODE]],Table3[zip],Table3[county])</f>
        <v>Emery County</v>
      </c>
      <c r="J4852" t="str">
        <f>IFERROR(Table1[[#This Row],[County (Utah.gov)]], SUBSTITUTE(Table1[[#This Row],[County (WPR)]], " County", ""))</f>
        <v>Emery</v>
      </c>
    </row>
    <row r="4853" spans="1:10">
      <c r="A4853" t="s">
        <v>137</v>
      </c>
      <c r="B4853" t="s">
        <v>322</v>
      </c>
      <c r="C4853">
        <v>2025</v>
      </c>
      <c r="D4853">
        <v>2</v>
      </c>
      <c r="E4853">
        <v>84526</v>
      </c>
      <c r="F4853" t="s">
        <v>290</v>
      </c>
      <c r="G4853">
        <v>1</v>
      </c>
      <c r="H4853" t="str">
        <f>_xlfn.XLOOKUP(Table1[[#This Row],[ZIPCODE]],Table2[Zip Code],Table2[County])</f>
        <v>Carbon</v>
      </c>
      <c r="I4853" t="str">
        <f>_xlfn.XLOOKUP(Table1[[#This Row],[ZIPCODE]],Table3[zip],Table3[county])</f>
        <v>Carbon County</v>
      </c>
      <c r="J4853" t="str">
        <f>IFERROR(Table1[[#This Row],[County (Utah.gov)]], SUBSTITUTE(Table1[[#This Row],[County (WPR)]], " County", ""))</f>
        <v>Carbon</v>
      </c>
    </row>
    <row r="4854" spans="1:10">
      <c r="A4854" t="s">
        <v>137</v>
      </c>
      <c r="B4854" t="s">
        <v>322</v>
      </c>
      <c r="C4854">
        <v>2025</v>
      </c>
      <c r="D4854">
        <v>2</v>
      </c>
      <c r="E4854">
        <v>84526</v>
      </c>
      <c r="F4854" t="s">
        <v>291</v>
      </c>
      <c r="G4854">
        <v>2</v>
      </c>
      <c r="H4854" t="str">
        <f>_xlfn.XLOOKUP(Table1[[#This Row],[ZIPCODE]],Table2[Zip Code],Table2[County])</f>
        <v>Carbon</v>
      </c>
      <c r="I4854" t="str">
        <f>_xlfn.XLOOKUP(Table1[[#This Row],[ZIPCODE]],Table3[zip],Table3[county])</f>
        <v>Carbon County</v>
      </c>
      <c r="J4854" t="str">
        <f>IFERROR(Table1[[#This Row],[County (Utah.gov)]], SUBSTITUTE(Table1[[#This Row],[County (WPR)]], " County", ""))</f>
        <v>Carbon</v>
      </c>
    </row>
    <row r="4855" spans="1:10">
      <c r="A4855" t="s">
        <v>137</v>
      </c>
      <c r="B4855" t="s">
        <v>322</v>
      </c>
      <c r="C4855">
        <v>2025</v>
      </c>
      <c r="D4855">
        <v>2</v>
      </c>
      <c r="E4855">
        <v>84528</v>
      </c>
      <c r="F4855" t="s">
        <v>290</v>
      </c>
      <c r="G4855">
        <v>1</v>
      </c>
      <c r="H4855" t="str">
        <f>_xlfn.XLOOKUP(Table1[[#This Row],[ZIPCODE]],Table2[Zip Code],Table2[County])</f>
        <v>Emery</v>
      </c>
      <c r="I4855" t="str">
        <f>_xlfn.XLOOKUP(Table1[[#This Row],[ZIPCODE]],Table3[zip],Table3[county])</f>
        <v>Emery County</v>
      </c>
      <c r="J4855" t="str">
        <f>IFERROR(Table1[[#This Row],[County (Utah.gov)]], SUBSTITUTE(Table1[[#This Row],[County (WPR)]], " County", ""))</f>
        <v>Emery</v>
      </c>
    </row>
    <row r="4856" spans="1:10">
      <c r="A4856" t="s">
        <v>137</v>
      </c>
      <c r="B4856" t="s">
        <v>322</v>
      </c>
      <c r="C4856">
        <v>2025</v>
      </c>
      <c r="D4856">
        <v>2</v>
      </c>
      <c r="E4856">
        <v>84529</v>
      </c>
      <c r="F4856" t="s">
        <v>291</v>
      </c>
      <c r="G4856">
        <v>1</v>
      </c>
      <c r="H4856" t="str">
        <f>_xlfn.XLOOKUP(Table1[[#This Row],[ZIPCODE]],Table2[Zip Code],Table2[County])</f>
        <v>Carbon</v>
      </c>
      <c r="I4856" t="str">
        <f>_xlfn.XLOOKUP(Table1[[#This Row],[ZIPCODE]],Table3[zip],Table3[county])</f>
        <v>Carbon County</v>
      </c>
      <c r="J4856" t="str">
        <f>IFERROR(Table1[[#This Row],[County (Utah.gov)]], SUBSTITUTE(Table1[[#This Row],[County (WPR)]], " County", ""))</f>
        <v>Carbon</v>
      </c>
    </row>
    <row r="4857" spans="1:10">
      <c r="A4857" t="s">
        <v>137</v>
      </c>
      <c r="B4857" t="s">
        <v>322</v>
      </c>
      <c r="C4857">
        <v>2025</v>
      </c>
      <c r="D4857">
        <v>2</v>
      </c>
      <c r="E4857">
        <v>84532</v>
      </c>
      <c r="F4857" t="s">
        <v>290</v>
      </c>
      <c r="G4857">
        <v>2</v>
      </c>
      <c r="H4857" t="str">
        <f>_xlfn.XLOOKUP(Table1[[#This Row],[ZIPCODE]],Table2[Zip Code],Table2[County])</f>
        <v>Grand</v>
      </c>
      <c r="I4857" t="str">
        <f>_xlfn.XLOOKUP(Table1[[#This Row],[ZIPCODE]],Table3[zip],Table3[county])</f>
        <v>Grand County</v>
      </c>
      <c r="J4857" t="str">
        <f>IFERROR(Table1[[#This Row],[County (Utah.gov)]], SUBSTITUTE(Table1[[#This Row],[County (WPR)]], " County", ""))</f>
        <v>Grand</v>
      </c>
    </row>
    <row r="4858" spans="1:10">
      <c r="A4858" t="s">
        <v>137</v>
      </c>
      <c r="B4858" t="s">
        <v>322</v>
      </c>
      <c r="C4858">
        <v>2025</v>
      </c>
      <c r="D4858">
        <v>2</v>
      </c>
      <c r="E4858">
        <v>84532</v>
      </c>
      <c r="F4858" t="s">
        <v>291</v>
      </c>
      <c r="G4858">
        <v>1</v>
      </c>
      <c r="H4858" t="str">
        <f>_xlfn.XLOOKUP(Table1[[#This Row],[ZIPCODE]],Table2[Zip Code],Table2[County])</f>
        <v>Grand</v>
      </c>
      <c r="I4858" t="str">
        <f>_xlfn.XLOOKUP(Table1[[#This Row],[ZIPCODE]],Table3[zip],Table3[county])</f>
        <v>Grand County</v>
      </c>
      <c r="J4858" t="str">
        <f>IFERROR(Table1[[#This Row],[County (Utah.gov)]], SUBSTITUTE(Table1[[#This Row],[County (WPR)]], " County", ""))</f>
        <v>Grand</v>
      </c>
    </row>
    <row r="4859" spans="1:10">
      <c r="A4859" t="s">
        <v>137</v>
      </c>
      <c r="B4859" t="s">
        <v>322</v>
      </c>
      <c r="C4859">
        <v>2025</v>
      </c>
      <c r="D4859">
        <v>2</v>
      </c>
      <c r="E4859">
        <v>84535</v>
      </c>
      <c r="F4859" t="s">
        <v>290</v>
      </c>
      <c r="G4859">
        <v>2</v>
      </c>
      <c r="H4859" t="str">
        <f>_xlfn.XLOOKUP(Table1[[#This Row],[ZIPCODE]],Table2[Zip Code],Table2[County])</f>
        <v>San Juan</v>
      </c>
      <c r="I4859" t="str">
        <f>_xlfn.XLOOKUP(Table1[[#This Row],[ZIPCODE]],Table3[zip],Table3[county])</f>
        <v>San Juan County</v>
      </c>
      <c r="J4859" t="str">
        <f>IFERROR(Table1[[#This Row],[County (Utah.gov)]], SUBSTITUTE(Table1[[#This Row],[County (WPR)]], " County", ""))</f>
        <v>San Juan</v>
      </c>
    </row>
    <row r="4860" spans="1:10">
      <c r="A4860" t="s">
        <v>137</v>
      </c>
      <c r="B4860" t="s">
        <v>322</v>
      </c>
      <c r="C4860">
        <v>2025</v>
      </c>
      <c r="D4860">
        <v>2</v>
      </c>
      <c r="E4860">
        <v>84535</v>
      </c>
      <c r="F4860" t="s">
        <v>291</v>
      </c>
      <c r="G4860">
        <v>2</v>
      </c>
      <c r="H4860" t="str">
        <f>_xlfn.XLOOKUP(Table1[[#This Row],[ZIPCODE]],Table2[Zip Code],Table2[County])</f>
        <v>San Juan</v>
      </c>
      <c r="I4860" t="str">
        <f>_xlfn.XLOOKUP(Table1[[#This Row],[ZIPCODE]],Table3[zip],Table3[county])</f>
        <v>San Juan County</v>
      </c>
      <c r="J4860" t="str">
        <f>IFERROR(Table1[[#This Row],[County (Utah.gov)]], SUBSTITUTE(Table1[[#This Row],[County (WPR)]], " County", ""))</f>
        <v>San Juan</v>
      </c>
    </row>
    <row r="4861" spans="1:10">
      <c r="A4861" t="s">
        <v>137</v>
      </c>
      <c r="B4861" t="s">
        <v>322</v>
      </c>
      <c r="C4861">
        <v>2025</v>
      </c>
      <c r="D4861">
        <v>2</v>
      </c>
      <c r="E4861">
        <v>84536</v>
      </c>
      <c r="F4861" t="s">
        <v>291</v>
      </c>
      <c r="G4861">
        <v>1</v>
      </c>
      <c r="H4861" t="str">
        <f>_xlfn.XLOOKUP(Table1[[#This Row],[ZIPCODE]],Table2[Zip Code],Table2[County])</f>
        <v>San Juan</v>
      </c>
      <c r="I4861" t="str">
        <f>_xlfn.XLOOKUP(Table1[[#This Row],[ZIPCODE]],Table3[zip],Table3[county])</f>
        <v>San Juan County</v>
      </c>
      <c r="J4861" t="str">
        <f>IFERROR(Table1[[#This Row],[County (Utah.gov)]], SUBSTITUTE(Table1[[#This Row],[County (WPR)]], " County", ""))</f>
        <v>San Juan</v>
      </c>
    </row>
    <row r="4862" spans="1:10">
      <c r="A4862" t="s">
        <v>137</v>
      </c>
      <c r="B4862" t="s">
        <v>322</v>
      </c>
      <c r="C4862">
        <v>2025</v>
      </c>
      <c r="D4862">
        <v>2</v>
      </c>
      <c r="E4862">
        <v>84537</v>
      </c>
      <c r="F4862" t="s">
        <v>290</v>
      </c>
      <c r="G4862">
        <v>5</v>
      </c>
      <c r="H4862" t="str">
        <f>_xlfn.XLOOKUP(Table1[[#This Row],[ZIPCODE]],Table2[Zip Code],Table2[County])</f>
        <v>Emery</v>
      </c>
      <c r="I4862" t="str">
        <f>_xlfn.XLOOKUP(Table1[[#This Row],[ZIPCODE]],Table3[zip],Table3[county])</f>
        <v>Emery County</v>
      </c>
      <c r="J4862" t="str">
        <f>IFERROR(Table1[[#This Row],[County (Utah.gov)]], SUBSTITUTE(Table1[[#This Row],[County (WPR)]], " County", ""))</f>
        <v>Emery</v>
      </c>
    </row>
    <row r="4863" spans="1:10">
      <c r="A4863" t="s">
        <v>137</v>
      </c>
      <c r="B4863" t="s">
        <v>322</v>
      </c>
      <c r="C4863">
        <v>2025</v>
      </c>
      <c r="D4863">
        <v>2</v>
      </c>
      <c r="E4863">
        <v>84561</v>
      </c>
      <c r="F4863" t="s">
        <v>290</v>
      </c>
      <c r="G4863">
        <v>1</v>
      </c>
      <c r="H4863" t="e">
        <f>_xlfn.XLOOKUP(Table1[[#This Row],[ZIPCODE]],Table2[Zip Code],Table2[County])</f>
        <v>#N/A</v>
      </c>
      <c r="I4863" t="e">
        <f>_xlfn.XLOOKUP(Table1[[#This Row],[ZIPCODE]],Table3[zip],Table3[county])</f>
        <v>#N/A</v>
      </c>
      <c r="J4863" t="e">
        <f>IFERROR(Table1[[#This Row],[County (Utah.gov)]], SUBSTITUTE(Table1[[#This Row],[County (WPR)]], " County", ""))</f>
        <v>#N/A</v>
      </c>
    </row>
    <row r="4864" spans="1:10">
      <c r="A4864" t="s">
        <v>137</v>
      </c>
      <c r="B4864" t="s">
        <v>322</v>
      </c>
      <c r="C4864">
        <v>2025</v>
      </c>
      <c r="D4864">
        <v>2</v>
      </c>
      <c r="E4864">
        <v>84601</v>
      </c>
      <c r="F4864" t="s">
        <v>290</v>
      </c>
      <c r="G4864">
        <v>377</v>
      </c>
      <c r="H4864" t="str">
        <f>_xlfn.XLOOKUP(Table1[[#This Row],[ZIPCODE]],Table2[Zip Code],Table2[County])</f>
        <v>Utah</v>
      </c>
      <c r="I4864" t="str">
        <f>_xlfn.XLOOKUP(Table1[[#This Row],[ZIPCODE]],Table3[zip],Table3[county])</f>
        <v>Utah County</v>
      </c>
      <c r="J4864" t="str">
        <f>IFERROR(Table1[[#This Row],[County (Utah.gov)]], SUBSTITUTE(Table1[[#This Row],[County (WPR)]], " County", ""))</f>
        <v>Utah</v>
      </c>
    </row>
    <row r="4865" spans="1:10">
      <c r="A4865" t="s">
        <v>137</v>
      </c>
      <c r="B4865" t="s">
        <v>322</v>
      </c>
      <c r="C4865">
        <v>2025</v>
      </c>
      <c r="D4865">
        <v>2</v>
      </c>
      <c r="E4865">
        <v>84601</v>
      </c>
      <c r="F4865" t="s">
        <v>291</v>
      </c>
      <c r="G4865">
        <v>198</v>
      </c>
      <c r="H4865" t="str">
        <f>_xlfn.XLOOKUP(Table1[[#This Row],[ZIPCODE]],Table2[Zip Code],Table2[County])</f>
        <v>Utah</v>
      </c>
      <c r="I4865" t="str">
        <f>_xlfn.XLOOKUP(Table1[[#This Row],[ZIPCODE]],Table3[zip],Table3[county])</f>
        <v>Utah County</v>
      </c>
      <c r="J4865" t="str">
        <f>IFERROR(Table1[[#This Row],[County (Utah.gov)]], SUBSTITUTE(Table1[[#This Row],[County (WPR)]], " County", ""))</f>
        <v>Utah</v>
      </c>
    </row>
    <row r="4866" spans="1:10">
      <c r="A4866" t="s">
        <v>137</v>
      </c>
      <c r="B4866" t="s">
        <v>322</v>
      </c>
      <c r="C4866">
        <v>2025</v>
      </c>
      <c r="D4866">
        <v>2</v>
      </c>
      <c r="E4866">
        <v>84602</v>
      </c>
      <c r="F4866" t="s">
        <v>291</v>
      </c>
      <c r="G4866">
        <v>2</v>
      </c>
      <c r="H4866" t="str">
        <f>_xlfn.XLOOKUP(Table1[[#This Row],[ZIPCODE]],Table2[Zip Code],Table2[County])</f>
        <v>Utah</v>
      </c>
      <c r="I4866" t="str">
        <f>_xlfn.XLOOKUP(Table1[[#This Row],[ZIPCODE]],Table3[zip],Table3[county])</f>
        <v>Utah County</v>
      </c>
      <c r="J4866" t="str">
        <f>IFERROR(Table1[[#This Row],[County (Utah.gov)]], SUBSTITUTE(Table1[[#This Row],[County (WPR)]], " County", ""))</f>
        <v>Utah</v>
      </c>
    </row>
    <row r="4867" spans="1:10">
      <c r="A4867" t="s">
        <v>137</v>
      </c>
      <c r="B4867" t="s">
        <v>322</v>
      </c>
      <c r="C4867">
        <v>2025</v>
      </c>
      <c r="D4867">
        <v>2</v>
      </c>
      <c r="E4867">
        <v>84603</v>
      </c>
      <c r="F4867" t="s">
        <v>291</v>
      </c>
      <c r="G4867">
        <v>2</v>
      </c>
      <c r="H4867" t="str">
        <f>_xlfn.XLOOKUP(Table1[[#This Row],[ZIPCODE]],Table2[Zip Code],Table2[County])</f>
        <v>Utah</v>
      </c>
      <c r="I4867" t="e">
        <f>_xlfn.XLOOKUP(Table1[[#This Row],[ZIPCODE]],Table3[zip],Table3[county])</f>
        <v>#N/A</v>
      </c>
      <c r="J4867" t="str">
        <f>IFERROR(Table1[[#This Row],[County (Utah.gov)]], SUBSTITUTE(Table1[[#This Row],[County (WPR)]], " County", ""))</f>
        <v>Utah</v>
      </c>
    </row>
    <row r="4868" spans="1:10">
      <c r="A4868" t="s">
        <v>137</v>
      </c>
      <c r="B4868" t="s">
        <v>322</v>
      </c>
      <c r="C4868">
        <v>2025</v>
      </c>
      <c r="D4868">
        <v>2</v>
      </c>
      <c r="E4868">
        <v>84604</v>
      </c>
      <c r="F4868" t="s">
        <v>290</v>
      </c>
      <c r="G4868">
        <v>616</v>
      </c>
      <c r="H4868" t="str">
        <f>_xlfn.XLOOKUP(Table1[[#This Row],[ZIPCODE]],Table2[Zip Code],Table2[County])</f>
        <v>Utah</v>
      </c>
      <c r="I4868" t="str">
        <f>_xlfn.XLOOKUP(Table1[[#This Row],[ZIPCODE]],Table3[zip],Table3[county])</f>
        <v>Utah County</v>
      </c>
      <c r="J4868" t="str">
        <f>IFERROR(Table1[[#This Row],[County (Utah.gov)]], SUBSTITUTE(Table1[[#This Row],[County (WPR)]], " County", ""))</f>
        <v>Utah</v>
      </c>
    </row>
    <row r="4869" spans="1:10">
      <c r="A4869" t="s">
        <v>137</v>
      </c>
      <c r="B4869" t="s">
        <v>322</v>
      </c>
      <c r="C4869">
        <v>2025</v>
      </c>
      <c r="D4869">
        <v>2</v>
      </c>
      <c r="E4869">
        <v>84604</v>
      </c>
      <c r="F4869" t="s">
        <v>291</v>
      </c>
      <c r="G4869">
        <v>260</v>
      </c>
      <c r="H4869" t="str">
        <f>_xlfn.XLOOKUP(Table1[[#This Row],[ZIPCODE]],Table2[Zip Code],Table2[County])</f>
        <v>Utah</v>
      </c>
      <c r="I4869" t="str">
        <f>_xlfn.XLOOKUP(Table1[[#This Row],[ZIPCODE]],Table3[zip],Table3[county])</f>
        <v>Utah County</v>
      </c>
      <c r="J4869" t="str">
        <f>IFERROR(Table1[[#This Row],[County (Utah.gov)]], SUBSTITUTE(Table1[[#This Row],[County (WPR)]], " County", ""))</f>
        <v>Utah</v>
      </c>
    </row>
    <row r="4870" spans="1:10">
      <c r="A4870" t="s">
        <v>137</v>
      </c>
      <c r="B4870" t="s">
        <v>322</v>
      </c>
      <c r="C4870">
        <v>2025</v>
      </c>
      <c r="D4870">
        <v>2</v>
      </c>
      <c r="E4870">
        <v>84605</v>
      </c>
      <c r="F4870" t="s">
        <v>291</v>
      </c>
      <c r="G4870">
        <v>1</v>
      </c>
      <c r="H4870" t="str">
        <f>_xlfn.XLOOKUP(Table1[[#This Row],[ZIPCODE]],Table2[Zip Code],Table2[County])</f>
        <v>Utah</v>
      </c>
      <c r="I4870" t="e">
        <f>_xlfn.XLOOKUP(Table1[[#This Row],[ZIPCODE]],Table3[zip],Table3[county])</f>
        <v>#N/A</v>
      </c>
      <c r="J4870" t="str">
        <f>IFERROR(Table1[[#This Row],[County (Utah.gov)]], SUBSTITUTE(Table1[[#This Row],[County (WPR)]], " County", ""))</f>
        <v>Utah</v>
      </c>
    </row>
    <row r="4871" spans="1:10">
      <c r="A4871" t="s">
        <v>137</v>
      </c>
      <c r="B4871" t="s">
        <v>322</v>
      </c>
      <c r="C4871">
        <v>2025</v>
      </c>
      <c r="D4871">
        <v>2</v>
      </c>
      <c r="E4871">
        <v>84606</v>
      </c>
      <c r="F4871" t="s">
        <v>290</v>
      </c>
      <c r="G4871">
        <v>442</v>
      </c>
      <c r="H4871" t="str">
        <f>_xlfn.XLOOKUP(Table1[[#This Row],[ZIPCODE]],Table2[Zip Code],Table2[County])</f>
        <v>Utah</v>
      </c>
      <c r="I4871" t="str">
        <f>_xlfn.XLOOKUP(Table1[[#This Row],[ZIPCODE]],Table3[zip],Table3[county])</f>
        <v>Utah County</v>
      </c>
      <c r="J4871" t="str">
        <f>IFERROR(Table1[[#This Row],[County (Utah.gov)]], SUBSTITUTE(Table1[[#This Row],[County (WPR)]], " County", ""))</f>
        <v>Utah</v>
      </c>
    </row>
    <row r="4872" spans="1:10">
      <c r="A4872" t="s">
        <v>137</v>
      </c>
      <c r="B4872" t="s">
        <v>322</v>
      </c>
      <c r="C4872">
        <v>2025</v>
      </c>
      <c r="D4872">
        <v>2</v>
      </c>
      <c r="E4872">
        <v>84606</v>
      </c>
      <c r="F4872" t="s">
        <v>291</v>
      </c>
      <c r="G4872">
        <v>177</v>
      </c>
      <c r="H4872" t="str">
        <f>_xlfn.XLOOKUP(Table1[[#This Row],[ZIPCODE]],Table2[Zip Code],Table2[County])</f>
        <v>Utah</v>
      </c>
      <c r="I4872" t="str">
        <f>_xlfn.XLOOKUP(Table1[[#This Row],[ZIPCODE]],Table3[zip],Table3[county])</f>
        <v>Utah County</v>
      </c>
      <c r="J4872" t="str">
        <f>IFERROR(Table1[[#This Row],[County (Utah.gov)]], SUBSTITUTE(Table1[[#This Row],[County (WPR)]], " County", ""))</f>
        <v>Utah</v>
      </c>
    </row>
    <row r="4873" spans="1:10">
      <c r="A4873" t="s">
        <v>137</v>
      </c>
      <c r="B4873" t="s">
        <v>322</v>
      </c>
      <c r="C4873">
        <v>2025</v>
      </c>
      <c r="D4873">
        <v>2</v>
      </c>
      <c r="E4873">
        <v>84620</v>
      </c>
      <c r="F4873" t="s">
        <v>291</v>
      </c>
      <c r="G4873">
        <v>2</v>
      </c>
      <c r="H4873" t="str">
        <f>_xlfn.XLOOKUP(Table1[[#This Row],[ZIPCODE]],Table2[Zip Code],Table2[County])</f>
        <v>Sevier</v>
      </c>
      <c r="I4873" t="str">
        <f>_xlfn.XLOOKUP(Table1[[#This Row],[ZIPCODE]],Table3[zip],Table3[county])</f>
        <v>Sevier County</v>
      </c>
      <c r="J4873" t="str">
        <f>IFERROR(Table1[[#This Row],[County (Utah.gov)]], SUBSTITUTE(Table1[[#This Row],[County (WPR)]], " County", ""))</f>
        <v>Sevier</v>
      </c>
    </row>
    <row r="4874" spans="1:10">
      <c r="A4874" t="s">
        <v>137</v>
      </c>
      <c r="B4874" t="s">
        <v>322</v>
      </c>
      <c r="C4874">
        <v>2025</v>
      </c>
      <c r="D4874">
        <v>2</v>
      </c>
      <c r="E4874">
        <v>84622</v>
      </c>
      <c r="F4874" t="s">
        <v>290</v>
      </c>
      <c r="G4874">
        <v>1</v>
      </c>
      <c r="H4874" t="str">
        <f>_xlfn.XLOOKUP(Table1[[#This Row],[ZIPCODE]],Table2[Zip Code],Table2[County])</f>
        <v>Sanpete</v>
      </c>
      <c r="I4874" t="str">
        <f>_xlfn.XLOOKUP(Table1[[#This Row],[ZIPCODE]],Table3[zip],Table3[county])</f>
        <v>Sanpete County</v>
      </c>
      <c r="J4874" t="str">
        <f>IFERROR(Table1[[#This Row],[County (Utah.gov)]], SUBSTITUTE(Table1[[#This Row],[County (WPR)]], " County", ""))</f>
        <v>Sanpete</v>
      </c>
    </row>
    <row r="4875" spans="1:10">
      <c r="A4875" t="s">
        <v>137</v>
      </c>
      <c r="B4875" t="s">
        <v>322</v>
      </c>
      <c r="C4875">
        <v>2025</v>
      </c>
      <c r="D4875">
        <v>2</v>
      </c>
      <c r="E4875">
        <v>84622</v>
      </c>
      <c r="F4875" t="s">
        <v>291</v>
      </c>
      <c r="G4875">
        <v>1</v>
      </c>
      <c r="H4875" t="str">
        <f>_xlfn.XLOOKUP(Table1[[#This Row],[ZIPCODE]],Table2[Zip Code],Table2[County])</f>
        <v>Sanpete</v>
      </c>
      <c r="I4875" t="str">
        <f>_xlfn.XLOOKUP(Table1[[#This Row],[ZIPCODE]],Table3[zip],Table3[county])</f>
        <v>Sanpete County</v>
      </c>
      <c r="J4875" t="str">
        <f>IFERROR(Table1[[#This Row],[County (Utah.gov)]], SUBSTITUTE(Table1[[#This Row],[County (WPR)]], " County", ""))</f>
        <v>Sanpete</v>
      </c>
    </row>
    <row r="4876" spans="1:10">
      <c r="A4876" t="s">
        <v>137</v>
      </c>
      <c r="B4876" t="s">
        <v>322</v>
      </c>
      <c r="C4876">
        <v>2025</v>
      </c>
      <c r="D4876">
        <v>2</v>
      </c>
      <c r="E4876">
        <v>84624</v>
      </c>
      <c r="F4876" t="s">
        <v>290</v>
      </c>
      <c r="G4876">
        <v>7</v>
      </c>
      <c r="H4876" t="str">
        <f>_xlfn.XLOOKUP(Table1[[#This Row],[ZIPCODE]],Table2[Zip Code],Table2[County])</f>
        <v>Millard</v>
      </c>
      <c r="I4876" t="str">
        <f>_xlfn.XLOOKUP(Table1[[#This Row],[ZIPCODE]],Table3[zip],Table3[county])</f>
        <v>Millard County</v>
      </c>
      <c r="J4876" t="str">
        <f>IFERROR(Table1[[#This Row],[County (Utah.gov)]], SUBSTITUTE(Table1[[#This Row],[County (WPR)]], " County", ""))</f>
        <v>Millard</v>
      </c>
    </row>
    <row r="4877" spans="1:10">
      <c r="A4877" t="s">
        <v>137</v>
      </c>
      <c r="B4877" t="s">
        <v>322</v>
      </c>
      <c r="C4877">
        <v>2025</v>
      </c>
      <c r="D4877">
        <v>2</v>
      </c>
      <c r="E4877">
        <v>84624</v>
      </c>
      <c r="F4877" t="s">
        <v>291</v>
      </c>
      <c r="G4877">
        <v>4</v>
      </c>
      <c r="H4877" t="str">
        <f>_xlfn.XLOOKUP(Table1[[#This Row],[ZIPCODE]],Table2[Zip Code],Table2[County])</f>
        <v>Millard</v>
      </c>
      <c r="I4877" t="str">
        <f>_xlfn.XLOOKUP(Table1[[#This Row],[ZIPCODE]],Table3[zip],Table3[county])</f>
        <v>Millard County</v>
      </c>
      <c r="J4877" t="str">
        <f>IFERROR(Table1[[#This Row],[County (Utah.gov)]], SUBSTITUTE(Table1[[#This Row],[County (WPR)]], " County", ""))</f>
        <v>Millard</v>
      </c>
    </row>
    <row r="4878" spans="1:10">
      <c r="A4878" t="s">
        <v>137</v>
      </c>
      <c r="B4878" t="s">
        <v>322</v>
      </c>
      <c r="C4878">
        <v>2025</v>
      </c>
      <c r="D4878">
        <v>2</v>
      </c>
      <c r="E4878">
        <v>84626</v>
      </c>
      <c r="F4878" t="s">
        <v>291</v>
      </c>
      <c r="G4878">
        <v>1</v>
      </c>
      <c r="H4878" t="str">
        <f>_xlfn.XLOOKUP(Table1[[#This Row],[ZIPCODE]],Table2[Zip Code],Table2[County])</f>
        <v>Utah</v>
      </c>
      <c r="I4878" t="str">
        <f>_xlfn.XLOOKUP(Table1[[#This Row],[ZIPCODE]],Table3[zip],Table3[county])</f>
        <v>Utah County</v>
      </c>
      <c r="J4878" t="str">
        <f>IFERROR(Table1[[#This Row],[County (Utah.gov)]], SUBSTITUTE(Table1[[#This Row],[County (WPR)]], " County", ""))</f>
        <v>Utah</v>
      </c>
    </row>
    <row r="4879" spans="1:10">
      <c r="A4879" t="s">
        <v>137</v>
      </c>
      <c r="B4879" t="s">
        <v>322</v>
      </c>
      <c r="C4879">
        <v>2025</v>
      </c>
      <c r="D4879">
        <v>2</v>
      </c>
      <c r="E4879">
        <v>84627</v>
      </c>
      <c r="F4879" t="s">
        <v>290</v>
      </c>
      <c r="G4879">
        <v>13</v>
      </c>
      <c r="H4879" t="str">
        <f>_xlfn.XLOOKUP(Table1[[#This Row],[ZIPCODE]],Table2[Zip Code],Table2[County])</f>
        <v>Sanpete</v>
      </c>
      <c r="I4879" t="str">
        <f>_xlfn.XLOOKUP(Table1[[#This Row],[ZIPCODE]],Table3[zip],Table3[county])</f>
        <v>Sanpete County</v>
      </c>
      <c r="J4879" t="str">
        <f>IFERROR(Table1[[#This Row],[County (Utah.gov)]], SUBSTITUTE(Table1[[#This Row],[County (WPR)]], " County", ""))</f>
        <v>Sanpete</v>
      </c>
    </row>
    <row r="4880" spans="1:10">
      <c r="A4880" t="s">
        <v>137</v>
      </c>
      <c r="B4880" t="s">
        <v>322</v>
      </c>
      <c r="C4880">
        <v>2025</v>
      </c>
      <c r="D4880">
        <v>2</v>
      </c>
      <c r="E4880">
        <v>84627</v>
      </c>
      <c r="F4880" t="s">
        <v>291</v>
      </c>
      <c r="G4880">
        <v>2</v>
      </c>
      <c r="H4880" t="str">
        <f>_xlfn.XLOOKUP(Table1[[#This Row],[ZIPCODE]],Table2[Zip Code],Table2[County])</f>
        <v>Sanpete</v>
      </c>
      <c r="I4880" t="str">
        <f>_xlfn.XLOOKUP(Table1[[#This Row],[ZIPCODE]],Table3[zip],Table3[county])</f>
        <v>Sanpete County</v>
      </c>
      <c r="J4880" t="str">
        <f>IFERROR(Table1[[#This Row],[County (Utah.gov)]], SUBSTITUTE(Table1[[#This Row],[County (WPR)]], " County", ""))</f>
        <v>Sanpete</v>
      </c>
    </row>
    <row r="4881" spans="1:10">
      <c r="A4881" t="s">
        <v>137</v>
      </c>
      <c r="B4881" t="s">
        <v>322</v>
      </c>
      <c r="C4881">
        <v>2025</v>
      </c>
      <c r="D4881">
        <v>2</v>
      </c>
      <c r="E4881">
        <v>84628</v>
      </c>
      <c r="F4881" t="s">
        <v>290</v>
      </c>
      <c r="G4881">
        <v>2</v>
      </c>
      <c r="H4881" t="str">
        <f>_xlfn.XLOOKUP(Table1[[#This Row],[ZIPCODE]],Table2[Zip Code],Table2[County])</f>
        <v>Juab</v>
      </c>
      <c r="I4881" t="str">
        <f>_xlfn.XLOOKUP(Table1[[#This Row],[ZIPCODE]],Table3[zip],Table3[county])</f>
        <v>Juab County</v>
      </c>
      <c r="J4881" t="str">
        <f>IFERROR(Table1[[#This Row],[County (Utah.gov)]], SUBSTITUTE(Table1[[#This Row],[County (WPR)]], " County", ""))</f>
        <v>Juab</v>
      </c>
    </row>
    <row r="4882" spans="1:10">
      <c r="A4882" t="s">
        <v>137</v>
      </c>
      <c r="B4882" t="s">
        <v>322</v>
      </c>
      <c r="C4882">
        <v>2025</v>
      </c>
      <c r="D4882">
        <v>2</v>
      </c>
      <c r="E4882">
        <v>84628</v>
      </c>
      <c r="F4882" t="s">
        <v>291</v>
      </c>
      <c r="G4882">
        <v>2</v>
      </c>
      <c r="H4882" t="str">
        <f>_xlfn.XLOOKUP(Table1[[#This Row],[ZIPCODE]],Table2[Zip Code],Table2[County])</f>
        <v>Juab</v>
      </c>
      <c r="I4882" t="str">
        <f>_xlfn.XLOOKUP(Table1[[#This Row],[ZIPCODE]],Table3[zip],Table3[county])</f>
        <v>Juab County</v>
      </c>
      <c r="J4882" t="str">
        <f>IFERROR(Table1[[#This Row],[County (Utah.gov)]], SUBSTITUTE(Table1[[#This Row],[County (WPR)]], " County", ""))</f>
        <v>Juab</v>
      </c>
    </row>
    <row r="4883" spans="1:10">
      <c r="A4883" t="s">
        <v>137</v>
      </c>
      <c r="B4883" t="s">
        <v>322</v>
      </c>
      <c r="C4883">
        <v>2025</v>
      </c>
      <c r="D4883">
        <v>2</v>
      </c>
      <c r="E4883">
        <v>84629</v>
      </c>
      <c r="F4883" t="s">
        <v>290</v>
      </c>
      <c r="G4883">
        <v>6</v>
      </c>
      <c r="H4883" t="str">
        <f>_xlfn.XLOOKUP(Table1[[#This Row],[ZIPCODE]],Table2[Zip Code],Table2[County])</f>
        <v>Sanpete</v>
      </c>
      <c r="I4883" t="str">
        <f>_xlfn.XLOOKUP(Table1[[#This Row],[ZIPCODE]],Table3[zip],Table3[county])</f>
        <v>Sanpete County</v>
      </c>
      <c r="J4883" t="str">
        <f>IFERROR(Table1[[#This Row],[County (Utah.gov)]], SUBSTITUTE(Table1[[#This Row],[County (WPR)]], " County", ""))</f>
        <v>Sanpete</v>
      </c>
    </row>
    <row r="4884" spans="1:10">
      <c r="A4884" t="s">
        <v>137</v>
      </c>
      <c r="B4884" t="s">
        <v>322</v>
      </c>
      <c r="C4884">
        <v>2025</v>
      </c>
      <c r="D4884">
        <v>2</v>
      </c>
      <c r="E4884">
        <v>84629</v>
      </c>
      <c r="F4884" t="s">
        <v>291</v>
      </c>
      <c r="G4884">
        <v>2</v>
      </c>
      <c r="H4884" t="str">
        <f>_xlfn.XLOOKUP(Table1[[#This Row],[ZIPCODE]],Table2[Zip Code],Table2[County])</f>
        <v>Sanpete</v>
      </c>
      <c r="I4884" t="str">
        <f>_xlfn.XLOOKUP(Table1[[#This Row],[ZIPCODE]],Table3[zip],Table3[county])</f>
        <v>Sanpete County</v>
      </c>
      <c r="J4884" t="str">
        <f>IFERROR(Table1[[#This Row],[County (Utah.gov)]], SUBSTITUTE(Table1[[#This Row],[County (WPR)]], " County", ""))</f>
        <v>Sanpete</v>
      </c>
    </row>
    <row r="4885" spans="1:10">
      <c r="A4885" t="s">
        <v>137</v>
      </c>
      <c r="B4885" t="s">
        <v>322</v>
      </c>
      <c r="C4885">
        <v>2025</v>
      </c>
      <c r="D4885">
        <v>2</v>
      </c>
      <c r="E4885">
        <v>84631</v>
      </c>
      <c r="F4885" t="s">
        <v>290</v>
      </c>
      <c r="G4885">
        <v>3</v>
      </c>
      <c r="H4885" t="str">
        <f>_xlfn.XLOOKUP(Table1[[#This Row],[ZIPCODE]],Table2[Zip Code],Table2[County])</f>
        <v>Millard</v>
      </c>
      <c r="I4885" t="str">
        <f>_xlfn.XLOOKUP(Table1[[#This Row],[ZIPCODE]],Table3[zip],Table3[county])</f>
        <v>Millard County</v>
      </c>
      <c r="J4885" t="str">
        <f>IFERROR(Table1[[#This Row],[County (Utah.gov)]], SUBSTITUTE(Table1[[#This Row],[County (WPR)]], " County", ""))</f>
        <v>Millard</v>
      </c>
    </row>
    <row r="4886" spans="1:10">
      <c r="A4886" t="s">
        <v>137</v>
      </c>
      <c r="B4886" t="s">
        <v>322</v>
      </c>
      <c r="C4886">
        <v>2025</v>
      </c>
      <c r="D4886">
        <v>2</v>
      </c>
      <c r="E4886">
        <v>84631</v>
      </c>
      <c r="F4886" t="s">
        <v>291</v>
      </c>
      <c r="G4886">
        <v>2</v>
      </c>
      <c r="H4886" t="str">
        <f>_xlfn.XLOOKUP(Table1[[#This Row],[ZIPCODE]],Table2[Zip Code],Table2[County])</f>
        <v>Millard</v>
      </c>
      <c r="I4886" t="str">
        <f>_xlfn.XLOOKUP(Table1[[#This Row],[ZIPCODE]],Table3[zip],Table3[county])</f>
        <v>Millard County</v>
      </c>
      <c r="J4886" t="str">
        <f>IFERROR(Table1[[#This Row],[County (Utah.gov)]], SUBSTITUTE(Table1[[#This Row],[County (WPR)]], " County", ""))</f>
        <v>Millard</v>
      </c>
    </row>
    <row r="4887" spans="1:10">
      <c r="A4887" t="s">
        <v>137</v>
      </c>
      <c r="B4887" t="s">
        <v>322</v>
      </c>
      <c r="C4887">
        <v>2025</v>
      </c>
      <c r="D4887">
        <v>2</v>
      </c>
      <c r="E4887">
        <v>84632</v>
      </c>
      <c r="F4887" t="s">
        <v>290</v>
      </c>
      <c r="G4887">
        <v>3</v>
      </c>
      <c r="H4887" t="str">
        <f>_xlfn.XLOOKUP(Table1[[#This Row],[ZIPCODE]],Table2[Zip Code],Table2[County])</f>
        <v>Sanpete</v>
      </c>
      <c r="I4887" t="str">
        <f>_xlfn.XLOOKUP(Table1[[#This Row],[ZIPCODE]],Table3[zip],Table3[county])</f>
        <v>Sanpete County</v>
      </c>
      <c r="J4887" t="str">
        <f>IFERROR(Table1[[#This Row],[County (Utah.gov)]], SUBSTITUTE(Table1[[#This Row],[County (WPR)]], " County", ""))</f>
        <v>Sanpete</v>
      </c>
    </row>
    <row r="4888" spans="1:10">
      <c r="A4888" t="s">
        <v>137</v>
      </c>
      <c r="B4888" t="s">
        <v>322</v>
      </c>
      <c r="C4888">
        <v>2025</v>
      </c>
      <c r="D4888">
        <v>2</v>
      </c>
      <c r="E4888">
        <v>84632</v>
      </c>
      <c r="F4888" t="s">
        <v>291</v>
      </c>
      <c r="G4888">
        <v>1</v>
      </c>
      <c r="H4888" t="str">
        <f>_xlfn.XLOOKUP(Table1[[#This Row],[ZIPCODE]],Table2[Zip Code],Table2[County])</f>
        <v>Sanpete</v>
      </c>
      <c r="I4888" t="str">
        <f>_xlfn.XLOOKUP(Table1[[#This Row],[ZIPCODE]],Table3[zip],Table3[county])</f>
        <v>Sanpete County</v>
      </c>
      <c r="J4888" t="str">
        <f>IFERROR(Table1[[#This Row],[County (Utah.gov)]], SUBSTITUTE(Table1[[#This Row],[County (WPR)]], " County", ""))</f>
        <v>Sanpete</v>
      </c>
    </row>
    <row r="4889" spans="1:10">
      <c r="A4889" t="s">
        <v>137</v>
      </c>
      <c r="B4889" t="s">
        <v>322</v>
      </c>
      <c r="C4889">
        <v>2025</v>
      </c>
      <c r="D4889">
        <v>2</v>
      </c>
      <c r="E4889">
        <v>84633</v>
      </c>
      <c r="F4889" t="s">
        <v>290</v>
      </c>
      <c r="G4889">
        <v>3</v>
      </c>
      <c r="H4889" t="str">
        <f>_xlfn.XLOOKUP(Table1[[#This Row],[ZIPCODE]],Table2[Zip Code],Table2[County])</f>
        <v>Utah</v>
      </c>
      <c r="I4889" t="str">
        <f>_xlfn.XLOOKUP(Table1[[#This Row],[ZIPCODE]],Table3[zip],Table3[county])</f>
        <v>Utah County</v>
      </c>
      <c r="J4889" t="str">
        <f>IFERROR(Table1[[#This Row],[County (Utah.gov)]], SUBSTITUTE(Table1[[#This Row],[County (WPR)]], " County", ""))</f>
        <v>Utah</v>
      </c>
    </row>
    <row r="4890" spans="1:10">
      <c r="A4890" t="s">
        <v>137</v>
      </c>
      <c r="B4890" t="s">
        <v>322</v>
      </c>
      <c r="C4890">
        <v>2025</v>
      </c>
      <c r="D4890">
        <v>2</v>
      </c>
      <c r="E4890">
        <v>84634</v>
      </c>
      <c r="F4890" t="s">
        <v>290</v>
      </c>
      <c r="G4890">
        <v>2</v>
      </c>
      <c r="H4890" t="str">
        <f>_xlfn.XLOOKUP(Table1[[#This Row],[ZIPCODE]],Table2[Zip Code],Table2[County])</f>
        <v>Sanpete</v>
      </c>
      <c r="I4890" t="str">
        <f>_xlfn.XLOOKUP(Table1[[#This Row],[ZIPCODE]],Table3[zip],Table3[county])</f>
        <v>Sanpete County</v>
      </c>
      <c r="J4890" t="str">
        <f>IFERROR(Table1[[#This Row],[County (Utah.gov)]], SUBSTITUTE(Table1[[#This Row],[County (WPR)]], " County", ""))</f>
        <v>Sanpete</v>
      </c>
    </row>
    <row r="4891" spans="1:10">
      <c r="A4891" t="s">
        <v>137</v>
      </c>
      <c r="B4891" t="s">
        <v>322</v>
      </c>
      <c r="C4891">
        <v>2025</v>
      </c>
      <c r="D4891">
        <v>2</v>
      </c>
      <c r="E4891">
        <v>84634</v>
      </c>
      <c r="F4891" t="s">
        <v>291</v>
      </c>
      <c r="G4891">
        <v>2</v>
      </c>
      <c r="H4891" t="str">
        <f>_xlfn.XLOOKUP(Table1[[#This Row],[ZIPCODE]],Table2[Zip Code],Table2[County])</f>
        <v>Sanpete</v>
      </c>
      <c r="I4891" t="str">
        <f>_xlfn.XLOOKUP(Table1[[#This Row],[ZIPCODE]],Table3[zip],Table3[county])</f>
        <v>Sanpete County</v>
      </c>
      <c r="J4891" t="str">
        <f>IFERROR(Table1[[#This Row],[County (Utah.gov)]], SUBSTITUTE(Table1[[#This Row],[County (WPR)]], " County", ""))</f>
        <v>Sanpete</v>
      </c>
    </row>
    <row r="4892" spans="1:10">
      <c r="A4892" t="s">
        <v>137</v>
      </c>
      <c r="B4892" t="s">
        <v>322</v>
      </c>
      <c r="C4892">
        <v>2025</v>
      </c>
      <c r="D4892">
        <v>2</v>
      </c>
      <c r="E4892">
        <v>84635</v>
      </c>
      <c r="F4892" t="s">
        <v>290</v>
      </c>
      <c r="G4892">
        <v>1</v>
      </c>
      <c r="H4892" t="str">
        <f>_xlfn.XLOOKUP(Table1[[#This Row],[ZIPCODE]],Table2[Zip Code],Table2[County])</f>
        <v>Millard</v>
      </c>
      <c r="I4892" t="str">
        <f>_xlfn.XLOOKUP(Table1[[#This Row],[ZIPCODE]],Table3[zip],Table3[county])</f>
        <v>Millard County</v>
      </c>
      <c r="J4892" t="str">
        <f>IFERROR(Table1[[#This Row],[County (Utah.gov)]], SUBSTITUTE(Table1[[#This Row],[County (WPR)]], " County", ""))</f>
        <v>Millard</v>
      </c>
    </row>
    <row r="4893" spans="1:10">
      <c r="A4893" t="s">
        <v>137</v>
      </c>
      <c r="B4893" t="s">
        <v>322</v>
      </c>
      <c r="C4893">
        <v>2025</v>
      </c>
      <c r="D4893">
        <v>2</v>
      </c>
      <c r="E4893">
        <v>84636</v>
      </c>
      <c r="F4893" t="s">
        <v>290</v>
      </c>
      <c r="G4893">
        <v>1</v>
      </c>
      <c r="H4893" t="str">
        <f>_xlfn.XLOOKUP(Table1[[#This Row],[ZIPCODE]],Table2[Zip Code],Table2[County])</f>
        <v>Millard</v>
      </c>
      <c r="I4893" t="str">
        <f>_xlfn.XLOOKUP(Table1[[#This Row],[ZIPCODE]],Table3[zip],Table3[county])</f>
        <v>Millard County</v>
      </c>
      <c r="J4893" t="str">
        <f>IFERROR(Table1[[#This Row],[County (Utah.gov)]], SUBSTITUTE(Table1[[#This Row],[County (WPR)]], " County", ""))</f>
        <v>Millard</v>
      </c>
    </row>
    <row r="4894" spans="1:10">
      <c r="A4894" t="s">
        <v>137</v>
      </c>
      <c r="B4894" t="s">
        <v>322</v>
      </c>
      <c r="C4894">
        <v>2025</v>
      </c>
      <c r="D4894">
        <v>2</v>
      </c>
      <c r="E4894">
        <v>84636</v>
      </c>
      <c r="F4894" t="s">
        <v>291</v>
      </c>
      <c r="G4894">
        <v>1</v>
      </c>
      <c r="H4894" t="str">
        <f>_xlfn.XLOOKUP(Table1[[#This Row],[ZIPCODE]],Table2[Zip Code],Table2[County])</f>
        <v>Millard</v>
      </c>
      <c r="I4894" t="str">
        <f>_xlfn.XLOOKUP(Table1[[#This Row],[ZIPCODE]],Table3[zip],Table3[county])</f>
        <v>Millard County</v>
      </c>
      <c r="J4894" t="str">
        <f>IFERROR(Table1[[#This Row],[County (Utah.gov)]], SUBSTITUTE(Table1[[#This Row],[County (WPR)]], " County", ""))</f>
        <v>Millard</v>
      </c>
    </row>
    <row r="4895" spans="1:10">
      <c r="A4895" t="s">
        <v>137</v>
      </c>
      <c r="B4895" t="s">
        <v>322</v>
      </c>
      <c r="C4895">
        <v>2025</v>
      </c>
      <c r="D4895">
        <v>2</v>
      </c>
      <c r="E4895">
        <v>84637</v>
      </c>
      <c r="F4895" t="s">
        <v>290</v>
      </c>
      <c r="G4895">
        <v>1</v>
      </c>
      <c r="H4895" t="str">
        <f>_xlfn.XLOOKUP(Table1[[#This Row],[ZIPCODE]],Table2[Zip Code],Table2[County])</f>
        <v>Millard</v>
      </c>
      <c r="I4895" t="str">
        <f>_xlfn.XLOOKUP(Table1[[#This Row],[ZIPCODE]],Table3[zip],Table3[county])</f>
        <v>Millard County</v>
      </c>
      <c r="J4895" t="str">
        <f>IFERROR(Table1[[#This Row],[County (Utah.gov)]], SUBSTITUTE(Table1[[#This Row],[County (WPR)]], " County", ""))</f>
        <v>Millard</v>
      </c>
    </row>
    <row r="4896" spans="1:10">
      <c r="A4896" t="s">
        <v>137</v>
      </c>
      <c r="B4896" t="s">
        <v>322</v>
      </c>
      <c r="C4896">
        <v>2025</v>
      </c>
      <c r="D4896">
        <v>2</v>
      </c>
      <c r="E4896">
        <v>84639</v>
      </c>
      <c r="F4896" t="s">
        <v>290</v>
      </c>
      <c r="G4896">
        <v>2</v>
      </c>
      <c r="H4896" t="str">
        <f>_xlfn.XLOOKUP(Table1[[#This Row],[ZIPCODE]],Table2[Zip Code],Table2[County])</f>
        <v>Juab</v>
      </c>
      <c r="I4896" t="str">
        <f>_xlfn.XLOOKUP(Table1[[#This Row],[ZIPCODE]],Table3[zip],Table3[county])</f>
        <v>Juab County</v>
      </c>
      <c r="J4896" t="str">
        <f>IFERROR(Table1[[#This Row],[County (Utah.gov)]], SUBSTITUTE(Table1[[#This Row],[County (WPR)]], " County", ""))</f>
        <v>Juab</v>
      </c>
    </row>
    <row r="4897" spans="1:10">
      <c r="A4897" t="s">
        <v>137</v>
      </c>
      <c r="B4897" t="s">
        <v>322</v>
      </c>
      <c r="C4897">
        <v>2025</v>
      </c>
      <c r="D4897">
        <v>2</v>
      </c>
      <c r="E4897">
        <v>84642</v>
      </c>
      <c r="F4897" t="s">
        <v>290</v>
      </c>
      <c r="G4897">
        <v>6</v>
      </c>
      <c r="H4897" t="str">
        <f>_xlfn.XLOOKUP(Table1[[#This Row],[ZIPCODE]],Table2[Zip Code],Table2[County])</f>
        <v>Sanpete</v>
      </c>
      <c r="I4897" t="str">
        <f>_xlfn.XLOOKUP(Table1[[#This Row],[ZIPCODE]],Table3[zip],Table3[county])</f>
        <v>Sanpete County</v>
      </c>
      <c r="J4897" t="str">
        <f>IFERROR(Table1[[#This Row],[County (Utah.gov)]], SUBSTITUTE(Table1[[#This Row],[County (WPR)]], " County", ""))</f>
        <v>Sanpete</v>
      </c>
    </row>
    <row r="4898" spans="1:10">
      <c r="A4898" t="s">
        <v>137</v>
      </c>
      <c r="B4898" t="s">
        <v>322</v>
      </c>
      <c r="C4898">
        <v>2025</v>
      </c>
      <c r="D4898">
        <v>2</v>
      </c>
      <c r="E4898">
        <v>84642</v>
      </c>
      <c r="F4898" t="s">
        <v>291</v>
      </c>
      <c r="G4898">
        <v>3</v>
      </c>
      <c r="H4898" t="str">
        <f>_xlfn.XLOOKUP(Table1[[#This Row],[ZIPCODE]],Table2[Zip Code],Table2[County])</f>
        <v>Sanpete</v>
      </c>
      <c r="I4898" t="str">
        <f>_xlfn.XLOOKUP(Table1[[#This Row],[ZIPCODE]],Table3[zip],Table3[county])</f>
        <v>Sanpete County</v>
      </c>
      <c r="J4898" t="str">
        <f>IFERROR(Table1[[#This Row],[County (Utah.gov)]], SUBSTITUTE(Table1[[#This Row],[County (WPR)]], " County", ""))</f>
        <v>Sanpete</v>
      </c>
    </row>
    <row r="4899" spans="1:10">
      <c r="A4899" t="s">
        <v>137</v>
      </c>
      <c r="B4899" t="s">
        <v>322</v>
      </c>
      <c r="C4899">
        <v>2025</v>
      </c>
      <c r="D4899">
        <v>2</v>
      </c>
      <c r="E4899">
        <v>84643</v>
      </c>
      <c r="F4899" t="s">
        <v>290</v>
      </c>
      <c r="G4899">
        <v>2</v>
      </c>
      <c r="H4899" t="str">
        <f>_xlfn.XLOOKUP(Table1[[#This Row],[ZIPCODE]],Table2[Zip Code],Table2[County])</f>
        <v>Sanpete</v>
      </c>
      <c r="I4899" t="str">
        <f>_xlfn.XLOOKUP(Table1[[#This Row],[ZIPCODE]],Table3[zip],Table3[county])</f>
        <v>Sanpete County</v>
      </c>
      <c r="J4899" t="str">
        <f>IFERROR(Table1[[#This Row],[County (Utah.gov)]], SUBSTITUTE(Table1[[#This Row],[County (WPR)]], " County", ""))</f>
        <v>Sanpete</v>
      </c>
    </row>
    <row r="4900" spans="1:10">
      <c r="A4900" t="s">
        <v>137</v>
      </c>
      <c r="B4900" t="s">
        <v>322</v>
      </c>
      <c r="C4900">
        <v>2025</v>
      </c>
      <c r="D4900">
        <v>2</v>
      </c>
      <c r="E4900">
        <v>84644</v>
      </c>
      <c r="F4900" t="s">
        <v>290</v>
      </c>
      <c r="G4900">
        <v>1</v>
      </c>
      <c r="H4900" t="str">
        <f>_xlfn.XLOOKUP(Table1[[#This Row],[ZIPCODE]],Table2[Zip Code],Table2[County])</f>
        <v>Millard</v>
      </c>
      <c r="I4900" t="str">
        <f>_xlfn.XLOOKUP(Table1[[#This Row],[ZIPCODE]],Table3[zip],Table3[county])</f>
        <v>Millard County</v>
      </c>
      <c r="J4900" t="str">
        <f>IFERROR(Table1[[#This Row],[County (Utah.gov)]], SUBSTITUTE(Table1[[#This Row],[County (WPR)]], " County", ""))</f>
        <v>Millard</v>
      </c>
    </row>
    <row r="4901" spans="1:10">
      <c r="A4901" t="s">
        <v>137</v>
      </c>
      <c r="B4901" t="s">
        <v>322</v>
      </c>
      <c r="C4901">
        <v>2025</v>
      </c>
      <c r="D4901">
        <v>2</v>
      </c>
      <c r="E4901">
        <v>84645</v>
      </c>
      <c r="F4901" t="s">
        <v>290</v>
      </c>
      <c r="G4901">
        <v>8</v>
      </c>
      <c r="H4901" t="str">
        <f>_xlfn.XLOOKUP(Table1[[#This Row],[ZIPCODE]],Table2[Zip Code],Table2[County])</f>
        <v>Juab</v>
      </c>
      <c r="I4901" t="str">
        <f>_xlfn.XLOOKUP(Table1[[#This Row],[ZIPCODE]],Table3[zip],Table3[county])</f>
        <v>Juab County</v>
      </c>
      <c r="J4901" t="str">
        <f>IFERROR(Table1[[#This Row],[County (Utah.gov)]], SUBSTITUTE(Table1[[#This Row],[County (WPR)]], " County", ""))</f>
        <v>Juab</v>
      </c>
    </row>
    <row r="4902" spans="1:10">
      <c r="A4902" t="s">
        <v>137</v>
      </c>
      <c r="B4902" t="s">
        <v>322</v>
      </c>
      <c r="C4902">
        <v>2025</v>
      </c>
      <c r="D4902">
        <v>2</v>
      </c>
      <c r="E4902">
        <v>84645</v>
      </c>
      <c r="F4902" t="s">
        <v>291</v>
      </c>
      <c r="G4902">
        <v>4</v>
      </c>
      <c r="H4902" t="str">
        <f>_xlfn.XLOOKUP(Table1[[#This Row],[ZIPCODE]],Table2[Zip Code],Table2[County])</f>
        <v>Juab</v>
      </c>
      <c r="I4902" t="str">
        <f>_xlfn.XLOOKUP(Table1[[#This Row],[ZIPCODE]],Table3[zip],Table3[county])</f>
        <v>Juab County</v>
      </c>
      <c r="J4902" t="str">
        <f>IFERROR(Table1[[#This Row],[County (Utah.gov)]], SUBSTITUTE(Table1[[#This Row],[County (WPR)]], " County", ""))</f>
        <v>Juab</v>
      </c>
    </row>
    <row r="4903" spans="1:10">
      <c r="A4903" t="s">
        <v>137</v>
      </c>
      <c r="B4903" t="s">
        <v>322</v>
      </c>
      <c r="C4903">
        <v>2025</v>
      </c>
      <c r="D4903">
        <v>2</v>
      </c>
      <c r="E4903">
        <v>84646</v>
      </c>
      <c r="F4903" t="s">
        <v>290</v>
      </c>
      <c r="G4903">
        <v>2</v>
      </c>
      <c r="H4903" t="str">
        <f>_xlfn.XLOOKUP(Table1[[#This Row],[ZIPCODE]],Table2[Zip Code],Table2[County])</f>
        <v>Sanpete</v>
      </c>
      <c r="I4903" t="str">
        <f>_xlfn.XLOOKUP(Table1[[#This Row],[ZIPCODE]],Table3[zip],Table3[county])</f>
        <v>Sanpete County</v>
      </c>
      <c r="J4903" t="str">
        <f>IFERROR(Table1[[#This Row],[County (Utah.gov)]], SUBSTITUTE(Table1[[#This Row],[County (WPR)]], " County", ""))</f>
        <v>Sanpete</v>
      </c>
    </row>
    <row r="4904" spans="1:10">
      <c r="A4904" t="s">
        <v>137</v>
      </c>
      <c r="B4904" t="s">
        <v>322</v>
      </c>
      <c r="C4904">
        <v>2025</v>
      </c>
      <c r="D4904">
        <v>2</v>
      </c>
      <c r="E4904">
        <v>84647</v>
      </c>
      <c r="F4904" t="s">
        <v>290</v>
      </c>
      <c r="G4904">
        <v>8</v>
      </c>
      <c r="H4904" t="str">
        <f>_xlfn.XLOOKUP(Table1[[#This Row],[ZIPCODE]],Table2[Zip Code],Table2[County])</f>
        <v>Sanpete</v>
      </c>
      <c r="I4904" t="str">
        <f>_xlfn.XLOOKUP(Table1[[#This Row],[ZIPCODE]],Table3[zip],Table3[county])</f>
        <v>Sanpete County</v>
      </c>
      <c r="J4904" t="str">
        <f>IFERROR(Table1[[#This Row],[County (Utah.gov)]], SUBSTITUTE(Table1[[#This Row],[County (WPR)]], " County", ""))</f>
        <v>Sanpete</v>
      </c>
    </row>
    <row r="4905" spans="1:10">
      <c r="A4905" t="s">
        <v>137</v>
      </c>
      <c r="B4905" t="s">
        <v>322</v>
      </c>
      <c r="C4905">
        <v>2025</v>
      </c>
      <c r="D4905">
        <v>2</v>
      </c>
      <c r="E4905">
        <v>84647</v>
      </c>
      <c r="F4905" t="s">
        <v>291</v>
      </c>
      <c r="G4905">
        <v>2</v>
      </c>
      <c r="H4905" t="str">
        <f>_xlfn.XLOOKUP(Table1[[#This Row],[ZIPCODE]],Table2[Zip Code],Table2[County])</f>
        <v>Sanpete</v>
      </c>
      <c r="I4905" t="str">
        <f>_xlfn.XLOOKUP(Table1[[#This Row],[ZIPCODE]],Table3[zip],Table3[county])</f>
        <v>Sanpete County</v>
      </c>
      <c r="J4905" t="str">
        <f>IFERROR(Table1[[#This Row],[County (Utah.gov)]], SUBSTITUTE(Table1[[#This Row],[County (WPR)]], " County", ""))</f>
        <v>Sanpete</v>
      </c>
    </row>
    <row r="4906" spans="1:10">
      <c r="A4906" t="s">
        <v>137</v>
      </c>
      <c r="B4906" t="s">
        <v>322</v>
      </c>
      <c r="C4906">
        <v>2025</v>
      </c>
      <c r="D4906">
        <v>2</v>
      </c>
      <c r="E4906">
        <v>84648</v>
      </c>
      <c r="F4906" t="s">
        <v>290</v>
      </c>
      <c r="G4906">
        <v>24</v>
      </c>
      <c r="H4906" t="str">
        <f>_xlfn.XLOOKUP(Table1[[#This Row],[ZIPCODE]],Table2[Zip Code],Table2[County])</f>
        <v>Juab</v>
      </c>
      <c r="I4906" t="str">
        <f>_xlfn.XLOOKUP(Table1[[#This Row],[ZIPCODE]],Table3[zip],Table3[county])</f>
        <v>Juab County</v>
      </c>
      <c r="J4906" t="str">
        <f>IFERROR(Table1[[#This Row],[County (Utah.gov)]], SUBSTITUTE(Table1[[#This Row],[County (WPR)]], " County", ""))</f>
        <v>Juab</v>
      </c>
    </row>
    <row r="4907" spans="1:10">
      <c r="A4907" t="s">
        <v>137</v>
      </c>
      <c r="B4907" t="s">
        <v>322</v>
      </c>
      <c r="C4907">
        <v>2025</v>
      </c>
      <c r="D4907">
        <v>2</v>
      </c>
      <c r="E4907">
        <v>84648</v>
      </c>
      <c r="F4907" t="s">
        <v>291</v>
      </c>
      <c r="G4907">
        <v>14</v>
      </c>
      <c r="H4907" t="str">
        <f>_xlfn.XLOOKUP(Table1[[#This Row],[ZIPCODE]],Table2[Zip Code],Table2[County])</f>
        <v>Juab</v>
      </c>
      <c r="I4907" t="str">
        <f>_xlfn.XLOOKUP(Table1[[#This Row],[ZIPCODE]],Table3[zip],Table3[county])</f>
        <v>Juab County</v>
      </c>
      <c r="J4907" t="str">
        <f>IFERROR(Table1[[#This Row],[County (Utah.gov)]], SUBSTITUTE(Table1[[#This Row],[County (WPR)]], " County", ""))</f>
        <v>Juab</v>
      </c>
    </row>
    <row r="4908" spans="1:10">
      <c r="A4908" t="s">
        <v>137</v>
      </c>
      <c r="B4908" t="s">
        <v>322</v>
      </c>
      <c r="C4908">
        <v>2025</v>
      </c>
      <c r="D4908">
        <v>2</v>
      </c>
      <c r="E4908">
        <v>84649</v>
      </c>
      <c r="F4908" t="s">
        <v>290</v>
      </c>
      <c r="G4908">
        <v>1</v>
      </c>
      <c r="H4908" t="str">
        <f>_xlfn.XLOOKUP(Table1[[#This Row],[ZIPCODE]],Table2[Zip Code],Table2[County])</f>
        <v>Millard</v>
      </c>
      <c r="I4908" t="str">
        <f>_xlfn.XLOOKUP(Table1[[#This Row],[ZIPCODE]],Table3[zip],Table3[county])</f>
        <v>Millard County</v>
      </c>
      <c r="J4908" t="str">
        <f>IFERROR(Table1[[#This Row],[County (Utah.gov)]], SUBSTITUTE(Table1[[#This Row],[County (WPR)]], " County", ""))</f>
        <v>Millard</v>
      </c>
    </row>
    <row r="4909" spans="1:10">
      <c r="A4909" t="s">
        <v>137</v>
      </c>
      <c r="B4909" t="s">
        <v>322</v>
      </c>
      <c r="C4909">
        <v>2025</v>
      </c>
      <c r="D4909">
        <v>2</v>
      </c>
      <c r="E4909">
        <v>84651</v>
      </c>
      <c r="F4909" t="s">
        <v>290</v>
      </c>
      <c r="G4909">
        <v>251</v>
      </c>
      <c r="H4909" t="str">
        <f>_xlfn.XLOOKUP(Table1[[#This Row],[ZIPCODE]],Table2[Zip Code],Table2[County])</f>
        <v>Utah</v>
      </c>
      <c r="I4909" t="str">
        <f>_xlfn.XLOOKUP(Table1[[#This Row],[ZIPCODE]],Table3[zip],Table3[county])</f>
        <v>Utah County</v>
      </c>
      <c r="J4909" t="str">
        <f>IFERROR(Table1[[#This Row],[County (Utah.gov)]], SUBSTITUTE(Table1[[#This Row],[County (WPR)]], " County", ""))</f>
        <v>Utah</v>
      </c>
    </row>
    <row r="4910" spans="1:10">
      <c r="A4910" t="s">
        <v>137</v>
      </c>
      <c r="B4910" t="s">
        <v>322</v>
      </c>
      <c r="C4910">
        <v>2025</v>
      </c>
      <c r="D4910">
        <v>2</v>
      </c>
      <c r="E4910">
        <v>84651</v>
      </c>
      <c r="F4910" t="s">
        <v>291</v>
      </c>
      <c r="G4910">
        <v>146</v>
      </c>
      <c r="H4910" t="str">
        <f>_xlfn.XLOOKUP(Table1[[#This Row],[ZIPCODE]],Table2[Zip Code],Table2[County])</f>
        <v>Utah</v>
      </c>
      <c r="I4910" t="str">
        <f>_xlfn.XLOOKUP(Table1[[#This Row],[ZIPCODE]],Table3[zip],Table3[county])</f>
        <v>Utah County</v>
      </c>
      <c r="J4910" t="str">
        <f>IFERROR(Table1[[#This Row],[County (Utah.gov)]], SUBSTITUTE(Table1[[#This Row],[County (WPR)]], " County", ""))</f>
        <v>Utah</v>
      </c>
    </row>
    <row r="4911" spans="1:10">
      <c r="A4911" t="s">
        <v>137</v>
      </c>
      <c r="B4911" t="s">
        <v>322</v>
      </c>
      <c r="C4911">
        <v>2025</v>
      </c>
      <c r="D4911">
        <v>2</v>
      </c>
      <c r="E4911">
        <v>84652</v>
      </c>
      <c r="F4911" t="s">
        <v>290</v>
      </c>
      <c r="G4911">
        <v>2</v>
      </c>
      <c r="H4911" t="str">
        <f>_xlfn.XLOOKUP(Table1[[#This Row],[ZIPCODE]],Table2[Zip Code],Table2[County])</f>
        <v>Sevier</v>
      </c>
      <c r="I4911" t="str">
        <f>_xlfn.XLOOKUP(Table1[[#This Row],[ZIPCODE]],Table3[zip],Table3[county])</f>
        <v>Sevier County</v>
      </c>
      <c r="J4911" t="str">
        <f>IFERROR(Table1[[#This Row],[County (Utah.gov)]], SUBSTITUTE(Table1[[#This Row],[County (WPR)]], " County", ""))</f>
        <v>Sevier</v>
      </c>
    </row>
    <row r="4912" spans="1:10">
      <c r="A4912" t="s">
        <v>137</v>
      </c>
      <c r="B4912" t="s">
        <v>322</v>
      </c>
      <c r="C4912">
        <v>2025</v>
      </c>
      <c r="D4912">
        <v>2</v>
      </c>
      <c r="E4912">
        <v>84652</v>
      </c>
      <c r="F4912" t="s">
        <v>291</v>
      </c>
      <c r="G4912">
        <v>1</v>
      </c>
      <c r="H4912" t="str">
        <f>_xlfn.XLOOKUP(Table1[[#This Row],[ZIPCODE]],Table2[Zip Code],Table2[County])</f>
        <v>Sevier</v>
      </c>
      <c r="I4912" t="str">
        <f>_xlfn.XLOOKUP(Table1[[#This Row],[ZIPCODE]],Table3[zip],Table3[county])</f>
        <v>Sevier County</v>
      </c>
      <c r="J4912" t="str">
        <f>IFERROR(Table1[[#This Row],[County (Utah.gov)]], SUBSTITUTE(Table1[[#This Row],[County (WPR)]], " County", ""))</f>
        <v>Sevier</v>
      </c>
    </row>
    <row r="4913" spans="1:10">
      <c r="A4913" t="s">
        <v>137</v>
      </c>
      <c r="B4913" t="s">
        <v>322</v>
      </c>
      <c r="C4913">
        <v>2025</v>
      </c>
      <c r="D4913">
        <v>2</v>
      </c>
      <c r="E4913">
        <v>84653</v>
      </c>
      <c r="F4913" t="s">
        <v>290</v>
      </c>
      <c r="G4913">
        <v>121</v>
      </c>
      <c r="H4913" t="str">
        <f>_xlfn.XLOOKUP(Table1[[#This Row],[ZIPCODE]],Table2[Zip Code],Table2[County])</f>
        <v>Utah</v>
      </c>
      <c r="I4913" t="str">
        <f>_xlfn.XLOOKUP(Table1[[#This Row],[ZIPCODE]],Table3[zip],Table3[county])</f>
        <v>Utah County</v>
      </c>
      <c r="J4913" t="str">
        <f>IFERROR(Table1[[#This Row],[County (Utah.gov)]], SUBSTITUTE(Table1[[#This Row],[County (WPR)]], " County", ""))</f>
        <v>Utah</v>
      </c>
    </row>
    <row r="4914" spans="1:10">
      <c r="A4914" t="s">
        <v>137</v>
      </c>
      <c r="B4914" t="s">
        <v>322</v>
      </c>
      <c r="C4914">
        <v>2025</v>
      </c>
      <c r="D4914">
        <v>2</v>
      </c>
      <c r="E4914">
        <v>84653</v>
      </c>
      <c r="F4914" t="s">
        <v>291</v>
      </c>
      <c r="G4914">
        <v>70</v>
      </c>
      <c r="H4914" t="str">
        <f>_xlfn.XLOOKUP(Table1[[#This Row],[ZIPCODE]],Table2[Zip Code],Table2[County])</f>
        <v>Utah</v>
      </c>
      <c r="I4914" t="str">
        <f>_xlfn.XLOOKUP(Table1[[#This Row],[ZIPCODE]],Table3[zip],Table3[county])</f>
        <v>Utah County</v>
      </c>
      <c r="J4914" t="str">
        <f>IFERROR(Table1[[#This Row],[County (Utah.gov)]], SUBSTITUTE(Table1[[#This Row],[County (WPR)]], " County", ""))</f>
        <v>Utah</v>
      </c>
    </row>
    <row r="4915" spans="1:10">
      <c r="A4915" t="s">
        <v>137</v>
      </c>
      <c r="B4915" t="s">
        <v>322</v>
      </c>
      <c r="C4915">
        <v>2025</v>
      </c>
      <c r="D4915">
        <v>2</v>
      </c>
      <c r="E4915">
        <v>84654</v>
      </c>
      <c r="F4915" t="s">
        <v>290</v>
      </c>
      <c r="G4915">
        <v>4</v>
      </c>
      <c r="H4915" t="str">
        <f>_xlfn.XLOOKUP(Table1[[#This Row],[ZIPCODE]],Table2[Zip Code],Table2[County])</f>
        <v>Sevier</v>
      </c>
      <c r="I4915" t="str">
        <f>_xlfn.XLOOKUP(Table1[[#This Row],[ZIPCODE]],Table3[zip],Table3[county])</f>
        <v>Sevier County</v>
      </c>
      <c r="J4915" t="str">
        <f>IFERROR(Table1[[#This Row],[County (Utah.gov)]], SUBSTITUTE(Table1[[#This Row],[County (WPR)]], " County", ""))</f>
        <v>Sevier</v>
      </c>
    </row>
    <row r="4916" spans="1:10">
      <c r="A4916" t="s">
        <v>137</v>
      </c>
      <c r="B4916" t="s">
        <v>322</v>
      </c>
      <c r="C4916">
        <v>2025</v>
      </c>
      <c r="D4916">
        <v>2</v>
      </c>
      <c r="E4916">
        <v>84655</v>
      </c>
      <c r="F4916" t="s">
        <v>290</v>
      </c>
      <c r="G4916">
        <v>119</v>
      </c>
      <c r="H4916" t="str">
        <f>_xlfn.XLOOKUP(Table1[[#This Row],[ZIPCODE]],Table2[Zip Code],Table2[County])</f>
        <v>Utah</v>
      </c>
      <c r="I4916" t="str">
        <f>_xlfn.XLOOKUP(Table1[[#This Row],[ZIPCODE]],Table3[zip],Table3[county])</f>
        <v>Utah County</v>
      </c>
      <c r="J4916" t="str">
        <f>IFERROR(Table1[[#This Row],[County (Utah.gov)]], SUBSTITUTE(Table1[[#This Row],[County (WPR)]], " County", ""))</f>
        <v>Utah</v>
      </c>
    </row>
    <row r="4917" spans="1:10">
      <c r="A4917" t="s">
        <v>137</v>
      </c>
      <c r="B4917" t="s">
        <v>322</v>
      </c>
      <c r="C4917">
        <v>2025</v>
      </c>
      <c r="D4917">
        <v>2</v>
      </c>
      <c r="E4917">
        <v>84655</v>
      </c>
      <c r="F4917" t="s">
        <v>291</v>
      </c>
      <c r="G4917">
        <v>75</v>
      </c>
      <c r="H4917" t="str">
        <f>_xlfn.XLOOKUP(Table1[[#This Row],[ZIPCODE]],Table2[Zip Code],Table2[County])</f>
        <v>Utah</v>
      </c>
      <c r="I4917" t="str">
        <f>_xlfn.XLOOKUP(Table1[[#This Row],[ZIPCODE]],Table3[zip],Table3[county])</f>
        <v>Utah County</v>
      </c>
      <c r="J4917" t="str">
        <f>IFERROR(Table1[[#This Row],[County (Utah.gov)]], SUBSTITUTE(Table1[[#This Row],[County (WPR)]], " County", ""))</f>
        <v>Utah</v>
      </c>
    </row>
    <row r="4918" spans="1:10">
      <c r="A4918" t="s">
        <v>137</v>
      </c>
      <c r="B4918" t="s">
        <v>322</v>
      </c>
      <c r="C4918">
        <v>2025</v>
      </c>
      <c r="D4918">
        <v>2</v>
      </c>
      <c r="E4918">
        <v>84657</v>
      </c>
      <c r="F4918" t="s">
        <v>291</v>
      </c>
      <c r="G4918">
        <v>1</v>
      </c>
      <c r="H4918" t="str">
        <f>_xlfn.XLOOKUP(Table1[[#This Row],[ZIPCODE]],Table2[Zip Code],Table2[County])</f>
        <v>Sevier</v>
      </c>
      <c r="I4918" t="str">
        <f>_xlfn.XLOOKUP(Table1[[#This Row],[ZIPCODE]],Table3[zip],Table3[county])</f>
        <v>Sevier County</v>
      </c>
      <c r="J4918" t="str">
        <f>IFERROR(Table1[[#This Row],[County (Utah.gov)]], SUBSTITUTE(Table1[[#This Row],[County (WPR)]], " County", ""))</f>
        <v>Sevier</v>
      </c>
    </row>
    <row r="4919" spans="1:10">
      <c r="A4919" t="s">
        <v>137</v>
      </c>
      <c r="B4919" t="s">
        <v>322</v>
      </c>
      <c r="C4919">
        <v>2025</v>
      </c>
      <c r="D4919">
        <v>2</v>
      </c>
      <c r="E4919">
        <v>84660</v>
      </c>
      <c r="F4919" t="s">
        <v>290</v>
      </c>
      <c r="G4919">
        <v>444</v>
      </c>
      <c r="H4919" t="str">
        <f>_xlfn.XLOOKUP(Table1[[#This Row],[ZIPCODE]],Table2[Zip Code],Table2[County])</f>
        <v>Utah</v>
      </c>
      <c r="I4919" t="str">
        <f>_xlfn.XLOOKUP(Table1[[#This Row],[ZIPCODE]],Table3[zip],Table3[county])</f>
        <v>Utah County</v>
      </c>
      <c r="J4919" t="str">
        <f>IFERROR(Table1[[#This Row],[County (Utah.gov)]], SUBSTITUTE(Table1[[#This Row],[County (WPR)]], " County", ""))</f>
        <v>Utah</v>
      </c>
    </row>
    <row r="4920" spans="1:10">
      <c r="A4920" t="s">
        <v>137</v>
      </c>
      <c r="B4920" t="s">
        <v>322</v>
      </c>
      <c r="C4920">
        <v>2025</v>
      </c>
      <c r="D4920">
        <v>2</v>
      </c>
      <c r="E4920">
        <v>84660</v>
      </c>
      <c r="F4920" t="s">
        <v>291</v>
      </c>
      <c r="G4920">
        <v>275</v>
      </c>
      <c r="H4920" t="str">
        <f>_xlfn.XLOOKUP(Table1[[#This Row],[ZIPCODE]],Table2[Zip Code],Table2[County])</f>
        <v>Utah</v>
      </c>
      <c r="I4920" t="str">
        <f>_xlfn.XLOOKUP(Table1[[#This Row],[ZIPCODE]],Table3[zip],Table3[county])</f>
        <v>Utah County</v>
      </c>
      <c r="J4920" t="str">
        <f>IFERROR(Table1[[#This Row],[County (Utah.gov)]], SUBSTITUTE(Table1[[#This Row],[County (WPR)]], " County", ""))</f>
        <v>Utah</v>
      </c>
    </row>
    <row r="4921" spans="1:10">
      <c r="A4921" t="s">
        <v>137</v>
      </c>
      <c r="B4921" t="s">
        <v>322</v>
      </c>
      <c r="C4921">
        <v>2025</v>
      </c>
      <c r="D4921">
        <v>2</v>
      </c>
      <c r="E4921">
        <v>84662</v>
      </c>
      <c r="F4921" t="s">
        <v>290</v>
      </c>
      <c r="G4921">
        <v>2</v>
      </c>
      <c r="H4921" t="str">
        <f>_xlfn.XLOOKUP(Table1[[#This Row],[ZIPCODE]],Table2[Zip Code],Table2[County])</f>
        <v>Sanpete</v>
      </c>
      <c r="I4921" t="str">
        <f>_xlfn.XLOOKUP(Table1[[#This Row],[ZIPCODE]],Table3[zip],Table3[county])</f>
        <v>Sanpete County</v>
      </c>
      <c r="J4921" t="str">
        <f>IFERROR(Table1[[#This Row],[County (Utah.gov)]], SUBSTITUTE(Table1[[#This Row],[County (WPR)]], " County", ""))</f>
        <v>Sanpete</v>
      </c>
    </row>
    <row r="4922" spans="1:10">
      <c r="A4922" t="s">
        <v>137</v>
      </c>
      <c r="B4922" t="s">
        <v>322</v>
      </c>
      <c r="C4922">
        <v>2025</v>
      </c>
      <c r="D4922">
        <v>2</v>
      </c>
      <c r="E4922">
        <v>84662</v>
      </c>
      <c r="F4922" t="s">
        <v>291</v>
      </c>
      <c r="G4922">
        <v>1</v>
      </c>
      <c r="H4922" t="str">
        <f>_xlfn.XLOOKUP(Table1[[#This Row],[ZIPCODE]],Table2[Zip Code],Table2[County])</f>
        <v>Sanpete</v>
      </c>
      <c r="I4922" t="str">
        <f>_xlfn.XLOOKUP(Table1[[#This Row],[ZIPCODE]],Table3[zip],Table3[county])</f>
        <v>Sanpete County</v>
      </c>
      <c r="J4922" t="str">
        <f>IFERROR(Table1[[#This Row],[County (Utah.gov)]], SUBSTITUTE(Table1[[#This Row],[County (WPR)]], " County", ""))</f>
        <v>Sanpete</v>
      </c>
    </row>
    <row r="4923" spans="1:10">
      <c r="A4923" t="s">
        <v>137</v>
      </c>
      <c r="B4923" t="s">
        <v>322</v>
      </c>
      <c r="C4923">
        <v>2025</v>
      </c>
      <c r="D4923">
        <v>2</v>
      </c>
      <c r="E4923">
        <v>84663</v>
      </c>
      <c r="F4923" t="s">
        <v>290</v>
      </c>
      <c r="G4923">
        <v>339</v>
      </c>
      <c r="H4923" t="str">
        <f>_xlfn.XLOOKUP(Table1[[#This Row],[ZIPCODE]],Table2[Zip Code],Table2[County])</f>
        <v>Utah</v>
      </c>
      <c r="I4923" t="str">
        <f>_xlfn.XLOOKUP(Table1[[#This Row],[ZIPCODE]],Table3[zip],Table3[county])</f>
        <v>Utah County</v>
      </c>
      <c r="J4923" t="str">
        <f>IFERROR(Table1[[#This Row],[County (Utah.gov)]], SUBSTITUTE(Table1[[#This Row],[County (WPR)]], " County", ""))</f>
        <v>Utah</v>
      </c>
    </row>
    <row r="4924" spans="1:10">
      <c r="A4924" t="s">
        <v>137</v>
      </c>
      <c r="B4924" t="s">
        <v>322</v>
      </c>
      <c r="C4924">
        <v>2025</v>
      </c>
      <c r="D4924">
        <v>2</v>
      </c>
      <c r="E4924">
        <v>84663</v>
      </c>
      <c r="F4924" t="s">
        <v>291</v>
      </c>
      <c r="G4924">
        <v>205</v>
      </c>
      <c r="H4924" t="str">
        <f>_xlfn.XLOOKUP(Table1[[#This Row],[ZIPCODE]],Table2[Zip Code],Table2[County])</f>
        <v>Utah</v>
      </c>
      <c r="I4924" t="str">
        <f>_xlfn.XLOOKUP(Table1[[#This Row],[ZIPCODE]],Table3[zip],Table3[county])</f>
        <v>Utah County</v>
      </c>
      <c r="J4924" t="str">
        <f>IFERROR(Table1[[#This Row],[County (Utah.gov)]], SUBSTITUTE(Table1[[#This Row],[County (WPR)]], " County", ""))</f>
        <v>Utah</v>
      </c>
    </row>
    <row r="4925" spans="1:10">
      <c r="A4925" t="s">
        <v>137</v>
      </c>
      <c r="B4925" t="s">
        <v>322</v>
      </c>
      <c r="C4925">
        <v>2025</v>
      </c>
      <c r="D4925">
        <v>2</v>
      </c>
      <c r="E4925">
        <v>84664</v>
      </c>
      <c r="F4925" t="s">
        <v>290</v>
      </c>
      <c r="G4925">
        <v>177</v>
      </c>
      <c r="H4925" t="str">
        <f>_xlfn.XLOOKUP(Table1[[#This Row],[ZIPCODE]],Table2[Zip Code],Table2[County])</f>
        <v>Utah</v>
      </c>
      <c r="I4925" t="str">
        <f>_xlfn.XLOOKUP(Table1[[#This Row],[ZIPCODE]],Table3[zip],Table3[county])</f>
        <v>Utah County</v>
      </c>
      <c r="J4925" t="str">
        <f>IFERROR(Table1[[#This Row],[County (Utah.gov)]], SUBSTITUTE(Table1[[#This Row],[County (WPR)]], " County", ""))</f>
        <v>Utah</v>
      </c>
    </row>
    <row r="4926" spans="1:10">
      <c r="A4926" t="s">
        <v>137</v>
      </c>
      <c r="B4926" t="s">
        <v>322</v>
      </c>
      <c r="C4926">
        <v>2025</v>
      </c>
      <c r="D4926">
        <v>2</v>
      </c>
      <c r="E4926">
        <v>84664</v>
      </c>
      <c r="F4926" t="s">
        <v>291</v>
      </c>
      <c r="G4926">
        <v>79</v>
      </c>
      <c r="H4926" t="str">
        <f>_xlfn.XLOOKUP(Table1[[#This Row],[ZIPCODE]],Table2[Zip Code],Table2[County])</f>
        <v>Utah</v>
      </c>
      <c r="I4926" t="str">
        <f>_xlfn.XLOOKUP(Table1[[#This Row],[ZIPCODE]],Table3[zip],Table3[county])</f>
        <v>Utah County</v>
      </c>
      <c r="J4926" t="str">
        <f>IFERROR(Table1[[#This Row],[County (Utah.gov)]], SUBSTITUTE(Table1[[#This Row],[County (WPR)]], " County", ""))</f>
        <v>Utah</v>
      </c>
    </row>
    <row r="4927" spans="1:10">
      <c r="A4927" t="s">
        <v>137</v>
      </c>
      <c r="B4927" t="s">
        <v>322</v>
      </c>
      <c r="C4927">
        <v>2025</v>
      </c>
      <c r="D4927">
        <v>2</v>
      </c>
      <c r="E4927">
        <v>84665</v>
      </c>
      <c r="F4927" t="s">
        <v>290</v>
      </c>
      <c r="G4927">
        <v>1</v>
      </c>
      <c r="H4927" t="str">
        <f>_xlfn.XLOOKUP(Table1[[#This Row],[ZIPCODE]],Table2[Zip Code],Table2[County])</f>
        <v>Sanpete</v>
      </c>
      <c r="I4927" t="str">
        <f>_xlfn.XLOOKUP(Table1[[#This Row],[ZIPCODE]],Table3[zip],Table3[county])</f>
        <v>Sanpete County</v>
      </c>
      <c r="J4927" t="str">
        <f>IFERROR(Table1[[#This Row],[County (Utah.gov)]], SUBSTITUTE(Table1[[#This Row],[County (WPR)]], " County", ""))</f>
        <v>Sanpete</v>
      </c>
    </row>
    <row r="4928" spans="1:10">
      <c r="A4928" t="s">
        <v>137</v>
      </c>
      <c r="B4928" t="s">
        <v>322</v>
      </c>
      <c r="C4928">
        <v>2025</v>
      </c>
      <c r="D4928">
        <v>2</v>
      </c>
      <c r="E4928">
        <v>84667</v>
      </c>
      <c r="F4928" t="s">
        <v>290</v>
      </c>
      <c r="G4928">
        <v>1</v>
      </c>
      <c r="H4928" t="str">
        <f>_xlfn.XLOOKUP(Table1[[#This Row],[ZIPCODE]],Table2[Zip Code],Table2[County])</f>
        <v>Sanpete</v>
      </c>
      <c r="I4928" t="str">
        <f>_xlfn.XLOOKUP(Table1[[#This Row],[ZIPCODE]],Table3[zip],Table3[county])</f>
        <v>Sanpete County</v>
      </c>
      <c r="J4928" t="str">
        <f>IFERROR(Table1[[#This Row],[County (Utah.gov)]], SUBSTITUTE(Table1[[#This Row],[County (WPR)]], " County", ""))</f>
        <v>Sanpete</v>
      </c>
    </row>
    <row r="4929" spans="1:10">
      <c r="A4929" t="s">
        <v>137</v>
      </c>
      <c r="B4929" t="s">
        <v>322</v>
      </c>
      <c r="C4929">
        <v>2025</v>
      </c>
      <c r="D4929">
        <v>2</v>
      </c>
      <c r="E4929">
        <v>84667</v>
      </c>
      <c r="F4929" t="s">
        <v>291</v>
      </c>
      <c r="G4929">
        <v>2</v>
      </c>
      <c r="H4929" t="str">
        <f>_xlfn.XLOOKUP(Table1[[#This Row],[ZIPCODE]],Table2[Zip Code],Table2[County])</f>
        <v>Sanpete</v>
      </c>
      <c r="I4929" t="str">
        <f>_xlfn.XLOOKUP(Table1[[#This Row],[ZIPCODE]],Table3[zip],Table3[county])</f>
        <v>Sanpete County</v>
      </c>
      <c r="J4929" t="str">
        <f>IFERROR(Table1[[#This Row],[County (Utah.gov)]], SUBSTITUTE(Table1[[#This Row],[County (WPR)]], " County", ""))</f>
        <v>Sanpete</v>
      </c>
    </row>
    <row r="4930" spans="1:10">
      <c r="A4930" t="s">
        <v>137</v>
      </c>
      <c r="B4930" t="s">
        <v>322</v>
      </c>
      <c r="C4930">
        <v>2025</v>
      </c>
      <c r="D4930">
        <v>2</v>
      </c>
      <c r="E4930">
        <v>84701</v>
      </c>
      <c r="F4930" t="s">
        <v>290</v>
      </c>
      <c r="G4930">
        <v>10</v>
      </c>
      <c r="H4930" t="str">
        <f>_xlfn.XLOOKUP(Table1[[#This Row],[ZIPCODE]],Table2[Zip Code],Table2[County])</f>
        <v>Sevier</v>
      </c>
      <c r="I4930" t="str">
        <f>_xlfn.XLOOKUP(Table1[[#This Row],[ZIPCODE]],Table3[zip],Table3[county])</f>
        <v>Sevier County</v>
      </c>
      <c r="J4930" t="str">
        <f>IFERROR(Table1[[#This Row],[County (Utah.gov)]], SUBSTITUTE(Table1[[#This Row],[County (WPR)]], " County", ""))</f>
        <v>Sevier</v>
      </c>
    </row>
    <row r="4931" spans="1:10">
      <c r="A4931" t="s">
        <v>137</v>
      </c>
      <c r="B4931" t="s">
        <v>322</v>
      </c>
      <c r="C4931">
        <v>2025</v>
      </c>
      <c r="D4931">
        <v>2</v>
      </c>
      <c r="E4931">
        <v>84701</v>
      </c>
      <c r="F4931" t="s">
        <v>291</v>
      </c>
      <c r="G4931">
        <v>5</v>
      </c>
      <c r="H4931" t="str">
        <f>_xlfn.XLOOKUP(Table1[[#This Row],[ZIPCODE]],Table2[Zip Code],Table2[County])</f>
        <v>Sevier</v>
      </c>
      <c r="I4931" t="str">
        <f>_xlfn.XLOOKUP(Table1[[#This Row],[ZIPCODE]],Table3[zip],Table3[county])</f>
        <v>Sevier County</v>
      </c>
      <c r="J4931" t="str">
        <f>IFERROR(Table1[[#This Row],[County (Utah.gov)]], SUBSTITUTE(Table1[[#This Row],[County (WPR)]], " County", ""))</f>
        <v>Sevier</v>
      </c>
    </row>
    <row r="4932" spans="1:10">
      <c r="A4932" t="s">
        <v>137</v>
      </c>
      <c r="B4932" t="s">
        <v>322</v>
      </c>
      <c r="C4932">
        <v>2025</v>
      </c>
      <c r="D4932">
        <v>2</v>
      </c>
      <c r="E4932">
        <v>84707</v>
      </c>
      <c r="F4932" t="s">
        <v>291</v>
      </c>
      <c r="G4932">
        <v>1</v>
      </c>
      <c r="H4932" t="e">
        <f>_xlfn.XLOOKUP(Table1[[#This Row],[ZIPCODE]],Table2[Zip Code],Table2[County])</f>
        <v>#N/A</v>
      </c>
      <c r="I4932" t="e">
        <f>_xlfn.XLOOKUP(Table1[[#This Row],[ZIPCODE]],Table3[zip],Table3[county])</f>
        <v>#N/A</v>
      </c>
      <c r="J4932" t="e">
        <f>IFERROR(Table1[[#This Row],[County (Utah.gov)]], SUBSTITUTE(Table1[[#This Row],[County (WPR)]], " County", ""))</f>
        <v>#N/A</v>
      </c>
    </row>
    <row r="4933" spans="1:10">
      <c r="A4933" t="s">
        <v>137</v>
      </c>
      <c r="B4933" t="s">
        <v>322</v>
      </c>
      <c r="C4933">
        <v>2025</v>
      </c>
      <c r="D4933">
        <v>2</v>
      </c>
      <c r="E4933">
        <v>84711</v>
      </c>
      <c r="F4933" t="s">
        <v>290</v>
      </c>
      <c r="G4933">
        <v>1</v>
      </c>
      <c r="H4933" t="str">
        <f>_xlfn.XLOOKUP(Table1[[#This Row],[ZIPCODE]],Table2[Zip Code],Table2[County])</f>
        <v>Sevier</v>
      </c>
      <c r="I4933" t="str">
        <f>_xlfn.XLOOKUP(Table1[[#This Row],[ZIPCODE]],Table3[zip],Table3[county])</f>
        <v>Sevier County</v>
      </c>
      <c r="J4933" t="str">
        <f>IFERROR(Table1[[#This Row],[County (Utah.gov)]], SUBSTITUTE(Table1[[#This Row],[County (WPR)]], " County", ""))</f>
        <v>Sevier</v>
      </c>
    </row>
    <row r="4934" spans="1:10">
      <c r="A4934" t="s">
        <v>137</v>
      </c>
      <c r="B4934" t="s">
        <v>322</v>
      </c>
      <c r="C4934">
        <v>2025</v>
      </c>
      <c r="D4934">
        <v>2</v>
      </c>
      <c r="E4934">
        <v>84712</v>
      </c>
      <c r="F4934" t="s">
        <v>290</v>
      </c>
      <c r="G4934">
        <v>1</v>
      </c>
      <c r="H4934" t="str">
        <f>_xlfn.XLOOKUP(Table1[[#This Row],[ZIPCODE]],Table2[Zip Code],Table2[County])</f>
        <v>Garfield</v>
      </c>
      <c r="I4934" t="str">
        <f>_xlfn.XLOOKUP(Table1[[#This Row],[ZIPCODE]],Table3[zip],Table3[county])</f>
        <v>Piute County</v>
      </c>
      <c r="J4934" t="str">
        <f>IFERROR(Table1[[#This Row],[County (Utah.gov)]], SUBSTITUTE(Table1[[#This Row],[County (WPR)]], " County", ""))</f>
        <v>Garfield</v>
      </c>
    </row>
    <row r="4935" spans="1:10">
      <c r="A4935" t="s">
        <v>137</v>
      </c>
      <c r="B4935" t="s">
        <v>322</v>
      </c>
      <c r="C4935">
        <v>2025</v>
      </c>
      <c r="D4935">
        <v>2</v>
      </c>
      <c r="E4935">
        <v>84713</v>
      </c>
      <c r="F4935" t="s">
        <v>290</v>
      </c>
      <c r="G4935">
        <v>6</v>
      </c>
      <c r="H4935" t="str">
        <f>_xlfn.XLOOKUP(Table1[[#This Row],[ZIPCODE]],Table2[Zip Code],Table2[County])</f>
        <v>Beaver</v>
      </c>
      <c r="I4935" t="str">
        <f>_xlfn.XLOOKUP(Table1[[#This Row],[ZIPCODE]],Table3[zip],Table3[county])</f>
        <v>Beaver County</v>
      </c>
      <c r="J4935" t="str">
        <f>IFERROR(Table1[[#This Row],[County (Utah.gov)]], SUBSTITUTE(Table1[[#This Row],[County (WPR)]], " County", ""))</f>
        <v>Beaver</v>
      </c>
    </row>
    <row r="4936" spans="1:10">
      <c r="A4936" t="s">
        <v>137</v>
      </c>
      <c r="B4936" t="s">
        <v>322</v>
      </c>
      <c r="C4936">
        <v>2025</v>
      </c>
      <c r="D4936">
        <v>2</v>
      </c>
      <c r="E4936">
        <v>84713</v>
      </c>
      <c r="F4936" t="s">
        <v>291</v>
      </c>
      <c r="G4936">
        <v>1</v>
      </c>
      <c r="H4936" t="str">
        <f>_xlfn.XLOOKUP(Table1[[#This Row],[ZIPCODE]],Table2[Zip Code],Table2[County])</f>
        <v>Beaver</v>
      </c>
      <c r="I4936" t="str">
        <f>_xlfn.XLOOKUP(Table1[[#This Row],[ZIPCODE]],Table3[zip],Table3[county])</f>
        <v>Beaver County</v>
      </c>
      <c r="J4936" t="str">
        <f>IFERROR(Table1[[#This Row],[County (Utah.gov)]], SUBSTITUTE(Table1[[#This Row],[County (WPR)]], " County", ""))</f>
        <v>Beaver</v>
      </c>
    </row>
    <row r="4937" spans="1:10">
      <c r="A4937" t="s">
        <v>137</v>
      </c>
      <c r="B4937" t="s">
        <v>322</v>
      </c>
      <c r="C4937">
        <v>2025</v>
      </c>
      <c r="D4937">
        <v>2</v>
      </c>
      <c r="E4937">
        <v>84720</v>
      </c>
      <c r="F4937" t="s">
        <v>290</v>
      </c>
      <c r="G4937">
        <v>17</v>
      </c>
      <c r="H4937" t="str">
        <f>_xlfn.XLOOKUP(Table1[[#This Row],[ZIPCODE]],Table2[Zip Code],Table2[County])</f>
        <v>Iron</v>
      </c>
      <c r="I4937" t="str">
        <f>_xlfn.XLOOKUP(Table1[[#This Row],[ZIPCODE]],Table3[zip],Table3[county])</f>
        <v>Iron County</v>
      </c>
      <c r="J4937" t="str">
        <f>IFERROR(Table1[[#This Row],[County (Utah.gov)]], SUBSTITUTE(Table1[[#This Row],[County (WPR)]], " County", ""))</f>
        <v>Iron</v>
      </c>
    </row>
    <row r="4938" spans="1:10">
      <c r="A4938" t="s">
        <v>137</v>
      </c>
      <c r="B4938" t="s">
        <v>322</v>
      </c>
      <c r="C4938">
        <v>2025</v>
      </c>
      <c r="D4938">
        <v>2</v>
      </c>
      <c r="E4938">
        <v>84720</v>
      </c>
      <c r="F4938" t="s">
        <v>291</v>
      </c>
      <c r="G4938">
        <v>6</v>
      </c>
      <c r="H4938" t="str">
        <f>_xlfn.XLOOKUP(Table1[[#This Row],[ZIPCODE]],Table2[Zip Code],Table2[County])</f>
        <v>Iron</v>
      </c>
      <c r="I4938" t="str">
        <f>_xlfn.XLOOKUP(Table1[[#This Row],[ZIPCODE]],Table3[zip],Table3[county])</f>
        <v>Iron County</v>
      </c>
      <c r="J4938" t="str">
        <f>IFERROR(Table1[[#This Row],[County (Utah.gov)]], SUBSTITUTE(Table1[[#This Row],[County (WPR)]], " County", ""))</f>
        <v>Iron</v>
      </c>
    </row>
    <row r="4939" spans="1:10">
      <c r="A4939" t="s">
        <v>137</v>
      </c>
      <c r="B4939" t="s">
        <v>322</v>
      </c>
      <c r="C4939">
        <v>2025</v>
      </c>
      <c r="D4939">
        <v>2</v>
      </c>
      <c r="E4939">
        <v>84721</v>
      </c>
      <c r="F4939" t="s">
        <v>290</v>
      </c>
      <c r="G4939">
        <v>12</v>
      </c>
      <c r="H4939" t="str">
        <f>_xlfn.XLOOKUP(Table1[[#This Row],[ZIPCODE]],Table2[Zip Code],Table2[County])</f>
        <v>Iron</v>
      </c>
      <c r="I4939" t="str">
        <f>_xlfn.XLOOKUP(Table1[[#This Row],[ZIPCODE]],Table3[zip],Table3[county])</f>
        <v>Iron County</v>
      </c>
      <c r="J4939" t="str">
        <f>IFERROR(Table1[[#This Row],[County (Utah.gov)]], SUBSTITUTE(Table1[[#This Row],[County (WPR)]], " County", ""))</f>
        <v>Iron</v>
      </c>
    </row>
    <row r="4940" spans="1:10">
      <c r="A4940" t="s">
        <v>137</v>
      </c>
      <c r="B4940" t="s">
        <v>322</v>
      </c>
      <c r="C4940">
        <v>2025</v>
      </c>
      <c r="D4940">
        <v>2</v>
      </c>
      <c r="E4940">
        <v>84721</v>
      </c>
      <c r="F4940" t="s">
        <v>291</v>
      </c>
      <c r="G4940">
        <v>9</v>
      </c>
      <c r="H4940" t="str">
        <f>_xlfn.XLOOKUP(Table1[[#This Row],[ZIPCODE]],Table2[Zip Code],Table2[County])</f>
        <v>Iron</v>
      </c>
      <c r="I4940" t="str">
        <f>_xlfn.XLOOKUP(Table1[[#This Row],[ZIPCODE]],Table3[zip],Table3[county])</f>
        <v>Iron County</v>
      </c>
      <c r="J4940" t="str">
        <f>IFERROR(Table1[[#This Row],[County (Utah.gov)]], SUBSTITUTE(Table1[[#This Row],[County (WPR)]], " County", ""))</f>
        <v>Iron</v>
      </c>
    </row>
    <row r="4941" spans="1:10">
      <c r="A4941" t="s">
        <v>137</v>
      </c>
      <c r="B4941" t="s">
        <v>322</v>
      </c>
      <c r="C4941">
        <v>2025</v>
      </c>
      <c r="D4941">
        <v>2</v>
      </c>
      <c r="E4941">
        <v>84723</v>
      </c>
      <c r="F4941" t="s">
        <v>290</v>
      </c>
      <c r="G4941">
        <v>4</v>
      </c>
      <c r="H4941" t="str">
        <f>_xlfn.XLOOKUP(Table1[[#This Row],[ZIPCODE]],Table2[Zip Code],Table2[County])</f>
        <v>Piute</v>
      </c>
      <c r="I4941" t="str">
        <f>_xlfn.XLOOKUP(Table1[[#This Row],[ZIPCODE]],Table3[zip],Table3[county])</f>
        <v>Piute County</v>
      </c>
      <c r="J4941" t="str">
        <f>IFERROR(Table1[[#This Row],[County (Utah.gov)]], SUBSTITUTE(Table1[[#This Row],[County (WPR)]], " County", ""))</f>
        <v>Piute</v>
      </c>
    </row>
    <row r="4942" spans="1:10">
      <c r="A4942" t="s">
        <v>137</v>
      </c>
      <c r="B4942" t="s">
        <v>322</v>
      </c>
      <c r="C4942">
        <v>2025</v>
      </c>
      <c r="D4942">
        <v>2</v>
      </c>
      <c r="E4942">
        <v>84725</v>
      </c>
      <c r="F4942" t="s">
        <v>290</v>
      </c>
      <c r="G4942">
        <v>1</v>
      </c>
      <c r="H4942" t="str">
        <f>_xlfn.XLOOKUP(Table1[[#This Row],[ZIPCODE]],Table2[Zip Code],Table2[County])</f>
        <v>Washington</v>
      </c>
      <c r="I4942" t="str">
        <f>_xlfn.XLOOKUP(Table1[[#This Row],[ZIPCODE]],Table3[zip],Table3[county])</f>
        <v>Washington County</v>
      </c>
      <c r="J4942" t="str">
        <f>IFERROR(Table1[[#This Row],[County (Utah.gov)]], SUBSTITUTE(Table1[[#This Row],[County (WPR)]], " County", ""))</f>
        <v>Washington</v>
      </c>
    </row>
    <row r="4943" spans="1:10">
      <c r="A4943" t="s">
        <v>137</v>
      </c>
      <c r="B4943" t="s">
        <v>322</v>
      </c>
      <c r="C4943">
        <v>2025</v>
      </c>
      <c r="D4943">
        <v>2</v>
      </c>
      <c r="E4943">
        <v>84737</v>
      </c>
      <c r="F4943" t="s">
        <v>290</v>
      </c>
      <c r="G4943">
        <v>12</v>
      </c>
      <c r="H4943" t="str">
        <f>_xlfn.XLOOKUP(Table1[[#This Row],[ZIPCODE]],Table2[Zip Code],Table2[County])</f>
        <v>Washington</v>
      </c>
      <c r="I4943" t="str">
        <f>_xlfn.XLOOKUP(Table1[[#This Row],[ZIPCODE]],Table3[zip],Table3[county])</f>
        <v>Washington County</v>
      </c>
      <c r="J4943" t="str">
        <f>IFERROR(Table1[[#This Row],[County (Utah.gov)]], SUBSTITUTE(Table1[[#This Row],[County (WPR)]], " County", ""))</f>
        <v>Washington</v>
      </c>
    </row>
    <row r="4944" spans="1:10">
      <c r="A4944" t="s">
        <v>137</v>
      </c>
      <c r="B4944" t="s">
        <v>322</v>
      </c>
      <c r="C4944">
        <v>2025</v>
      </c>
      <c r="D4944">
        <v>2</v>
      </c>
      <c r="E4944">
        <v>84737</v>
      </c>
      <c r="F4944" t="s">
        <v>291</v>
      </c>
      <c r="G4944">
        <v>8</v>
      </c>
      <c r="H4944" t="str">
        <f>_xlfn.XLOOKUP(Table1[[#This Row],[ZIPCODE]],Table2[Zip Code],Table2[County])</f>
        <v>Washington</v>
      </c>
      <c r="I4944" t="str">
        <f>_xlfn.XLOOKUP(Table1[[#This Row],[ZIPCODE]],Table3[zip],Table3[county])</f>
        <v>Washington County</v>
      </c>
      <c r="J4944" t="str">
        <f>IFERROR(Table1[[#This Row],[County (Utah.gov)]], SUBSTITUTE(Table1[[#This Row],[County (WPR)]], " County", ""))</f>
        <v>Washington</v>
      </c>
    </row>
    <row r="4945" spans="1:10">
      <c r="A4945" t="s">
        <v>137</v>
      </c>
      <c r="B4945" t="s">
        <v>322</v>
      </c>
      <c r="C4945">
        <v>2025</v>
      </c>
      <c r="D4945">
        <v>2</v>
      </c>
      <c r="E4945">
        <v>84738</v>
      </c>
      <c r="F4945" t="s">
        <v>290</v>
      </c>
      <c r="G4945">
        <v>11</v>
      </c>
      <c r="H4945" t="str">
        <f>_xlfn.XLOOKUP(Table1[[#This Row],[ZIPCODE]],Table2[Zip Code],Table2[County])</f>
        <v>Washington</v>
      </c>
      <c r="I4945" t="str">
        <f>_xlfn.XLOOKUP(Table1[[#This Row],[ZIPCODE]],Table3[zip],Table3[county])</f>
        <v>Washington County</v>
      </c>
      <c r="J4945" t="str">
        <f>IFERROR(Table1[[#This Row],[County (Utah.gov)]], SUBSTITUTE(Table1[[#This Row],[County (WPR)]], " County", ""))</f>
        <v>Washington</v>
      </c>
    </row>
    <row r="4946" spans="1:10">
      <c r="A4946" t="s">
        <v>137</v>
      </c>
      <c r="B4946" t="s">
        <v>322</v>
      </c>
      <c r="C4946">
        <v>2025</v>
      </c>
      <c r="D4946">
        <v>2</v>
      </c>
      <c r="E4946">
        <v>84738</v>
      </c>
      <c r="F4946" t="s">
        <v>291</v>
      </c>
      <c r="G4946">
        <v>6</v>
      </c>
      <c r="H4946" t="str">
        <f>_xlfn.XLOOKUP(Table1[[#This Row],[ZIPCODE]],Table2[Zip Code],Table2[County])</f>
        <v>Washington</v>
      </c>
      <c r="I4946" t="str">
        <f>_xlfn.XLOOKUP(Table1[[#This Row],[ZIPCODE]],Table3[zip],Table3[county])</f>
        <v>Washington County</v>
      </c>
      <c r="J4946" t="str">
        <f>IFERROR(Table1[[#This Row],[County (Utah.gov)]], SUBSTITUTE(Table1[[#This Row],[County (WPR)]], " County", ""))</f>
        <v>Washington</v>
      </c>
    </row>
    <row r="4947" spans="1:10">
      <c r="A4947" t="s">
        <v>137</v>
      </c>
      <c r="B4947" t="s">
        <v>322</v>
      </c>
      <c r="C4947">
        <v>2025</v>
      </c>
      <c r="D4947">
        <v>2</v>
      </c>
      <c r="E4947">
        <v>84741</v>
      </c>
      <c r="F4947" t="s">
        <v>290</v>
      </c>
      <c r="G4947">
        <v>6</v>
      </c>
      <c r="H4947" t="str">
        <f>_xlfn.XLOOKUP(Table1[[#This Row],[ZIPCODE]],Table2[Zip Code],Table2[County])</f>
        <v>Kane</v>
      </c>
      <c r="I4947" t="str">
        <f>_xlfn.XLOOKUP(Table1[[#This Row],[ZIPCODE]],Table3[zip],Table3[county])</f>
        <v>Kane County</v>
      </c>
      <c r="J4947" t="str">
        <f>IFERROR(Table1[[#This Row],[County (Utah.gov)]], SUBSTITUTE(Table1[[#This Row],[County (WPR)]], " County", ""))</f>
        <v>Kane</v>
      </c>
    </row>
    <row r="4948" spans="1:10">
      <c r="A4948" t="s">
        <v>137</v>
      </c>
      <c r="B4948" t="s">
        <v>322</v>
      </c>
      <c r="C4948">
        <v>2025</v>
      </c>
      <c r="D4948">
        <v>2</v>
      </c>
      <c r="E4948">
        <v>84741</v>
      </c>
      <c r="F4948" t="s">
        <v>291</v>
      </c>
      <c r="G4948">
        <v>1</v>
      </c>
      <c r="H4948" t="str">
        <f>_xlfn.XLOOKUP(Table1[[#This Row],[ZIPCODE]],Table2[Zip Code],Table2[County])</f>
        <v>Kane</v>
      </c>
      <c r="I4948" t="str">
        <f>_xlfn.XLOOKUP(Table1[[#This Row],[ZIPCODE]],Table3[zip],Table3[county])</f>
        <v>Kane County</v>
      </c>
      <c r="J4948" t="str">
        <f>IFERROR(Table1[[#This Row],[County (Utah.gov)]], SUBSTITUTE(Table1[[#This Row],[County (WPR)]], " County", ""))</f>
        <v>Kane</v>
      </c>
    </row>
    <row r="4949" spans="1:10">
      <c r="A4949" t="s">
        <v>137</v>
      </c>
      <c r="B4949" t="s">
        <v>322</v>
      </c>
      <c r="C4949">
        <v>2025</v>
      </c>
      <c r="D4949">
        <v>2</v>
      </c>
      <c r="E4949">
        <v>84745</v>
      </c>
      <c r="F4949" t="s">
        <v>290</v>
      </c>
      <c r="G4949">
        <v>2</v>
      </c>
      <c r="H4949" t="str">
        <f>_xlfn.XLOOKUP(Table1[[#This Row],[ZIPCODE]],Table2[Zip Code],Table2[County])</f>
        <v>Washington</v>
      </c>
      <c r="I4949" t="str">
        <f>_xlfn.XLOOKUP(Table1[[#This Row],[ZIPCODE]],Table3[zip],Table3[county])</f>
        <v>Washington County</v>
      </c>
      <c r="J4949" t="str">
        <f>IFERROR(Table1[[#This Row],[County (Utah.gov)]], SUBSTITUTE(Table1[[#This Row],[County (WPR)]], " County", ""))</f>
        <v>Washington</v>
      </c>
    </row>
    <row r="4950" spans="1:10">
      <c r="A4950" t="s">
        <v>137</v>
      </c>
      <c r="B4950" t="s">
        <v>322</v>
      </c>
      <c r="C4950">
        <v>2025</v>
      </c>
      <c r="D4950">
        <v>2</v>
      </c>
      <c r="E4950">
        <v>84745</v>
      </c>
      <c r="F4950" t="s">
        <v>291</v>
      </c>
      <c r="G4950">
        <v>1</v>
      </c>
      <c r="H4950" t="str">
        <f>_xlfn.XLOOKUP(Table1[[#This Row],[ZIPCODE]],Table2[Zip Code],Table2[County])</f>
        <v>Washington</v>
      </c>
      <c r="I4950" t="str">
        <f>_xlfn.XLOOKUP(Table1[[#This Row],[ZIPCODE]],Table3[zip],Table3[county])</f>
        <v>Washington County</v>
      </c>
      <c r="J4950" t="str">
        <f>IFERROR(Table1[[#This Row],[County (Utah.gov)]], SUBSTITUTE(Table1[[#This Row],[County (WPR)]], " County", ""))</f>
        <v>Washington</v>
      </c>
    </row>
    <row r="4951" spans="1:10">
      <c r="A4951" t="s">
        <v>137</v>
      </c>
      <c r="B4951" t="s">
        <v>322</v>
      </c>
      <c r="C4951">
        <v>2025</v>
      </c>
      <c r="D4951">
        <v>2</v>
      </c>
      <c r="E4951">
        <v>84747</v>
      </c>
      <c r="F4951" t="s">
        <v>290</v>
      </c>
      <c r="G4951">
        <v>1</v>
      </c>
      <c r="H4951" t="str">
        <f>_xlfn.XLOOKUP(Table1[[#This Row],[ZIPCODE]],Table2[Zip Code],Table2[County])</f>
        <v>Wayne</v>
      </c>
      <c r="I4951" t="str">
        <f>_xlfn.XLOOKUP(Table1[[#This Row],[ZIPCODE]],Table3[zip],Table3[county])</f>
        <v>Wayne County</v>
      </c>
      <c r="J4951" t="str">
        <f>IFERROR(Table1[[#This Row],[County (Utah.gov)]], SUBSTITUTE(Table1[[#This Row],[County (WPR)]], " County", ""))</f>
        <v>Wayne</v>
      </c>
    </row>
    <row r="4952" spans="1:10">
      <c r="A4952" t="s">
        <v>137</v>
      </c>
      <c r="B4952" t="s">
        <v>322</v>
      </c>
      <c r="C4952">
        <v>2025</v>
      </c>
      <c r="D4952">
        <v>2</v>
      </c>
      <c r="E4952">
        <v>84752</v>
      </c>
      <c r="F4952" t="s">
        <v>290</v>
      </c>
      <c r="G4952">
        <v>2</v>
      </c>
      <c r="H4952" t="str">
        <f>_xlfn.XLOOKUP(Table1[[#This Row],[ZIPCODE]],Table2[Zip Code],Table2[County])</f>
        <v>Beaver</v>
      </c>
      <c r="I4952" t="str">
        <f>_xlfn.XLOOKUP(Table1[[#This Row],[ZIPCODE]],Table3[zip],Table3[county])</f>
        <v>Beaver County</v>
      </c>
      <c r="J4952" t="str">
        <f>IFERROR(Table1[[#This Row],[County (Utah.gov)]], SUBSTITUTE(Table1[[#This Row],[County (WPR)]], " County", ""))</f>
        <v>Beaver</v>
      </c>
    </row>
    <row r="4953" spans="1:10">
      <c r="A4953" t="s">
        <v>137</v>
      </c>
      <c r="B4953" t="s">
        <v>322</v>
      </c>
      <c r="C4953">
        <v>2025</v>
      </c>
      <c r="D4953">
        <v>2</v>
      </c>
      <c r="E4953">
        <v>84754</v>
      </c>
      <c r="F4953" t="s">
        <v>290</v>
      </c>
      <c r="G4953">
        <v>3</v>
      </c>
      <c r="H4953" t="str">
        <f>_xlfn.XLOOKUP(Table1[[#This Row],[ZIPCODE]],Table2[Zip Code],Table2[County])</f>
        <v>Sevier</v>
      </c>
      <c r="I4953" t="str">
        <f>_xlfn.XLOOKUP(Table1[[#This Row],[ZIPCODE]],Table3[zip],Table3[county])</f>
        <v>Sevier County</v>
      </c>
      <c r="J4953" t="str">
        <f>IFERROR(Table1[[#This Row],[County (Utah.gov)]], SUBSTITUTE(Table1[[#This Row],[County (WPR)]], " County", ""))</f>
        <v>Sevier</v>
      </c>
    </row>
    <row r="4954" spans="1:10">
      <c r="A4954" t="s">
        <v>137</v>
      </c>
      <c r="B4954" t="s">
        <v>322</v>
      </c>
      <c r="C4954">
        <v>2025</v>
      </c>
      <c r="D4954">
        <v>2</v>
      </c>
      <c r="E4954">
        <v>84754</v>
      </c>
      <c r="F4954" t="s">
        <v>291</v>
      </c>
      <c r="G4954">
        <v>1</v>
      </c>
      <c r="H4954" t="str">
        <f>_xlfn.XLOOKUP(Table1[[#This Row],[ZIPCODE]],Table2[Zip Code],Table2[County])</f>
        <v>Sevier</v>
      </c>
      <c r="I4954" t="str">
        <f>_xlfn.XLOOKUP(Table1[[#This Row],[ZIPCODE]],Table3[zip],Table3[county])</f>
        <v>Sevier County</v>
      </c>
      <c r="J4954" t="str">
        <f>IFERROR(Table1[[#This Row],[County (Utah.gov)]], SUBSTITUTE(Table1[[#This Row],[County (WPR)]], " County", ""))</f>
        <v>Sevier</v>
      </c>
    </row>
    <row r="4955" spans="1:10">
      <c r="A4955" t="s">
        <v>137</v>
      </c>
      <c r="B4955" t="s">
        <v>322</v>
      </c>
      <c r="C4955">
        <v>2025</v>
      </c>
      <c r="D4955">
        <v>2</v>
      </c>
      <c r="E4955">
        <v>84756</v>
      </c>
      <c r="F4955" t="s">
        <v>290</v>
      </c>
      <c r="G4955">
        <v>1</v>
      </c>
      <c r="H4955" t="str">
        <f>_xlfn.XLOOKUP(Table1[[#This Row],[ZIPCODE]],Table2[Zip Code],Table2[County])</f>
        <v>Iron</v>
      </c>
      <c r="I4955" t="str">
        <f>_xlfn.XLOOKUP(Table1[[#This Row],[ZIPCODE]],Table3[zip],Table3[county])</f>
        <v>Iron County</v>
      </c>
      <c r="J4955" t="str">
        <f>IFERROR(Table1[[#This Row],[County (Utah.gov)]], SUBSTITUTE(Table1[[#This Row],[County (WPR)]], " County", ""))</f>
        <v>Iron</v>
      </c>
    </row>
    <row r="4956" spans="1:10">
      <c r="A4956" t="s">
        <v>137</v>
      </c>
      <c r="B4956" t="s">
        <v>322</v>
      </c>
      <c r="C4956">
        <v>2025</v>
      </c>
      <c r="D4956">
        <v>2</v>
      </c>
      <c r="E4956">
        <v>84756</v>
      </c>
      <c r="F4956" t="s">
        <v>291</v>
      </c>
      <c r="G4956">
        <v>1</v>
      </c>
      <c r="H4956" t="str">
        <f>_xlfn.XLOOKUP(Table1[[#This Row],[ZIPCODE]],Table2[Zip Code],Table2[County])</f>
        <v>Iron</v>
      </c>
      <c r="I4956" t="str">
        <f>_xlfn.XLOOKUP(Table1[[#This Row],[ZIPCODE]],Table3[zip],Table3[county])</f>
        <v>Iron County</v>
      </c>
      <c r="J4956" t="str">
        <f>IFERROR(Table1[[#This Row],[County (Utah.gov)]], SUBSTITUTE(Table1[[#This Row],[County (WPR)]], " County", ""))</f>
        <v>Iron</v>
      </c>
    </row>
    <row r="4957" spans="1:10">
      <c r="A4957" t="s">
        <v>137</v>
      </c>
      <c r="B4957" t="s">
        <v>322</v>
      </c>
      <c r="C4957">
        <v>2025</v>
      </c>
      <c r="D4957">
        <v>2</v>
      </c>
      <c r="E4957">
        <v>84758</v>
      </c>
      <c r="F4957" t="s">
        <v>290</v>
      </c>
      <c r="G4957">
        <v>1</v>
      </c>
      <c r="H4957" t="str">
        <f>_xlfn.XLOOKUP(Table1[[#This Row],[ZIPCODE]],Table2[Zip Code],Table2[County])</f>
        <v>Kane</v>
      </c>
      <c r="I4957" t="str">
        <f>_xlfn.XLOOKUP(Table1[[#This Row],[ZIPCODE]],Table3[zip],Table3[county])</f>
        <v>Kane County</v>
      </c>
      <c r="J4957" t="str">
        <f>IFERROR(Table1[[#This Row],[County (Utah.gov)]], SUBSTITUTE(Table1[[#This Row],[County (WPR)]], " County", ""))</f>
        <v>Kane</v>
      </c>
    </row>
    <row r="4958" spans="1:10">
      <c r="A4958" t="s">
        <v>137</v>
      </c>
      <c r="B4958" t="s">
        <v>322</v>
      </c>
      <c r="C4958">
        <v>2025</v>
      </c>
      <c r="D4958">
        <v>2</v>
      </c>
      <c r="E4958">
        <v>84760</v>
      </c>
      <c r="F4958" t="s">
        <v>290</v>
      </c>
      <c r="G4958">
        <v>2</v>
      </c>
      <c r="H4958" t="str">
        <f>_xlfn.XLOOKUP(Table1[[#This Row],[ZIPCODE]],Table2[Zip Code],Table2[County])</f>
        <v>Iron</v>
      </c>
      <c r="I4958" t="str">
        <f>_xlfn.XLOOKUP(Table1[[#This Row],[ZIPCODE]],Table3[zip],Table3[county])</f>
        <v>Iron County</v>
      </c>
      <c r="J4958" t="str">
        <f>IFERROR(Table1[[#This Row],[County (Utah.gov)]], SUBSTITUTE(Table1[[#This Row],[County (WPR)]], " County", ""))</f>
        <v>Iron</v>
      </c>
    </row>
    <row r="4959" spans="1:10">
      <c r="A4959" t="s">
        <v>137</v>
      </c>
      <c r="B4959" t="s">
        <v>322</v>
      </c>
      <c r="C4959">
        <v>2025</v>
      </c>
      <c r="D4959">
        <v>2</v>
      </c>
      <c r="E4959">
        <v>84761</v>
      </c>
      <c r="F4959" t="s">
        <v>290</v>
      </c>
      <c r="G4959">
        <v>1</v>
      </c>
      <c r="H4959" t="str">
        <f>_xlfn.XLOOKUP(Table1[[#This Row],[ZIPCODE]],Table2[Zip Code],Table2[County])</f>
        <v>Iron</v>
      </c>
      <c r="I4959" t="str">
        <f>_xlfn.XLOOKUP(Table1[[#This Row],[ZIPCODE]],Table3[zip],Table3[county])</f>
        <v>Iron County</v>
      </c>
      <c r="J4959" t="str">
        <f>IFERROR(Table1[[#This Row],[County (Utah.gov)]], SUBSTITUTE(Table1[[#This Row],[County (WPR)]], " County", ""))</f>
        <v>Iron</v>
      </c>
    </row>
    <row r="4960" spans="1:10">
      <c r="A4960" t="s">
        <v>137</v>
      </c>
      <c r="B4960" t="s">
        <v>322</v>
      </c>
      <c r="C4960">
        <v>2025</v>
      </c>
      <c r="D4960">
        <v>2</v>
      </c>
      <c r="E4960">
        <v>84761</v>
      </c>
      <c r="F4960" t="s">
        <v>291</v>
      </c>
      <c r="G4960">
        <v>1</v>
      </c>
      <c r="H4960" t="str">
        <f>_xlfn.XLOOKUP(Table1[[#This Row],[ZIPCODE]],Table2[Zip Code],Table2[County])</f>
        <v>Iron</v>
      </c>
      <c r="I4960" t="str">
        <f>_xlfn.XLOOKUP(Table1[[#This Row],[ZIPCODE]],Table3[zip],Table3[county])</f>
        <v>Iron County</v>
      </c>
      <c r="J4960" t="str">
        <f>IFERROR(Table1[[#This Row],[County (Utah.gov)]], SUBSTITUTE(Table1[[#This Row],[County (WPR)]], " County", ""))</f>
        <v>Iron</v>
      </c>
    </row>
    <row r="4961" spans="1:10">
      <c r="A4961" t="s">
        <v>137</v>
      </c>
      <c r="B4961" t="s">
        <v>322</v>
      </c>
      <c r="C4961">
        <v>2025</v>
      </c>
      <c r="D4961">
        <v>2</v>
      </c>
      <c r="E4961">
        <v>84765</v>
      </c>
      <c r="F4961" t="s">
        <v>290</v>
      </c>
      <c r="G4961">
        <v>21</v>
      </c>
      <c r="H4961" t="str">
        <f>_xlfn.XLOOKUP(Table1[[#This Row],[ZIPCODE]],Table2[Zip Code],Table2[County])</f>
        <v>Washington</v>
      </c>
      <c r="I4961" t="str">
        <f>_xlfn.XLOOKUP(Table1[[#This Row],[ZIPCODE]],Table3[zip],Table3[county])</f>
        <v>Washington County</v>
      </c>
      <c r="J4961" t="str">
        <f>IFERROR(Table1[[#This Row],[County (Utah.gov)]], SUBSTITUTE(Table1[[#This Row],[County (WPR)]], " County", ""))</f>
        <v>Washington</v>
      </c>
    </row>
    <row r="4962" spans="1:10">
      <c r="A4962" t="s">
        <v>137</v>
      </c>
      <c r="B4962" t="s">
        <v>322</v>
      </c>
      <c r="C4962">
        <v>2025</v>
      </c>
      <c r="D4962">
        <v>2</v>
      </c>
      <c r="E4962">
        <v>84765</v>
      </c>
      <c r="F4962" t="s">
        <v>291</v>
      </c>
      <c r="G4962">
        <v>3</v>
      </c>
      <c r="H4962" t="str">
        <f>_xlfn.XLOOKUP(Table1[[#This Row],[ZIPCODE]],Table2[Zip Code],Table2[County])</f>
        <v>Washington</v>
      </c>
      <c r="I4962" t="str">
        <f>_xlfn.XLOOKUP(Table1[[#This Row],[ZIPCODE]],Table3[zip],Table3[county])</f>
        <v>Washington County</v>
      </c>
      <c r="J4962" t="str">
        <f>IFERROR(Table1[[#This Row],[County (Utah.gov)]], SUBSTITUTE(Table1[[#This Row],[County (WPR)]], " County", ""))</f>
        <v>Washington</v>
      </c>
    </row>
    <row r="4963" spans="1:10">
      <c r="A4963" t="s">
        <v>137</v>
      </c>
      <c r="B4963" t="s">
        <v>322</v>
      </c>
      <c r="C4963">
        <v>2025</v>
      </c>
      <c r="D4963">
        <v>2</v>
      </c>
      <c r="E4963">
        <v>84770</v>
      </c>
      <c r="F4963" t="s">
        <v>290</v>
      </c>
      <c r="G4963">
        <v>33</v>
      </c>
      <c r="H4963" t="str">
        <f>_xlfn.XLOOKUP(Table1[[#This Row],[ZIPCODE]],Table2[Zip Code],Table2[County])</f>
        <v>Washington</v>
      </c>
      <c r="I4963" t="str">
        <f>_xlfn.XLOOKUP(Table1[[#This Row],[ZIPCODE]],Table3[zip],Table3[county])</f>
        <v>Washington County</v>
      </c>
      <c r="J4963" t="str">
        <f>IFERROR(Table1[[#This Row],[County (Utah.gov)]], SUBSTITUTE(Table1[[#This Row],[County (WPR)]], " County", ""))</f>
        <v>Washington</v>
      </c>
    </row>
    <row r="4964" spans="1:10">
      <c r="A4964" t="s">
        <v>137</v>
      </c>
      <c r="B4964" t="s">
        <v>322</v>
      </c>
      <c r="C4964">
        <v>2025</v>
      </c>
      <c r="D4964">
        <v>2</v>
      </c>
      <c r="E4964">
        <v>84770</v>
      </c>
      <c r="F4964" t="s">
        <v>291</v>
      </c>
      <c r="G4964">
        <v>14</v>
      </c>
      <c r="H4964" t="str">
        <f>_xlfn.XLOOKUP(Table1[[#This Row],[ZIPCODE]],Table2[Zip Code],Table2[County])</f>
        <v>Washington</v>
      </c>
      <c r="I4964" t="str">
        <f>_xlfn.XLOOKUP(Table1[[#This Row],[ZIPCODE]],Table3[zip],Table3[county])</f>
        <v>Washington County</v>
      </c>
      <c r="J4964" t="str">
        <f>IFERROR(Table1[[#This Row],[County (Utah.gov)]], SUBSTITUTE(Table1[[#This Row],[County (WPR)]], " County", ""))</f>
        <v>Washington</v>
      </c>
    </row>
    <row r="4965" spans="1:10">
      <c r="A4965" t="s">
        <v>137</v>
      </c>
      <c r="B4965" t="s">
        <v>322</v>
      </c>
      <c r="C4965">
        <v>2025</v>
      </c>
      <c r="D4965">
        <v>2</v>
      </c>
      <c r="E4965">
        <v>84771</v>
      </c>
      <c r="F4965" t="s">
        <v>291</v>
      </c>
      <c r="G4965">
        <v>1</v>
      </c>
      <c r="H4965" t="str">
        <f>_xlfn.XLOOKUP(Table1[[#This Row],[ZIPCODE]],Table2[Zip Code],Table2[County])</f>
        <v>Washington</v>
      </c>
      <c r="I4965" t="e">
        <f>_xlfn.XLOOKUP(Table1[[#This Row],[ZIPCODE]],Table3[zip],Table3[county])</f>
        <v>#N/A</v>
      </c>
      <c r="J4965" t="str">
        <f>IFERROR(Table1[[#This Row],[County (Utah.gov)]], SUBSTITUTE(Table1[[#This Row],[County (WPR)]], " County", ""))</f>
        <v>Washington</v>
      </c>
    </row>
    <row r="4966" spans="1:10">
      <c r="A4966" t="s">
        <v>137</v>
      </c>
      <c r="B4966" t="s">
        <v>322</v>
      </c>
      <c r="C4966">
        <v>2025</v>
      </c>
      <c r="D4966">
        <v>2</v>
      </c>
      <c r="E4966">
        <v>84774</v>
      </c>
      <c r="F4966" t="s">
        <v>290</v>
      </c>
      <c r="G4966">
        <v>1</v>
      </c>
      <c r="H4966" t="str">
        <f>_xlfn.XLOOKUP(Table1[[#This Row],[ZIPCODE]],Table2[Zip Code],Table2[County])</f>
        <v>Washington</v>
      </c>
      <c r="I4966" t="str">
        <f>_xlfn.XLOOKUP(Table1[[#This Row],[ZIPCODE]],Table3[zip],Table3[county])</f>
        <v>Washington County</v>
      </c>
      <c r="J4966" t="str">
        <f>IFERROR(Table1[[#This Row],[County (Utah.gov)]], SUBSTITUTE(Table1[[#This Row],[County (WPR)]], " County", ""))</f>
        <v>Washington</v>
      </c>
    </row>
    <row r="4967" spans="1:10">
      <c r="A4967" t="s">
        <v>137</v>
      </c>
      <c r="B4967" t="s">
        <v>322</v>
      </c>
      <c r="C4967">
        <v>2025</v>
      </c>
      <c r="D4967">
        <v>2</v>
      </c>
      <c r="E4967">
        <v>84774</v>
      </c>
      <c r="F4967" t="s">
        <v>291</v>
      </c>
      <c r="G4967">
        <v>1</v>
      </c>
      <c r="H4967" t="str">
        <f>_xlfn.XLOOKUP(Table1[[#This Row],[ZIPCODE]],Table2[Zip Code],Table2[County])</f>
        <v>Washington</v>
      </c>
      <c r="I4967" t="str">
        <f>_xlfn.XLOOKUP(Table1[[#This Row],[ZIPCODE]],Table3[zip],Table3[county])</f>
        <v>Washington County</v>
      </c>
      <c r="J4967" t="str">
        <f>IFERROR(Table1[[#This Row],[County (Utah.gov)]], SUBSTITUTE(Table1[[#This Row],[County (WPR)]], " County", ""))</f>
        <v>Washington</v>
      </c>
    </row>
    <row r="4968" spans="1:10">
      <c r="A4968" t="s">
        <v>137</v>
      </c>
      <c r="B4968" t="s">
        <v>322</v>
      </c>
      <c r="C4968">
        <v>2025</v>
      </c>
      <c r="D4968">
        <v>2</v>
      </c>
      <c r="E4968">
        <v>84780</v>
      </c>
      <c r="F4968" t="s">
        <v>290</v>
      </c>
      <c r="G4968">
        <v>24</v>
      </c>
      <c r="H4968" t="str">
        <f>_xlfn.XLOOKUP(Table1[[#This Row],[ZIPCODE]],Table2[Zip Code],Table2[County])</f>
        <v>Washington</v>
      </c>
      <c r="I4968" t="str">
        <f>_xlfn.XLOOKUP(Table1[[#This Row],[ZIPCODE]],Table3[zip],Table3[county])</f>
        <v>Washington County</v>
      </c>
      <c r="J4968" t="str">
        <f>IFERROR(Table1[[#This Row],[County (Utah.gov)]], SUBSTITUTE(Table1[[#This Row],[County (WPR)]], " County", ""))</f>
        <v>Washington</v>
      </c>
    </row>
    <row r="4969" spans="1:10">
      <c r="A4969" t="s">
        <v>137</v>
      </c>
      <c r="B4969" t="s">
        <v>322</v>
      </c>
      <c r="C4969">
        <v>2025</v>
      </c>
      <c r="D4969">
        <v>2</v>
      </c>
      <c r="E4969">
        <v>84780</v>
      </c>
      <c r="F4969" t="s">
        <v>291</v>
      </c>
      <c r="G4969">
        <v>10</v>
      </c>
      <c r="H4969" t="str">
        <f>_xlfn.XLOOKUP(Table1[[#This Row],[ZIPCODE]],Table2[Zip Code],Table2[County])</f>
        <v>Washington</v>
      </c>
      <c r="I4969" t="str">
        <f>_xlfn.XLOOKUP(Table1[[#This Row],[ZIPCODE]],Table3[zip],Table3[county])</f>
        <v>Washington County</v>
      </c>
      <c r="J4969" t="str">
        <f>IFERROR(Table1[[#This Row],[County (Utah.gov)]], SUBSTITUTE(Table1[[#This Row],[County (WPR)]], " County", ""))</f>
        <v>Washington</v>
      </c>
    </row>
    <row r="4970" spans="1:10">
      <c r="A4970" t="s">
        <v>137</v>
      </c>
      <c r="B4970" t="s">
        <v>322</v>
      </c>
      <c r="C4970">
        <v>2025</v>
      </c>
      <c r="D4970">
        <v>2</v>
      </c>
      <c r="E4970">
        <v>84783</v>
      </c>
      <c r="F4970" t="s">
        <v>291</v>
      </c>
      <c r="G4970">
        <v>1</v>
      </c>
      <c r="H4970" t="str">
        <f>_xlfn.XLOOKUP(Table1[[#This Row],[ZIPCODE]],Table2[Zip Code],Table2[County])</f>
        <v>Washington</v>
      </c>
      <c r="I4970" t="str">
        <f>_xlfn.XLOOKUP(Table1[[#This Row],[ZIPCODE]],Table3[zip],Table3[county])</f>
        <v>Washington County</v>
      </c>
      <c r="J4970" t="str">
        <f>IFERROR(Table1[[#This Row],[County (Utah.gov)]], SUBSTITUTE(Table1[[#This Row],[County (WPR)]], " County", ""))</f>
        <v>Washington</v>
      </c>
    </row>
    <row r="4971" spans="1:10">
      <c r="A4971" t="s">
        <v>137</v>
      </c>
      <c r="B4971" t="s">
        <v>322</v>
      </c>
      <c r="C4971">
        <v>2025</v>
      </c>
      <c r="D4971">
        <v>2</v>
      </c>
      <c r="E4971">
        <v>84784</v>
      </c>
      <c r="F4971" t="s">
        <v>290</v>
      </c>
      <c r="G4971">
        <v>1</v>
      </c>
      <c r="H4971" t="str">
        <f>_xlfn.XLOOKUP(Table1[[#This Row],[ZIPCODE]],Table2[Zip Code],Table2[County])</f>
        <v>Washington</v>
      </c>
      <c r="I4971" t="str">
        <f>_xlfn.XLOOKUP(Table1[[#This Row],[ZIPCODE]],Table3[zip],Table3[county])</f>
        <v>Washington County</v>
      </c>
      <c r="J4971" t="str">
        <f>IFERROR(Table1[[#This Row],[County (Utah.gov)]], SUBSTITUTE(Table1[[#This Row],[County (WPR)]], " County", ""))</f>
        <v>Washington</v>
      </c>
    </row>
    <row r="4972" spans="1:10">
      <c r="A4972" t="s">
        <v>137</v>
      </c>
      <c r="B4972" t="s">
        <v>322</v>
      </c>
      <c r="C4972">
        <v>2025</v>
      </c>
      <c r="D4972">
        <v>2</v>
      </c>
      <c r="E4972">
        <v>84790</v>
      </c>
      <c r="F4972" t="s">
        <v>290</v>
      </c>
      <c r="G4972">
        <v>66</v>
      </c>
      <c r="H4972" t="str">
        <f>_xlfn.XLOOKUP(Table1[[#This Row],[ZIPCODE]],Table2[Zip Code],Table2[County])</f>
        <v>Washington</v>
      </c>
      <c r="I4972" t="str">
        <f>_xlfn.XLOOKUP(Table1[[#This Row],[ZIPCODE]],Table3[zip],Table3[county])</f>
        <v>Washington County</v>
      </c>
      <c r="J4972" t="str">
        <f>IFERROR(Table1[[#This Row],[County (Utah.gov)]], SUBSTITUTE(Table1[[#This Row],[County (WPR)]], " County", ""))</f>
        <v>Washington</v>
      </c>
    </row>
    <row r="4973" spans="1:10">
      <c r="A4973" t="s">
        <v>137</v>
      </c>
      <c r="B4973" t="s">
        <v>322</v>
      </c>
      <c r="C4973">
        <v>2025</v>
      </c>
      <c r="D4973">
        <v>2</v>
      </c>
      <c r="E4973">
        <v>84790</v>
      </c>
      <c r="F4973" t="s">
        <v>291</v>
      </c>
      <c r="G4973">
        <v>24</v>
      </c>
      <c r="H4973" t="str">
        <f>_xlfn.XLOOKUP(Table1[[#This Row],[ZIPCODE]],Table2[Zip Code],Table2[County])</f>
        <v>Washington</v>
      </c>
      <c r="I4973" t="str">
        <f>_xlfn.XLOOKUP(Table1[[#This Row],[ZIPCODE]],Table3[zip],Table3[county])</f>
        <v>Washington County</v>
      </c>
      <c r="J4973" t="str">
        <f>IFERROR(Table1[[#This Row],[County (Utah.gov)]], SUBSTITUTE(Table1[[#This Row],[County (WPR)]], " County", ""))</f>
        <v>Washington</v>
      </c>
    </row>
    <row r="4974" spans="1:10">
      <c r="A4974" t="s">
        <v>140</v>
      </c>
      <c r="B4974" t="s">
        <v>20</v>
      </c>
      <c r="C4974">
        <v>2025</v>
      </c>
      <c r="D4974">
        <v>2</v>
      </c>
      <c r="E4974">
        <v>84001</v>
      </c>
      <c r="F4974" t="s">
        <v>290</v>
      </c>
      <c r="G4974">
        <v>2</v>
      </c>
      <c r="H4974" t="str">
        <f>_xlfn.XLOOKUP(Table1[[#This Row],[ZIPCODE]],Table2[Zip Code],Table2[County])</f>
        <v>Duchesne</v>
      </c>
      <c r="I4974" t="str">
        <f>_xlfn.XLOOKUP(Table1[[#This Row],[ZIPCODE]],Table3[zip],Table3[county])</f>
        <v>Duchesne County</v>
      </c>
      <c r="J4974" t="str">
        <f>IFERROR(Table1[[#This Row],[County (Utah.gov)]], SUBSTITUTE(Table1[[#This Row],[County (WPR)]], " County", ""))</f>
        <v>Duchesne</v>
      </c>
    </row>
    <row r="4975" spans="1:10">
      <c r="A4975" t="s">
        <v>140</v>
      </c>
      <c r="B4975" t="s">
        <v>20</v>
      </c>
      <c r="C4975">
        <v>2025</v>
      </c>
      <c r="D4975">
        <v>2</v>
      </c>
      <c r="E4975">
        <v>84003</v>
      </c>
      <c r="F4975" t="s">
        <v>290</v>
      </c>
      <c r="G4975">
        <v>20</v>
      </c>
      <c r="H4975" t="str">
        <f>_xlfn.XLOOKUP(Table1[[#This Row],[ZIPCODE]],Table2[Zip Code],Table2[County])</f>
        <v>Utah</v>
      </c>
      <c r="I4975" t="str">
        <f>_xlfn.XLOOKUP(Table1[[#This Row],[ZIPCODE]],Table3[zip],Table3[county])</f>
        <v>Utah County</v>
      </c>
      <c r="J4975" t="str">
        <f>IFERROR(Table1[[#This Row],[County (Utah.gov)]], SUBSTITUTE(Table1[[#This Row],[County (WPR)]], " County", ""))</f>
        <v>Utah</v>
      </c>
    </row>
    <row r="4976" spans="1:10">
      <c r="A4976" t="s">
        <v>140</v>
      </c>
      <c r="B4976" t="s">
        <v>20</v>
      </c>
      <c r="C4976">
        <v>2025</v>
      </c>
      <c r="D4976">
        <v>2</v>
      </c>
      <c r="E4976">
        <v>84003</v>
      </c>
      <c r="F4976" t="s">
        <v>291</v>
      </c>
      <c r="G4976">
        <v>2</v>
      </c>
      <c r="H4976" t="str">
        <f>_xlfn.XLOOKUP(Table1[[#This Row],[ZIPCODE]],Table2[Zip Code],Table2[County])</f>
        <v>Utah</v>
      </c>
      <c r="I4976" t="str">
        <f>_xlfn.XLOOKUP(Table1[[#This Row],[ZIPCODE]],Table3[zip],Table3[county])</f>
        <v>Utah County</v>
      </c>
      <c r="J4976" t="str">
        <f>IFERROR(Table1[[#This Row],[County (Utah.gov)]], SUBSTITUTE(Table1[[#This Row],[County (WPR)]], " County", ""))</f>
        <v>Utah</v>
      </c>
    </row>
    <row r="4977" spans="1:10">
      <c r="A4977" t="s">
        <v>140</v>
      </c>
      <c r="B4977" t="s">
        <v>20</v>
      </c>
      <c r="C4977">
        <v>2025</v>
      </c>
      <c r="D4977">
        <v>2</v>
      </c>
      <c r="E4977">
        <v>84004</v>
      </c>
      <c r="F4977" t="s">
        <v>290</v>
      </c>
      <c r="G4977">
        <v>7</v>
      </c>
      <c r="H4977" t="str">
        <f>_xlfn.XLOOKUP(Table1[[#This Row],[ZIPCODE]],Table2[Zip Code],Table2[County])</f>
        <v>Utah</v>
      </c>
      <c r="I4977" t="str">
        <f>_xlfn.XLOOKUP(Table1[[#This Row],[ZIPCODE]],Table3[zip],Table3[county])</f>
        <v>Utah County</v>
      </c>
      <c r="J4977" t="str">
        <f>IFERROR(Table1[[#This Row],[County (Utah.gov)]], SUBSTITUTE(Table1[[#This Row],[County (WPR)]], " County", ""))</f>
        <v>Utah</v>
      </c>
    </row>
    <row r="4978" spans="1:10">
      <c r="A4978" t="s">
        <v>140</v>
      </c>
      <c r="B4978" t="s">
        <v>20</v>
      </c>
      <c r="C4978">
        <v>2025</v>
      </c>
      <c r="D4978">
        <v>2</v>
      </c>
      <c r="E4978">
        <v>84005</v>
      </c>
      <c r="F4978" t="s">
        <v>290</v>
      </c>
      <c r="G4978">
        <v>15</v>
      </c>
      <c r="H4978" t="e">
        <f>_xlfn.XLOOKUP(Table1[[#This Row],[ZIPCODE]],Table2[Zip Code],Table2[County])</f>
        <v>#N/A</v>
      </c>
      <c r="I4978" t="str">
        <f>_xlfn.XLOOKUP(Table1[[#This Row],[ZIPCODE]],Table3[zip],Table3[county])</f>
        <v>Utah County</v>
      </c>
      <c r="J4978" t="str">
        <f>IFERROR(Table1[[#This Row],[County (Utah.gov)]], SUBSTITUTE(Table1[[#This Row],[County (WPR)]], " County", ""))</f>
        <v>Utah</v>
      </c>
    </row>
    <row r="4979" spans="1:10">
      <c r="A4979" t="s">
        <v>140</v>
      </c>
      <c r="B4979" t="s">
        <v>20</v>
      </c>
      <c r="C4979">
        <v>2025</v>
      </c>
      <c r="D4979">
        <v>2</v>
      </c>
      <c r="E4979">
        <v>84005</v>
      </c>
      <c r="F4979" t="s">
        <v>291</v>
      </c>
      <c r="G4979">
        <v>4</v>
      </c>
      <c r="H4979" t="e">
        <f>_xlfn.XLOOKUP(Table1[[#This Row],[ZIPCODE]],Table2[Zip Code],Table2[County])</f>
        <v>#N/A</v>
      </c>
      <c r="I4979" t="str">
        <f>_xlfn.XLOOKUP(Table1[[#This Row],[ZIPCODE]],Table3[zip],Table3[county])</f>
        <v>Utah County</v>
      </c>
      <c r="J4979" t="str">
        <f>IFERROR(Table1[[#This Row],[County (Utah.gov)]], SUBSTITUTE(Table1[[#This Row],[County (WPR)]], " County", ""))</f>
        <v>Utah</v>
      </c>
    </row>
    <row r="4980" spans="1:10">
      <c r="A4980" t="s">
        <v>140</v>
      </c>
      <c r="B4980" t="s">
        <v>20</v>
      </c>
      <c r="C4980">
        <v>2025</v>
      </c>
      <c r="D4980">
        <v>2</v>
      </c>
      <c r="E4980">
        <v>84007</v>
      </c>
      <c r="F4980" t="s">
        <v>290</v>
      </c>
      <c r="G4980">
        <v>2</v>
      </c>
      <c r="H4980" t="str">
        <f>_xlfn.XLOOKUP(Table1[[#This Row],[ZIPCODE]],Table2[Zip Code],Table2[County])</f>
        <v>Duchesne</v>
      </c>
      <c r="I4980" t="str">
        <f>_xlfn.XLOOKUP(Table1[[#This Row],[ZIPCODE]],Table3[zip],Table3[county])</f>
        <v>Duchesne County</v>
      </c>
      <c r="J4980" t="str">
        <f>IFERROR(Table1[[#This Row],[County (Utah.gov)]], SUBSTITUTE(Table1[[#This Row],[County (WPR)]], " County", ""))</f>
        <v>Duchesne</v>
      </c>
    </row>
    <row r="4981" spans="1:10">
      <c r="A4981" t="s">
        <v>140</v>
      </c>
      <c r="B4981" t="s">
        <v>20</v>
      </c>
      <c r="C4981">
        <v>2025</v>
      </c>
      <c r="D4981">
        <v>2</v>
      </c>
      <c r="E4981">
        <v>84009</v>
      </c>
      <c r="F4981" t="s">
        <v>290</v>
      </c>
      <c r="G4981">
        <v>17</v>
      </c>
      <c r="H4981" t="e">
        <f>_xlfn.XLOOKUP(Table1[[#This Row],[ZIPCODE]],Table2[Zip Code],Table2[County])</f>
        <v>#N/A</v>
      </c>
      <c r="I4981" t="str">
        <f>_xlfn.XLOOKUP(Table1[[#This Row],[ZIPCODE]],Table3[zip],Table3[county])</f>
        <v>Salt Lake County</v>
      </c>
      <c r="J4981" t="str">
        <f>IFERROR(Table1[[#This Row],[County (Utah.gov)]], SUBSTITUTE(Table1[[#This Row],[County (WPR)]], " County", ""))</f>
        <v>Salt Lake</v>
      </c>
    </row>
    <row r="4982" spans="1:10">
      <c r="A4982" t="s">
        <v>140</v>
      </c>
      <c r="B4982" t="s">
        <v>20</v>
      </c>
      <c r="C4982">
        <v>2025</v>
      </c>
      <c r="D4982">
        <v>2</v>
      </c>
      <c r="E4982">
        <v>84009</v>
      </c>
      <c r="F4982" t="s">
        <v>291</v>
      </c>
      <c r="G4982">
        <v>7</v>
      </c>
      <c r="H4982" t="e">
        <f>_xlfn.XLOOKUP(Table1[[#This Row],[ZIPCODE]],Table2[Zip Code],Table2[County])</f>
        <v>#N/A</v>
      </c>
      <c r="I4982" t="str">
        <f>_xlfn.XLOOKUP(Table1[[#This Row],[ZIPCODE]],Table3[zip],Table3[county])</f>
        <v>Salt Lake County</v>
      </c>
      <c r="J4982" t="str">
        <f>IFERROR(Table1[[#This Row],[County (Utah.gov)]], SUBSTITUTE(Table1[[#This Row],[County (WPR)]], " County", ""))</f>
        <v>Salt Lake</v>
      </c>
    </row>
    <row r="4983" spans="1:10">
      <c r="A4983" t="s">
        <v>140</v>
      </c>
      <c r="B4983" t="s">
        <v>20</v>
      </c>
      <c r="C4983">
        <v>2025</v>
      </c>
      <c r="D4983">
        <v>2</v>
      </c>
      <c r="E4983">
        <v>84010</v>
      </c>
      <c r="F4983" t="s">
        <v>290</v>
      </c>
      <c r="G4983">
        <v>162</v>
      </c>
      <c r="H4983" t="str">
        <f>_xlfn.XLOOKUP(Table1[[#This Row],[ZIPCODE]],Table2[Zip Code],Table2[County])</f>
        <v>Davis</v>
      </c>
      <c r="I4983" t="str">
        <f>_xlfn.XLOOKUP(Table1[[#This Row],[ZIPCODE]],Table3[zip],Table3[county])</f>
        <v>Davis County</v>
      </c>
      <c r="J4983" t="str">
        <f>IFERROR(Table1[[#This Row],[County (Utah.gov)]], SUBSTITUTE(Table1[[#This Row],[County (WPR)]], " County", ""))</f>
        <v>Davis</v>
      </c>
    </row>
    <row r="4984" spans="1:10">
      <c r="A4984" t="s">
        <v>140</v>
      </c>
      <c r="B4984" t="s">
        <v>20</v>
      </c>
      <c r="C4984">
        <v>2025</v>
      </c>
      <c r="D4984">
        <v>2</v>
      </c>
      <c r="E4984">
        <v>84010</v>
      </c>
      <c r="F4984" t="s">
        <v>291</v>
      </c>
      <c r="G4984">
        <v>64</v>
      </c>
      <c r="H4984" t="str">
        <f>_xlfn.XLOOKUP(Table1[[#This Row],[ZIPCODE]],Table2[Zip Code],Table2[County])</f>
        <v>Davis</v>
      </c>
      <c r="I4984" t="str">
        <f>_xlfn.XLOOKUP(Table1[[#This Row],[ZIPCODE]],Table3[zip],Table3[county])</f>
        <v>Davis County</v>
      </c>
      <c r="J4984" t="str">
        <f>IFERROR(Table1[[#This Row],[County (Utah.gov)]], SUBSTITUTE(Table1[[#This Row],[County (WPR)]], " County", ""))</f>
        <v>Davis</v>
      </c>
    </row>
    <row r="4985" spans="1:10">
      <c r="A4985" t="s">
        <v>140</v>
      </c>
      <c r="B4985" t="s">
        <v>20</v>
      </c>
      <c r="C4985">
        <v>2025</v>
      </c>
      <c r="D4985">
        <v>2</v>
      </c>
      <c r="E4985">
        <v>84013</v>
      </c>
      <c r="F4985" t="s">
        <v>290</v>
      </c>
      <c r="G4985">
        <v>1</v>
      </c>
      <c r="H4985" t="str">
        <f>_xlfn.XLOOKUP(Table1[[#This Row],[ZIPCODE]],Table2[Zip Code],Table2[County])</f>
        <v>Utah</v>
      </c>
      <c r="I4985" t="str">
        <f>_xlfn.XLOOKUP(Table1[[#This Row],[ZIPCODE]],Table3[zip],Table3[county])</f>
        <v>Utah County</v>
      </c>
      <c r="J4985" t="str">
        <f>IFERROR(Table1[[#This Row],[County (Utah.gov)]], SUBSTITUTE(Table1[[#This Row],[County (WPR)]], " County", ""))</f>
        <v>Utah</v>
      </c>
    </row>
    <row r="4986" spans="1:10">
      <c r="A4986" t="s">
        <v>140</v>
      </c>
      <c r="B4986" t="s">
        <v>20</v>
      </c>
      <c r="C4986">
        <v>2025</v>
      </c>
      <c r="D4986">
        <v>2</v>
      </c>
      <c r="E4986">
        <v>84014</v>
      </c>
      <c r="F4986" t="s">
        <v>290</v>
      </c>
      <c r="G4986">
        <v>102</v>
      </c>
      <c r="H4986" t="str">
        <f>_xlfn.XLOOKUP(Table1[[#This Row],[ZIPCODE]],Table2[Zip Code],Table2[County])</f>
        <v>Davis</v>
      </c>
      <c r="I4986" t="str">
        <f>_xlfn.XLOOKUP(Table1[[#This Row],[ZIPCODE]],Table3[zip],Table3[county])</f>
        <v>Davis County</v>
      </c>
      <c r="J4986" t="str">
        <f>IFERROR(Table1[[#This Row],[County (Utah.gov)]], SUBSTITUTE(Table1[[#This Row],[County (WPR)]], " County", ""))</f>
        <v>Davis</v>
      </c>
    </row>
    <row r="4987" spans="1:10">
      <c r="A4987" t="s">
        <v>140</v>
      </c>
      <c r="B4987" t="s">
        <v>20</v>
      </c>
      <c r="C4987">
        <v>2025</v>
      </c>
      <c r="D4987">
        <v>2</v>
      </c>
      <c r="E4987">
        <v>84014</v>
      </c>
      <c r="F4987" t="s">
        <v>291</v>
      </c>
      <c r="G4987">
        <v>37</v>
      </c>
      <c r="H4987" t="str">
        <f>_xlfn.XLOOKUP(Table1[[#This Row],[ZIPCODE]],Table2[Zip Code],Table2[County])</f>
        <v>Davis</v>
      </c>
      <c r="I4987" t="str">
        <f>_xlfn.XLOOKUP(Table1[[#This Row],[ZIPCODE]],Table3[zip],Table3[county])</f>
        <v>Davis County</v>
      </c>
      <c r="J4987" t="str">
        <f>IFERROR(Table1[[#This Row],[County (Utah.gov)]], SUBSTITUTE(Table1[[#This Row],[County (WPR)]], " County", ""))</f>
        <v>Davis</v>
      </c>
    </row>
    <row r="4988" spans="1:10">
      <c r="A4988" t="s">
        <v>140</v>
      </c>
      <c r="B4988" t="s">
        <v>20</v>
      </c>
      <c r="C4988">
        <v>2025</v>
      </c>
      <c r="D4988">
        <v>2</v>
      </c>
      <c r="E4988">
        <v>84015</v>
      </c>
      <c r="F4988" t="s">
        <v>290</v>
      </c>
      <c r="G4988">
        <v>604</v>
      </c>
      <c r="H4988" t="str">
        <f>_xlfn.XLOOKUP(Table1[[#This Row],[ZIPCODE]],Table2[Zip Code],Table2[County])</f>
        <v>Davis</v>
      </c>
      <c r="I4988" t="str">
        <f>_xlfn.XLOOKUP(Table1[[#This Row],[ZIPCODE]],Table3[zip],Table3[county])</f>
        <v>Davis County</v>
      </c>
      <c r="J4988" t="str">
        <f>IFERROR(Table1[[#This Row],[County (Utah.gov)]], SUBSTITUTE(Table1[[#This Row],[County (WPR)]], " County", ""))</f>
        <v>Davis</v>
      </c>
    </row>
    <row r="4989" spans="1:10">
      <c r="A4989" t="s">
        <v>140</v>
      </c>
      <c r="B4989" t="s">
        <v>20</v>
      </c>
      <c r="C4989">
        <v>2025</v>
      </c>
      <c r="D4989">
        <v>2</v>
      </c>
      <c r="E4989">
        <v>84015</v>
      </c>
      <c r="F4989" t="s">
        <v>291</v>
      </c>
      <c r="G4989">
        <v>214</v>
      </c>
      <c r="H4989" t="str">
        <f>_xlfn.XLOOKUP(Table1[[#This Row],[ZIPCODE]],Table2[Zip Code],Table2[County])</f>
        <v>Davis</v>
      </c>
      <c r="I4989" t="str">
        <f>_xlfn.XLOOKUP(Table1[[#This Row],[ZIPCODE]],Table3[zip],Table3[county])</f>
        <v>Davis County</v>
      </c>
      <c r="J4989" t="str">
        <f>IFERROR(Table1[[#This Row],[County (Utah.gov)]], SUBSTITUTE(Table1[[#This Row],[County (WPR)]], " County", ""))</f>
        <v>Davis</v>
      </c>
    </row>
    <row r="4990" spans="1:10">
      <c r="A4990" t="s">
        <v>140</v>
      </c>
      <c r="B4990" t="s">
        <v>20</v>
      </c>
      <c r="C4990">
        <v>2025</v>
      </c>
      <c r="D4990">
        <v>2</v>
      </c>
      <c r="E4990">
        <v>84016</v>
      </c>
      <c r="F4990" t="s">
        <v>290</v>
      </c>
      <c r="G4990">
        <v>1</v>
      </c>
      <c r="H4990" t="str">
        <f>_xlfn.XLOOKUP(Table1[[#This Row],[ZIPCODE]],Table2[Zip Code],Table2[County])</f>
        <v>Davis</v>
      </c>
      <c r="I4990" t="e">
        <f>_xlfn.XLOOKUP(Table1[[#This Row],[ZIPCODE]],Table3[zip],Table3[county])</f>
        <v>#N/A</v>
      </c>
      <c r="J4990" t="str">
        <f>IFERROR(Table1[[#This Row],[County (Utah.gov)]], SUBSTITUTE(Table1[[#This Row],[County (WPR)]], " County", ""))</f>
        <v>Davis</v>
      </c>
    </row>
    <row r="4991" spans="1:10">
      <c r="A4991" t="s">
        <v>140</v>
      </c>
      <c r="B4991" t="s">
        <v>20</v>
      </c>
      <c r="C4991">
        <v>2025</v>
      </c>
      <c r="D4991">
        <v>2</v>
      </c>
      <c r="E4991">
        <v>84016</v>
      </c>
      <c r="F4991" t="s">
        <v>291</v>
      </c>
      <c r="G4991">
        <v>1</v>
      </c>
      <c r="H4991" t="str">
        <f>_xlfn.XLOOKUP(Table1[[#This Row],[ZIPCODE]],Table2[Zip Code],Table2[County])</f>
        <v>Davis</v>
      </c>
      <c r="I4991" t="e">
        <f>_xlfn.XLOOKUP(Table1[[#This Row],[ZIPCODE]],Table3[zip],Table3[county])</f>
        <v>#N/A</v>
      </c>
      <c r="J4991" t="str">
        <f>IFERROR(Table1[[#This Row],[County (Utah.gov)]], SUBSTITUTE(Table1[[#This Row],[County (WPR)]], " County", ""))</f>
        <v>Davis</v>
      </c>
    </row>
    <row r="4992" spans="1:10">
      <c r="A4992" t="s">
        <v>140</v>
      </c>
      <c r="B4992" t="s">
        <v>20</v>
      </c>
      <c r="C4992">
        <v>2025</v>
      </c>
      <c r="D4992">
        <v>2</v>
      </c>
      <c r="E4992">
        <v>84017</v>
      </c>
      <c r="F4992" t="s">
        <v>290</v>
      </c>
      <c r="G4992">
        <v>10</v>
      </c>
      <c r="H4992" t="str">
        <f>_xlfn.XLOOKUP(Table1[[#This Row],[ZIPCODE]],Table2[Zip Code],Table2[County])</f>
        <v>Summit</v>
      </c>
      <c r="I4992" t="str">
        <f>_xlfn.XLOOKUP(Table1[[#This Row],[ZIPCODE]],Table3[zip],Table3[county])</f>
        <v>Summit County</v>
      </c>
      <c r="J4992" t="str">
        <f>IFERROR(Table1[[#This Row],[County (Utah.gov)]], SUBSTITUTE(Table1[[#This Row],[County (WPR)]], " County", ""))</f>
        <v>Summit</v>
      </c>
    </row>
    <row r="4993" spans="1:10">
      <c r="A4993" t="s">
        <v>140</v>
      </c>
      <c r="B4993" t="s">
        <v>20</v>
      </c>
      <c r="C4993">
        <v>2025</v>
      </c>
      <c r="D4993">
        <v>2</v>
      </c>
      <c r="E4993">
        <v>84017</v>
      </c>
      <c r="F4993" t="s">
        <v>291</v>
      </c>
      <c r="G4993">
        <v>2</v>
      </c>
      <c r="H4993" t="str">
        <f>_xlfn.XLOOKUP(Table1[[#This Row],[ZIPCODE]],Table2[Zip Code],Table2[County])</f>
        <v>Summit</v>
      </c>
      <c r="I4993" t="str">
        <f>_xlfn.XLOOKUP(Table1[[#This Row],[ZIPCODE]],Table3[zip],Table3[county])</f>
        <v>Summit County</v>
      </c>
      <c r="J4993" t="str">
        <f>IFERROR(Table1[[#This Row],[County (Utah.gov)]], SUBSTITUTE(Table1[[#This Row],[County (WPR)]], " County", ""))</f>
        <v>Summit</v>
      </c>
    </row>
    <row r="4994" spans="1:10">
      <c r="A4994" t="s">
        <v>140</v>
      </c>
      <c r="B4994" t="s">
        <v>20</v>
      </c>
      <c r="C4994">
        <v>2025</v>
      </c>
      <c r="D4994">
        <v>2</v>
      </c>
      <c r="E4994">
        <v>84018</v>
      </c>
      <c r="F4994" t="s">
        <v>291</v>
      </c>
      <c r="G4994">
        <v>1</v>
      </c>
      <c r="H4994" t="str">
        <f>_xlfn.XLOOKUP(Table1[[#This Row],[ZIPCODE]],Table2[Zip Code],Table2[County])</f>
        <v>Morgan</v>
      </c>
      <c r="I4994" t="str">
        <f>_xlfn.XLOOKUP(Table1[[#This Row],[ZIPCODE]],Table3[zip],Table3[county])</f>
        <v>Morgan County</v>
      </c>
      <c r="J4994" t="str">
        <f>IFERROR(Table1[[#This Row],[County (Utah.gov)]], SUBSTITUTE(Table1[[#This Row],[County (WPR)]], " County", ""))</f>
        <v>Morgan</v>
      </c>
    </row>
    <row r="4995" spans="1:10">
      <c r="A4995" t="s">
        <v>140</v>
      </c>
      <c r="B4995" t="s">
        <v>20</v>
      </c>
      <c r="C4995">
        <v>2025</v>
      </c>
      <c r="D4995">
        <v>2</v>
      </c>
      <c r="E4995">
        <v>84020</v>
      </c>
      <c r="F4995" t="s">
        <v>290</v>
      </c>
      <c r="G4995">
        <v>19</v>
      </c>
      <c r="H4995" t="str">
        <f>_xlfn.XLOOKUP(Table1[[#This Row],[ZIPCODE]],Table2[Zip Code],Table2[County])</f>
        <v>Salt Lake</v>
      </c>
      <c r="I4995" t="str">
        <f>_xlfn.XLOOKUP(Table1[[#This Row],[ZIPCODE]],Table3[zip],Table3[county])</f>
        <v>Salt Lake County</v>
      </c>
      <c r="J4995" t="str">
        <f>IFERROR(Table1[[#This Row],[County (Utah.gov)]], SUBSTITUTE(Table1[[#This Row],[County (WPR)]], " County", ""))</f>
        <v>Salt Lake</v>
      </c>
    </row>
    <row r="4996" spans="1:10">
      <c r="A4996" t="s">
        <v>140</v>
      </c>
      <c r="B4996" t="s">
        <v>20</v>
      </c>
      <c r="C4996">
        <v>2025</v>
      </c>
      <c r="D4996">
        <v>2</v>
      </c>
      <c r="E4996">
        <v>84020</v>
      </c>
      <c r="F4996" t="s">
        <v>291</v>
      </c>
      <c r="G4996">
        <v>2</v>
      </c>
      <c r="H4996" t="str">
        <f>_xlfn.XLOOKUP(Table1[[#This Row],[ZIPCODE]],Table2[Zip Code],Table2[County])</f>
        <v>Salt Lake</v>
      </c>
      <c r="I4996" t="str">
        <f>_xlfn.XLOOKUP(Table1[[#This Row],[ZIPCODE]],Table3[zip],Table3[county])</f>
        <v>Salt Lake County</v>
      </c>
      <c r="J4996" t="str">
        <f>IFERROR(Table1[[#This Row],[County (Utah.gov)]], SUBSTITUTE(Table1[[#This Row],[County (WPR)]], " County", ""))</f>
        <v>Salt Lake</v>
      </c>
    </row>
    <row r="4997" spans="1:10">
      <c r="A4997" t="s">
        <v>140</v>
      </c>
      <c r="B4997" t="s">
        <v>20</v>
      </c>
      <c r="C4997">
        <v>2025</v>
      </c>
      <c r="D4997">
        <v>2</v>
      </c>
      <c r="E4997">
        <v>84021</v>
      </c>
      <c r="F4997" t="s">
        <v>290</v>
      </c>
      <c r="G4997">
        <v>2</v>
      </c>
      <c r="H4997" t="str">
        <f>_xlfn.XLOOKUP(Table1[[#This Row],[ZIPCODE]],Table2[Zip Code],Table2[County])</f>
        <v>Duchesne</v>
      </c>
      <c r="I4997" t="str">
        <f>_xlfn.XLOOKUP(Table1[[#This Row],[ZIPCODE]],Table3[zip],Table3[county])</f>
        <v>Duchesne County</v>
      </c>
      <c r="J4997" t="str">
        <f>IFERROR(Table1[[#This Row],[County (Utah.gov)]], SUBSTITUTE(Table1[[#This Row],[County (WPR)]], " County", ""))</f>
        <v>Duchesne</v>
      </c>
    </row>
    <row r="4998" spans="1:10">
      <c r="A4998" t="s">
        <v>140</v>
      </c>
      <c r="B4998" t="s">
        <v>20</v>
      </c>
      <c r="C4998">
        <v>2025</v>
      </c>
      <c r="D4998">
        <v>2</v>
      </c>
      <c r="E4998">
        <v>84022</v>
      </c>
      <c r="F4998" t="s">
        <v>290</v>
      </c>
      <c r="G4998">
        <v>1</v>
      </c>
      <c r="H4998" t="str">
        <f>_xlfn.XLOOKUP(Table1[[#This Row],[ZIPCODE]],Table2[Zip Code],Table2[County])</f>
        <v>Tooele</v>
      </c>
      <c r="I4998" t="str">
        <f>_xlfn.XLOOKUP(Table1[[#This Row],[ZIPCODE]],Table3[zip],Table3[county])</f>
        <v>Tooele County</v>
      </c>
      <c r="J4998" t="str">
        <f>IFERROR(Table1[[#This Row],[County (Utah.gov)]], SUBSTITUTE(Table1[[#This Row],[County (WPR)]], " County", ""))</f>
        <v>Tooele</v>
      </c>
    </row>
    <row r="4999" spans="1:10">
      <c r="A4999" t="s">
        <v>140</v>
      </c>
      <c r="B4999" t="s">
        <v>20</v>
      </c>
      <c r="C4999">
        <v>2025</v>
      </c>
      <c r="D4999">
        <v>2</v>
      </c>
      <c r="E4999">
        <v>84025</v>
      </c>
      <c r="F4999" t="s">
        <v>290</v>
      </c>
      <c r="G4999">
        <v>189</v>
      </c>
      <c r="H4999" t="str">
        <f>_xlfn.XLOOKUP(Table1[[#This Row],[ZIPCODE]],Table2[Zip Code],Table2[County])</f>
        <v>Davis</v>
      </c>
      <c r="I4999" t="str">
        <f>_xlfn.XLOOKUP(Table1[[#This Row],[ZIPCODE]],Table3[zip],Table3[county])</f>
        <v>Davis County</v>
      </c>
      <c r="J4999" t="str">
        <f>IFERROR(Table1[[#This Row],[County (Utah.gov)]], SUBSTITUTE(Table1[[#This Row],[County (WPR)]], " County", ""))</f>
        <v>Davis</v>
      </c>
    </row>
    <row r="5000" spans="1:10">
      <c r="A5000" t="s">
        <v>140</v>
      </c>
      <c r="B5000" t="s">
        <v>20</v>
      </c>
      <c r="C5000">
        <v>2025</v>
      </c>
      <c r="D5000">
        <v>2</v>
      </c>
      <c r="E5000">
        <v>84025</v>
      </c>
      <c r="F5000" t="s">
        <v>291</v>
      </c>
      <c r="G5000">
        <v>78</v>
      </c>
      <c r="H5000" t="str">
        <f>_xlfn.XLOOKUP(Table1[[#This Row],[ZIPCODE]],Table2[Zip Code],Table2[County])</f>
        <v>Davis</v>
      </c>
      <c r="I5000" t="str">
        <f>_xlfn.XLOOKUP(Table1[[#This Row],[ZIPCODE]],Table3[zip],Table3[county])</f>
        <v>Davis County</v>
      </c>
      <c r="J5000" t="str">
        <f>IFERROR(Table1[[#This Row],[County (Utah.gov)]], SUBSTITUTE(Table1[[#This Row],[County (WPR)]], " County", ""))</f>
        <v>Davis</v>
      </c>
    </row>
    <row r="5001" spans="1:10">
      <c r="A5001" t="s">
        <v>140</v>
      </c>
      <c r="B5001" t="s">
        <v>20</v>
      </c>
      <c r="C5001">
        <v>2025</v>
      </c>
      <c r="D5001">
        <v>2</v>
      </c>
      <c r="E5001">
        <v>84026</v>
      </c>
      <c r="F5001" t="s">
        <v>291</v>
      </c>
      <c r="G5001">
        <v>2</v>
      </c>
      <c r="H5001" t="str">
        <f>_xlfn.XLOOKUP(Table1[[#This Row],[ZIPCODE]],Table2[Zip Code],Table2[County])</f>
        <v>Uintah</v>
      </c>
      <c r="I5001" t="str">
        <f>_xlfn.XLOOKUP(Table1[[#This Row],[ZIPCODE]],Table3[zip],Table3[county])</f>
        <v>Uintah County</v>
      </c>
      <c r="J5001" t="str">
        <f>IFERROR(Table1[[#This Row],[County (Utah.gov)]], SUBSTITUTE(Table1[[#This Row],[County (WPR)]], " County", ""))</f>
        <v>Uintah</v>
      </c>
    </row>
    <row r="5002" spans="1:10">
      <c r="A5002" t="s">
        <v>140</v>
      </c>
      <c r="B5002" t="s">
        <v>20</v>
      </c>
      <c r="C5002">
        <v>2025</v>
      </c>
      <c r="D5002">
        <v>2</v>
      </c>
      <c r="E5002">
        <v>84028</v>
      </c>
      <c r="F5002" t="s">
        <v>290</v>
      </c>
      <c r="G5002">
        <v>2</v>
      </c>
      <c r="H5002" t="str">
        <f>_xlfn.XLOOKUP(Table1[[#This Row],[ZIPCODE]],Table2[Zip Code],Table2[County])</f>
        <v>Rich</v>
      </c>
      <c r="I5002" t="str">
        <f>_xlfn.XLOOKUP(Table1[[#This Row],[ZIPCODE]],Table3[zip],Table3[county])</f>
        <v>Rich County</v>
      </c>
      <c r="J5002" t="str">
        <f>IFERROR(Table1[[#This Row],[County (Utah.gov)]], SUBSTITUTE(Table1[[#This Row],[County (WPR)]], " County", ""))</f>
        <v>Rich</v>
      </c>
    </row>
    <row r="5003" spans="1:10">
      <c r="A5003" t="s">
        <v>140</v>
      </c>
      <c r="B5003" t="s">
        <v>20</v>
      </c>
      <c r="C5003">
        <v>2025</v>
      </c>
      <c r="D5003">
        <v>2</v>
      </c>
      <c r="E5003">
        <v>84028</v>
      </c>
      <c r="F5003" t="s">
        <v>291</v>
      </c>
      <c r="G5003">
        <v>1</v>
      </c>
      <c r="H5003" t="str">
        <f>_xlfn.XLOOKUP(Table1[[#This Row],[ZIPCODE]],Table2[Zip Code],Table2[County])</f>
        <v>Rich</v>
      </c>
      <c r="I5003" t="str">
        <f>_xlfn.XLOOKUP(Table1[[#This Row],[ZIPCODE]],Table3[zip],Table3[county])</f>
        <v>Rich County</v>
      </c>
      <c r="J5003" t="str">
        <f>IFERROR(Table1[[#This Row],[County (Utah.gov)]], SUBSTITUTE(Table1[[#This Row],[County (WPR)]], " County", ""))</f>
        <v>Rich</v>
      </c>
    </row>
    <row r="5004" spans="1:10">
      <c r="A5004" t="s">
        <v>140</v>
      </c>
      <c r="B5004" t="s">
        <v>20</v>
      </c>
      <c r="C5004">
        <v>2025</v>
      </c>
      <c r="D5004">
        <v>2</v>
      </c>
      <c r="E5004">
        <v>84029</v>
      </c>
      <c r="F5004" t="s">
        <v>290</v>
      </c>
      <c r="G5004">
        <v>10</v>
      </c>
      <c r="H5004" t="str">
        <f>_xlfn.XLOOKUP(Table1[[#This Row],[ZIPCODE]],Table2[Zip Code],Table2[County])</f>
        <v>Tooele</v>
      </c>
      <c r="I5004" t="str">
        <f>_xlfn.XLOOKUP(Table1[[#This Row],[ZIPCODE]],Table3[zip],Table3[county])</f>
        <v>Tooele County</v>
      </c>
      <c r="J5004" t="str">
        <f>IFERROR(Table1[[#This Row],[County (Utah.gov)]], SUBSTITUTE(Table1[[#This Row],[County (WPR)]], " County", ""))</f>
        <v>Tooele</v>
      </c>
    </row>
    <row r="5005" spans="1:10">
      <c r="A5005" t="s">
        <v>140</v>
      </c>
      <c r="B5005" t="s">
        <v>20</v>
      </c>
      <c r="C5005">
        <v>2025</v>
      </c>
      <c r="D5005">
        <v>2</v>
      </c>
      <c r="E5005">
        <v>84029</v>
      </c>
      <c r="F5005" t="s">
        <v>291</v>
      </c>
      <c r="G5005">
        <v>1</v>
      </c>
      <c r="H5005" t="str">
        <f>_xlfn.XLOOKUP(Table1[[#This Row],[ZIPCODE]],Table2[Zip Code],Table2[County])</f>
        <v>Tooele</v>
      </c>
      <c r="I5005" t="str">
        <f>_xlfn.XLOOKUP(Table1[[#This Row],[ZIPCODE]],Table3[zip],Table3[county])</f>
        <v>Tooele County</v>
      </c>
      <c r="J5005" t="str">
        <f>IFERROR(Table1[[#This Row],[County (Utah.gov)]], SUBSTITUTE(Table1[[#This Row],[County (WPR)]], " County", ""))</f>
        <v>Tooele</v>
      </c>
    </row>
    <row r="5006" spans="1:10">
      <c r="A5006" t="s">
        <v>140</v>
      </c>
      <c r="B5006" t="s">
        <v>20</v>
      </c>
      <c r="C5006">
        <v>2025</v>
      </c>
      <c r="D5006">
        <v>2</v>
      </c>
      <c r="E5006">
        <v>84032</v>
      </c>
      <c r="F5006" t="s">
        <v>290</v>
      </c>
      <c r="G5006">
        <v>5</v>
      </c>
      <c r="H5006" t="str">
        <f>_xlfn.XLOOKUP(Table1[[#This Row],[ZIPCODE]],Table2[Zip Code],Table2[County])</f>
        <v>Wasatch</v>
      </c>
      <c r="I5006" t="str">
        <f>_xlfn.XLOOKUP(Table1[[#This Row],[ZIPCODE]],Table3[zip],Table3[county])</f>
        <v>Wasatch County</v>
      </c>
      <c r="J5006" t="str">
        <f>IFERROR(Table1[[#This Row],[County (Utah.gov)]], SUBSTITUTE(Table1[[#This Row],[County (WPR)]], " County", ""))</f>
        <v>Wasatch</v>
      </c>
    </row>
    <row r="5007" spans="1:10">
      <c r="A5007" t="s">
        <v>140</v>
      </c>
      <c r="B5007" t="s">
        <v>20</v>
      </c>
      <c r="C5007">
        <v>2025</v>
      </c>
      <c r="D5007">
        <v>2</v>
      </c>
      <c r="E5007">
        <v>84032</v>
      </c>
      <c r="F5007" t="s">
        <v>291</v>
      </c>
      <c r="G5007">
        <v>2</v>
      </c>
      <c r="H5007" t="str">
        <f>_xlfn.XLOOKUP(Table1[[#This Row],[ZIPCODE]],Table2[Zip Code],Table2[County])</f>
        <v>Wasatch</v>
      </c>
      <c r="I5007" t="str">
        <f>_xlfn.XLOOKUP(Table1[[#This Row],[ZIPCODE]],Table3[zip],Table3[county])</f>
        <v>Wasatch County</v>
      </c>
      <c r="J5007" t="str">
        <f>IFERROR(Table1[[#This Row],[County (Utah.gov)]], SUBSTITUTE(Table1[[#This Row],[County (WPR)]], " County", ""))</f>
        <v>Wasatch</v>
      </c>
    </row>
    <row r="5008" spans="1:10">
      <c r="A5008" t="s">
        <v>140</v>
      </c>
      <c r="B5008" t="s">
        <v>20</v>
      </c>
      <c r="C5008">
        <v>2025</v>
      </c>
      <c r="D5008">
        <v>2</v>
      </c>
      <c r="E5008">
        <v>84033</v>
      </c>
      <c r="F5008" t="s">
        <v>290</v>
      </c>
      <c r="G5008">
        <v>10</v>
      </c>
      <c r="H5008" t="str">
        <f>_xlfn.XLOOKUP(Table1[[#This Row],[ZIPCODE]],Table2[Zip Code],Table2[County])</f>
        <v>Summit</v>
      </c>
      <c r="I5008" t="str">
        <f>_xlfn.XLOOKUP(Table1[[#This Row],[ZIPCODE]],Table3[zip],Table3[county])</f>
        <v>Summit County</v>
      </c>
      <c r="J5008" t="str">
        <f>IFERROR(Table1[[#This Row],[County (Utah.gov)]], SUBSTITUTE(Table1[[#This Row],[County (WPR)]], " County", ""))</f>
        <v>Summit</v>
      </c>
    </row>
    <row r="5009" spans="1:10">
      <c r="A5009" t="s">
        <v>140</v>
      </c>
      <c r="B5009" t="s">
        <v>20</v>
      </c>
      <c r="C5009">
        <v>2025</v>
      </c>
      <c r="D5009">
        <v>2</v>
      </c>
      <c r="E5009">
        <v>84033</v>
      </c>
      <c r="F5009" t="s">
        <v>291</v>
      </c>
      <c r="G5009">
        <v>1</v>
      </c>
      <c r="H5009" t="str">
        <f>_xlfn.XLOOKUP(Table1[[#This Row],[ZIPCODE]],Table2[Zip Code],Table2[County])</f>
        <v>Summit</v>
      </c>
      <c r="I5009" t="str">
        <f>_xlfn.XLOOKUP(Table1[[#This Row],[ZIPCODE]],Table3[zip],Table3[county])</f>
        <v>Summit County</v>
      </c>
      <c r="J5009" t="str">
        <f>IFERROR(Table1[[#This Row],[County (Utah.gov)]], SUBSTITUTE(Table1[[#This Row],[County (WPR)]], " County", ""))</f>
        <v>Summit</v>
      </c>
    </row>
    <row r="5010" spans="1:10">
      <c r="A5010" t="s">
        <v>140</v>
      </c>
      <c r="B5010" t="s">
        <v>20</v>
      </c>
      <c r="C5010">
        <v>2025</v>
      </c>
      <c r="D5010">
        <v>2</v>
      </c>
      <c r="E5010">
        <v>84036</v>
      </c>
      <c r="F5010" t="s">
        <v>290</v>
      </c>
      <c r="G5010">
        <v>6</v>
      </c>
      <c r="H5010" t="str">
        <f>_xlfn.XLOOKUP(Table1[[#This Row],[ZIPCODE]],Table2[Zip Code],Table2[County])</f>
        <v>Summit</v>
      </c>
      <c r="I5010" t="str">
        <f>_xlfn.XLOOKUP(Table1[[#This Row],[ZIPCODE]],Table3[zip],Table3[county])</f>
        <v>Summit County</v>
      </c>
      <c r="J5010" t="str">
        <f>IFERROR(Table1[[#This Row],[County (Utah.gov)]], SUBSTITUTE(Table1[[#This Row],[County (WPR)]], " County", ""))</f>
        <v>Summit</v>
      </c>
    </row>
    <row r="5011" spans="1:10">
      <c r="A5011" t="s">
        <v>140</v>
      </c>
      <c r="B5011" t="s">
        <v>20</v>
      </c>
      <c r="C5011">
        <v>2025</v>
      </c>
      <c r="D5011">
        <v>2</v>
      </c>
      <c r="E5011">
        <v>84036</v>
      </c>
      <c r="F5011" t="s">
        <v>291</v>
      </c>
      <c r="G5011">
        <v>3</v>
      </c>
      <c r="H5011" t="str">
        <f>_xlfn.XLOOKUP(Table1[[#This Row],[ZIPCODE]],Table2[Zip Code],Table2[County])</f>
        <v>Summit</v>
      </c>
      <c r="I5011" t="str">
        <f>_xlfn.XLOOKUP(Table1[[#This Row],[ZIPCODE]],Table3[zip],Table3[county])</f>
        <v>Summit County</v>
      </c>
      <c r="J5011" t="str">
        <f>IFERROR(Table1[[#This Row],[County (Utah.gov)]], SUBSTITUTE(Table1[[#This Row],[County (WPR)]], " County", ""))</f>
        <v>Summit</v>
      </c>
    </row>
    <row r="5012" spans="1:10">
      <c r="A5012" t="s">
        <v>140</v>
      </c>
      <c r="B5012" t="s">
        <v>20</v>
      </c>
      <c r="C5012">
        <v>2025</v>
      </c>
      <c r="D5012">
        <v>2</v>
      </c>
      <c r="E5012">
        <v>84037</v>
      </c>
      <c r="F5012" t="s">
        <v>290</v>
      </c>
      <c r="G5012">
        <v>376</v>
      </c>
      <c r="H5012" t="str">
        <f>_xlfn.XLOOKUP(Table1[[#This Row],[ZIPCODE]],Table2[Zip Code],Table2[County])</f>
        <v>Davis</v>
      </c>
      <c r="I5012" t="str">
        <f>_xlfn.XLOOKUP(Table1[[#This Row],[ZIPCODE]],Table3[zip],Table3[county])</f>
        <v>Davis County</v>
      </c>
      <c r="J5012" t="str">
        <f>IFERROR(Table1[[#This Row],[County (Utah.gov)]], SUBSTITUTE(Table1[[#This Row],[County (WPR)]], " County", ""))</f>
        <v>Davis</v>
      </c>
    </row>
    <row r="5013" spans="1:10">
      <c r="A5013" t="s">
        <v>140</v>
      </c>
      <c r="B5013" t="s">
        <v>20</v>
      </c>
      <c r="C5013">
        <v>2025</v>
      </c>
      <c r="D5013">
        <v>2</v>
      </c>
      <c r="E5013">
        <v>84037</v>
      </c>
      <c r="F5013" t="s">
        <v>291</v>
      </c>
      <c r="G5013">
        <v>110</v>
      </c>
      <c r="H5013" t="str">
        <f>_xlfn.XLOOKUP(Table1[[#This Row],[ZIPCODE]],Table2[Zip Code],Table2[County])</f>
        <v>Davis</v>
      </c>
      <c r="I5013" t="str">
        <f>_xlfn.XLOOKUP(Table1[[#This Row],[ZIPCODE]],Table3[zip],Table3[county])</f>
        <v>Davis County</v>
      </c>
      <c r="J5013" t="str">
        <f>IFERROR(Table1[[#This Row],[County (Utah.gov)]], SUBSTITUTE(Table1[[#This Row],[County (WPR)]], " County", ""))</f>
        <v>Davis</v>
      </c>
    </row>
    <row r="5014" spans="1:10">
      <c r="A5014" t="s">
        <v>140</v>
      </c>
      <c r="B5014" t="s">
        <v>20</v>
      </c>
      <c r="C5014">
        <v>2025</v>
      </c>
      <c r="D5014">
        <v>2</v>
      </c>
      <c r="E5014">
        <v>84039</v>
      </c>
      <c r="F5014" t="s">
        <v>290</v>
      </c>
      <c r="G5014">
        <v>1</v>
      </c>
      <c r="H5014" t="str">
        <f>_xlfn.XLOOKUP(Table1[[#This Row],[ZIPCODE]],Table2[Zip Code],Table2[County])</f>
        <v>Uintah</v>
      </c>
      <c r="I5014" t="str">
        <f>_xlfn.XLOOKUP(Table1[[#This Row],[ZIPCODE]],Table3[zip],Table3[county])</f>
        <v>Uintah County</v>
      </c>
      <c r="J5014" t="str">
        <f>IFERROR(Table1[[#This Row],[County (Utah.gov)]], SUBSTITUTE(Table1[[#This Row],[County (WPR)]], " County", ""))</f>
        <v>Uintah</v>
      </c>
    </row>
    <row r="5015" spans="1:10">
      <c r="A5015" t="s">
        <v>140</v>
      </c>
      <c r="B5015" t="s">
        <v>20</v>
      </c>
      <c r="C5015">
        <v>2025</v>
      </c>
      <c r="D5015">
        <v>2</v>
      </c>
      <c r="E5015">
        <v>84040</v>
      </c>
      <c r="F5015" t="s">
        <v>290</v>
      </c>
      <c r="G5015">
        <v>276</v>
      </c>
      <c r="H5015" t="str">
        <f>_xlfn.XLOOKUP(Table1[[#This Row],[ZIPCODE]],Table2[Zip Code],Table2[County])</f>
        <v>Davis</v>
      </c>
      <c r="I5015" t="str">
        <f>_xlfn.XLOOKUP(Table1[[#This Row],[ZIPCODE]],Table3[zip],Table3[county])</f>
        <v>Davis County</v>
      </c>
      <c r="J5015" t="str">
        <f>IFERROR(Table1[[#This Row],[County (Utah.gov)]], SUBSTITUTE(Table1[[#This Row],[County (WPR)]], " County", ""))</f>
        <v>Davis</v>
      </c>
    </row>
    <row r="5016" spans="1:10">
      <c r="A5016" t="s">
        <v>140</v>
      </c>
      <c r="B5016" t="s">
        <v>20</v>
      </c>
      <c r="C5016">
        <v>2025</v>
      </c>
      <c r="D5016">
        <v>2</v>
      </c>
      <c r="E5016">
        <v>84040</v>
      </c>
      <c r="F5016" t="s">
        <v>291</v>
      </c>
      <c r="G5016">
        <v>105</v>
      </c>
      <c r="H5016" t="str">
        <f>_xlfn.XLOOKUP(Table1[[#This Row],[ZIPCODE]],Table2[Zip Code],Table2[County])</f>
        <v>Davis</v>
      </c>
      <c r="I5016" t="str">
        <f>_xlfn.XLOOKUP(Table1[[#This Row],[ZIPCODE]],Table3[zip],Table3[county])</f>
        <v>Davis County</v>
      </c>
      <c r="J5016" t="str">
        <f>IFERROR(Table1[[#This Row],[County (Utah.gov)]], SUBSTITUTE(Table1[[#This Row],[County (WPR)]], " County", ""))</f>
        <v>Davis</v>
      </c>
    </row>
    <row r="5017" spans="1:10">
      <c r="A5017" t="s">
        <v>140</v>
      </c>
      <c r="B5017" t="s">
        <v>20</v>
      </c>
      <c r="C5017">
        <v>2025</v>
      </c>
      <c r="D5017">
        <v>2</v>
      </c>
      <c r="E5017">
        <v>84041</v>
      </c>
      <c r="F5017" t="s">
        <v>290</v>
      </c>
      <c r="G5017">
        <v>518</v>
      </c>
      <c r="H5017" t="str">
        <f>_xlfn.XLOOKUP(Table1[[#This Row],[ZIPCODE]],Table2[Zip Code],Table2[County])</f>
        <v>Davis</v>
      </c>
      <c r="I5017" t="str">
        <f>_xlfn.XLOOKUP(Table1[[#This Row],[ZIPCODE]],Table3[zip],Table3[county])</f>
        <v>Davis County</v>
      </c>
      <c r="J5017" t="str">
        <f>IFERROR(Table1[[#This Row],[County (Utah.gov)]], SUBSTITUTE(Table1[[#This Row],[County (WPR)]], " County", ""))</f>
        <v>Davis</v>
      </c>
    </row>
    <row r="5018" spans="1:10">
      <c r="A5018" t="s">
        <v>140</v>
      </c>
      <c r="B5018" t="s">
        <v>20</v>
      </c>
      <c r="C5018">
        <v>2025</v>
      </c>
      <c r="D5018">
        <v>2</v>
      </c>
      <c r="E5018">
        <v>84041</v>
      </c>
      <c r="F5018" t="s">
        <v>291</v>
      </c>
      <c r="G5018">
        <v>146</v>
      </c>
      <c r="H5018" t="str">
        <f>_xlfn.XLOOKUP(Table1[[#This Row],[ZIPCODE]],Table2[Zip Code],Table2[County])</f>
        <v>Davis</v>
      </c>
      <c r="I5018" t="str">
        <f>_xlfn.XLOOKUP(Table1[[#This Row],[ZIPCODE]],Table3[zip],Table3[county])</f>
        <v>Davis County</v>
      </c>
      <c r="J5018" t="str">
        <f>IFERROR(Table1[[#This Row],[County (Utah.gov)]], SUBSTITUTE(Table1[[#This Row],[County (WPR)]], " County", ""))</f>
        <v>Davis</v>
      </c>
    </row>
    <row r="5019" spans="1:10">
      <c r="A5019" t="s">
        <v>140</v>
      </c>
      <c r="B5019" t="s">
        <v>20</v>
      </c>
      <c r="C5019">
        <v>2025</v>
      </c>
      <c r="D5019">
        <v>2</v>
      </c>
      <c r="E5019">
        <v>84042</v>
      </c>
      <c r="F5019" t="s">
        <v>290</v>
      </c>
      <c r="G5019">
        <v>6</v>
      </c>
      <c r="H5019" t="str">
        <f>_xlfn.XLOOKUP(Table1[[#This Row],[ZIPCODE]],Table2[Zip Code],Table2[County])</f>
        <v>Utah</v>
      </c>
      <c r="I5019" t="str">
        <f>_xlfn.XLOOKUP(Table1[[#This Row],[ZIPCODE]],Table3[zip],Table3[county])</f>
        <v>Utah County</v>
      </c>
      <c r="J5019" t="str">
        <f>IFERROR(Table1[[#This Row],[County (Utah.gov)]], SUBSTITUTE(Table1[[#This Row],[County (WPR)]], " County", ""))</f>
        <v>Utah</v>
      </c>
    </row>
    <row r="5020" spans="1:10">
      <c r="A5020" t="s">
        <v>140</v>
      </c>
      <c r="B5020" t="s">
        <v>20</v>
      </c>
      <c r="C5020">
        <v>2025</v>
      </c>
      <c r="D5020">
        <v>2</v>
      </c>
      <c r="E5020">
        <v>84043</v>
      </c>
      <c r="F5020" t="s">
        <v>290</v>
      </c>
      <c r="G5020">
        <v>21</v>
      </c>
      <c r="H5020" t="str">
        <f>_xlfn.XLOOKUP(Table1[[#This Row],[ZIPCODE]],Table2[Zip Code],Table2[County])</f>
        <v>Utah</v>
      </c>
      <c r="I5020" t="str">
        <f>_xlfn.XLOOKUP(Table1[[#This Row],[ZIPCODE]],Table3[zip],Table3[county])</f>
        <v>Utah County</v>
      </c>
      <c r="J5020" t="str">
        <f>IFERROR(Table1[[#This Row],[County (Utah.gov)]], SUBSTITUTE(Table1[[#This Row],[County (WPR)]], " County", ""))</f>
        <v>Utah</v>
      </c>
    </row>
    <row r="5021" spans="1:10">
      <c r="A5021" t="s">
        <v>140</v>
      </c>
      <c r="B5021" t="s">
        <v>20</v>
      </c>
      <c r="C5021">
        <v>2025</v>
      </c>
      <c r="D5021">
        <v>2</v>
      </c>
      <c r="E5021">
        <v>84043</v>
      </c>
      <c r="F5021" t="s">
        <v>291</v>
      </c>
      <c r="G5021">
        <v>7</v>
      </c>
      <c r="H5021" t="str">
        <f>_xlfn.XLOOKUP(Table1[[#This Row],[ZIPCODE]],Table2[Zip Code],Table2[County])</f>
        <v>Utah</v>
      </c>
      <c r="I5021" t="str">
        <f>_xlfn.XLOOKUP(Table1[[#This Row],[ZIPCODE]],Table3[zip],Table3[county])</f>
        <v>Utah County</v>
      </c>
      <c r="J5021" t="str">
        <f>IFERROR(Table1[[#This Row],[County (Utah.gov)]], SUBSTITUTE(Table1[[#This Row],[County (WPR)]], " County", ""))</f>
        <v>Utah</v>
      </c>
    </row>
    <row r="5022" spans="1:10">
      <c r="A5022" t="s">
        <v>140</v>
      </c>
      <c r="B5022" t="s">
        <v>20</v>
      </c>
      <c r="C5022">
        <v>2025</v>
      </c>
      <c r="D5022">
        <v>2</v>
      </c>
      <c r="E5022">
        <v>84044</v>
      </c>
      <c r="F5022" t="s">
        <v>290</v>
      </c>
      <c r="G5022">
        <v>11</v>
      </c>
      <c r="H5022" t="str">
        <f>_xlfn.XLOOKUP(Table1[[#This Row],[ZIPCODE]],Table2[Zip Code],Table2[County])</f>
        <v>Salt Lake</v>
      </c>
      <c r="I5022" t="str">
        <f>_xlfn.XLOOKUP(Table1[[#This Row],[ZIPCODE]],Table3[zip],Table3[county])</f>
        <v>Salt Lake County</v>
      </c>
      <c r="J5022" t="str">
        <f>IFERROR(Table1[[#This Row],[County (Utah.gov)]], SUBSTITUTE(Table1[[#This Row],[County (WPR)]], " County", ""))</f>
        <v>Salt Lake</v>
      </c>
    </row>
    <row r="5023" spans="1:10">
      <c r="A5023" t="s">
        <v>140</v>
      </c>
      <c r="B5023" t="s">
        <v>20</v>
      </c>
      <c r="C5023">
        <v>2025</v>
      </c>
      <c r="D5023">
        <v>2</v>
      </c>
      <c r="E5023">
        <v>84044</v>
      </c>
      <c r="F5023" t="s">
        <v>291</v>
      </c>
      <c r="G5023">
        <v>4</v>
      </c>
      <c r="H5023" t="str">
        <f>_xlfn.XLOOKUP(Table1[[#This Row],[ZIPCODE]],Table2[Zip Code],Table2[County])</f>
        <v>Salt Lake</v>
      </c>
      <c r="I5023" t="str">
        <f>_xlfn.XLOOKUP(Table1[[#This Row],[ZIPCODE]],Table3[zip],Table3[county])</f>
        <v>Salt Lake County</v>
      </c>
      <c r="J5023" t="str">
        <f>IFERROR(Table1[[#This Row],[County (Utah.gov)]], SUBSTITUTE(Table1[[#This Row],[County (WPR)]], " County", ""))</f>
        <v>Salt Lake</v>
      </c>
    </row>
    <row r="5024" spans="1:10">
      <c r="A5024" t="s">
        <v>140</v>
      </c>
      <c r="B5024" t="s">
        <v>20</v>
      </c>
      <c r="C5024">
        <v>2025</v>
      </c>
      <c r="D5024">
        <v>2</v>
      </c>
      <c r="E5024">
        <v>84045</v>
      </c>
      <c r="F5024" t="s">
        <v>290</v>
      </c>
      <c r="G5024">
        <v>22</v>
      </c>
      <c r="H5024" t="e">
        <f>_xlfn.XLOOKUP(Table1[[#This Row],[ZIPCODE]],Table2[Zip Code],Table2[County])</f>
        <v>#N/A</v>
      </c>
      <c r="I5024" t="str">
        <f>_xlfn.XLOOKUP(Table1[[#This Row],[ZIPCODE]],Table3[zip],Table3[county])</f>
        <v>Utah County</v>
      </c>
      <c r="J5024" t="str">
        <f>IFERROR(Table1[[#This Row],[County (Utah.gov)]], SUBSTITUTE(Table1[[#This Row],[County (WPR)]], " County", ""))</f>
        <v>Utah</v>
      </c>
    </row>
    <row r="5025" spans="1:10">
      <c r="A5025" t="s">
        <v>140</v>
      </c>
      <c r="B5025" t="s">
        <v>20</v>
      </c>
      <c r="C5025">
        <v>2025</v>
      </c>
      <c r="D5025">
        <v>2</v>
      </c>
      <c r="E5025">
        <v>84045</v>
      </c>
      <c r="F5025" t="s">
        <v>291</v>
      </c>
      <c r="G5025">
        <v>5</v>
      </c>
      <c r="H5025" t="e">
        <f>_xlfn.XLOOKUP(Table1[[#This Row],[ZIPCODE]],Table2[Zip Code],Table2[County])</f>
        <v>#N/A</v>
      </c>
      <c r="I5025" t="str">
        <f>_xlfn.XLOOKUP(Table1[[#This Row],[ZIPCODE]],Table3[zip],Table3[county])</f>
        <v>Utah County</v>
      </c>
      <c r="J5025" t="str">
        <f>IFERROR(Table1[[#This Row],[County (Utah.gov)]], SUBSTITUTE(Table1[[#This Row],[County (WPR)]], " County", ""))</f>
        <v>Utah</v>
      </c>
    </row>
    <row r="5026" spans="1:10">
      <c r="A5026" t="s">
        <v>140</v>
      </c>
      <c r="B5026" t="s">
        <v>20</v>
      </c>
      <c r="C5026">
        <v>2025</v>
      </c>
      <c r="D5026">
        <v>2</v>
      </c>
      <c r="E5026">
        <v>84047</v>
      </c>
      <c r="F5026" t="s">
        <v>290</v>
      </c>
      <c r="G5026">
        <v>17</v>
      </c>
      <c r="H5026" t="str">
        <f>_xlfn.XLOOKUP(Table1[[#This Row],[ZIPCODE]],Table2[Zip Code],Table2[County])</f>
        <v>Salt Lake</v>
      </c>
      <c r="I5026" t="str">
        <f>_xlfn.XLOOKUP(Table1[[#This Row],[ZIPCODE]],Table3[zip],Table3[county])</f>
        <v>Salt Lake County</v>
      </c>
      <c r="J5026" t="str">
        <f>IFERROR(Table1[[#This Row],[County (Utah.gov)]], SUBSTITUTE(Table1[[#This Row],[County (WPR)]], " County", ""))</f>
        <v>Salt Lake</v>
      </c>
    </row>
    <row r="5027" spans="1:10">
      <c r="A5027" t="s">
        <v>140</v>
      </c>
      <c r="B5027" t="s">
        <v>20</v>
      </c>
      <c r="C5027">
        <v>2025</v>
      </c>
      <c r="D5027">
        <v>2</v>
      </c>
      <c r="E5027">
        <v>84047</v>
      </c>
      <c r="F5027" t="s">
        <v>291</v>
      </c>
      <c r="G5027">
        <v>5</v>
      </c>
      <c r="H5027" t="str">
        <f>_xlfn.XLOOKUP(Table1[[#This Row],[ZIPCODE]],Table2[Zip Code],Table2[County])</f>
        <v>Salt Lake</v>
      </c>
      <c r="I5027" t="str">
        <f>_xlfn.XLOOKUP(Table1[[#This Row],[ZIPCODE]],Table3[zip],Table3[county])</f>
        <v>Salt Lake County</v>
      </c>
      <c r="J5027" t="str">
        <f>IFERROR(Table1[[#This Row],[County (Utah.gov)]], SUBSTITUTE(Table1[[#This Row],[County (WPR)]], " County", ""))</f>
        <v>Salt Lake</v>
      </c>
    </row>
    <row r="5028" spans="1:10">
      <c r="A5028" t="s">
        <v>140</v>
      </c>
      <c r="B5028" t="s">
        <v>20</v>
      </c>
      <c r="C5028">
        <v>2025</v>
      </c>
      <c r="D5028">
        <v>2</v>
      </c>
      <c r="E5028">
        <v>84049</v>
      </c>
      <c r="F5028" t="s">
        <v>290</v>
      </c>
      <c r="G5028">
        <v>3</v>
      </c>
      <c r="H5028" t="str">
        <f>_xlfn.XLOOKUP(Table1[[#This Row],[ZIPCODE]],Table2[Zip Code],Table2[County])</f>
        <v>Wasatch</v>
      </c>
      <c r="I5028" t="str">
        <f>_xlfn.XLOOKUP(Table1[[#This Row],[ZIPCODE]],Table3[zip],Table3[county])</f>
        <v>Wasatch County</v>
      </c>
      <c r="J5028" t="str">
        <f>IFERROR(Table1[[#This Row],[County (Utah.gov)]], SUBSTITUTE(Table1[[#This Row],[County (WPR)]], " County", ""))</f>
        <v>Wasatch</v>
      </c>
    </row>
    <row r="5029" spans="1:10">
      <c r="A5029" t="s">
        <v>140</v>
      </c>
      <c r="B5029" t="s">
        <v>20</v>
      </c>
      <c r="C5029">
        <v>2025</v>
      </c>
      <c r="D5029">
        <v>2</v>
      </c>
      <c r="E5029">
        <v>84049</v>
      </c>
      <c r="F5029" t="s">
        <v>291</v>
      </c>
      <c r="G5029">
        <v>1</v>
      </c>
      <c r="H5029" t="str">
        <f>_xlfn.XLOOKUP(Table1[[#This Row],[ZIPCODE]],Table2[Zip Code],Table2[County])</f>
        <v>Wasatch</v>
      </c>
      <c r="I5029" t="str">
        <f>_xlfn.XLOOKUP(Table1[[#This Row],[ZIPCODE]],Table3[zip],Table3[county])</f>
        <v>Wasatch County</v>
      </c>
      <c r="J5029" t="str">
        <f>IFERROR(Table1[[#This Row],[County (Utah.gov)]], SUBSTITUTE(Table1[[#This Row],[County (WPR)]], " County", ""))</f>
        <v>Wasatch</v>
      </c>
    </row>
    <row r="5030" spans="1:10">
      <c r="A5030" t="s">
        <v>140</v>
      </c>
      <c r="B5030" t="s">
        <v>20</v>
      </c>
      <c r="C5030">
        <v>2025</v>
      </c>
      <c r="D5030">
        <v>2</v>
      </c>
      <c r="E5030">
        <v>84050</v>
      </c>
      <c r="F5030" t="s">
        <v>290</v>
      </c>
      <c r="G5030">
        <v>144</v>
      </c>
      <c r="H5030" t="str">
        <f>_xlfn.XLOOKUP(Table1[[#This Row],[ZIPCODE]],Table2[Zip Code],Table2[County])</f>
        <v>Morgan</v>
      </c>
      <c r="I5030" t="str">
        <f>_xlfn.XLOOKUP(Table1[[#This Row],[ZIPCODE]],Table3[zip],Table3[county])</f>
        <v>Morgan County</v>
      </c>
      <c r="J5030" t="str">
        <f>IFERROR(Table1[[#This Row],[County (Utah.gov)]], SUBSTITUTE(Table1[[#This Row],[County (WPR)]], " County", ""))</f>
        <v>Morgan</v>
      </c>
    </row>
    <row r="5031" spans="1:10">
      <c r="A5031" t="s">
        <v>140</v>
      </c>
      <c r="B5031" t="s">
        <v>20</v>
      </c>
      <c r="C5031">
        <v>2025</v>
      </c>
      <c r="D5031">
        <v>2</v>
      </c>
      <c r="E5031">
        <v>84050</v>
      </c>
      <c r="F5031" t="s">
        <v>291</v>
      </c>
      <c r="G5031">
        <v>44</v>
      </c>
      <c r="H5031" t="str">
        <f>_xlfn.XLOOKUP(Table1[[#This Row],[ZIPCODE]],Table2[Zip Code],Table2[County])</f>
        <v>Morgan</v>
      </c>
      <c r="I5031" t="str">
        <f>_xlfn.XLOOKUP(Table1[[#This Row],[ZIPCODE]],Table3[zip],Table3[county])</f>
        <v>Morgan County</v>
      </c>
      <c r="J5031" t="str">
        <f>IFERROR(Table1[[#This Row],[County (Utah.gov)]], SUBSTITUTE(Table1[[#This Row],[County (WPR)]], " County", ""))</f>
        <v>Morgan</v>
      </c>
    </row>
    <row r="5032" spans="1:10">
      <c r="A5032" t="s">
        <v>140</v>
      </c>
      <c r="B5032" t="s">
        <v>20</v>
      </c>
      <c r="C5032">
        <v>2025</v>
      </c>
      <c r="D5032">
        <v>2</v>
      </c>
      <c r="E5032">
        <v>84052</v>
      </c>
      <c r="F5032" t="s">
        <v>290</v>
      </c>
      <c r="G5032">
        <v>1</v>
      </c>
      <c r="H5032" t="str">
        <f>_xlfn.XLOOKUP(Table1[[#This Row],[ZIPCODE]],Table2[Zip Code],Table2[County])</f>
        <v>Duchesne</v>
      </c>
      <c r="I5032" t="str">
        <f>_xlfn.XLOOKUP(Table1[[#This Row],[ZIPCODE]],Table3[zip],Table3[county])</f>
        <v>Duchesne County</v>
      </c>
      <c r="J5032" t="str">
        <f>IFERROR(Table1[[#This Row],[County (Utah.gov)]], SUBSTITUTE(Table1[[#This Row],[County (WPR)]], " County", ""))</f>
        <v>Duchesne</v>
      </c>
    </row>
    <row r="5033" spans="1:10">
      <c r="A5033" t="s">
        <v>140</v>
      </c>
      <c r="B5033" t="s">
        <v>20</v>
      </c>
      <c r="C5033">
        <v>2025</v>
      </c>
      <c r="D5033">
        <v>2</v>
      </c>
      <c r="E5033">
        <v>84054</v>
      </c>
      <c r="F5033" t="s">
        <v>290</v>
      </c>
      <c r="G5033">
        <v>69</v>
      </c>
      <c r="H5033" t="str">
        <f>_xlfn.XLOOKUP(Table1[[#This Row],[ZIPCODE]],Table2[Zip Code],Table2[County])</f>
        <v>Davis</v>
      </c>
      <c r="I5033" t="str">
        <f>_xlfn.XLOOKUP(Table1[[#This Row],[ZIPCODE]],Table3[zip],Table3[county])</f>
        <v>Davis County</v>
      </c>
      <c r="J5033" t="str">
        <f>IFERROR(Table1[[#This Row],[County (Utah.gov)]], SUBSTITUTE(Table1[[#This Row],[County (WPR)]], " County", ""))</f>
        <v>Davis</v>
      </c>
    </row>
    <row r="5034" spans="1:10">
      <c r="A5034" t="s">
        <v>140</v>
      </c>
      <c r="B5034" t="s">
        <v>20</v>
      </c>
      <c r="C5034">
        <v>2025</v>
      </c>
      <c r="D5034">
        <v>2</v>
      </c>
      <c r="E5034">
        <v>84054</v>
      </c>
      <c r="F5034" t="s">
        <v>291</v>
      </c>
      <c r="G5034">
        <v>19</v>
      </c>
      <c r="H5034" t="str">
        <f>_xlfn.XLOOKUP(Table1[[#This Row],[ZIPCODE]],Table2[Zip Code],Table2[County])</f>
        <v>Davis</v>
      </c>
      <c r="I5034" t="str">
        <f>_xlfn.XLOOKUP(Table1[[#This Row],[ZIPCODE]],Table3[zip],Table3[county])</f>
        <v>Davis County</v>
      </c>
      <c r="J5034" t="str">
        <f>IFERROR(Table1[[#This Row],[County (Utah.gov)]], SUBSTITUTE(Table1[[#This Row],[County (WPR)]], " County", ""))</f>
        <v>Davis</v>
      </c>
    </row>
    <row r="5035" spans="1:10">
      <c r="A5035" t="s">
        <v>140</v>
      </c>
      <c r="B5035" t="s">
        <v>20</v>
      </c>
      <c r="C5035">
        <v>2025</v>
      </c>
      <c r="D5035">
        <v>2</v>
      </c>
      <c r="E5035">
        <v>84055</v>
      </c>
      <c r="F5035" t="s">
        <v>290</v>
      </c>
      <c r="G5035">
        <v>4</v>
      </c>
      <c r="H5035" t="str">
        <f>_xlfn.XLOOKUP(Table1[[#This Row],[ZIPCODE]],Table2[Zip Code],Table2[County])</f>
        <v>Summit</v>
      </c>
      <c r="I5035" t="str">
        <f>_xlfn.XLOOKUP(Table1[[#This Row],[ZIPCODE]],Table3[zip],Table3[county])</f>
        <v>Summit County</v>
      </c>
      <c r="J5035" t="str">
        <f>IFERROR(Table1[[#This Row],[County (Utah.gov)]], SUBSTITUTE(Table1[[#This Row],[County (WPR)]], " County", ""))</f>
        <v>Summit</v>
      </c>
    </row>
    <row r="5036" spans="1:10">
      <c r="A5036" t="s">
        <v>140</v>
      </c>
      <c r="B5036" t="s">
        <v>20</v>
      </c>
      <c r="C5036">
        <v>2025</v>
      </c>
      <c r="D5036">
        <v>2</v>
      </c>
      <c r="E5036">
        <v>84055</v>
      </c>
      <c r="F5036" t="s">
        <v>291</v>
      </c>
      <c r="G5036">
        <v>1</v>
      </c>
      <c r="H5036" t="str">
        <f>_xlfn.XLOOKUP(Table1[[#This Row],[ZIPCODE]],Table2[Zip Code],Table2[County])</f>
        <v>Summit</v>
      </c>
      <c r="I5036" t="str">
        <f>_xlfn.XLOOKUP(Table1[[#This Row],[ZIPCODE]],Table3[zip],Table3[county])</f>
        <v>Summit County</v>
      </c>
      <c r="J5036" t="str">
        <f>IFERROR(Table1[[#This Row],[County (Utah.gov)]], SUBSTITUTE(Table1[[#This Row],[County (WPR)]], " County", ""))</f>
        <v>Summit</v>
      </c>
    </row>
    <row r="5037" spans="1:10">
      <c r="A5037" t="s">
        <v>140</v>
      </c>
      <c r="B5037" t="s">
        <v>20</v>
      </c>
      <c r="C5037">
        <v>2025</v>
      </c>
      <c r="D5037">
        <v>2</v>
      </c>
      <c r="E5037">
        <v>84056</v>
      </c>
      <c r="F5037" t="s">
        <v>290</v>
      </c>
      <c r="G5037">
        <v>18</v>
      </c>
      <c r="H5037" t="str">
        <f>_xlfn.XLOOKUP(Table1[[#This Row],[ZIPCODE]],Table2[Zip Code],Table2[County])</f>
        <v>Weber</v>
      </c>
      <c r="I5037" t="str">
        <f>_xlfn.XLOOKUP(Table1[[#This Row],[ZIPCODE]],Table3[zip],Table3[county])</f>
        <v>Davis County</v>
      </c>
      <c r="J5037" t="str">
        <f>IFERROR(Table1[[#This Row],[County (Utah.gov)]], SUBSTITUTE(Table1[[#This Row],[County (WPR)]], " County", ""))</f>
        <v>Weber</v>
      </c>
    </row>
    <row r="5038" spans="1:10">
      <c r="A5038" t="s">
        <v>140</v>
      </c>
      <c r="B5038" t="s">
        <v>20</v>
      </c>
      <c r="C5038">
        <v>2025</v>
      </c>
      <c r="D5038">
        <v>2</v>
      </c>
      <c r="E5038">
        <v>84056</v>
      </c>
      <c r="F5038" t="s">
        <v>291</v>
      </c>
      <c r="G5038">
        <v>5</v>
      </c>
      <c r="H5038" t="str">
        <f>_xlfn.XLOOKUP(Table1[[#This Row],[ZIPCODE]],Table2[Zip Code],Table2[County])</f>
        <v>Weber</v>
      </c>
      <c r="I5038" t="str">
        <f>_xlfn.XLOOKUP(Table1[[#This Row],[ZIPCODE]],Table3[zip],Table3[county])</f>
        <v>Davis County</v>
      </c>
      <c r="J5038" t="str">
        <f>IFERROR(Table1[[#This Row],[County (Utah.gov)]], SUBSTITUTE(Table1[[#This Row],[County (WPR)]], " County", ""))</f>
        <v>Weber</v>
      </c>
    </row>
    <row r="5039" spans="1:10">
      <c r="A5039" t="s">
        <v>140</v>
      </c>
      <c r="B5039" t="s">
        <v>20</v>
      </c>
      <c r="C5039">
        <v>2025</v>
      </c>
      <c r="D5039">
        <v>2</v>
      </c>
      <c r="E5039">
        <v>84057</v>
      </c>
      <c r="F5039" t="s">
        <v>290</v>
      </c>
      <c r="G5039">
        <v>8</v>
      </c>
      <c r="H5039" t="str">
        <f>_xlfn.XLOOKUP(Table1[[#This Row],[ZIPCODE]],Table2[Zip Code],Table2[County])</f>
        <v>Utah</v>
      </c>
      <c r="I5039" t="str">
        <f>_xlfn.XLOOKUP(Table1[[#This Row],[ZIPCODE]],Table3[zip],Table3[county])</f>
        <v>Utah County</v>
      </c>
      <c r="J5039" t="str">
        <f>IFERROR(Table1[[#This Row],[County (Utah.gov)]], SUBSTITUTE(Table1[[#This Row],[County (WPR)]], " County", ""))</f>
        <v>Utah</v>
      </c>
    </row>
    <row r="5040" spans="1:10">
      <c r="A5040" t="s">
        <v>140</v>
      </c>
      <c r="B5040" t="s">
        <v>20</v>
      </c>
      <c r="C5040">
        <v>2025</v>
      </c>
      <c r="D5040">
        <v>2</v>
      </c>
      <c r="E5040">
        <v>84057</v>
      </c>
      <c r="F5040" t="s">
        <v>291</v>
      </c>
      <c r="G5040">
        <v>3</v>
      </c>
      <c r="H5040" t="str">
        <f>_xlfn.XLOOKUP(Table1[[#This Row],[ZIPCODE]],Table2[Zip Code],Table2[County])</f>
        <v>Utah</v>
      </c>
      <c r="I5040" t="str">
        <f>_xlfn.XLOOKUP(Table1[[#This Row],[ZIPCODE]],Table3[zip],Table3[county])</f>
        <v>Utah County</v>
      </c>
      <c r="J5040" t="str">
        <f>IFERROR(Table1[[#This Row],[County (Utah.gov)]], SUBSTITUTE(Table1[[#This Row],[County (WPR)]], " County", ""))</f>
        <v>Utah</v>
      </c>
    </row>
    <row r="5041" spans="1:10">
      <c r="A5041" t="s">
        <v>140</v>
      </c>
      <c r="B5041" t="s">
        <v>20</v>
      </c>
      <c r="C5041">
        <v>2025</v>
      </c>
      <c r="D5041">
        <v>2</v>
      </c>
      <c r="E5041">
        <v>84058</v>
      </c>
      <c r="F5041" t="s">
        <v>290</v>
      </c>
      <c r="G5041">
        <v>10</v>
      </c>
      <c r="H5041" t="str">
        <f>_xlfn.XLOOKUP(Table1[[#This Row],[ZIPCODE]],Table2[Zip Code],Table2[County])</f>
        <v>Utah</v>
      </c>
      <c r="I5041" t="str">
        <f>_xlfn.XLOOKUP(Table1[[#This Row],[ZIPCODE]],Table3[zip],Table3[county])</f>
        <v>Utah County</v>
      </c>
      <c r="J5041" t="str">
        <f>IFERROR(Table1[[#This Row],[County (Utah.gov)]], SUBSTITUTE(Table1[[#This Row],[County (WPR)]], " County", ""))</f>
        <v>Utah</v>
      </c>
    </row>
    <row r="5042" spans="1:10">
      <c r="A5042" t="s">
        <v>140</v>
      </c>
      <c r="B5042" t="s">
        <v>20</v>
      </c>
      <c r="C5042">
        <v>2025</v>
      </c>
      <c r="D5042">
        <v>2</v>
      </c>
      <c r="E5042">
        <v>84058</v>
      </c>
      <c r="F5042" t="s">
        <v>291</v>
      </c>
      <c r="G5042">
        <v>1</v>
      </c>
      <c r="H5042" t="str">
        <f>_xlfn.XLOOKUP(Table1[[#This Row],[ZIPCODE]],Table2[Zip Code],Table2[County])</f>
        <v>Utah</v>
      </c>
      <c r="I5042" t="str">
        <f>_xlfn.XLOOKUP(Table1[[#This Row],[ZIPCODE]],Table3[zip],Table3[county])</f>
        <v>Utah County</v>
      </c>
      <c r="J5042" t="str">
        <f>IFERROR(Table1[[#This Row],[County (Utah.gov)]], SUBSTITUTE(Table1[[#This Row],[County (WPR)]], " County", ""))</f>
        <v>Utah</v>
      </c>
    </row>
    <row r="5043" spans="1:10">
      <c r="A5043" t="s">
        <v>140</v>
      </c>
      <c r="B5043" t="s">
        <v>20</v>
      </c>
      <c r="C5043">
        <v>2025</v>
      </c>
      <c r="D5043">
        <v>2</v>
      </c>
      <c r="E5043">
        <v>84059</v>
      </c>
      <c r="F5043" t="s">
        <v>290</v>
      </c>
      <c r="G5043">
        <v>1</v>
      </c>
      <c r="H5043" t="str">
        <f>_xlfn.XLOOKUP(Table1[[#This Row],[ZIPCODE]],Table2[Zip Code],Table2[County])</f>
        <v>Utah</v>
      </c>
      <c r="I5043" t="str">
        <f>_xlfn.XLOOKUP(Table1[[#This Row],[ZIPCODE]],Table3[zip],Table3[county])</f>
        <v>Utah County</v>
      </c>
      <c r="J5043" t="str">
        <f>IFERROR(Table1[[#This Row],[County (Utah.gov)]], SUBSTITUTE(Table1[[#This Row],[County (WPR)]], " County", ""))</f>
        <v>Utah</v>
      </c>
    </row>
    <row r="5044" spans="1:10">
      <c r="A5044" t="s">
        <v>140</v>
      </c>
      <c r="B5044" t="s">
        <v>20</v>
      </c>
      <c r="C5044">
        <v>2025</v>
      </c>
      <c r="D5044">
        <v>2</v>
      </c>
      <c r="E5044">
        <v>84060</v>
      </c>
      <c r="F5044" t="s">
        <v>290</v>
      </c>
      <c r="G5044">
        <v>4</v>
      </c>
      <c r="H5044" t="str">
        <f>_xlfn.XLOOKUP(Table1[[#This Row],[ZIPCODE]],Table2[Zip Code],Table2[County])</f>
        <v>Summit</v>
      </c>
      <c r="I5044" t="str">
        <f>_xlfn.XLOOKUP(Table1[[#This Row],[ZIPCODE]],Table3[zip],Table3[county])</f>
        <v>Summit County</v>
      </c>
      <c r="J5044" t="str">
        <f>IFERROR(Table1[[#This Row],[County (Utah.gov)]], SUBSTITUTE(Table1[[#This Row],[County (WPR)]], " County", ""))</f>
        <v>Summit</v>
      </c>
    </row>
    <row r="5045" spans="1:10">
      <c r="A5045" t="s">
        <v>140</v>
      </c>
      <c r="B5045" t="s">
        <v>20</v>
      </c>
      <c r="C5045">
        <v>2025</v>
      </c>
      <c r="D5045">
        <v>2</v>
      </c>
      <c r="E5045">
        <v>84060</v>
      </c>
      <c r="F5045" t="s">
        <v>291</v>
      </c>
      <c r="G5045">
        <v>1</v>
      </c>
      <c r="H5045" t="str">
        <f>_xlfn.XLOOKUP(Table1[[#This Row],[ZIPCODE]],Table2[Zip Code],Table2[County])</f>
        <v>Summit</v>
      </c>
      <c r="I5045" t="str">
        <f>_xlfn.XLOOKUP(Table1[[#This Row],[ZIPCODE]],Table3[zip],Table3[county])</f>
        <v>Summit County</v>
      </c>
      <c r="J5045" t="str">
        <f>IFERROR(Table1[[#This Row],[County (Utah.gov)]], SUBSTITUTE(Table1[[#This Row],[County (WPR)]], " County", ""))</f>
        <v>Summit</v>
      </c>
    </row>
    <row r="5046" spans="1:10">
      <c r="A5046" t="s">
        <v>140</v>
      </c>
      <c r="B5046" t="s">
        <v>20</v>
      </c>
      <c r="C5046">
        <v>2025</v>
      </c>
      <c r="D5046">
        <v>2</v>
      </c>
      <c r="E5046">
        <v>84061</v>
      </c>
      <c r="F5046" t="s">
        <v>290</v>
      </c>
      <c r="G5046">
        <v>2</v>
      </c>
      <c r="H5046" t="str">
        <f>_xlfn.XLOOKUP(Table1[[#This Row],[ZIPCODE]],Table2[Zip Code],Table2[County])</f>
        <v>Summit</v>
      </c>
      <c r="I5046" t="str">
        <f>_xlfn.XLOOKUP(Table1[[#This Row],[ZIPCODE]],Table3[zip],Table3[county])</f>
        <v>Summit County</v>
      </c>
      <c r="J5046" t="str">
        <f>IFERROR(Table1[[#This Row],[County (Utah.gov)]], SUBSTITUTE(Table1[[#This Row],[County (WPR)]], " County", ""))</f>
        <v>Summit</v>
      </c>
    </row>
    <row r="5047" spans="1:10">
      <c r="A5047" t="s">
        <v>140</v>
      </c>
      <c r="B5047" t="s">
        <v>20</v>
      </c>
      <c r="C5047">
        <v>2025</v>
      </c>
      <c r="D5047">
        <v>2</v>
      </c>
      <c r="E5047">
        <v>84062</v>
      </c>
      <c r="F5047" t="s">
        <v>290</v>
      </c>
      <c r="G5047">
        <v>12</v>
      </c>
      <c r="H5047" t="str">
        <f>_xlfn.XLOOKUP(Table1[[#This Row],[ZIPCODE]],Table2[Zip Code],Table2[County])</f>
        <v>Utah</v>
      </c>
      <c r="I5047" t="str">
        <f>_xlfn.XLOOKUP(Table1[[#This Row],[ZIPCODE]],Table3[zip],Table3[county])</f>
        <v>Utah County</v>
      </c>
      <c r="J5047" t="str">
        <f>IFERROR(Table1[[#This Row],[County (Utah.gov)]], SUBSTITUTE(Table1[[#This Row],[County (WPR)]], " County", ""))</f>
        <v>Utah</v>
      </c>
    </row>
    <row r="5048" spans="1:10">
      <c r="A5048" t="s">
        <v>140</v>
      </c>
      <c r="B5048" t="s">
        <v>20</v>
      </c>
      <c r="C5048">
        <v>2025</v>
      </c>
      <c r="D5048">
        <v>2</v>
      </c>
      <c r="E5048">
        <v>84062</v>
      </c>
      <c r="F5048" t="s">
        <v>291</v>
      </c>
      <c r="G5048">
        <v>2</v>
      </c>
      <c r="H5048" t="str">
        <f>_xlfn.XLOOKUP(Table1[[#This Row],[ZIPCODE]],Table2[Zip Code],Table2[County])</f>
        <v>Utah</v>
      </c>
      <c r="I5048" t="str">
        <f>_xlfn.XLOOKUP(Table1[[#This Row],[ZIPCODE]],Table3[zip],Table3[county])</f>
        <v>Utah County</v>
      </c>
      <c r="J5048" t="str">
        <f>IFERROR(Table1[[#This Row],[County (Utah.gov)]], SUBSTITUTE(Table1[[#This Row],[County (WPR)]], " County", ""))</f>
        <v>Utah</v>
      </c>
    </row>
    <row r="5049" spans="1:10">
      <c r="A5049" t="s">
        <v>140</v>
      </c>
      <c r="B5049" t="s">
        <v>20</v>
      </c>
      <c r="C5049">
        <v>2025</v>
      </c>
      <c r="D5049">
        <v>2</v>
      </c>
      <c r="E5049">
        <v>84065</v>
      </c>
      <c r="F5049" t="s">
        <v>290</v>
      </c>
      <c r="G5049">
        <v>23</v>
      </c>
      <c r="H5049" t="str">
        <f>_xlfn.XLOOKUP(Table1[[#This Row],[ZIPCODE]],Table2[Zip Code],Table2[County])</f>
        <v>Salt Lake</v>
      </c>
      <c r="I5049" t="str">
        <f>_xlfn.XLOOKUP(Table1[[#This Row],[ZIPCODE]],Table3[zip],Table3[county])</f>
        <v>Salt Lake County</v>
      </c>
      <c r="J5049" t="str">
        <f>IFERROR(Table1[[#This Row],[County (Utah.gov)]], SUBSTITUTE(Table1[[#This Row],[County (WPR)]], " County", ""))</f>
        <v>Salt Lake</v>
      </c>
    </row>
    <row r="5050" spans="1:10">
      <c r="A5050" t="s">
        <v>140</v>
      </c>
      <c r="B5050" t="s">
        <v>20</v>
      </c>
      <c r="C5050">
        <v>2025</v>
      </c>
      <c r="D5050">
        <v>2</v>
      </c>
      <c r="E5050">
        <v>84065</v>
      </c>
      <c r="F5050" t="s">
        <v>291</v>
      </c>
      <c r="G5050">
        <v>5</v>
      </c>
      <c r="H5050" t="str">
        <f>_xlfn.XLOOKUP(Table1[[#This Row],[ZIPCODE]],Table2[Zip Code],Table2[County])</f>
        <v>Salt Lake</v>
      </c>
      <c r="I5050" t="str">
        <f>_xlfn.XLOOKUP(Table1[[#This Row],[ZIPCODE]],Table3[zip],Table3[county])</f>
        <v>Salt Lake County</v>
      </c>
      <c r="J5050" t="str">
        <f>IFERROR(Table1[[#This Row],[County (Utah.gov)]], SUBSTITUTE(Table1[[#This Row],[County (WPR)]], " County", ""))</f>
        <v>Salt Lake</v>
      </c>
    </row>
    <row r="5051" spans="1:10">
      <c r="A5051" t="s">
        <v>140</v>
      </c>
      <c r="B5051" t="s">
        <v>20</v>
      </c>
      <c r="C5051">
        <v>2025</v>
      </c>
      <c r="D5051">
        <v>2</v>
      </c>
      <c r="E5051">
        <v>84066</v>
      </c>
      <c r="F5051" t="s">
        <v>290</v>
      </c>
      <c r="G5051">
        <v>8</v>
      </c>
      <c r="H5051" t="str">
        <f>_xlfn.XLOOKUP(Table1[[#This Row],[ZIPCODE]],Table2[Zip Code],Table2[County])</f>
        <v>Duchesne</v>
      </c>
      <c r="I5051" t="str">
        <f>_xlfn.XLOOKUP(Table1[[#This Row],[ZIPCODE]],Table3[zip],Table3[county])</f>
        <v>Duchesne County</v>
      </c>
      <c r="J5051" t="str">
        <f>IFERROR(Table1[[#This Row],[County (Utah.gov)]], SUBSTITUTE(Table1[[#This Row],[County (WPR)]], " County", ""))</f>
        <v>Duchesne</v>
      </c>
    </row>
    <row r="5052" spans="1:10">
      <c r="A5052" t="s">
        <v>140</v>
      </c>
      <c r="B5052" t="s">
        <v>20</v>
      </c>
      <c r="C5052">
        <v>2025</v>
      </c>
      <c r="D5052">
        <v>2</v>
      </c>
      <c r="E5052">
        <v>84067</v>
      </c>
      <c r="F5052" t="s">
        <v>290</v>
      </c>
      <c r="G5052">
        <v>296</v>
      </c>
      <c r="H5052" t="str">
        <f>_xlfn.XLOOKUP(Table1[[#This Row],[ZIPCODE]],Table2[Zip Code],Table2[County])</f>
        <v>Weber</v>
      </c>
      <c r="I5052" t="str">
        <f>_xlfn.XLOOKUP(Table1[[#This Row],[ZIPCODE]],Table3[zip],Table3[county])</f>
        <v>Weber County</v>
      </c>
      <c r="J5052" t="str">
        <f>IFERROR(Table1[[#This Row],[County (Utah.gov)]], SUBSTITUTE(Table1[[#This Row],[County (WPR)]], " County", ""))</f>
        <v>Weber</v>
      </c>
    </row>
    <row r="5053" spans="1:10">
      <c r="A5053" t="s">
        <v>140</v>
      </c>
      <c r="B5053" t="s">
        <v>20</v>
      </c>
      <c r="C5053">
        <v>2025</v>
      </c>
      <c r="D5053">
        <v>2</v>
      </c>
      <c r="E5053">
        <v>84067</v>
      </c>
      <c r="F5053" t="s">
        <v>291</v>
      </c>
      <c r="G5053">
        <v>114</v>
      </c>
      <c r="H5053" t="str">
        <f>_xlfn.XLOOKUP(Table1[[#This Row],[ZIPCODE]],Table2[Zip Code],Table2[County])</f>
        <v>Weber</v>
      </c>
      <c r="I5053" t="str">
        <f>_xlfn.XLOOKUP(Table1[[#This Row],[ZIPCODE]],Table3[zip],Table3[county])</f>
        <v>Weber County</v>
      </c>
      <c r="J5053" t="str">
        <f>IFERROR(Table1[[#This Row],[County (Utah.gov)]], SUBSTITUTE(Table1[[#This Row],[County (WPR)]], " County", ""))</f>
        <v>Weber</v>
      </c>
    </row>
    <row r="5054" spans="1:10">
      <c r="A5054" t="s">
        <v>140</v>
      </c>
      <c r="B5054" t="s">
        <v>20</v>
      </c>
      <c r="C5054">
        <v>2025</v>
      </c>
      <c r="D5054">
        <v>2</v>
      </c>
      <c r="E5054">
        <v>84068</v>
      </c>
      <c r="F5054" t="s">
        <v>290</v>
      </c>
      <c r="G5054">
        <v>1</v>
      </c>
      <c r="H5054" t="str">
        <f>_xlfn.XLOOKUP(Table1[[#This Row],[ZIPCODE]],Table2[Zip Code],Table2[County])</f>
        <v>Summit</v>
      </c>
      <c r="I5054" t="e">
        <f>_xlfn.XLOOKUP(Table1[[#This Row],[ZIPCODE]],Table3[zip],Table3[county])</f>
        <v>#N/A</v>
      </c>
      <c r="J5054" t="str">
        <f>IFERROR(Table1[[#This Row],[County (Utah.gov)]], SUBSTITUTE(Table1[[#This Row],[County (WPR)]], " County", ""))</f>
        <v>Summit</v>
      </c>
    </row>
    <row r="5055" spans="1:10">
      <c r="A5055" t="s">
        <v>140</v>
      </c>
      <c r="B5055" t="s">
        <v>20</v>
      </c>
      <c r="C5055">
        <v>2025</v>
      </c>
      <c r="D5055">
        <v>2</v>
      </c>
      <c r="E5055">
        <v>84070</v>
      </c>
      <c r="F5055" t="s">
        <v>290</v>
      </c>
      <c r="G5055">
        <v>22</v>
      </c>
      <c r="H5055" t="str">
        <f>_xlfn.XLOOKUP(Table1[[#This Row],[ZIPCODE]],Table2[Zip Code],Table2[County])</f>
        <v>Salt Lake</v>
      </c>
      <c r="I5055" t="str">
        <f>_xlfn.XLOOKUP(Table1[[#This Row],[ZIPCODE]],Table3[zip],Table3[county])</f>
        <v>Salt Lake County</v>
      </c>
      <c r="J5055" t="str">
        <f>IFERROR(Table1[[#This Row],[County (Utah.gov)]], SUBSTITUTE(Table1[[#This Row],[County (WPR)]], " County", ""))</f>
        <v>Salt Lake</v>
      </c>
    </row>
    <row r="5056" spans="1:10">
      <c r="A5056" t="s">
        <v>140</v>
      </c>
      <c r="B5056" t="s">
        <v>20</v>
      </c>
      <c r="C5056">
        <v>2025</v>
      </c>
      <c r="D5056">
        <v>2</v>
      </c>
      <c r="E5056">
        <v>84070</v>
      </c>
      <c r="F5056" t="s">
        <v>291</v>
      </c>
      <c r="G5056">
        <v>2</v>
      </c>
      <c r="H5056" t="str">
        <f>_xlfn.XLOOKUP(Table1[[#This Row],[ZIPCODE]],Table2[Zip Code],Table2[County])</f>
        <v>Salt Lake</v>
      </c>
      <c r="I5056" t="str">
        <f>_xlfn.XLOOKUP(Table1[[#This Row],[ZIPCODE]],Table3[zip],Table3[county])</f>
        <v>Salt Lake County</v>
      </c>
      <c r="J5056" t="str">
        <f>IFERROR(Table1[[#This Row],[County (Utah.gov)]], SUBSTITUTE(Table1[[#This Row],[County (WPR)]], " County", ""))</f>
        <v>Salt Lake</v>
      </c>
    </row>
    <row r="5057" spans="1:10">
      <c r="A5057" t="s">
        <v>140</v>
      </c>
      <c r="B5057" t="s">
        <v>20</v>
      </c>
      <c r="C5057">
        <v>2025</v>
      </c>
      <c r="D5057">
        <v>2</v>
      </c>
      <c r="E5057">
        <v>84071</v>
      </c>
      <c r="F5057" t="s">
        <v>290</v>
      </c>
      <c r="G5057">
        <v>3</v>
      </c>
      <c r="H5057" t="str">
        <f>_xlfn.XLOOKUP(Table1[[#This Row],[ZIPCODE]],Table2[Zip Code],Table2[County])</f>
        <v>Tooele</v>
      </c>
      <c r="I5057" t="str">
        <f>_xlfn.XLOOKUP(Table1[[#This Row],[ZIPCODE]],Table3[zip],Table3[county])</f>
        <v>Tooele County</v>
      </c>
      <c r="J5057" t="str">
        <f>IFERROR(Table1[[#This Row],[County (Utah.gov)]], SUBSTITUTE(Table1[[#This Row],[County (WPR)]], " County", ""))</f>
        <v>Tooele</v>
      </c>
    </row>
    <row r="5058" spans="1:10">
      <c r="A5058" t="s">
        <v>140</v>
      </c>
      <c r="B5058" t="s">
        <v>20</v>
      </c>
      <c r="C5058">
        <v>2025</v>
      </c>
      <c r="D5058">
        <v>2</v>
      </c>
      <c r="E5058">
        <v>84072</v>
      </c>
      <c r="F5058" t="s">
        <v>290</v>
      </c>
      <c r="G5058">
        <v>1</v>
      </c>
      <c r="H5058" t="str">
        <f>_xlfn.XLOOKUP(Table1[[#This Row],[ZIPCODE]],Table2[Zip Code],Table2[County])</f>
        <v>Duchesne</v>
      </c>
      <c r="I5058" t="str">
        <f>_xlfn.XLOOKUP(Table1[[#This Row],[ZIPCODE]],Table3[zip],Table3[county])</f>
        <v>Duchesne County</v>
      </c>
      <c r="J5058" t="str">
        <f>IFERROR(Table1[[#This Row],[County (Utah.gov)]], SUBSTITUTE(Table1[[#This Row],[County (WPR)]], " County", ""))</f>
        <v>Duchesne</v>
      </c>
    </row>
    <row r="5059" spans="1:10">
      <c r="A5059" t="s">
        <v>140</v>
      </c>
      <c r="B5059" t="s">
        <v>20</v>
      </c>
      <c r="C5059">
        <v>2025</v>
      </c>
      <c r="D5059">
        <v>2</v>
      </c>
      <c r="E5059">
        <v>84074</v>
      </c>
      <c r="F5059" t="s">
        <v>290</v>
      </c>
      <c r="G5059">
        <v>46</v>
      </c>
      <c r="H5059" t="str">
        <f>_xlfn.XLOOKUP(Table1[[#This Row],[ZIPCODE]],Table2[Zip Code],Table2[County])</f>
        <v>Tooele</v>
      </c>
      <c r="I5059" t="str">
        <f>_xlfn.XLOOKUP(Table1[[#This Row],[ZIPCODE]],Table3[zip],Table3[county])</f>
        <v>Tooele County</v>
      </c>
      <c r="J5059" t="str">
        <f>IFERROR(Table1[[#This Row],[County (Utah.gov)]], SUBSTITUTE(Table1[[#This Row],[County (WPR)]], " County", ""))</f>
        <v>Tooele</v>
      </c>
    </row>
    <row r="5060" spans="1:10">
      <c r="A5060" t="s">
        <v>140</v>
      </c>
      <c r="B5060" t="s">
        <v>20</v>
      </c>
      <c r="C5060">
        <v>2025</v>
      </c>
      <c r="D5060">
        <v>2</v>
      </c>
      <c r="E5060">
        <v>84074</v>
      </c>
      <c r="F5060" t="s">
        <v>291</v>
      </c>
      <c r="G5060">
        <v>10</v>
      </c>
      <c r="H5060" t="str">
        <f>_xlfn.XLOOKUP(Table1[[#This Row],[ZIPCODE]],Table2[Zip Code],Table2[County])</f>
        <v>Tooele</v>
      </c>
      <c r="I5060" t="str">
        <f>_xlfn.XLOOKUP(Table1[[#This Row],[ZIPCODE]],Table3[zip],Table3[county])</f>
        <v>Tooele County</v>
      </c>
      <c r="J5060" t="str">
        <f>IFERROR(Table1[[#This Row],[County (Utah.gov)]], SUBSTITUTE(Table1[[#This Row],[County (WPR)]], " County", ""))</f>
        <v>Tooele</v>
      </c>
    </row>
    <row r="5061" spans="1:10">
      <c r="A5061" t="s">
        <v>140</v>
      </c>
      <c r="B5061" t="s">
        <v>20</v>
      </c>
      <c r="C5061">
        <v>2025</v>
      </c>
      <c r="D5061">
        <v>2</v>
      </c>
      <c r="E5061">
        <v>84075</v>
      </c>
      <c r="F5061" t="s">
        <v>290</v>
      </c>
      <c r="G5061">
        <v>400</v>
      </c>
      <c r="H5061" t="str">
        <f>_xlfn.XLOOKUP(Table1[[#This Row],[ZIPCODE]],Table2[Zip Code],Table2[County])</f>
        <v>Davis</v>
      </c>
      <c r="I5061" t="str">
        <f>_xlfn.XLOOKUP(Table1[[#This Row],[ZIPCODE]],Table3[zip],Table3[county])</f>
        <v>Davis County</v>
      </c>
      <c r="J5061" t="str">
        <f>IFERROR(Table1[[#This Row],[County (Utah.gov)]], SUBSTITUTE(Table1[[#This Row],[County (WPR)]], " County", ""))</f>
        <v>Davis</v>
      </c>
    </row>
    <row r="5062" spans="1:10">
      <c r="A5062" t="s">
        <v>140</v>
      </c>
      <c r="B5062" t="s">
        <v>20</v>
      </c>
      <c r="C5062">
        <v>2025</v>
      </c>
      <c r="D5062">
        <v>2</v>
      </c>
      <c r="E5062">
        <v>84075</v>
      </c>
      <c r="F5062" t="s">
        <v>291</v>
      </c>
      <c r="G5062">
        <v>106</v>
      </c>
      <c r="H5062" t="str">
        <f>_xlfn.XLOOKUP(Table1[[#This Row],[ZIPCODE]],Table2[Zip Code],Table2[County])</f>
        <v>Davis</v>
      </c>
      <c r="I5062" t="str">
        <f>_xlfn.XLOOKUP(Table1[[#This Row],[ZIPCODE]],Table3[zip],Table3[county])</f>
        <v>Davis County</v>
      </c>
      <c r="J5062" t="str">
        <f>IFERROR(Table1[[#This Row],[County (Utah.gov)]], SUBSTITUTE(Table1[[#This Row],[County (WPR)]], " County", ""))</f>
        <v>Davis</v>
      </c>
    </row>
    <row r="5063" spans="1:10">
      <c r="A5063" t="s">
        <v>140</v>
      </c>
      <c r="B5063" t="s">
        <v>20</v>
      </c>
      <c r="C5063">
        <v>2025</v>
      </c>
      <c r="D5063">
        <v>2</v>
      </c>
      <c r="E5063">
        <v>84078</v>
      </c>
      <c r="F5063" t="s">
        <v>290</v>
      </c>
      <c r="G5063">
        <v>10</v>
      </c>
      <c r="H5063" t="str">
        <f>_xlfn.XLOOKUP(Table1[[#This Row],[ZIPCODE]],Table2[Zip Code],Table2[County])</f>
        <v>Uintah</v>
      </c>
      <c r="I5063" t="str">
        <f>_xlfn.XLOOKUP(Table1[[#This Row],[ZIPCODE]],Table3[zip],Table3[county])</f>
        <v>Uintah County</v>
      </c>
      <c r="J5063" t="str">
        <f>IFERROR(Table1[[#This Row],[County (Utah.gov)]], SUBSTITUTE(Table1[[#This Row],[County (WPR)]], " County", ""))</f>
        <v>Uintah</v>
      </c>
    </row>
    <row r="5064" spans="1:10">
      <c r="A5064" t="s">
        <v>140</v>
      </c>
      <c r="B5064" t="s">
        <v>20</v>
      </c>
      <c r="C5064">
        <v>2025</v>
      </c>
      <c r="D5064">
        <v>2</v>
      </c>
      <c r="E5064">
        <v>84081</v>
      </c>
      <c r="F5064" t="s">
        <v>290</v>
      </c>
      <c r="G5064">
        <v>47</v>
      </c>
      <c r="H5064" t="e">
        <f>_xlfn.XLOOKUP(Table1[[#This Row],[ZIPCODE]],Table2[Zip Code],Table2[County])</f>
        <v>#N/A</v>
      </c>
      <c r="I5064" t="str">
        <f>_xlfn.XLOOKUP(Table1[[#This Row],[ZIPCODE]],Table3[zip],Table3[county])</f>
        <v>Salt Lake County</v>
      </c>
      <c r="J5064" t="str">
        <f>IFERROR(Table1[[#This Row],[County (Utah.gov)]], SUBSTITUTE(Table1[[#This Row],[County (WPR)]], " County", ""))</f>
        <v>Salt Lake</v>
      </c>
    </row>
    <row r="5065" spans="1:10">
      <c r="A5065" t="s">
        <v>140</v>
      </c>
      <c r="B5065" t="s">
        <v>20</v>
      </c>
      <c r="C5065">
        <v>2025</v>
      </c>
      <c r="D5065">
        <v>2</v>
      </c>
      <c r="E5065">
        <v>84081</v>
      </c>
      <c r="F5065" t="s">
        <v>291</v>
      </c>
      <c r="G5065">
        <v>3</v>
      </c>
      <c r="H5065" t="e">
        <f>_xlfn.XLOOKUP(Table1[[#This Row],[ZIPCODE]],Table2[Zip Code],Table2[County])</f>
        <v>#N/A</v>
      </c>
      <c r="I5065" t="str">
        <f>_xlfn.XLOOKUP(Table1[[#This Row],[ZIPCODE]],Table3[zip],Table3[county])</f>
        <v>Salt Lake County</v>
      </c>
      <c r="J5065" t="str">
        <f>IFERROR(Table1[[#This Row],[County (Utah.gov)]], SUBSTITUTE(Table1[[#This Row],[County (WPR)]], " County", ""))</f>
        <v>Salt Lake</v>
      </c>
    </row>
    <row r="5066" spans="1:10">
      <c r="A5066" t="s">
        <v>140</v>
      </c>
      <c r="B5066" t="s">
        <v>20</v>
      </c>
      <c r="C5066">
        <v>2025</v>
      </c>
      <c r="D5066">
        <v>2</v>
      </c>
      <c r="E5066">
        <v>84084</v>
      </c>
      <c r="F5066" t="s">
        <v>290</v>
      </c>
      <c r="G5066">
        <v>16</v>
      </c>
      <c r="H5066" t="str">
        <f>_xlfn.XLOOKUP(Table1[[#This Row],[ZIPCODE]],Table2[Zip Code],Table2[County])</f>
        <v>Salt Lake</v>
      </c>
      <c r="I5066" t="str">
        <f>_xlfn.XLOOKUP(Table1[[#This Row],[ZIPCODE]],Table3[zip],Table3[county])</f>
        <v>Salt Lake County</v>
      </c>
      <c r="J5066" t="str">
        <f>IFERROR(Table1[[#This Row],[County (Utah.gov)]], SUBSTITUTE(Table1[[#This Row],[County (WPR)]], " County", ""))</f>
        <v>Salt Lake</v>
      </c>
    </row>
    <row r="5067" spans="1:10">
      <c r="A5067" t="s">
        <v>140</v>
      </c>
      <c r="B5067" t="s">
        <v>20</v>
      </c>
      <c r="C5067">
        <v>2025</v>
      </c>
      <c r="D5067">
        <v>2</v>
      </c>
      <c r="E5067">
        <v>84084</v>
      </c>
      <c r="F5067" t="s">
        <v>291</v>
      </c>
      <c r="G5067">
        <v>3</v>
      </c>
      <c r="H5067" t="str">
        <f>_xlfn.XLOOKUP(Table1[[#This Row],[ZIPCODE]],Table2[Zip Code],Table2[County])</f>
        <v>Salt Lake</v>
      </c>
      <c r="I5067" t="str">
        <f>_xlfn.XLOOKUP(Table1[[#This Row],[ZIPCODE]],Table3[zip],Table3[county])</f>
        <v>Salt Lake County</v>
      </c>
      <c r="J5067" t="str">
        <f>IFERROR(Table1[[#This Row],[County (Utah.gov)]], SUBSTITUTE(Table1[[#This Row],[County (WPR)]], " County", ""))</f>
        <v>Salt Lake</v>
      </c>
    </row>
    <row r="5068" spans="1:10">
      <c r="A5068" t="s">
        <v>140</v>
      </c>
      <c r="B5068" t="s">
        <v>20</v>
      </c>
      <c r="C5068">
        <v>2025</v>
      </c>
      <c r="D5068">
        <v>2</v>
      </c>
      <c r="E5068">
        <v>84087</v>
      </c>
      <c r="F5068" t="s">
        <v>290</v>
      </c>
      <c r="G5068">
        <v>60</v>
      </c>
      <c r="H5068" t="str">
        <f>_xlfn.XLOOKUP(Table1[[#This Row],[ZIPCODE]],Table2[Zip Code],Table2[County])</f>
        <v>Davis</v>
      </c>
      <c r="I5068" t="str">
        <f>_xlfn.XLOOKUP(Table1[[#This Row],[ZIPCODE]],Table3[zip],Table3[county])</f>
        <v>Davis County</v>
      </c>
      <c r="J5068" t="str">
        <f>IFERROR(Table1[[#This Row],[County (Utah.gov)]], SUBSTITUTE(Table1[[#This Row],[County (WPR)]], " County", ""))</f>
        <v>Davis</v>
      </c>
    </row>
    <row r="5069" spans="1:10">
      <c r="A5069" t="s">
        <v>140</v>
      </c>
      <c r="B5069" t="s">
        <v>20</v>
      </c>
      <c r="C5069">
        <v>2025</v>
      </c>
      <c r="D5069">
        <v>2</v>
      </c>
      <c r="E5069">
        <v>84087</v>
      </c>
      <c r="F5069" t="s">
        <v>291</v>
      </c>
      <c r="G5069">
        <v>29</v>
      </c>
      <c r="H5069" t="str">
        <f>_xlfn.XLOOKUP(Table1[[#This Row],[ZIPCODE]],Table2[Zip Code],Table2[County])</f>
        <v>Davis</v>
      </c>
      <c r="I5069" t="str">
        <f>_xlfn.XLOOKUP(Table1[[#This Row],[ZIPCODE]],Table3[zip],Table3[county])</f>
        <v>Davis County</v>
      </c>
      <c r="J5069" t="str">
        <f>IFERROR(Table1[[#This Row],[County (Utah.gov)]], SUBSTITUTE(Table1[[#This Row],[County (WPR)]], " County", ""))</f>
        <v>Davis</v>
      </c>
    </row>
    <row r="5070" spans="1:10">
      <c r="A5070" t="s">
        <v>140</v>
      </c>
      <c r="B5070" t="s">
        <v>20</v>
      </c>
      <c r="C5070">
        <v>2025</v>
      </c>
      <c r="D5070">
        <v>2</v>
      </c>
      <c r="E5070">
        <v>84088</v>
      </c>
      <c r="F5070" t="s">
        <v>290</v>
      </c>
      <c r="G5070">
        <v>18</v>
      </c>
      <c r="H5070" t="str">
        <f>_xlfn.XLOOKUP(Table1[[#This Row],[ZIPCODE]],Table2[Zip Code],Table2[County])</f>
        <v>Salt Lake</v>
      </c>
      <c r="I5070" t="str">
        <f>_xlfn.XLOOKUP(Table1[[#This Row],[ZIPCODE]],Table3[zip],Table3[county])</f>
        <v>Salt Lake County</v>
      </c>
      <c r="J5070" t="str">
        <f>IFERROR(Table1[[#This Row],[County (Utah.gov)]], SUBSTITUTE(Table1[[#This Row],[County (WPR)]], " County", ""))</f>
        <v>Salt Lake</v>
      </c>
    </row>
    <row r="5071" spans="1:10">
      <c r="A5071" t="s">
        <v>140</v>
      </c>
      <c r="B5071" t="s">
        <v>20</v>
      </c>
      <c r="C5071">
        <v>2025</v>
      </c>
      <c r="D5071">
        <v>2</v>
      </c>
      <c r="E5071">
        <v>84088</v>
      </c>
      <c r="F5071" t="s">
        <v>291</v>
      </c>
      <c r="G5071">
        <v>3</v>
      </c>
      <c r="H5071" t="str">
        <f>_xlfn.XLOOKUP(Table1[[#This Row],[ZIPCODE]],Table2[Zip Code],Table2[County])</f>
        <v>Salt Lake</v>
      </c>
      <c r="I5071" t="str">
        <f>_xlfn.XLOOKUP(Table1[[#This Row],[ZIPCODE]],Table3[zip],Table3[county])</f>
        <v>Salt Lake County</v>
      </c>
      <c r="J5071" t="str">
        <f>IFERROR(Table1[[#This Row],[County (Utah.gov)]], SUBSTITUTE(Table1[[#This Row],[County (WPR)]], " County", ""))</f>
        <v>Salt Lake</v>
      </c>
    </row>
    <row r="5072" spans="1:10">
      <c r="A5072" t="s">
        <v>140</v>
      </c>
      <c r="B5072" t="s">
        <v>20</v>
      </c>
      <c r="C5072">
        <v>2025</v>
      </c>
      <c r="D5072">
        <v>2</v>
      </c>
      <c r="E5072">
        <v>84089</v>
      </c>
      <c r="F5072" t="s">
        <v>290</v>
      </c>
      <c r="G5072">
        <v>2</v>
      </c>
      <c r="H5072" t="str">
        <f>_xlfn.XLOOKUP(Table1[[#This Row],[ZIPCODE]],Table2[Zip Code],Table2[County])</f>
        <v>Davis</v>
      </c>
      <c r="I5072" t="e">
        <f>_xlfn.XLOOKUP(Table1[[#This Row],[ZIPCODE]],Table3[zip],Table3[county])</f>
        <v>#N/A</v>
      </c>
      <c r="J5072" t="str">
        <f>IFERROR(Table1[[#This Row],[County (Utah.gov)]], SUBSTITUTE(Table1[[#This Row],[County (WPR)]], " County", ""))</f>
        <v>Davis</v>
      </c>
    </row>
    <row r="5073" spans="1:10">
      <c r="A5073" t="s">
        <v>140</v>
      </c>
      <c r="B5073" t="s">
        <v>20</v>
      </c>
      <c r="C5073">
        <v>2025</v>
      </c>
      <c r="D5073">
        <v>2</v>
      </c>
      <c r="E5073">
        <v>84089</v>
      </c>
      <c r="F5073" t="s">
        <v>291</v>
      </c>
      <c r="G5073">
        <v>1</v>
      </c>
      <c r="H5073" t="str">
        <f>_xlfn.XLOOKUP(Table1[[#This Row],[ZIPCODE]],Table2[Zip Code],Table2[County])</f>
        <v>Davis</v>
      </c>
      <c r="I5073" t="e">
        <f>_xlfn.XLOOKUP(Table1[[#This Row],[ZIPCODE]],Table3[zip],Table3[county])</f>
        <v>#N/A</v>
      </c>
      <c r="J5073" t="str">
        <f>IFERROR(Table1[[#This Row],[County (Utah.gov)]], SUBSTITUTE(Table1[[#This Row],[County (WPR)]], " County", ""))</f>
        <v>Davis</v>
      </c>
    </row>
    <row r="5074" spans="1:10">
      <c r="A5074" t="s">
        <v>140</v>
      </c>
      <c r="B5074" t="s">
        <v>20</v>
      </c>
      <c r="C5074">
        <v>2025</v>
      </c>
      <c r="D5074">
        <v>2</v>
      </c>
      <c r="E5074">
        <v>84092</v>
      </c>
      <c r="F5074" t="s">
        <v>290</v>
      </c>
      <c r="G5074">
        <v>14</v>
      </c>
      <c r="H5074" t="str">
        <f>_xlfn.XLOOKUP(Table1[[#This Row],[ZIPCODE]],Table2[Zip Code],Table2[County])</f>
        <v>Salt Lake</v>
      </c>
      <c r="I5074" t="str">
        <f>_xlfn.XLOOKUP(Table1[[#This Row],[ZIPCODE]],Table3[zip],Table3[county])</f>
        <v>Salt Lake County</v>
      </c>
      <c r="J5074" t="str">
        <f>IFERROR(Table1[[#This Row],[County (Utah.gov)]], SUBSTITUTE(Table1[[#This Row],[County (WPR)]], " County", ""))</f>
        <v>Salt Lake</v>
      </c>
    </row>
    <row r="5075" spans="1:10">
      <c r="A5075" t="s">
        <v>140</v>
      </c>
      <c r="B5075" t="s">
        <v>20</v>
      </c>
      <c r="C5075">
        <v>2025</v>
      </c>
      <c r="D5075">
        <v>2</v>
      </c>
      <c r="E5075">
        <v>84092</v>
      </c>
      <c r="F5075" t="s">
        <v>291</v>
      </c>
      <c r="G5075">
        <v>3</v>
      </c>
      <c r="H5075" t="str">
        <f>_xlfn.XLOOKUP(Table1[[#This Row],[ZIPCODE]],Table2[Zip Code],Table2[County])</f>
        <v>Salt Lake</v>
      </c>
      <c r="I5075" t="str">
        <f>_xlfn.XLOOKUP(Table1[[#This Row],[ZIPCODE]],Table3[zip],Table3[county])</f>
        <v>Salt Lake County</v>
      </c>
      <c r="J5075" t="str">
        <f>IFERROR(Table1[[#This Row],[County (Utah.gov)]], SUBSTITUTE(Table1[[#This Row],[County (WPR)]], " County", ""))</f>
        <v>Salt Lake</v>
      </c>
    </row>
    <row r="5076" spans="1:10">
      <c r="A5076" t="s">
        <v>140</v>
      </c>
      <c r="B5076" t="s">
        <v>20</v>
      </c>
      <c r="C5076">
        <v>2025</v>
      </c>
      <c r="D5076">
        <v>2</v>
      </c>
      <c r="E5076">
        <v>84093</v>
      </c>
      <c r="F5076" t="s">
        <v>290</v>
      </c>
      <c r="G5076">
        <v>5</v>
      </c>
      <c r="H5076" t="str">
        <f>_xlfn.XLOOKUP(Table1[[#This Row],[ZIPCODE]],Table2[Zip Code],Table2[County])</f>
        <v>Salt Lake</v>
      </c>
      <c r="I5076" t="str">
        <f>_xlfn.XLOOKUP(Table1[[#This Row],[ZIPCODE]],Table3[zip],Table3[county])</f>
        <v>Salt Lake County</v>
      </c>
      <c r="J5076" t="str">
        <f>IFERROR(Table1[[#This Row],[County (Utah.gov)]], SUBSTITUTE(Table1[[#This Row],[County (WPR)]], " County", ""))</f>
        <v>Salt Lake</v>
      </c>
    </row>
    <row r="5077" spans="1:10">
      <c r="A5077" t="s">
        <v>140</v>
      </c>
      <c r="B5077" t="s">
        <v>20</v>
      </c>
      <c r="C5077">
        <v>2025</v>
      </c>
      <c r="D5077">
        <v>2</v>
      </c>
      <c r="E5077">
        <v>84094</v>
      </c>
      <c r="F5077" t="s">
        <v>290</v>
      </c>
      <c r="G5077">
        <v>18</v>
      </c>
      <c r="H5077" t="str">
        <f>_xlfn.XLOOKUP(Table1[[#This Row],[ZIPCODE]],Table2[Zip Code],Table2[County])</f>
        <v>Salt Lake</v>
      </c>
      <c r="I5077" t="str">
        <f>_xlfn.XLOOKUP(Table1[[#This Row],[ZIPCODE]],Table3[zip],Table3[county])</f>
        <v>Salt Lake County</v>
      </c>
      <c r="J5077" t="str">
        <f>IFERROR(Table1[[#This Row],[County (Utah.gov)]], SUBSTITUTE(Table1[[#This Row],[County (WPR)]], " County", ""))</f>
        <v>Salt Lake</v>
      </c>
    </row>
    <row r="5078" spans="1:10">
      <c r="A5078" t="s">
        <v>140</v>
      </c>
      <c r="B5078" t="s">
        <v>20</v>
      </c>
      <c r="C5078">
        <v>2025</v>
      </c>
      <c r="D5078">
        <v>2</v>
      </c>
      <c r="E5078">
        <v>84094</v>
      </c>
      <c r="F5078" t="s">
        <v>291</v>
      </c>
      <c r="G5078">
        <v>1</v>
      </c>
      <c r="H5078" t="str">
        <f>_xlfn.XLOOKUP(Table1[[#This Row],[ZIPCODE]],Table2[Zip Code],Table2[County])</f>
        <v>Salt Lake</v>
      </c>
      <c r="I5078" t="str">
        <f>_xlfn.XLOOKUP(Table1[[#This Row],[ZIPCODE]],Table3[zip],Table3[county])</f>
        <v>Salt Lake County</v>
      </c>
      <c r="J5078" t="str">
        <f>IFERROR(Table1[[#This Row],[County (Utah.gov)]], SUBSTITUTE(Table1[[#This Row],[County (WPR)]], " County", ""))</f>
        <v>Salt Lake</v>
      </c>
    </row>
    <row r="5079" spans="1:10">
      <c r="A5079" t="s">
        <v>140</v>
      </c>
      <c r="B5079" t="s">
        <v>20</v>
      </c>
      <c r="C5079">
        <v>2025</v>
      </c>
      <c r="D5079">
        <v>2</v>
      </c>
      <c r="E5079">
        <v>84095</v>
      </c>
      <c r="F5079" t="s">
        <v>290</v>
      </c>
      <c r="G5079">
        <v>25</v>
      </c>
      <c r="H5079" t="str">
        <f>_xlfn.XLOOKUP(Table1[[#This Row],[ZIPCODE]],Table2[Zip Code],Table2[County])</f>
        <v>Salt Lake</v>
      </c>
      <c r="I5079" t="str">
        <f>_xlfn.XLOOKUP(Table1[[#This Row],[ZIPCODE]],Table3[zip],Table3[county])</f>
        <v>Salt Lake County</v>
      </c>
      <c r="J5079" t="str">
        <f>IFERROR(Table1[[#This Row],[County (Utah.gov)]], SUBSTITUTE(Table1[[#This Row],[County (WPR)]], " County", ""))</f>
        <v>Salt Lake</v>
      </c>
    </row>
    <row r="5080" spans="1:10">
      <c r="A5080" t="s">
        <v>140</v>
      </c>
      <c r="B5080" t="s">
        <v>20</v>
      </c>
      <c r="C5080">
        <v>2025</v>
      </c>
      <c r="D5080">
        <v>2</v>
      </c>
      <c r="E5080">
        <v>84095</v>
      </c>
      <c r="F5080" t="s">
        <v>291</v>
      </c>
      <c r="G5080">
        <v>3</v>
      </c>
      <c r="H5080" t="str">
        <f>_xlfn.XLOOKUP(Table1[[#This Row],[ZIPCODE]],Table2[Zip Code],Table2[County])</f>
        <v>Salt Lake</v>
      </c>
      <c r="I5080" t="str">
        <f>_xlfn.XLOOKUP(Table1[[#This Row],[ZIPCODE]],Table3[zip],Table3[county])</f>
        <v>Salt Lake County</v>
      </c>
      <c r="J5080" t="str">
        <f>IFERROR(Table1[[#This Row],[County (Utah.gov)]], SUBSTITUTE(Table1[[#This Row],[County (WPR)]], " County", ""))</f>
        <v>Salt Lake</v>
      </c>
    </row>
    <row r="5081" spans="1:10">
      <c r="A5081" t="s">
        <v>140</v>
      </c>
      <c r="B5081" t="s">
        <v>20</v>
      </c>
      <c r="C5081">
        <v>2025</v>
      </c>
      <c r="D5081">
        <v>2</v>
      </c>
      <c r="E5081">
        <v>84096</v>
      </c>
      <c r="F5081" t="s">
        <v>290</v>
      </c>
      <c r="G5081">
        <v>43</v>
      </c>
      <c r="H5081" t="e">
        <f>_xlfn.XLOOKUP(Table1[[#This Row],[ZIPCODE]],Table2[Zip Code],Table2[County])</f>
        <v>#N/A</v>
      </c>
      <c r="I5081" t="str">
        <f>_xlfn.XLOOKUP(Table1[[#This Row],[ZIPCODE]],Table3[zip],Table3[county])</f>
        <v>Salt Lake County</v>
      </c>
      <c r="J5081" t="str">
        <f>IFERROR(Table1[[#This Row],[County (Utah.gov)]], SUBSTITUTE(Table1[[#This Row],[County (WPR)]], " County", ""))</f>
        <v>Salt Lake</v>
      </c>
    </row>
    <row r="5082" spans="1:10">
      <c r="A5082" t="s">
        <v>140</v>
      </c>
      <c r="B5082" t="s">
        <v>20</v>
      </c>
      <c r="C5082">
        <v>2025</v>
      </c>
      <c r="D5082">
        <v>2</v>
      </c>
      <c r="E5082">
        <v>84096</v>
      </c>
      <c r="F5082" t="s">
        <v>291</v>
      </c>
      <c r="G5082">
        <v>4</v>
      </c>
      <c r="H5082" t="e">
        <f>_xlfn.XLOOKUP(Table1[[#This Row],[ZIPCODE]],Table2[Zip Code],Table2[County])</f>
        <v>#N/A</v>
      </c>
      <c r="I5082" t="str">
        <f>_xlfn.XLOOKUP(Table1[[#This Row],[ZIPCODE]],Table3[zip],Table3[county])</f>
        <v>Salt Lake County</v>
      </c>
      <c r="J5082" t="str">
        <f>IFERROR(Table1[[#This Row],[County (Utah.gov)]], SUBSTITUTE(Table1[[#This Row],[County (WPR)]], " County", ""))</f>
        <v>Salt Lake</v>
      </c>
    </row>
    <row r="5083" spans="1:10">
      <c r="A5083" t="s">
        <v>140</v>
      </c>
      <c r="B5083" t="s">
        <v>20</v>
      </c>
      <c r="C5083">
        <v>2025</v>
      </c>
      <c r="D5083">
        <v>2</v>
      </c>
      <c r="E5083">
        <v>84097</v>
      </c>
      <c r="F5083" t="s">
        <v>290</v>
      </c>
      <c r="G5083">
        <v>3</v>
      </c>
      <c r="H5083" t="str">
        <f>_xlfn.XLOOKUP(Table1[[#This Row],[ZIPCODE]],Table2[Zip Code],Table2[County])</f>
        <v>Utah</v>
      </c>
      <c r="I5083" t="str">
        <f>_xlfn.XLOOKUP(Table1[[#This Row],[ZIPCODE]],Table3[zip],Table3[county])</f>
        <v>Utah County</v>
      </c>
      <c r="J5083" t="str">
        <f>IFERROR(Table1[[#This Row],[County (Utah.gov)]], SUBSTITUTE(Table1[[#This Row],[County (WPR)]], " County", ""))</f>
        <v>Utah</v>
      </c>
    </row>
    <row r="5084" spans="1:10">
      <c r="A5084" t="s">
        <v>140</v>
      </c>
      <c r="B5084" t="s">
        <v>20</v>
      </c>
      <c r="C5084">
        <v>2025</v>
      </c>
      <c r="D5084">
        <v>2</v>
      </c>
      <c r="E5084">
        <v>84097</v>
      </c>
      <c r="F5084" t="s">
        <v>291</v>
      </c>
      <c r="G5084">
        <v>2</v>
      </c>
      <c r="H5084" t="str">
        <f>_xlfn.XLOOKUP(Table1[[#This Row],[ZIPCODE]],Table2[Zip Code],Table2[County])</f>
        <v>Utah</v>
      </c>
      <c r="I5084" t="str">
        <f>_xlfn.XLOOKUP(Table1[[#This Row],[ZIPCODE]],Table3[zip],Table3[county])</f>
        <v>Utah County</v>
      </c>
      <c r="J5084" t="str">
        <f>IFERROR(Table1[[#This Row],[County (Utah.gov)]], SUBSTITUTE(Table1[[#This Row],[County (WPR)]], " County", ""))</f>
        <v>Utah</v>
      </c>
    </row>
    <row r="5085" spans="1:10">
      <c r="A5085" t="s">
        <v>140</v>
      </c>
      <c r="B5085" t="s">
        <v>20</v>
      </c>
      <c r="C5085">
        <v>2025</v>
      </c>
      <c r="D5085">
        <v>2</v>
      </c>
      <c r="E5085">
        <v>84098</v>
      </c>
      <c r="F5085" t="s">
        <v>290</v>
      </c>
      <c r="G5085">
        <v>10</v>
      </c>
      <c r="H5085" t="str">
        <f>_xlfn.XLOOKUP(Table1[[#This Row],[ZIPCODE]],Table2[Zip Code],Table2[County])</f>
        <v>Summit</v>
      </c>
      <c r="I5085" t="str">
        <f>_xlfn.XLOOKUP(Table1[[#This Row],[ZIPCODE]],Table3[zip],Table3[county])</f>
        <v>Summit County</v>
      </c>
      <c r="J5085" t="str">
        <f>IFERROR(Table1[[#This Row],[County (Utah.gov)]], SUBSTITUTE(Table1[[#This Row],[County (WPR)]], " County", ""))</f>
        <v>Summit</v>
      </c>
    </row>
    <row r="5086" spans="1:10">
      <c r="A5086" t="s">
        <v>140</v>
      </c>
      <c r="B5086" t="s">
        <v>20</v>
      </c>
      <c r="C5086">
        <v>2025</v>
      </c>
      <c r="D5086">
        <v>2</v>
      </c>
      <c r="E5086">
        <v>84098</v>
      </c>
      <c r="F5086" t="s">
        <v>291</v>
      </c>
      <c r="G5086">
        <v>1</v>
      </c>
      <c r="H5086" t="str">
        <f>_xlfn.XLOOKUP(Table1[[#This Row],[ZIPCODE]],Table2[Zip Code],Table2[County])</f>
        <v>Summit</v>
      </c>
      <c r="I5086" t="str">
        <f>_xlfn.XLOOKUP(Table1[[#This Row],[ZIPCODE]],Table3[zip],Table3[county])</f>
        <v>Summit County</v>
      </c>
      <c r="J5086" t="str">
        <f>IFERROR(Table1[[#This Row],[County (Utah.gov)]], SUBSTITUTE(Table1[[#This Row],[County (WPR)]], " County", ""))</f>
        <v>Summit</v>
      </c>
    </row>
    <row r="5087" spans="1:10">
      <c r="A5087" t="s">
        <v>140</v>
      </c>
      <c r="B5087" t="s">
        <v>20</v>
      </c>
      <c r="C5087">
        <v>2025</v>
      </c>
      <c r="D5087">
        <v>2</v>
      </c>
      <c r="E5087">
        <v>84101</v>
      </c>
      <c r="F5087" t="s">
        <v>290</v>
      </c>
      <c r="G5087">
        <v>8</v>
      </c>
      <c r="H5087" t="str">
        <f>_xlfn.XLOOKUP(Table1[[#This Row],[ZIPCODE]],Table2[Zip Code],Table2[County])</f>
        <v>Salt Lake</v>
      </c>
      <c r="I5087" t="str">
        <f>_xlfn.XLOOKUP(Table1[[#This Row],[ZIPCODE]],Table3[zip],Table3[county])</f>
        <v>Salt Lake County</v>
      </c>
      <c r="J5087" t="str">
        <f>IFERROR(Table1[[#This Row],[County (Utah.gov)]], SUBSTITUTE(Table1[[#This Row],[County (WPR)]], " County", ""))</f>
        <v>Salt Lake</v>
      </c>
    </row>
    <row r="5088" spans="1:10">
      <c r="A5088" t="s">
        <v>140</v>
      </c>
      <c r="B5088" t="s">
        <v>20</v>
      </c>
      <c r="C5088">
        <v>2025</v>
      </c>
      <c r="D5088">
        <v>2</v>
      </c>
      <c r="E5088">
        <v>84101</v>
      </c>
      <c r="F5088" t="s">
        <v>291</v>
      </c>
      <c r="G5088">
        <v>3</v>
      </c>
      <c r="H5088" t="str">
        <f>_xlfn.XLOOKUP(Table1[[#This Row],[ZIPCODE]],Table2[Zip Code],Table2[County])</f>
        <v>Salt Lake</v>
      </c>
      <c r="I5088" t="str">
        <f>_xlfn.XLOOKUP(Table1[[#This Row],[ZIPCODE]],Table3[zip],Table3[county])</f>
        <v>Salt Lake County</v>
      </c>
      <c r="J5088" t="str">
        <f>IFERROR(Table1[[#This Row],[County (Utah.gov)]], SUBSTITUTE(Table1[[#This Row],[County (WPR)]], " County", ""))</f>
        <v>Salt Lake</v>
      </c>
    </row>
    <row r="5089" spans="1:10">
      <c r="A5089" t="s">
        <v>140</v>
      </c>
      <c r="B5089" t="s">
        <v>20</v>
      </c>
      <c r="C5089">
        <v>2025</v>
      </c>
      <c r="D5089">
        <v>2</v>
      </c>
      <c r="E5089">
        <v>84102</v>
      </c>
      <c r="F5089" t="s">
        <v>290</v>
      </c>
      <c r="G5089">
        <v>10</v>
      </c>
      <c r="H5089" t="str">
        <f>_xlfn.XLOOKUP(Table1[[#This Row],[ZIPCODE]],Table2[Zip Code],Table2[County])</f>
        <v>Salt Lake</v>
      </c>
      <c r="I5089" t="str">
        <f>_xlfn.XLOOKUP(Table1[[#This Row],[ZIPCODE]],Table3[zip],Table3[county])</f>
        <v>Salt Lake County</v>
      </c>
      <c r="J5089" t="str">
        <f>IFERROR(Table1[[#This Row],[County (Utah.gov)]], SUBSTITUTE(Table1[[#This Row],[County (WPR)]], " County", ""))</f>
        <v>Salt Lake</v>
      </c>
    </row>
    <row r="5090" spans="1:10">
      <c r="A5090" t="s">
        <v>140</v>
      </c>
      <c r="B5090" t="s">
        <v>20</v>
      </c>
      <c r="C5090">
        <v>2025</v>
      </c>
      <c r="D5090">
        <v>2</v>
      </c>
      <c r="E5090">
        <v>84102</v>
      </c>
      <c r="F5090" t="s">
        <v>291</v>
      </c>
      <c r="G5090">
        <v>1</v>
      </c>
      <c r="H5090" t="str">
        <f>_xlfn.XLOOKUP(Table1[[#This Row],[ZIPCODE]],Table2[Zip Code],Table2[County])</f>
        <v>Salt Lake</v>
      </c>
      <c r="I5090" t="str">
        <f>_xlfn.XLOOKUP(Table1[[#This Row],[ZIPCODE]],Table3[zip],Table3[county])</f>
        <v>Salt Lake County</v>
      </c>
      <c r="J5090" t="str">
        <f>IFERROR(Table1[[#This Row],[County (Utah.gov)]], SUBSTITUTE(Table1[[#This Row],[County (WPR)]], " County", ""))</f>
        <v>Salt Lake</v>
      </c>
    </row>
    <row r="5091" spans="1:10">
      <c r="A5091" t="s">
        <v>140</v>
      </c>
      <c r="B5091" t="s">
        <v>20</v>
      </c>
      <c r="C5091">
        <v>2025</v>
      </c>
      <c r="D5091">
        <v>2</v>
      </c>
      <c r="E5091">
        <v>84103</v>
      </c>
      <c r="F5091" t="s">
        <v>290</v>
      </c>
      <c r="G5091">
        <v>11</v>
      </c>
      <c r="H5091" t="str">
        <f>_xlfn.XLOOKUP(Table1[[#This Row],[ZIPCODE]],Table2[Zip Code],Table2[County])</f>
        <v>Salt Lake</v>
      </c>
      <c r="I5091" t="str">
        <f>_xlfn.XLOOKUP(Table1[[#This Row],[ZIPCODE]],Table3[zip],Table3[county])</f>
        <v>Salt Lake County</v>
      </c>
      <c r="J5091" t="str">
        <f>IFERROR(Table1[[#This Row],[County (Utah.gov)]], SUBSTITUTE(Table1[[#This Row],[County (WPR)]], " County", ""))</f>
        <v>Salt Lake</v>
      </c>
    </row>
    <row r="5092" spans="1:10">
      <c r="A5092" t="s">
        <v>140</v>
      </c>
      <c r="B5092" t="s">
        <v>20</v>
      </c>
      <c r="C5092">
        <v>2025</v>
      </c>
      <c r="D5092">
        <v>2</v>
      </c>
      <c r="E5092">
        <v>84103</v>
      </c>
      <c r="F5092" t="s">
        <v>291</v>
      </c>
      <c r="G5092">
        <v>6</v>
      </c>
      <c r="H5092" t="str">
        <f>_xlfn.XLOOKUP(Table1[[#This Row],[ZIPCODE]],Table2[Zip Code],Table2[County])</f>
        <v>Salt Lake</v>
      </c>
      <c r="I5092" t="str">
        <f>_xlfn.XLOOKUP(Table1[[#This Row],[ZIPCODE]],Table3[zip],Table3[county])</f>
        <v>Salt Lake County</v>
      </c>
      <c r="J5092" t="str">
        <f>IFERROR(Table1[[#This Row],[County (Utah.gov)]], SUBSTITUTE(Table1[[#This Row],[County (WPR)]], " County", ""))</f>
        <v>Salt Lake</v>
      </c>
    </row>
    <row r="5093" spans="1:10">
      <c r="A5093" t="s">
        <v>140</v>
      </c>
      <c r="B5093" t="s">
        <v>20</v>
      </c>
      <c r="C5093">
        <v>2025</v>
      </c>
      <c r="D5093">
        <v>2</v>
      </c>
      <c r="E5093">
        <v>84104</v>
      </c>
      <c r="F5093" t="s">
        <v>290</v>
      </c>
      <c r="G5093">
        <v>8</v>
      </c>
      <c r="H5093" t="str">
        <f>_xlfn.XLOOKUP(Table1[[#This Row],[ZIPCODE]],Table2[Zip Code],Table2[County])</f>
        <v>Salt Lake</v>
      </c>
      <c r="I5093" t="str">
        <f>_xlfn.XLOOKUP(Table1[[#This Row],[ZIPCODE]],Table3[zip],Table3[county])</f>
        <v>Salt Lake County</v>
      </c>
      <c r="J5093" t="str">
        <f>IFERROR(Table1[[#This Row],[County (Utah.gov)]], SUBSTITUTE(Table1[[#This Row],[County (WPR)]], " County", ""))</f>
        <v>Salt Lake</v>
      </c>
    </row>
    <row r="5094" spans="1:10">
      <c r="A5094" t="s">
        <v>140</v>
      </c>
      <c r="B5094" t="s">
        <v>20</v>
      </c>
      <c r="C5094">
        <v>2025</v>
      </c>
      <c r="D5094">
        <v>2</v>
      </c>
      <c r="E5094">
        <v>84104</v>
      </c>
      <c r="F5094" t="s">
        <v>291</v>
      </c>
      <c r="G5094">
        <v>6</v>
      </c>
      <c r="H5094" t="str">
        <f>_xlfn.XLOOKUP(Table1[[#This Row],[ZIPCODE]],Table2[Zip Code],Table2[County])</f>
        <v>Salt Lake</v>
      </c>
      <c r="I5094" t="str">
        <f>_xlfn.XLOOKUP(Table1[[#This Row],[ZIPCODE]],Table3[zip],Table3[county])</f>
        <v>Salt Lake County</v>
      </c>
      <c r="J5094" t="str">
        <f>IFERROR(Table1[[#This Row],[County (Utah.gov)]], SUBSTITUTE(Table1[[#This Row],[County (WPR)]], " County", ""))</f>
        <v>Salt Lake</v>
      </c>
    </row>
    <row r="5095" spans="1:10">
      <c r="A5095" t="s">
        <v>140</v>
      </c>
      <c r="B5095" t="s">
        <v>20</v>
      </c>
      <c r="C5095">
        <v>2025</v>
      </c>
      <c r="D5095">
        <v>2</v>
      </c>
      <c r="E5095">
        <v>84105</v>
      </c>
      <c r="F5095" t="s">
        <v>290</v>
      </c>
      <c r="G5095">
        <v>11</v>
      </c>
      <c r="H5095" t="str">
        <f>_xlfn.XLOOKUP(Table1[[#This Row],[ZIPCODE]],Table2[Zip Code],Table2[County])</f>
        <v>Salt Lake</v>
      </c>
      <c r="I5095" t="str">
        <f>_xlfn.XLOOKUP(Table1[[#This Row],[ZIPCODE]],Table3[zip],Table3[county])</f>
        <v>Salt Lake County</v>
      </c>
      <c r="J5095" t="str">
        <f>IFERROR(Table1[[#This Row],[County (Utah.gov)]], SUBSTITUTE(Table1[[#This Row],[County (WPR)]], " County", ""))</f>
        <v>Salt Lake</v>
      </c>
    </row>
    <row r="5096" spans="1:10">
      <c r="A5096" t="s">
        <v>140</v>
      </c>
      <c r="B5096" t="s">
        <v>20</v>
      </c>
      <c r="C5096">
        <v>2025</v>
      </c>
      <c r="D5096">
        <v>2</v>
      </c>
      <c r="E5096">
        <v>84105</v>
      </c>
      <c r="F5096" t="s">
        <v>291</v>
      </c>
      <c r="G5096">
        <v>3</v>
      </c>
      <c r="H5096" t="str">
        <f>_xlfn.XLOOKUP(Table1[[#This Row],[ZIPCODE]],Table2[Zip Code],Table2[County])</f>
        <v>Salt Lake</v>
      </c>
      <c r="I5096" t="str">
        <f>_xlfn.XLOOKUP(Table1[[#This Row],[ZIPCODE]],Table3[zip],Table3[county])</f>
        <v>Salt Lake County</v>
      </c>
      <c r="J5096" t="str">
        <f>IFERROR(Table1[[#This Row],[County (Utah.gov)]], SUBSTITUTE(Table1[[#This Row],[County (WPR)]], " County", ""))</f>
        <v>Salt Lake</v>
      </c>
    </row>
    <row r="5097" spans="1:10">
      <c r="A5097" t="s">
        <v>140</v>
      </c>
      <c r="B5097" t="s">
        <v>20</v>
      </c>
      <c r="C5097">
        <v>2025</v>
      </c>
      <c r="D5097">
        <v>2</v>
      </c>
      <c r="E5097">
        <v>84106</v>
      </c>
      <c r="F5097" t="s">
        <v>290</v>
      </c>
      <c r="G5097">
        <v>14</v>
      </c>
      <c r="H5097" t="str">
        <f>_xlfn.XLOOKUP(Table1[[#This Row],[ZIPCODE]],Table2[Zip Code],Table2[County])</f>
        <v>Salt Lake</v>
      </c>
      <c r="I5097" t="str">
        <f>_xlfn.XLOOKUP(Table1[[#This Row],[ZIPCODE]],Table3[zip],Table3[county])</f>
        <v>Salt Lake County</v>
      </c>
      <c r="J5097" t="str">
        <f>IFERROR(Table1[[#This Row],[County (Utah.gov)]], SUBSTITUTE(Table1[[#This Row],[County (WPR)]], " County", ""))</f>
        <v>Salt Lake</v>
      </c>
    </row>
    <row r="5098" spans="1:10">
      <c r="A5098" t="s">
        <v>140</v>
      </c>
      <c r="B5098" t="s">
        <v>20</v>
      </c>
      <c r="C5098">
        <v>2025</v>
      </c>
      <c r="D5098">
        <v>2</v>
      </c>
      <c r="E5098">
        <v>84106</v>
      </c>
      <c r="F5098" t="s">
        <v>291</v>
      </c>
      <c r="G5098">
        <v>10</v>
      </c>
      <c r="H5098" t="str">
        <f>_xlfn.XLOOKUP(Table1[[#This Row],[ZIPCODE]],Table2[Zip Code],Table2[County])</f>
        <v>Salt Lake</v>
      </c>
      <c r="I5098" t="str">
        <f>_xlfn.XLOOKUP(Table1[[#This Row],[ZIPCODE]],Table3[zip],Table3[county])</f>
        <v>Salt Lake County</v>
      </c>
      <c r="J5098" t="str">
        <f>IFERROR(Table1[[#This Row],[County (Utah.gov)]], SUBSTITUTE(Table1[[#This Row],[County (WPR)]], " County", ""))</f>
        <v>Salt Lake</v>
      </c>
    </row>
    <row r="5099" spans="1:10">
      <c r="A5099" t="s">
        <v>140</v>
      </c>
      <c r="B5099" t="s">
        <v>20</v>
      </c>
      <c r="C5099">
        <v>2025</v>
      </c>
      <c r="D5099">
        <v>2</v>
      </c>
      <c r="E5099">
        <v>84107</v>
      </c>
      <c r="F5099" t="s">
        <v>290</v>
      </c>
      <c r="G5099">
        <v>28</v>
      </c>
      <c r="H5099" t="str">
        <f>_xlfn.XLOOKUP(Table1[[#This Row],[ZIPCODE]],Table2[Zip Code],Table2[County])</f>
        <v>Salt Lake</v>
      </c>
      <c r="I5099" t="str">
        <f>_xlfn.XLOOKUP(Table1[[#This Row],[ZIPCODE]],Table3[zip],Table3[county])</f>
        <v>Salt Lake County</v>
      </c>
      <c r="J5099" t="str">
        <f>IFERROR(Table1[[#This Row],[County (Utah.gov)]], SUBSTITUTE(Table1[[#This Row],[County (WPR)]], " County", ""))</f>
        <v>Salt Lake</v>
      </c>
    </row>
    <row r="5100" spans="1:10">
      <c r="A5100" t="s">
        <v>140</v>
      </c>
      <c r="B5100" t="s">
        <v>20</v>
      </c>
      <c r="C5100">
        <v>2025</v>
      </c>
      <c r="D5100">
        <v>2</v>
      </c>
      <c r="E5100">
        <v>84107</v>
      </c>
      <c r="F5100" t="s">
        <v>291</v>
      </c>
      <c r="G5100">
        <v>2</v>
      </c>
      <c r="H5100" t="str">
        <f>_xlfn.XLOOKUP(Table1[[#This Row],[ZIPCODE]],Table2[Zip Code],Table2[County])</f>
        <v>Salt Lake</v>
      </c>
      <c r="I5100" t="str">
        <f>_xlfn.XLOOKUP(Table1[[#This Row],[ZIPCODE]],Table3[zip],Table3[county])</f>
        <v>Salt Lake County</v>
      </c>
      <c r="J5100" t="str">
        <f>IFERROR(Table1[[#This Row],[County (Utah.gov)]], SUBSTITUTE(Table1[[#This Row],[County (WPR)]], " County", ""))</f>
        <v>Salt Lake</v>
      </c>
    </row>
    <row r="5101" spans="1:10">
      <c r="A5101" t="s">
        <v>140</v>
      </c>
      <c r="B5101" t="s">
        <v>20</v>
      </c>
      <c r="C5101">
        <v>2025</v>
      </c>
      <c r="D5101">
        <v>2</v>
      </c>
      <c r="E5101">
        <v>84108</v>
      </c>
      <c r="F5101" t="s">
        <v>290</v>
      </c>
      <c r="G5101">
        <v>4</v>
      </c>
      <c r="H5101" t="str">
        <f>_xlfn.XLOOKUP(Table1[[#This Row],[ZIPCODE]],Table2[Zip Code],Table2[County])</f>
        <v>Salt Lake</v>
      </c>
      <c r="I5101" t="str">
        <f>_xlfn.XLOOKUP(Table1[[#This Row],[ZIPCODE]],Table3[zip],Table3[county])</f>
        <v>Salt Lake County</v>
      </c>
      <c r="J5101" t="str">
        <f>IFERROR(Table1[[#This Row],[County (Utah.gov)]], SUBSTITUTE(Table1[[#This Row],[County (WPR)]], " County", ""))</f>
        <v>Salt Lake</v>
      </c>
    </row>
    <row r="5102" spans="1:10">
      <c r="A5102" t="s">
        <v>140</v>
      </c>
      <c r="B5102" t="s">
        <v>20</v>
      </c>
      <c r="C5102">
        <v>2025</v>
      </c>
      <c r="D5102">
        <v>2</v>
      </c>
      <c r="E5102">
        <v>84108</v>
      </c>
      <c r="F5102" t="s">
        <v>291</v>
      </c>
      <c r="G5102">
        <v>1</v>
      </c>
      <c r="H5102" t="str">
        <f>_xlfn.XLOOKUP(Table1[[#This Row],[ZIPCODE]],Table2[Zip Code],Table2[County])</f>
        <v>Salt Lake</v>
      </c>
      <c r="I5102" t="str">
        <f>_xlfn.XLOOKUP(Table1[[#This Row],[ZIPCODE]],Table3[zip],Table3[county])</f>
        <v>Salt Lake County</v>
      </c>
      <c r="J5102" t="str">
        <f>IFERROR(Table1[[#This Row],[County (Utah.gov)]], SUBSTITUTE(Table1[[#This Row],[County (WPR)]], " County", ""))</f>
        <v>Salt Lake</v>
      </c>
    </row>
    <row r="5103" spans="1:10">
      <c r="A5103" t="s">
        <v>140</v>
      </c>
      <c r="B5103" t="s">
        <v>20</v>
      </c>
      <c r="C5103">
        <v>2025</v>
      </c>
      <c r="D5103">
        <v>2</v>
      </c>
      <c r="E5103">
        <v>84109</v>
      </c>
      <c r="F5103" t="s">
        <v>290</v>
      </c>
      <c r="G5103">
        <v>15</v>
      </c>
      <c r="H5103" t="str">
        <f>_xlfn.XLOOKUP(Table1[[#This Row],[ZIPCODE]],Table2[Zip Code],Table2[County])</f>
        <v>Salt Lake</v>
      </c>
      <c r="I5103" t="str">
        <f>_xlfn.XLOOKUP(Table1[[#This Row],[ZIPCODE]],Table3[zip],Table3[county])</f>
        <v>Salt Lake County</v>
      </c>
      <c r="J5103" t="str">
        <f>IFERROR(Table1[[#This Row],[County (Utah.gov)]], SUBSTITUTE(Table1[[#This Row],[County (WPR)]], " County", ""))</f>
        <v>Salt Lake</v>
      </c>
    </row>
    <row r="5104" spans="1:10">
      <c r="A5104" t="s">
        <v>140</v>
      </c>
      <c r="B5104" t="s">
        <v>20</v>
      </c>
      <c r="C5104">
        <v>2025</v>
      </c>
      <c r="D5104">
        <v>2</v>
      </c>
      <c r="E5104">
        <v>84111</v>
      </c>
      <c r="F5104" t="s">
        <v>290</v>
      </c>
      <c r="G5104">
        <v>15</v>
      </c>
      <c r="H5104" t="str">
        <f>_xlfn.XLOOKUP(Table1[[#This Row],[ZIPCODE]],Table2[Zip Code],Table2[County])</f>
        <v>Salt Lake</v>
      </c>
      <c r="I5104" t="str">
        <f>_xlfn.XLOOKUP(Table1[[#This Row],[ZIPCODE]],Table3[zip],Table3[county])</f>
        <v>Salt Lake County</v>
      </c>
      <c r="J5104" t="str">
        <f>IFERROR(Table1[[#This Row],[County (Utah.gov)]], SUBSTITUTE(Table1[[#This Row],[County (WPR)]], " County", ""))</f>
        <v>Salt Lake</v>
      </c>
    </row>
    <row r="5105" spans="1:10">
      <c r="A5105" t="s">
        <v>140</v>
      </c>
      <c r="B5105" t="s">
        <v>20</v>
      </c>
      <c r="C5105">
        <v>2025</v>
      </c>
      <c r="D5105">
        <v>2</v>
      </c>
      <c r="E5105">
        <v>84111</v>
      </c>
      <c r="F5105" t="s">
        <v>291</v>
      </c>
      <c r="G5105">
        <v>1</v>
      </c>
      <c r="H5105" t="str">
        <f>_xlfn.XLOOKUP(Table1[[#This Row],[ZIPCODE]],Table2[Zip Code],Table2[County])</f>
        <v>Salt Lake</v>
      </c>
      <c r="I5105" t="str">
        <f>_xlfn.XLOOKUP(Table1[[#This Row],[ZIPCODE]],Table3[zip],Table3[county])</f>
        <v>Salt Lake County</v>
      </c>
      <c r="J5105" t="str">
        <f>IFERROR(Table1[[#This Row],[County (Utah.gov)]], SUBSTITUTE(Table1[[#This Row],[County (WPR)]], " County", ""))</f>
        <v>Salt Lake</v>
      </c>
    </row>
    <row r="5106" spans="1:10">
      <c r="A5106" t="s">
        <v>140</v>
      </c>
      <c r="B5106" t="s">
        <v>20</v>
      </c>
      <c r="C5106">
        <v>2025</v>
      </c>
      <c r="D5106">
        <v>2</v>
      </c>
      <c r="E5106">
        <v>84115</v>
      </c>
      <c r="F5106" t="s">
        <v>290</v>
      </c>
      <c r="G5106">
        <v>37</v>
      </c>
      <c r="H5106" t="str">
        <f>_xlfn.XLOOKUP(Table1[[#This Row],[ZIPCODE]],Table2[Zip Code],Table2[County])</f>
        <v>Salt Lake</v>
      </c>
      <c r="I5106" t="str">
        <f>_xlfn.XLOOKUP(Table1[[#This Row],[ZIPCODE]],Table3[zip],Table3[county])</f>
        <v>Salt Lake County</v>
      </c>
      <c r="J5106" t="str">
        <f>IFERROR(Table1[[#This Row],[County (Utah.gov)]], SUBSTITUTE(Table1[[#This Row],[County (WPR)]], " County", ""))</f>
        <v>Salt Lake</v>
      </c>
    </row>
    <row r="5107" spans="1:10">
      <c r="A5107" t="s">
        <v>140</v>
      </c>
      <c r="B5107" t="s">
        <v>20</v>
      </c>
      <c r="C5107">
        <v>2025</v>
      </c>
      <c r="D5107">
        <v>2</v>
      </c>
      <c r="E5107">
        <v>84115</v>
      </c>
      <c r="F5107" t="s">
        <v>291</v>
      </c>
      <c r="G5107">
        <v>5</v>
      </c>
      <c r="H5107" t="str">
        <f>_xlfn.XLOOKUP(Table1[[#This Row],[ZIPCODE]],Table2[Zip Code],Table2[County])</f>
        <v>Salt Lake</v>
      </c>
      <c r="I5107" t="str">
        <f>_xlfn.XLOOKUP(Table1[[#This Row],[ZIPCODE]],Table3[zip],Table3[county])</f>
        <v>Salt Lake County</v>
      </c>
      <c r="J5107" t="str">
        <f>IFERROR(Table1[[#This Row],[County (Utah.gov)]], SUBSTITUTE(Table1[[#This Row],[County (WPR)]], " County", ""))</f>
        <v>Salt Lake</v>
      </c>
    </row>
    <row r="5108" spans="1:10">
      <c r="A5108" t="s">
        <v>140</v>
      </c>
      <c r="B5108" t="s">
        <v>20</v>
      </c>
      <c r="C5108">
        <v>2025</v>
      </c>
      <c r="D5108">
        <v>2</v>
      </c>
      <c r="E5108">
        <v>84116</v>
      </c>
      <c r="F5108" t="s">
        <v>290</v>
      </c>
      <c r="G5108">
        <v>26</v>
      </c>
      <c r="H5108" t="str">
        <f>_xlfn.XLOOKUP(Table1[[#This Row],[ZIPCODE]],Table2[Zip Code],Table2[County])</f>
        <v>Salt Lake</v>
      </c>
      <c r="I5108" t="str">
        <f>_xlfn.XLOOKUP(Table1[[#This Row],[ZIPCODE]],Table3[zip],Table3[county])</f>
        <v>Salt Lake County</v>
      </c>
      <c r="J5108" t="str">
        <f>IFERROR(Table1[[#This Row],[County (Utah.gov)]], SUBSTITUTE(Table1[[#This Row],[County (WPR)]], " County", ""))</f>
        <v>Salt Lake</v>
      </c>
    </row>
    <row r="5109" spans="1:10">
      <c r="A5109" t="s">
        <v>140</v>
      </c>
      <c r="B5109" t="s">
        <v>20</v>
      </c>
      <c r="C5109">
        <v>2025</v>
      </c>
      <c r="D5109">
        <v>2</v>
      </c>
      <c r="E5109">
        <v>84116</v>
      </c>
      <c r="F5109" t="s">
        <v>291</v>
      </c>
      <c r="G5109">
        <v>4</v>
      </c>
      <c r="H5109" t="str">
        <f>_xlfn.XLOOKUP(Table1[[#This Row],[ZIPCODE]],Table2[Zip Code],Table2[County])</f>
        <v>Salt Lake</v>
      </c>
      <c r="I5109" t="str">
        <f>_xlfn.XLOOKUP(Table1[[#This Row],[ZIPCODE]],Table3[zip],Table3[county])</f>
        <v>Salt Lake County</v>
      </c>
      <c r="J5109" t="str">
        <f>IFERROR(Table1[[#This Row],[County (Utah.gov)]], SUBSTITUTE(Table1[[#This Row],[County (WPR)]], " County", ""))</f>
        <v>Salt Lake</v>
      </c>
    </row>
    <row r="5110" spans="1:10">
      <c r="A5110" t="s">
        <v>140</v>
      </c>
      <c r="B5110" t="s">
        <v>20</v>
      </c>
      <c r="C5110">
        <v>2025</v>
      </c>
      <c r="D5110">
        <v>2</v>
      </c>
      <c r="E5110">
        <v>84117</v>
      </c>
      <c r="F5110" t="s">
        <v>290</v>
      </c>
      <c r="G5110">
        <v>14</v>
      </c>
      <c r="H5110" t="str">
        <f>_xlfn.XLOOKUP(Table1[[#This Row],[ZIPCODE]],Table2[Zip Code],Table2[County])</f>
        <v>Salt Lake</v>
      </c>
      <c r="I5110" t="str">
        <f>_xlfn.XLOOKUP(Table1[[#This Row],[ZIPCODE]],Table3[zip],Table3[county])</f>
        <v>Salt Lake County</v>
      </c>
      <c r="J5110" t="str">
        <f>IFERROR(Table1[[#This Row],[County (Utah.gov)]], SUBSTITUTE(Table1[[#This Row],[County (WPR)]], " County", ""))</f>
        <v>Salt Lake</v>
      </c>
    </row>
    <row r="5111" spans="1:10">
      <c r="A5111" t="s">
        <v>140</v>
      </c>
      <c r="B5111" t="s">
        <v>20</v>
      </c>
      <c r="C5111">
        <v>2025</v>
      </c>
      <c r="D5111">
        <v>2</v>
      </c>
      <c r="E5111">
        <v>84117</v>
      </c>
      <c r="F5111" t="s">
        <v>291</v>
      </c>
      <c r="G5111">
        <v>9</v>
      </c>
      <c r="H5111" t="str">
        <f>_xlfn.XLOOKUP(Table1[[#This Row],[ZIPCODE]],Table2[Zip Code],Table2[County])</f>
        <v>Salt Lake</v>
      </c>
      <c r="I5111" t="str">
        <f>_xlfn.XLOOKUP(Table1[[#This Row],[ZIPCODE]],Table3[zip],Table3[county])</f>
        <v>Salt Lake County</v>
      </c>
      <c r="J5111" t="str">
        <f>IFERROR(Table1[[#This Row],[County (Utah.gov)]], SUBSTITUTE(Table1[[#This Row],[County (WPR)]], " County", ""))</f>
        <v>Salt Lake</v>
      </c>
    </row>
    <row r="5112" spans="1:10">
      <c r="A5112" t="s">
        <v>140</v>
      </c>
      <c r="B5112" t="s">
        <v>20</v>
      </c>
      <c r="C5112">
        <v>2025</v>
      </c>
      <c r="D5112">
        <v>2</v>
      </c>
      <c r="E5112">
        <v>84118</v>
      </c>
      <c r="F5112" t="s">
        <v>290</v>
      </c>
      <c r="G5112">
        <v>14</v>
      </c>
      <c r="H5112" t="str">
        <f>_xlfn.XLOOKUP(Table1[[#This Row],[ZIPCODE]],Table2[Zip Code],Table2[County])</f>
        <v>Salt Lake</v>
      </c>
      <c r="I5112" t="str">
        <f>_xlfn.XLOOKUP(Table1[[#This Row],[ZIPCODE]],Table3[zip],Table3[county])</f>
        <v>Salt Lake County</v>
      </c>
      <c r="J5112" t="str">
        <f>IFERROR(Table1[[#This Row],[County (Utah.gov)]], SUBSTITUTE(Table1[[#This Row],[County (WPR)]], " County", ""))</f>
        <v>Salt Lake</v>
      </c>
    </row>
    <row r="5113" spans="1:10">
      <c r="A5113" t="s">
        <v>140</v>
      </c>
      <c r="B5113" t="s">
        <v>20</v>
      </c>
      <c r="C5113">
        <v>2025</v>
      </c>
      <c r="D5113">
        <v>2</v>
      </c>
      <c r="E5113">
        <v>84118</v>
      </c>
      <c r="F5113" t="s">
        <v>291</v>
      </c>
      <c r="G5113">
        <v>4</v>
      </c>
      <c r="H5113" t="str">
        <f>_xlfn.XLOOKUP(Table1[[#This Row],[ZIPCODE]],Table2[Zip Code],Table2[County])</f>
        <v>Salt Lake</v>
      </c>
      <c r="I5113" t="str">
        <f>_xlfn.XLOOKUP(Table1[[#This Row],[ZIPCODE]],Table3[zip],Table3[county])</f>
        <v>Salt Lake County</v>
      </c>
      <c r="J5113" t="str">
        <f>IFERROR(Table1[[#This Row],[County (Utah.gov)]], SUBSTITUTE(Table1[[#This Row],[County (WPR)]], " County", ""))</f>
        <v>Salt Lake</v>
      </c>
    </row>
    <row r="5114" spans="1:10">
      <c r="A5114" t="s">
        <v>140</v>
      </c>
      <c r="B5114" t="s">
        <v>20</v>
      </c>
      <c r="C5114">
        <v>2025</v>
      </c>
      <c r="D5114">
        <v>2</v>
      </c>
      <c r="E5114">
        <v>84119</v>
      </c>
      <c r="F5114" t="s">
        <v>290</v>
      </c>
      <c r="G5114">
        <v>42</v>
      </c>
      <c r="H5114" t="str">
        <f>_xlfn.XLOOKUP(Table1[[#This Row],[ZIPCODE]],Table2[Zip Code],Table2[County])</f>
        <v>Salt Lake</v>
      </c>
      <c r="I5114" t="str">
        <f>_xlfn.XLOOKUP(Table1[[#This Row],[ZIPCODE]],Table3[zip],Table3[county])</f>
        <v>Salt Lake County</v>
      </c>
      <c r="J5114" t="str">
        <f>IFERROR(Table1[[#This Row],[County (Utah.gov)]], SUBSTITUTE(Table1[[#This Row],[County (WPR)]], " County", ""))</f>
        <v>Salt Lake</v>
      </c>
    </row>
    <row r="5115" spans="1:10">
      <c r="A5115" t="s">
        <v>140</v>
      </c>
      <c r="B5115" t="s">
        <v>20</v>
      </c>
      <c r="C5115">
        <v>2025</v>
      </c>
      <c r="D5115">
        <v>2</v>
      </c>
      <c r="E5115">
        <v>84119</v>
      </c>
      <c r="F5115" t="s">
        <v>291</v>
      </c>
      <c r="G5115">
        <v>9</v>
      </c>
      <c r="H5115" t="str">
        <f>_xlfn.XLOOKUP(Table1[[#This Row],[ZIPCODE]],Table2[Zip Code],Table2[County])</f>
        <v>Salt Lake</v>
      </c>
      <c r="I5115" t="str">
        <f>_xlfn.XLOOKUP(Table1[[#This Row],[ZIPCODE]],Table3[zip],Table3[county])</f>
        <v>Salt Lake County</v>
      </c>
      <c r="J5115" t="str">
        <f>IFERROR(Table1[[#This Row],[County (Utah.gov)]], SUBSTITUTE(Table1[[#This Row],[County (WPR)]], " County", ""))</f>
        <v>Salt Lake</v>
      </c>
    </row>
    <row r="5116" spans="1:10">
      <c r="A5116" t="s">
        <v>140</v>
      </c>
      <c r="B5116" t="s">
        <v>20</v>
      </c>
      <c r="C5116">
        <v>2025</v>
      </c>
      <c r="D5116">
        <v>2</v>
      </c>
      <c r="E5116">
        <v>84120</v>
      </c>
      <c r="F5116" t="s">
        <v>290</v>
      </c>
      <c r="G5116">
        <v>19</v>
      </c>
      <c r="H5116" t="str">
        <f>_xlfn.XLOOKUP(Table1[[#This Row],[ZIPCODE]],Table2[Zip Code],Table2[County])</f>
        <v>Salt Lake</v>
      </c>
      <c r="I5116" t="str">
        <f>_xlfn.XLOOKUP(Table1[[#This Row],[ZIPCODE]],Table3[zip],Table3[county])</f>
        <v>Salt Lake County</v>
      </c>
      <c r="J5116" t="str">
        <f>IFERROR(Table1[[#This Row],[County (Utah.gov)]], SUBSTITUTE(Table1[[#This Row],[County (WPR)]], " County", ""))</f>
        <v>Salt Lake</v>
      </c>
    </row>
    <row r="5117" spans="1:10">
      <c r="A5117" t="s">
        <v>140</v>
      </c>
      <c r="B5117" t="s">
        <v>20</v>
      </c>
      <c r="C5117">
        <v>2025</v>
      </c>
      <c r="D5117">
        <v>2</v>
      </c>
      <c r="E5117">
        <v>84120</v>
      </c>
      <c r="F5117" t="s">
        <v>291</v>
      </c>
      <c r="G5117">
        <v>6</v>
      </c>
      <c r="H5117" t="str">
        <f>_xlfn.XLOOKUP(Table1[[#This Row],[ZIPCODE]],Table2[Zip Code],Table2[County])</f>
        <v>Salt Lake</v>
      </c>
      <c r="I5117" t="str">
        <f>_xlfn.XLOOKUP(Table1[[#This Row],[ZIPCODE]],Table3[zip],Table3[county])</f>
        <v>Salt Lake County</v>
      </c>
      <c r="J5117" t="str">
        <f>IFERROR(Table1[[#This Row],[County (Utah.gov)]], SUBSTITUTE(Table1[[#This Row],[County (WPR)]], " County", ""))</f>
        <v>Salt Lake</v>
      </c>
    </row>
    <row r="5118" spans="1:10">
      <c r="A5118" t="s">
        <v>140</v>
      </c>
      <c r="B5118" t="s">
        <v>20</v>
      </c>
      <c r="C5118">
        <v>2025</v>
      </c>
      <c r="D5118">
        <v>2</v>
      </c>
      <c r="E5118">
        <v>84121</v>
      </c>
      <c r="F5118" t="s">
        <v>290</v>
      </c>
      <c r="G5118">
        <v>18</v>
      </c>
      <c r="H5118" t="str">
        <f>_xlfn.XLOOKUP(Table1[[#This Row],[ZIPCODE]],Table2[Zip Code],Table2[County])</f>
        <v>Salt Lake</v>
      </c>
      <c r="I5118" t="str">
        <f>_xlfn.XLOOKUP(Table1[[#This Row],[ZIPCODE]],Table3[zip],Table3[county])</f>
        <v>Salt Lake County</v>
      </c>
      <c r="J5118" t="str">
        <f>IFERROR(Table1[[#This Row],[County (Utah.gov)]], SUBSTITUTE(Table1[[#This Row],[County (WPR)]], " County", ""))</f>
        <v>Salt Lake</v>
      </c>
    </row>
    <row r="5119" spans="1:10">
      <c r="A5119" t="s">
        <v>140</v>
      </c>
      <c r="B5119" t="s">
        <v>20</v>
      </c>
      <c r="C5119">
        <v>2025</v>
      </c>
      <c r="D5119">
        <v>2</v>
      </c>
      <c r="E5119">
        <v>84121</v>
      </c>
      <c r="F5119" t="s">
        <v>291</v>
      </c>
      <c r="G5119">
        <v>3</v>
      </c>
      <c r="H5119" t="str">
        <f>_xlfn.XLOOKUP(Table1[[#This Row],[ZIPCODE]],Table2[Zip Code],Table2[County])</f>
        <v>Salt Lake</v>
      </c>
      <c r="I5119" t="str">
        <f>_xlfn.XLOOKUP(Table1[[#This Row],[ZIPCODE]],Table3[zip],Table3[county])</f>
        <v>Salt Lake County</v>
      </c>
      <c r="J5119" t="str">
        <f>IFERROR(Table1[[#This Row],[County (Utah.gov)]], SUBSTITUTE(Table1[[#This Row],[County (WPR)]], " County", ""))</f>
        <v>Salt Lake</v>
      </c>
    </row>
    <row r="5120" spans="1:10">
      <c r="A5120" t="s">
        <v>140</v>
      </c>
      <c r="B5120" t="s">
        <v>20</v>
      </c>
      <c r="C5120">
        <v>2025</v>
      </c>
      <c r="D5120">
        <v>2</v>
      </c>
      <c r="E5120">
        <v>84123</v>
      </c>
      <c r="F5120" t="s">
        <v>290</v>
      </c>
      <c r="G5120">
        <v>26</v>
      </c>
      <c r="H5120" t="str">
        <f>_xlfn.XLOOKUP(Table1[[#This Row],[ZIPCODE]],Table2[Zip Code],Table2[County])</f>
        <v>Salt Lake</v>
      </c>
      <c r="I5120" t="str">
        <f>_xlfn.XLOOKUP(Table1[[#This Row],[ZIPCODE]],Table3[zip],Table3[county])</f>
        <v>Salt Lake County</v>
      </c>
      <c r="J5120" t="str">
        <f>IFERROR(Table1[[#This Row],[County (Utah.gov)]], SUBSTITUTE(Table1[[#This Row],[County (WPR)]], " County", ""))</f>
        <v>Salt Lake</v>
      </c>
    </row>
    <row r="5121" spans="1:10">
      <c r="A5121" t="s">
        <v>140</v>
      </c>
      <c r="B5121" t="s">
        <v>20</v>
      </c>
      <c r="C5121">
        <v>2025</v>
      </c>
      <c r="D5121">
        <v>2</v>
      </c>
      <c r="E5121">
        <v>84123</v>
      </c>
      <c r="F5121" t="s">
        <v>291</v>
      </c>
      <c r="G5121">
        <v>6</v>
      </c>
      <c r="H5121" t="str">
        <f>_xlfn.XLOOKUP(Table1[[#This Row],[ZIPCODE]],Table2[Zip Code],Table2[County])</f>
        <v>Salt Lake</v>
      </c>
      <c r="I5121" t="str">
        <f>_xlfn.XLOOKUP(Table1[[#This Row],[ZIPCODE]],Table3[zip],Table3[county])</f>
        <v>Salt Lake County</v>
      </c>
      <c r="J5121" t="str">
        <f>IFERROR(Table1[[#This Row],[County (Utah.gov)]], SUBSTITUTE(Table1[[#This Row],[County (WPR)]], " County", ""))</f>
        <v>Salt Lake</v>
      </c>
    </row>
    <row r="5122" spans="1:10">
      <c r="A5122" t="s">
        <v>140</v>
      </c>
      <c r="B5122" t="s">
        <v>20</v>
      </c>
      <c r="C5122">
        <v>2025</v>
      </c>
      <c r="D5122">
        <v>2</v>
      </c>
      <c r="E5122">
        <v>84124</v>
      </c>
      <c r="F5122" t="s">
        <v>290</v>
      </c>
      <c r="G5122">
        <v>6</v>
      </c>
      <c r="H5122" t="str">
        <f>_xlfn.XLOOKUP(Table1[[#This Row],[ZIPCODE]],Table2[Zip Code],Table2[County])</f>
        <v>Salt Lake</v>
      </c>
      <c r="I5122" t="str">
        <f>_xlfn.XLOOKUP(Table1[[#This Row],[ZIPCODE]],Table3[zip],Table3[county])</f>
        <v>Salt Lake County</v>
      </c>
      <c r="J5122" t="str">
        <f>IFERROR(Table1[[#This Row],[County (Utah.gov)]], SUBSTITUTE(Table1[[#This Row],[County (WPR)]], " County", ""))</f>
        <v>Salt Lake</v>
      </c>
    </row>
    <row r="5123" spans="1:10">
      <c r="A5123" t="s">
        <v>140</v>
      </c>
      <c r="B5123" t="s">
        <v>20</v>
      </c>
      <c r="C5123">
        <v>2025</v>
      </c>
      <c r="D5123">
        <v>2</v>
      </c>
      <c r="E5123">
        <v>84124</v>
      </c>
      <c r="F5123" t="s">
        <v>291</v>
      </c>
      <c r="G5123">
        <v>2</v>
      </c>
      <c r="H5123" t="str">
        <f>_xlfn.XLOOKUP(Table1[[#This Row],[ZIPCODE]],Table2[Zip Code],Table2[County])</f>
        <v>Salt Lake</v>
      </c>
      <c r="I5123" t="str">
        <f>_xlfn.XLOOKUP(Table1[[#This Row],[ZIPCODE]],Table3[zip],Table3[county])</f>
        <v>Salt Lake County</v>
      </c>
      <c r="J5123" t="str">
        <f>IFERROR(Table1[[#This Row],[County (Utah.gov)]], SUBSTITUTE(Table1[[#This Row],[County (WPR)]], " County", ""))</f>
        <v>Salt Lake</v>
      </c>
    </row>
    <row r="5124" spans="1:10">
      <c r="A5124" t="s">
        <v>140</v>
      </c>
      <c r="B5124" t="s">
        <v>20</v>
      </c>
      <c r="C5124">
        <v>2025</v>
      </c>
      <c r="D5124">
        <v>2</v>
      </c>
      <c r="E5124">
        <v>84128</v>
      </c>
      <c r="F5124" t="s">
        <v>290</v>
      </c>
      <c r="G5124">
        <v>10</v>
      </c>
      <c r="H5124" t="str">
        <f>_xlfn.XLOOKUP(Table1[[#This Row],[ZIPCODE]],Table2[Zip Code],Table2[County])</f>
        <v>Salt Lake</v>
      </c>
      <c r="I5124" t="str">
        <f>_xlfn.XLOOKUP(Table1[[#This Row],[ZIPCODE]],Table3[zip],Table3[county])</f>
        <v>Salt Lake County</v>
      </c>
      <c r="J5124" t="str">
        <f>IFERROR(Table1[[#This Row],[County (Utah.gov)]], SUBSTITUTE(Table1[[#This Row],[County (WPR)]], " County", ""))</f>
        <v>Salt Lake</v>
      </c>
    </row>
    <row r="5125" spans="1:10">
      <c r="A5125" t="s">
        <v>140</v>
      </c>
      <c r="B5125" t="s">
        <v>20</v>
      </c>
      <c r="C5125">
        <v>2025</v>
      </c>
      <c r="D5125">
        <v>2</v>
      </c>
      <c r="E5125">
        <v>84128</v>
      </c>
      <c r="F5125" t="s">
        <v>291</v>
      </c>
      <c r="G5125">
        <v>5</v>
      </c>
      <c r="H5125" t="str">
        <f>_xlfn.XLOOKUP(Table1[[#This Row],[ZIPCODE]],Table2[Zip Code],Table2[County])</f>
        <v>Salt Lake</v>
      </c>
      <c r="I5125" t="str">
        <f>_xlfn.XLOOKUP(Table1[[#This Row],[ZIPCODE]],Table3[zip],Table3[county])</f>
        <v>Salt Lake County</v>
      </c>
      <c r="J5125" t="str">
        <f>IFERROR(Table1[[#This Row],[County (Utah.gov)]], SUBSTITUTE(Table1[[#This Row],[County (WPR)]], " County", ""))</f>
        <v>Salt Lake</v>
      </c>
    </row>
    <row r="5126" spans="1:10">
      <c r="A5126" t="s">
        <v>140</v>
      </c>
      <c r="B5126" t="s">
        <v>20</v>
      </c>
      <c r="C5126">
        <v>2025</v>
      </c>
      <c r="D5126">
        <v>2</v>
      </c>
      <c r="E5126">
        <v>84129</v>
      </c>
      <c r="F5126" t="s">
        <v>290</v>
      </c>
      <c r="G5126">
        <v>29</v>
      </c>
      <c r="H5126" t="e">
        <f>_xlfn.XLOOKUP(Table1[[#This Row],[ZIPCODE]],Table2[Zip Code],Table2[County])</f>
        <v>#N/A</v>
      </c>
      <c r="I5126" t="str">
        <f>_xlfn.XLOOKUP(Table1[[#This Row],[ZIPCODE]],Table3[zip],Table3[county])</f>
        <v>Salt Lake County</v>
      </c>
      <c r="J5126" t="str">
        <f>IFERROR(Table1[[#This Row],[County (Utah.gov)]], SUBSTITUTE(Table1[[#This Row],[County (WPR)]], " County", ""))</f>
        <v>Salt Lake</v>
      </c>
    </row>
    <row r="5127" spans="1:10">
      <c r="A5127" t="s">
        <v>140</v>
      </c>
      <c r="B5127" t="s">
        <v>20</v>
      </c>
      <c r="C5127">
        <v>2025</v>
      </c>
      <c r="D5127">
        <v>2</v>
      </c>
      <c r="E5127">
        <v>84129</v>
      </c>
      <c r="F5127" t="s">
        <v>291</v>
      </c>
      <c r="G5127">
        <v>5</v>
      </c>
      <c r="H5127" t="e">
        <f>_xlfn.XLOOKUP(Table1[[#This Row],[ZIPCODE]],Table2[Zip Code],Table2[County])</f>
        <v>#N/A</v>
      </c>
      <c r="I5127" t="str">
        <f>_xlfn.XLOOKUP(Table1[[#This Row],[ZIPCODE]],Table3[zip],Table3[county])</f>
        <v>Salt Lake County</v>
      </c>
      <c r="J5127" t="str">
        <f>IFERROR(Table1[[#This Row],[County (Utah.gov)]], SUBSTITUTE(Table1[[#This Row],[County (WPR)]], " County", ""))</f>
        <v>Salt Lake</v>
      </c>
    </row>
    <row r="5128" spans="1:10">
      <c r="A5128" t="s">
        <v>140</v>
      </c>
      <c r="B5128" t="s">
        <v>20</v>
      </c>
      <c r="C5128">
        <v>2025</v>
      </c>
      <c r="D5128">
        <v>2</v>
      </c>
      <c r="E5128">
        <v>84157</v>
      </c>
      <c r="F5128" t="s">
        <v>291</v>
      </c>
      <c r="G5128">
        <v>1</v>
      </c>
      <c r="H5128" t="str">
        <f>_xlfn.XLOOKUP(Table1[[#This Row],[ZIPCODE]],Table2[Zip Code],Table2[County])</f>
        <v>Salt Lake</v>
      </c>
      <c r="I5128" t="e">
        <f>_xlfn.XLOOKUP(Table1[[#This Row],[ZIPCODE]],Table3[zip],Table3[county])</f>
        <v>#N/A</v>
      </c>
      <c r="J5128" t="str">
        <f>IFERROR(Table1[[#This Row],[County (Utah.gov)]], SUBSTITUTE(Table1[[#This Row],[County (WPR)]], " County", ""))</f>
        <v>Salt Lake</v>
      </c>
    </row>
    <row r="5129" spans="1:10">
      <c r="A5129" t="s">
        <v>140</v>
      </c>
      <c r="B5129" t="s">
        <v>20</v>
      </c>
      <c r="C5129">
        <v>2025</v>
      </c>
      <c r="D5129">
        <v>2</v>
      </c>
      <c r="E5129">
        <v>84301</v>
      </c>
      <c r="F5129" t="s">
        <v>290</v>
      </c>
      <c r="G5129">
        <v>1</v>
      </c>
      <c r="H5129" t="str">
        <f>_xlfn.XLOOKUP(Table1[[#This Row],[ZIPCODE]],Table2[Zip Code],Table2[County])</f>
        <v>Box Elder</v>
      </c>
      <c r="I5129" t="str">
        <f>_xlfn.XLOOKUP(Table1[[#This Row],[ZIPCODE]],Table3[zip],Table3[county])</f>
        <v>Box Elder County</v>
      </c>
      <c r="J5129" t="str">
        <f>IFERROR(Table1[[#This Row],[County (Utah.gov)]], SUBSTITUTE(Table1[[#This Row],[County (WPR)]], " County", ""))</f>
        <v>Box Elder</v>
      </c>
    </row>
    <row r="5130" spans="1:10">
      <c r="A5130" t="s">
        <v>140</v>
      </c>
      <c r="B5130" t="s">
        <v>20</v>
      </c>
      <c r="C5130">
        <v>2025</v>
      </c>
      <c r="D5130">
        <v>2</v>
      </c>
      <c r="E5130">
        <v>84302</v>
      </c>
      <c r="F5130" t="s">
        <v>290</v>
      </c>
      <c r="G5130">
        <v>143</v>
      </c>
      <c r="H5130" t="str">
        <f>_xlfn.XLOOKUP(Table1[[#This Row],[ZIPCODE]],Table2[Zip Code],Table2[County])</f>
        <v>Box Elder</v>
      </c>
      <c r="I5130" t="str">
        <f>_xlfn.XLOOKUP(Table1[[#This Row],[ZIPCODE]],Table3[zip],Table3[county])</f>
        <v>Box Elder County</v>
      </c>
      <c r="J5130" t="str">
        <f>IFERROR(Table1[[#This Row],[County (Utah.gov)]], SUBSTITUTE(Table1[[#This Row],[County (WPR)]], " County", ""))</f>
        <v>Box Elder</v>
      </c>
    </row>
    <row r="5131" spans="1:10">
      <c r="A5131" t="s">
        <v>140</v>
      </c>
      <c r="B5131" t="s">
        <v>20</v>
      </c>
      <c r="C5131">
        <v>2025</v>
      </c>
      <c r="D5131">
        <v>2</v>
      </c>
      <c r="E5131">
        <v>84302</v>
      </c>
      <c r="F5131" t="s">
        <v>291</v>
      </c>
      <c r="G5131">
        <v>45</v>
      </c>
      <c r="H5131" t="str">
        <f>_xlfn.XLOOKUP(Table1[[#This Row],[ZIPCODE]],Table2[Zip Code],Table2[County])</f>
        <v>Box Elder</v>
      </c>
      <c r="I5131" t="str">
        <f>_xlfn.XLOOKUP(Table1[[#This Row],[ZIPCODE]],Table3[zip],Table3[county])</f>
        <v>Box Elder County</v>
      </c>
      <c r="J5131" t="str">
        <f>IFERROR(Table1[[#This Row],[County (Utah.gov)]], SUBSTITUTE(Table1[[#This Row],[County (WPR)]], " County", ""))</f>
        <v>Box Elder</v>
      </c>
    </row>
    <row r="5132" spans="1:10">
      <c r="A5132" t="s">
        <v>140</v>
      </c>
      <c r="B5132" t="s">
        <v>20</v>
      </c>
      <c r="C5132">
        <v>2025</v>
      </c>
      <c r="D5132">
        <v>2</v>
      </c>
      <c r="E5132">
        <v>84305</v>
      </c>
      <c r="F5132" t="s">
        <v>290</v>
      </c>
      <c r="G5132">
        <v>1</v>
      </c>
      <c r="H5132" t="str">
        <f>_xlfn.XLOOKUP(Table1[[#This Row],[ZIPCODE]],Table2[Zip Code],Table2[County])</f>
        <v>Cache</v>
      </c>
      <c r="I5132" t="str">
        <f>_xlfn.XLOOKUP(Table1[[#This Row],[ZIPCODE]],Table3[zip],Table3[county])</f>
        <v>Cache County</v>
      </c>
      <c r="J5132" t="str">
        <f>IFERROR(Table1[[#This Row],[County (Utah.gov)]], SUBSTITUTE(Table1[[#This Row],[County (WPR)]], " County", ""))</f>
        <v>Cache</v>
      </c>
    </row>
    <row r="5133" spans="1:10">
      <c r="A5133" t="s">
        <v>140</v>
      </c>
      <c r="B5133" t="s">
        <v>20</v>
      </c>
      <c r="C5133">
        <v>2025</v>
      </c>
      <c r="D5133">
        <v>2</v>
      </c>
      <c r="E5133">
        <v>84305</v>
      </c>
      <c r="F5133" t="s">
        <v>291</v>
      </c>
      <c r="G5133">
        <v>1</v>
      </c>
      <c r="H5133" t="str">
        <f>_xlfn.XLOOKUP(Table1[[#This Row],[ZIPCODE]],Table2[Zip Code],Table2[County])</f>
        <v>Cache</v>
      </c>
      <c r="I5133" t="str">
        <f>_xlfn.XLOOKUP(Table1[[#This Row],[ZIPCODE]],Table3[zip],Table3[county])</f>
        <v>Cache County</v>
      </c>
      <c r="J5133" t="str">
        <f>IFERROR(Table1[[#This Row],[County (Utah.gov)]], SUBSTITUTE(Table1[[#This Row],[County (WPR)]], " County", ""))</f>
        <v>Cache</v>
      </c>
    </row>
    <row r="5134" spans="1:10">
      <c r="A5134" t="s">
        <v>140</v>
      </c>
      <c r="B5134" t="s">
        <v>20</v>
      </c>
      <c r="C5134">
        <v>2025</v>
      </c>
      <c r="D5134">
        <v>2</v>
      </c>
      <c r="E5134">
        <v>84306</v>
      </c>
      <c r="F5134" t="s">
        <v>290</v>
      </c>
      <c r="G5134">
        <v>2</v>
      </c>
      <c r="H5134" t="str">
        <f>_xlfn.XLOOKUP(Table1[[#This Row],[ZIPCODE]],Table2[Zip Code],Table2[County])</f>
        <v>Box Elder</v>
      </c>
      <c r="I5134" t="str">
        <f>_xlfn.XLOOKUP(Table1[[#This Row],[ZIPCODE]],Table3[zip],Table3[county])</f>
        <v>Box Elder County</v>
      </c>
      <c r="J5134" t="str">
        <f>IFERROR(Table1[[#This Row],[County (Utah.gov)]], SUBSTITUTE(Table1[[#This Row],[County (WPR)]], " County", ""))</f>
        <v>Box Elder</v>
      </c>
    </row>
    <row r="5135" spans="1:10">
      <c r="A5135" t="s">
        <v>140</v>
      </c>
      <c r="B5135" t="s">
        <v>20</v>
      </c>
      <c r="C5135">
        <v>2025</v>
      </c>
      <c r="D5135">
        <v>2</v>
      </c>
      <c r="E5135">
        <v>84306</v>
      </c>
      <c r="F5135" t="s">
        <v>291</v>
      </c>
      <c r="G5135">
        <v>1</v>
      </c>
      <c r="H5135" t="str">
        <f>_xlfn.XLOOKUP(Table1[[#This Row],[ZIPCODE]],Table2[Zip Code],Table2[County])</f>
        <v>Box Elder</v>
      </c>
      <c r="I5135" t="str">
        <f>_xlfn.XLOOKUP(Table1[[#This Row],[ZIPCODE]],Table3[zip],Table3[county])</f>
        <v>Box Elder County</v>
      </c>
      <c r="J5135" t="str">
        <f>IFERROR(Table1[[#This Row],[County (Utah.gov)]], SUBSTITUTE(Table1[[#This Row],[County (WPR)]], " County", ""))</f>
        <v>Box Elder</v>
      </c>
    </row>
    <row r="5136" spans="1:10">
      <c r="A5136" t="s">
        <v>140</v>
      </c>
      <c r="B5136" t="s">
        <v>20</v>
      </c>
      <c r="C5136">
        <v>2025</v>
      </c>
      <c r="D5136">
        <v>2</v>
      </c>
      <c r="E5136">
        <v>84307</v>
      </c>
      <c r="F5136" t="s">
        <v>290</v>
      </c>
      <c r="G5136">
        <v>5</v>
      </c>
      <c r="H5136" t="str">
        <f>_xlfn.XLOOKUP(Table1[[#This Row],[ZIPCODE]],Table2[Zip Code],Table2[County])</f>
        <v>Box Elder</v>
      </c>
      <c r="I5136" t="str">
        <f>_xlfn.XLOOKUP(Table1[[#This Row],[ZIPCODE]],Table3[zip],Table3[county])</f>
        <v>Box Elder County</v>
      </c>
      <c r="J5136" t="str">
        <f>IFERROR(Table1[[#This Row],[County (Utah.gov)]], SUBSTITUTE(Table1[[#This Row],[County (WPR)]], " County", ""))</f>
        <v>Box Elder</v>
      </c>
    </row>
    <row r="5137" spans="1:10">
      <c r="A5137" t="s">
        <v>140</v>
      </c>
      <c r="B5137" t="s">
        <v>20</v>
      </c>
      <c r="C5137">
        <v>2025</v>
      </c>
      <c r="D5137">
        <v>2</v>
      </c>
      <c r="E5137">
        <v>84307</v>
      </c>
      <c r="F5137" t="s">
        <v>291</v>
      </c>
      <c r="G5137">
        <v>2</v>
      </c>
      <c r="H5137" t="str">
        <f>_xlfn.XLOOKUP(Table1[[#This Row],[ZIPCODE]],Table2[Zip Code],Table2[County])</f>
        <v>Box Elder</v>
      </c>
      <c r="I5137" t="str">
        <f>_xlfn.XLOOKUP(Table1[[#This Row],[ZIPCODE]],Table3[zip],Table3[county])</f>
        <v>Box Elder County</v>
      </c>
      <c r="J5137" t="str">
        <f>IFERROR(Table1[[#This Row],[County (Utah.gov)]], SUBSTITUTE(Table1[[#This Row],[County (WPR)]], " County", ""))</f>
        <v>Box Elder</v>
      </c>
    </row>
    <row r="5138" spans="1:10">
      <c r="A5138" t="s">
        <v>140</v>
      </c>
      <c r="B5138" t="s">
        <v>20</v>
      </c>
      <c r="C5138">
        <v>2025</v>
      </c>
      <c r="D5138">
        <v>2</v>
      </c>
      <c r="E5138">
        <v>84309</v>
      </c>
      <c r="F5138" t="s">
        <v>290</v>
      </c>
      <c r="G5138">
        <v>2</v>
      </c>
      <c r="H5138" t="str">
        <f>_xlfn.XLOOKUP(Table1[[#This Row],[ZIPCODE]],Table2[Zip Code],Table2[County])</f>
        <v>Box Elder</v>
      </c>
      <c r="I5138" t="str">
        <f>_xlfn.XLOOKUP(Table1[[#This Row],[ZIPCODE]],Table3[zip],Table3[county])</f>
        <v>Box Elder County</v>
      </c>
      <c r="J5138" t="str">
        <f>IFERROR(Table1[[#This Row],[County (Utah.gov)]], SUBSTITUTE(Table1[[#This Row],[County (WPR)]], " County", ""))</f>
        <v>Box Elder</v>
      </c>
    </row>
    <row r="5139" spans="1:10">
      <c r="A5139" t="s">
        <v>140</v>
      </c>
      <c r="B5139" t="s">
        <v>20</v>
      </c>
      <c r="C5139">
        <v>2025</v>
      </c>
      <c r="D5139">
        <v>2</v>
      </c>
      <c r="E5139">
        <v>84310</v>
      </c>
      <c r="F5139" t="s">
        <v>290</v>
      </c>
      <c r="G5139">
        <v>55</v>
      </c>
      <c r="H5139" t="str">
        <f>_xlfn.XLOOKUP(Table1[[#This Row],[ZIPCODE]],Table2[Zip Code],Table2[County])</f>
        <v>Weber</v>
      </c>
      <c r="I5139" t="str">
        <f>_xlfn.XLOOKUP(Table1[[#This Row],[ZIPCODE]],Table3[zip],Table3[county])</f>
        <v>Weber County</v>
      </c>
      <c r="J5139" t="str">
        <f>IFERROR(Table1[[#This Row],[County (Utah.gov)]], SUBSTITUTE(Table1[[#This Row],[County (WPR)]], " County", ""))</f>
        <v>Weber</v>
      </c>
    </row>
    <row r="5140" spans="1:10">
      <c r="A5140" t="s">
        <v>140</v>
      </c>
      <c r="B5140" t="s">
        <v>20</v>
      </c>
      <c r="C5140">
        <v>2025</v>
      </c>
      <c r="D5140">
        <v>2</v>
      </c>
      <c r="E5140">
        <v>84310</v>
      </c>
      <c r="F5140" t="s">
        <v>291</v>
      </c>
      <c r="G5140">
        <v>25</v>
      </c>
      <c r="H5140" t="str">
        <f>_xlfn.XLOOKUP(Table1[[#This Row],[ZIPCODE]],Table2[Zip Code],Table2[County])</f>
        <v>Weber</v>
      </c>
      <c r="I5140" t="str">
        <f>_xlfn.XLOOKUP(Table1[[#This Row],[ZIPCODE]],Table3[zip],Table3[county])</f>
        <v>Weber County</v>
      </c>
      <c r="J5140" t="str">
        <f>IFERROR(Table1[[#This Row],[County (Utah.gov)]], SUBSTITUTE(Table1[[#This Row],[County (WPR)]], " County", ""))</f>
        <v>Weber</v>
      </c>
    </row>
    <row r="5141" spans="1:10">
      <c r="A5141" t="s">
        <v>140</v>
      </c>
      <c r="B5141" t="s">
        <v>20</v>
      </c>
      <c r="C5141">
        <v>2025</v>
      </c>
      <c r="D5141">
        <v>2</v>
      </c>
      <c r="E5141">
        <v>84311</v>
      </c>
      <c r="F5141" t="s">
        <v>290</v>
      </c>
      <c r="G5141">
        <v>2</v>
      </c>
      <c r="H5141" t="str">
        <f>_xlfn.XLOOKUP(Table1[[#This Row],[ZIPCODE]],Table2[Zip Code],Table2[County])</f>
        <v>Box Elder</v>
      </c>
      <c r="I5141" t="str">
        <f>_xlfn.XLOOKUP(Table1[[#This Row],[ZIPCODE]],Table3[zip],Table3[county])</f>
        <v>Box Elder County</v>
      </c>
      <c r="J5141" t="str">
        <f>IFERROR(Table1[[#This Row],[County (Utah.gov)]], SUBSTITUTE(Table1[[#This Row],[County (WPR)]], " County", ""))</f>
        <v>Box Elder</v>
      </c>
    </row>
    <row r="5142" spans="1:10">
      <c r="A5142" t="s">
        <v>140</v>
      </c>
      <c r="B5142" t="s">
        <v>20</v>
      </c>
      <c r="C5142">
        <v>2025</v>
      </c>
      <c r="D5142">
        <v>2</v>
      </c>
      <c r="E5142">
        <v>84311</v>
      </c>
      <c r="F5142" t="s">
        <v>291</v>
      </c>
      <c r="G5142">
        <v>1</v>
      </c>
      <c r="H5142" t="str">
        <f>_xlfn.XLOOKUP(Table1[[#This Row],[ZIPCODE]],Table2[Zip Code],Table2[County])</f>
        <v>Box Elder</v>
      </c>
      <c r="I5142" t="str">
        <f>_xlfn.XLOOKUP(Table1[[#This Row],[ZIPCODE]],Table3[zip],Table3[county])</f>
        <v>Box Elder County</v>
      </c>
      <c r="J5142" t="str">
        <f>IFERROR(Table1[[#This Row],[County (Utah.gov)]], SUBSTITUTE(Table1[[#This Row],[County (WPR)]], " County", ""))</f>
        <v>Box Elder</v>
      </c>
    </row>
    <row r="5143" spans="1:10">
      <c r="A5143" t="s">
        <v>140</v>
      </c>
      <c r="B5143" t="s">
        <v>20</v>
      </c>
      <c r="C5143">
        <v>2025</v>
      </c>
      <c r="D5143">
        <v>2</v>
      </c>
      <c r="E5143">
        <v>84312</v>
      </c>
      <c r="F5143" t="s">
        <v>290</v>
      </c>
      <c r="G5143">
        <v>9</v>
      </c>
      <c r="H5143" t="str">
        <f>_xlfn.XLOOKUP(Table1[[#This Row],[ZIPCODE]],Table2[Zip Code],Table2[County])</f>
        <v>Box Elder</v>
      </c>
      <c r="I5143" t="str">
        <f>_xlfn.XLOOKUP(Table1[[#This Row],[ZIPCODE]],Table3[zip],Table3[county])</f>
        <v>Box Elder County</v>
      </c>
      <c r="J5143" t="str">
        <f>IFERROR(Table1[[#This Row],[County (Utah.gov)]], SUBSTITUTE(Table1[[#This Row],[County (WPR)]], " County", ""))</f>
        <v>Box Elder</v>
      </c>
    </row>
    <row r="5144" spans="1:10">
      <c r="A5144" t="s">
        <v>140</v>
      </c>
      <c r="B5144" t="s">
        <v>20</v>
      </c>
      <c r="C5144">
        <v>2025</v>
      </c>
      <c r="D5144">
        <v>2</v>
      </c>
      <c r="E5144">
        <v>84312</v>
      </c>
      <c r="F5144" t="s">
        <v>291</v>
      </c>
      <c r="G5144">
        <v>3</v>
      </c>
      <c r="H5144" t="str">
        <f>_xlfn.XLOOKUP(Table1[[#This Row],[ZIPCODE]],Table2[Zip Code],Table2[County])</f>
        <v>Box Elder</v>
      </c>
      <c r="I5144" t="str">
        <f>_xlfn.XLOOKUP(Table1[[#This Row],[ZIPCODE]],Table3[zip],Table3[county])</f>
        <v>Box Elder County</v>
      </c>
      <c r="J5144" t="str">
        <f>IFERROR(Table1[[#This Row],[County (Utah.gov)]], SUBSTITUTE(Table1[[#This Row],[County (WPR)]], " County", ""))</f>
        <v>Box Elder</v>
      </c>
    </row>
    <row r="5145" spans="1:10">
      <c r="A5145" t="s">
        <v>140</v>
      </c>
      <c r="B5145" t="s">
        <v>20</v>
      </c>
      <c r="C5145">
        <v>2025</v>
      </c>
      <c r="D5145">
        <v>2</v>
      </c>
      <c r="E5145">
        <v>84314</v>
      </c>
      <c r="F5145" t="s">
        <v>290</v>
      </c>
      <c r="G5145">
        <v>6</v>
      </c>
      <c r="H5145" t="str">
        <f>_xlfn.XLOOKUP(Table1[[#This Row],[ZIPCODE]],Table2[Zip Code],Table2[County])</f>
        <v>Box Elder</v>
      </c>
      <c r="I5145" t="str">
        <f>_xlfn.XLOOKUP(Table1[[#This Row],[ZIPCODE]],Table3[zip],Table3[county])</f>
        <v>Box Elder County</v>
      </c>
      <c r="J5145" t="str">
        <f>IFERROR(Table1[[#This Row],[County (Utah.gov)]], SUBSTITUTE(Table1[[#This Row],[County (WPR)]], " County", ""))</f>
        <v>Box Elder</v>
      </c>
    </row>
    <row r="5146" spans="1:10">
      <c r="A5146" t="s">
        <v>140</v>
      </c>
      <c r="B5146" t="s">
        <v>20</v>
      </c>
      <c r="C5146">
        <v>2025</v>
      </c>
      <c r="D5146">
        <v>2</v>
      </c>
      <c r="E5146">
        <v>84314</v>
      </c>
      <c r="F5146" t="s">
        <v>291</v>
      </c>
      <c r="G5146">
        <v>2</v>
      </c>
      <c r="H5146" t="str">
        <f>_xlfn.XLOOKUP(Table1[[#This Row],[ZIPCODE]],Table2[Zip Code],Table2[County])</f>
        <v>Box Elder</v>
      </c>
      <c r="I5146" t="str">
        <f>_xlfn.XLOOKUP(Table1[[#This Row],[ZIPCODE]],Table3[zip],Table3[county])</f>
        <v>Box Elder County</v>
      </c>
      <c r="J5146" t="str">
        <f>IFERROR(Table1[[#This Row],[County (Utah.gov)]], SUBSTITUTE(Table1[[#This Row],[County (WPR)]], " County", ""))</f>
        <v>Box Elder</v>
      </c>
    </row>
    <row r="5147" spans="1:10">
      <c r="A5147" t="s">
        <v>140</v>
      </c>
      <c r="B5147" t="s">
        <v>20</v>
      </c>
      <c r="C5147">
        <v>2025</v>
      </c>
      <c r="D5147">
        <v>2</v>
      </c>
      <c r="E5147">
        <v>84315</v>
      </c>
      <c r="F5147" t="s">
        <v>290</v>
      </c>
      <c r="G5147">
        <v>123</v>
      </c>
      <c r="H5147" t="str">
        <f>_xlfn.XLOOKUP(Table1[[#This Row],[ZIPCODE]],Table2[Zip Code],Table2[County])</f>
        <v>Weber</v>
      </c>
      <c r="I5147" t="str">
        <f>_xlfn.XLOOKUP(Table1[[#This Row],[ZIPCODE]],Table3[zip],Table3[county])</f>
        <v>Weber County</v>
      </c>
      <c r="J5147" t="str">
        <f>IFERROR(Table1[[#This Row],[County (Utah.gov)]], SUBSTITUTE(Table1[[#This Row],[County (WPR)]], " County", ""))</f>
        <v>Weber</v>
      </c>
    </row>
    <row r="5148" spans="1:10">
      <c r="A5148" t="s">
        <v>140</v>
      </c>
      <c r="B5148" t="s">
        <v>20</v>
      </c>
      <c r="C5148">
        <v>2025</v>
      </c>
      <c r="D5148">
        <v>2</v>
      </c>
      <c r="E5148">
        <v>84315</v>
      </c>
      <c r="F5148" t="s">
        <v>291</v>
      </c>
      <c r="G5148">
        <v>35</v>
      </c>
      <c r="H5148" t="str">
        <f>_xlfn.XLOOKUP(Table1[[#This Row],[ZIPCODE]],Table2[Zip Code],Table2[County])</f>
        <v>Weber</v>
      </c>
      <c r="I5148" t="str">
        <f>_xlfn.XLOOKUP(Table1[[#This Row],[ZIPCODE]],Table3[zip],Table3[county])</f>
        <v>Weber County</v>
      </c>
      <c r="J5148" t="str">
        <f>IFERROR(Table1[[#This Row],[County (Utah.gov)]], SUBSTITUTE(Table1[[#This Row],[County (WPR)]], " County", ""))</f>
        <v>Weber</v>
      </c>
    </row>
    <row r="5149" spans="1:10">
      <c r="A5149" t="s">
        <v>140</v>
      </c>
      <c r="B5149" t="s">
        <v>20</v>
      </c>
      <c r="C5149">
        <v>2025</v>
      </c>
      <c r="D5149">
        <v>2</v>
      </c>
      <c r="E5149">
        <v>84317</v>
      </c>
      <c r="F5149" t="s">
        <v>290</v>
      </c>
      <c r="G5149">
        <v>16</v>
      </c>
      <c r="H5149" t="str">
        <f>_xlfn.XLOOKUP(Table1[[#This Row],[ZIPCODE]],Table2[Zip Code],Table2[County])</f>
        <v>Weber</v>
      </c>
      <c r="I5149" t="str">
        <f>_xlfn.XLOOKUP(Table1[[#This Row],[ZIPCODE]],Table3[zip],Table3[county])</f>
        <v>Weber County</v>
      </c>
      <c r="J5149" t="str">
        <f>IFERROR(Table1[[#This Row],[County (Utah.gov)]], SUBSTITUTE(Table1[[#This Row],[County (WPR)]], " County", ""))</f>
        <v>Weber</v>
      </c>
    </row>
    <row r="5150" spans="1:10">
      <c r="A5150" t="s">
        <v>140</v>
      </c>
      <c r="B5150" t="s">
        <v>20</v>
      </c>
      <c r="C5150">
        <v>2025</v>
      </c>
      <c r="D5150">
        <v>2</v>
      </c>
      <c r="E5150">
        <v>84317</v>
      </c>
      <c r="F5150" t="s">
        <v>291</v>
      </c>
      <c r="G5150">
        <v>9</v>
      </c>
      <c r="H5150" t="str">
        <f>_xlfn.XLOOKUP(Table1[[#This Row],[ZIPCODE]],Table2[Zip Code],Table2[County])</f>
        <v>Weber</v>
      </c>
      <c r="I5150" t="str">
        <f>_xlfn.XLOOKUP(Table1[[#This Row],[ZIPCODE]],Table3[zip],Table3[county])</f>
        <v>Weber County</v>
      </c>
      <c r="J5150" t="str">
        <f>IFERROR(Table1[[#This Row],[County (Utah.gov)]], SUBSTITUTE(Table1[[#This Row],[County (WPR)]], " County", ""))</f>
        <v>Weber</v>
      </c>
    </row>
    <row r="5151" spans="1:10">
      <c r="A5151" t="s">
        <v>140</v>
      </c>
      <c r="B5151" t="s">
        <v>20</v>
      </c>
      <c r="C5151">
        <v>2025</v>
      </c>
      <c r="D5151">
        <v>2</v>
      </c>
      <c r="E5151">
        <v>84318</v>
      </c>
      <c r="F5151" t="s">
        <v>290</v>
      </c>
      <c r="G5151">
        <v>9</v>
      </c>
      <c r="H5151" t="str">
        <f>_xlfn.XLOOKUP(Table1[[#This Row],[ZIPCODE]],Table2[Zip Code],Table2[County])</f>
        <v>Cache</v>
      </c>
      <c r="I5151" t="str">
        <f>_xlfn.XLOOKUP(Table1[[#This Row],[ZIPCODE]],Table3[zip],Table3[county])</f>
        <v>Cache County</v>
      </c>
      <c r="J5151" t="str">
        <f>IFERROR(Table1[[#This Row],[County (Utah.gov)]], SUBSTITUTE(Table1[[#This Row],[County (WPR)]], " County", ""))</f>
        <v>Cache</v>
      </c>
    </row>
    <row r="5152" spans="1:10">
      <c r="A5152" t="s">
        <v>140</v>
      </c>
      <c r="B5152" t="s">
        <v>20</v>
      </c>
      <c r="C5152">
        <v>2025</v>
      </c>
      <c r="D5152">
        <v>2</v>
      </c>
      <c r="E5152">
        <v>84318</v>
      </c>
      <c r="F5152" t="s">
        <v>291</v>
      </c>
      <c r="G5152">
        <v>3</v>
      </c>
      <c r="H5152" t="str">
        <f>_xlfn.XLOOKUP(Table1[[#This Row],[ZIPCODE]],Table2[Zip Code],Table2[County])</f>
        <v>Cache</v>
      </c>
      <c r="I5152" t="str">
        <f>_xlfn.XLOOKUP(Table1[[#This Row],[ZIPCODE]],Table3[zip],Table3[county])</f>
        <v>Cache County</v>
      </c>
      <c r="J5152" t="str">
        <f>IFERROR(Table1[[#This Row],[County (Utah.gov)]], SUBSTITUTE(Table1[[#This Row],[County (WPR)]], " County", ""))</f>
        <v>Cache</v>
      </c>
    </row>
    <row r="5153" spans="1:10">
      <c r="A5153" t="s">
        <v>140</v>
      </c>
      <c r="B5153" t="s">
        <v>20</v>
      </c>
      <c r="C5153">
        <v>2025</v>
      </c>
      <c r="D5153">
        <v>2</v>
      </c>
      <c r="E5153">
        <v>84319</v>
      </c>
      <c r="F5153" t="s">
        <v>290</v>
      </c>
      <c r="G5153">
        <v>8</v>
      </c>
      <c r="H5153" t="str">
        <f>_xlfn.XLOOKUP(Table1[[#This Row],[ZIPCODE]],Table2[Zip Code],Table2[County])</f>
        <v>Cache</v>
      </c>
      <c r="I5153" t="str">
        <f>_xlfn.XLOOKUP(Table1[[#This Row],[ZIPCODE]],Table3[zip],Table3[county])</f>
        <v>Cache County</v>
      </c>
      <c r="J5153" t="str">
        <f>IFERROR(Table1[[#This Row],[County (Utah.gov)]], SUBSTITUTE(Table1[[#This Row],[County (WPR)]], " County", ""))</f>
        <v>Cache</v>
      </c>
    </row>
    <row r="5154" spans="1:10">
      <c r="A5154" t="s">
        <v>140</v>
      </c>
      <c r="B5154" t="s">
        <v>20</v>
      </c>
      <c r="C5154">
        <v>2025</v>
      </c>
      <c r="D5154">
        <v>2</v>
      </c>
      <c r="E5154">
        <v>84319</v>
      </c>
      <c r="F5154" t="s">
        <v>291</v>
      </c>
      <c r="G5154">
        <v>4</v>
      </c>
      <c r="H5154" t="str">
        <f>_xlfn.XLOOKUP(Table1[[#This Row],[ZIPCODE]],Table2[Zip Code],Table2[County])</f>
        <v>Cache</v>
      </c>
      <c r="I5154" t="str">
        <f>_xlfn.XLOOKUP(Table1[[#This Row],[ZIPCODE]],Table3[zip],Table3[county])</f>
        <v>Cache County</v>
      </c>
      <c r="J5154" t="str">
        <f>IFERROR(Table1[[#This Row],[County (Utah.gov)]], SUBSTITUTE(Table1[[#This Row],[County (WPR)]], " County", ""))</f>
        <v>Cache</v>
      </c>
    </row>
    <row r="5155" spans="1:10">
      <c r="A5155" t="s">
        <v>140</v>
      </c>
      <c r="B5155" t="s">
        <v>20</v>
      </c>
      <c r="C5155">
        <v>2025</v>
      </c>
      <c r="D5155">
        <v>2</v>
      </c>
      <c r="E5155">
        <v>84320</v>
      </c>
      <c r="F5155" t="s">
        <v>290</v>
      </c>
      <c r="G5155">
        <v>2</v>
      </c>
      <c r="H5155" t="str">
        <f>_xlfn.XLOOKUP(Table1[[#This Row],[ZIPCODE]],Table2[Zip Code],Table2[County])</f>
        <v>Cache</v>
      </c>
      <c r="I5155" t="str">
        <f>_xlfn.XLOOKUP(Table1[[#This Row],[ZIPCODE]],Table3[zip],Table3[county])</f>
        <v>Cache County</v>
      </c>
      <c r="J5155" t="str">
        <f>IFERROR(Table1[[#This Row],[County (Utah.gov)]], SUBSTITUTE(Table1[[#This Row],[County (WPR)]], " County", ""))</f>
        <v>Cache</v>
      </c>
    </row>
    <row r="5156" spans="1:10">
      <c r="A5156" t="s">
        <v>140</v>
      </c>
      <c r="B5156" t="s">
        <v>20</v>
      </c>
      <c r="C5156">
        <v>2025</v>
      </c>
      <c r="D5156">
        <v>2</v>
      </c>
      <c r="E5156">
        <v>84321</v>
      </c>
      <c r="F5156" t="s">
        <v>290</v>
      </c>
      <c r="G5156">
        <v>29</v>
      </c>
      <c r="H5156" t="str">
        <f>_xlfn.XLOOKUP(Table1[[#This Row],[ZIPCODE]],Table2[Zip Code],Table2[County])</f>
        <v>Cache</v>
      </c>
      <c r="I5156" t="str">
        <f>_xlfn.XLOOKUP(Table1[[#This Row],[ZIPCODE]],Table3[zip],Table3[county])</f>
        <v>Cache County</v>
      </c>
      <c r="J5156" t="str">
        <f>IFERROR(Table1[[#This Row],[County (Utah.gov)]], SUBSTITUTE(Table1[[#This Row],[County (WPR)]], " County", ""))</f>
        <v>Cache</v>
      </c>
    </row>
    <row r="5157" spans="1:10">
      <c r="A5157" t="s">
        <v>140</v>
      </c>
      <c r="B5157" t="s">
        <v>20</v>
      </c>
      <c r="C5157">
        <v>2025</v>
      </c>
      <c r="D5157">
        <v>2</v>
      </c>
      <c r="E5157">
        <v>84321</v>
      </c>
      <c r="F5157" t="s">
        <v>291</v>
      </c>
      <c r="G5157">
        <v>8</v>
      </c>
      <c r="H5157" t="str">
        <f>_xlfn.XLOOKUP(Table1[[#This Row],[ZIPCODE]],Table2[Zip Code],Table2[County])</f>
        <v>Cache</v>
      </c>
      <c r="I5157" t="str">
        <f>_xlfn.XLOOKUP(Table1[[#This Row],[ZIPCODE]],Table3[zip],Table3[county])</f>
        <v>Cache County</v>
      </c>
      <c r="J5157" t="str">
        <f>IFERROR(Table1[[#This Row],[County (Utah.gov)]], SUBSTITUTE(Table1[[#This Row],[County (WPR)]], " County", ""))</f>
        <v>Cache</v>
      </c>
    </row>
    <row r="5158" spans="1:10">
      <c r="A5158" t="s">
        <v>140</v>
      </c>
      <c r="B5158" t="s">
        <v>20</v>
      </c>
      <c r="C5158">
        <v>2025</v>
      </c>
      <c r="D5158">
        <v>2</v>
      </c>
      <c r="E5158">
        <v>84323</v>
      </c>
      <c r="F5158" t="s">
        <v>291</v>
      </c>
      <c r="G5158">
        <v>1</v>
      </c>
      <c r="H5158" t="str">
        <f>_xlfn.XLOOKUP(Table1[[#This Row],[ZIPCODE]],Table2[Zip Code],Table2[County])</f>
        <v>Cache</v>
      </c>
      <c r="I5158" t="e">
        <f>_xlfn.XLOOKUP(Table1[[#This Row],[ZIPCODE]],Table3[zip],Table3[county])</f>
        <v>#N/A</v>
      </c>
      <c r="J5158" t="str">
        <f>IFERROR(Table1[[#This Row],[County (Utah.gov)]], SUBSTITUTE(Table1[[#This Row],[County (WPR)]], " County", ""))</f>
        <v>Cache</v>
      </c>
    </row>
    <row r="5159" spans="1:10">
      <c r="A5159" t="s">
        <v>140</v>
      </c>
      <c r="B5159" t="s">
        <v>20</v>
      </c>
      <c r="C5159">
        <v>2025</v>
      </c>
      <c r="D5159">
        <v>2</v>
      </c>
      <c r="E5159">
        <v>84324</v>
      </c>
      <c r="F5159" t="s">
        <v>290</v>
      </c>
      <c r="G5159">
        <v>6</v>
      </c>
      <c r="H5159" t="str">
        <f>_xlfn.XLOOKUP(Table1[[#This Row],[ZIPCODE]],Table2[Zip Code],Table2[County])</f>
        <v>Box Elder</v>
      </c>
      <c r="I5159" t="str">
        <f>_xlfn.XLOOKUP(Table1[[#This Row],[ZIPCODE]],Table3[zip],Table3[county])</f>
        <v>Box Elder County</v>
      </c>
      <c r="J5159" t="str">
        <f>IFERROR(Table1[[#This Row],[County (Utah.gov)]], SUBSTITUTE(Table1[[#This Row],[County (WPR)]], " County", ""))</f>
        <v>Box Elder</v>
      </c>
    </row>
    <row r="5160" spans="1:10">
      <c r="A5160" t="s">
        <v>140</v>
      </c>
      <c r="B5160" t="s">
        <v>20</v>
      </c>
      <c r="C5160">
        <v>2025</v>
      </c>
      <c r="D5160">
        <v>2</v>
      </c>
      <c r="E5160">
        <v>84325</v>
      </c>
      <c r="F5160" t="s">
        <v>290</v>
      </c>
      <c r="G5160">
        <v>3</v>
      </c>
      <c r="H5160" t="str">
        <f>_xlfn.XLOOKUP(Table1[[#This Row],[ZIPCODE]],Table2[Zip Code],Table2[County])</f>
        <v>Cache</v>
      </c>
      <c r="I5160" t="str">
        <f>_xlfn.XLOOKUP(Table1[[#This Row],[ZIPCODE]],Table3[zip],Table3[county])</f>
        <v>Cache County</v>
      </c>
      <c r="J5160" t="str">
        <f>IFERROR(Table1[[#This Row],[County (Utah.gov)]], SUBSTITUTE(Table1[[#This Row],[County (WPR)]], " County", ""))</f>
        <v>Cache</v>
      </c>
    </row>
    <row r="5161" spans="1:10">
      <c r="A5161" t="s">
        <v>140</v>
      </c>
      <c r="B5161" t="s">
        <v>20</v>
      </c>
      <c r="C5161">
        <v>2025</v>
      </c>
      <c r="D5161">
        <v>2</v>
      </c>
      <c r="E5161">
        <v>84325</v>
      </c>
      <c r="F5161" t="s">
        <v>291</v>
      </c>
      <c r="G5161">
        <v>1</v>
      </c>
      <c r="H5161" t="str">
        <f>_xlfn.XLOOKUP(Table1[[#This Row],[ZIPCODE]],Table2[Zip Code],Table2[County])</f>
        <v>Cache</v>
      </c>
      <c r="I5161" t="str">
        <f>_xlfn.XLOOKUP(Table1[[#This Row],[ZIPCODE]],Table3[zip],Table3[county])</f>
        <v>Cache County</v>
      </c>
      <c r="J5161" t="str">
        <f>IFERROR(Table1[[#This Row],[County (Utah.gov)]], SUBSTITUTE(Table1[[#This Row],[County (WPR)]], " County", ""))</f>
        <v>Cache</v>
      </c>
    </row>
    <row r="5162" spans="1:10">
      <c r="A5162" t="s">
        <v>140</v>
      </c>
      <c r="B5162" t="s">
        <v>20</v>
      </c>
      <c r="C5162">
        <v>2025</v>
      </c>
      <c r="D5162">
        <v>2</v>
      </c>
      <c r="E5162">
        <v>84328</v>
      </c>
      <c r="F5162" t="s">
        <v>290</v>
      </c>
      <c r="G5162">
        <v>1</v>
      </c>
      <c r="H5162" t="str">
        <f>_xlfn.XLOOKUP(Table1[[#This Row],[ZIPCODE]],Table2[Zip Code],Table2[County])</f>
        <v>Cache</v>
      </c>
      <c r="I5162" t="str">
        <f>_xlfn.XLOOKUP(Table1[[#This Row],[ZIPCODE]],Table3[zip],Table3[county])</f>
        <v>Cache County</v>
      </c>
      <c r="J5162" t="str">
        <f>IFERROR(Table1[[#This Row],[County (Utah.gov)]], SUBSTITUTE(Table1[[#This Row],[County (WPR)]], " County", ""))</f>
        <v>Cache</v>
      </c>
    </row>
    <row r="5163" spans="1:10">
      <c r="A5163" t="s">
        <v>140</v>
      </c>
      <c r="B5163" t="s">
        <v>20</v>
      </c>
      <c r="C5163">
        <v>2025</v>
      </c>
      <c r="D5163">
        <v>2</v>
      </c>
      <c r="E5163">
        <v>84328</v>
      </c>
      <c r="F5163" t="s">
        <v>291</v>
      </c>
      <c r="G5163">
        <v>1</v>
      </c>
      <c r="H5163" t="str">
        <f>_xlfn.XLOOKUP(Table1[[#This Row],[ZIPCODE]],Table2[Zip Code],Table2[County])</f>
        <v>Cache</v>
      </c>
      <c r="I5163" t="str">
        <f>_xlfn.XLOOKUP(Table1[[#This Row],[ZIPCODE]],Table3[zip],Table3[county])</f>
        <v>Cache County</v>
      </c>
      <c r="J5163" t="str">
        <f>IFERROR(Table1[[#This Row],[County (Utah.gov)]], SUBSTITUTE(Table1[[#This Row],[County (WPR)]], " County", ""))</f>
        <v>Cache</v>
      </c>
    </row>
    <row r="5164" spans="1:10">
      <c r="A5164" t="s">
        <v>140</v>
      </c>
      <c r="B5164" t="s">
        <v>20</v>
      </c>
      <c r="C5164">
        <v>2025</v>
      </c>
      <c r="D5164">
        <v>2</v>
      </c>
      <c r="E5164">
        <v>84332</v>
      </c>
      <c r="F5164" t="s">
        <v>290</v>
      </c>
      <c r="G5164">
        <v>10</v>
      </c>
      <c r="H5164" t="str">
        <f>_xlfn.XLOOKUP(Table1[[#This Row],[ZIPCODE]],Table2[Zip Code],Table2[County])</f>
        <v>Cache</v>
      </c>
      <c r="I5164" t="str">
        <f>_xlfn.XLOOKUP(Table1[[#This Row],[ZIPCODE]],Table3[zip],Table3[county])</f>
        <v>Cache County</v>
      </c>
      <c r="J5164" t="str">
        <f>IFERROR(Table1[[#This Row],[County (Utah.gov)]], SUBSTITUTE(Table1[[#This Row],[County (WPR)]], " County", ""))</f>
        <v>Cache</v>
      </c>
    </row>
    <row r="5165" spans="1:10">
      <c r="A5165" t="s">
        <v>140</v>
      </c>
      <c r="B5165" t="s">
        <v>20</v>
      </c>
      <c r="C5165">
        <v>2025</v>
      </c>
      <c r="D5165">
        <v>2</v>
      </c>
      <c r="E5165">
        <v>84332</v>
      </c>
      <c r="F5165" t="s">
        <v>291</v>
      </c>
      <c r="G5165">
        <v>2</v>
      </c>
      <c r="H5165" t="str">
        <f>_xlfn.XLOOKUP(Table1[[#This Row],[ZIPCODE]],Table2[Zip Code],Table2[County])</f>
        <v>Cache</v>
      </c>
      <c r="I5165" t="str">
        <f>_xlfn.XLOOKUP(Table1[[#This Row],[ZIPCODE]],Table3[zip],Table3[county])</f>
        <v>Cache County</v>
      </c>
      <c r="J5165" t="str">
        <f>IFERROR(Table1[[#This Row],[County (Utah.gov)]], SUBSTITUTE(Table1[[#This Row],[County (WPR)]], " County", ""))</f>
        <v>Cache</v>
      </c>
    </row>
    <row r="5166" spans="1:10">
      <c r="A5166" t="s">
        <v>140</v>
      </c>
      <c r="B5166" t="s">
        <v>20</v>
      </c>
      <c r="C5166">
        <v>2025</v>
      </c>
      <c r="D5166">
        <v>2</v>
      </c>
      <c r="E5166">
        <v>84333</v>
      </c>
      <c r="F5166" t="s">
        <v>290</v>
      </c>
      <c r="G5166">
        <v>8</v>
      </c>
      <c r="H5166" t="str">
        <f>_xlfn.XLOOKUP(Table1[[#This Row],[ZIPCODE]],Table2[Zip Code],Table2[County])</f>
        <v>Cache</v>
      </c>
      <c r="I5166" t="str">
        <f>_xlfn.XLOOKUP(Table1[[#This Row],[ZIPCODE]],Table3[zip],Table3[county])</f>
        <v>Cache County</v>
      </c>
      <c r="J5166" t="str">
        <f>IFERROR(Table1[[#This Row],[County (Utah.gov)]], SUBSTITUTE(Table1[[#This Row],[County (WPR)]], " County", ""))</f>
        <v>Cache</v>
      </c>
    </row>
    <row r="5167" spans="1:10">
      <c r="A5167" t="s">
        <v>140</v>
      </c>
      <c r="B5167" t="s">
        <v>20</v>
      </c>
      <c r="C5167">
        <v>2025</v>
      </c>
      <c r="D5167">
        <v>2</v>
      </c>
      <c r="E5167">
        <v>84333</v>
      </c>
      <c r="F5167" t="s">
        <v>291</v>
      </c>
      <c r="G5167">
        <v>1</v>
      </c>
      <c r="H5167" t="str">
        <f>_xlfn.XLOOKUP(Table1[[#This Row],[ZIPCODE]],Table2[Zip Code],Table2[County])</f>
        <v>Cache</v>
      </c>
      <c r="I5167" t="str">
        <f>_xlfn.XLOOKUP(Table1[[#This Row],[ZIPCODE]],Table3[zip],Table3[county])</f>
        <v>Cache County</v>
      </c>
      <c r="J5167" t="str">
        <f>IFERROR(Table1[[#This Row],[County (Utah.gov)]], SUBSTITUTE(Table1[[#This Row],[County (WPR)]], " County", ""))</f>
        <v>Cache</v>
      </c>
    </row>
    <row r="5168" spans="1:10">
      <c r="A5168" t="s">
        <v>140</v>
      </c>
      <c r="B5168" t="s">
        <v>20</v>
      </c>
      <c r="C5168">
        <v>2025</v>
      </c>
      <c r="D5168">
        <v>2</v>
      </c>
      <c r="E5168">
        <v>84334</v>
      </c>
      <c r="F5168" t="s">
        <v>290</v>
      </c>
      <c r="G5168">
        <v>1</v>
      </c>
      <c r="H5168" t="str">
        <f>_xlfn.XLOOKUP(Table1[[#This Row],[ZIPCODE]],Table2[Zip Code],Table2[County])</f>
        <v>Cache</v>
      </c>
      <c r="I5168" t="str">
        <f>_xlfn.XLOOKUP(Table1[[#This Row],[ZIPCODE]],Table3[zip],Table3[county])</f>
        <v>Box Elder County</v>
      </c>
      <c r="J5168" t="str">
        <f>IFERROR(Table1[[#This Row],[County (Utah.gov)]], SUBSTITUTE(Table1[[#This Row],[County (WPR)]], " County", ""))</f>
        <v>Cache</v>
      </c>
    </row>
    <row r="5169" spans="1:10">
      <c r="A5169" t="s">
        <v>140</v>
      </c>
      <c r="B5169" t="s">
        <v>20</v>
      </c>
      <c r="C5169">
        <v>2025</v>
      </c>
      <c r="D5169">
        <v>2</v>
      </c>
      <c r="E5169">
        <v>84334</v>
      </c>
      <c r="F5169" t="s">
        <v>291</v>
      </c>
      <c r="G5169">
        <v>1</v>
      </c>
      <c r="H5169" t="str">
        <f>_xlfn.XLOOKUP(Table1[[#This Row],[ZIPCODE]],Table2[Zip Code],Table2[County])</f>
        <v>Cache</v>
      </c>
      <c r="I5169" t="str">
        <f>_xlfn.XLOOKUP(Table1[[#This Row],[ZIPCODE]],Table3[zip],Table3[county])</f>
        <v>Box Elder County</v>
      </c>
      <c r="J5169" t="str">
        <f>IFERROR(Table1[[#This Row],[County (Utah.gov)]], SUBSTITUTE(Table1[[#This Row],[County (WPR)]], " County", ""))</f>
        <v>Cache</v>
      </c>
    </row>
    <row r="5170" spans="1:10">
      <c r="A5170" t="s">
        <v>140</v>
      </c>
      <c r="B5170" t="s">
        <v>20</v>
      </c>
      <c r="C5170">
        <v>2025</v>
      </c>
      <c r="D5170">
        <v>2</v>
      </c>
      <c r="E5170">
        <v>84335</v>
      </c>
      <c r="F5170" t="s">
        <v>290</v>
      </c>
      <c r="G5170">
        <v>19</v>
      </c>
      <c r="H5170" t="str">
        <f>_xlfn.XLOOKUP(Table1[[#This Row],[ZIPCODE]],Table2[Zip Code],Table2[County])</f>
        <v>Cache</v>
      </c>
      <c r="I5170" t="str">
        <f>_xlfn.XLOOKUP(Table1[[#This Row],[ZIPCODE]],Table3[zip],Table3[county])</f>
        <v>Cache County</v>
      </c>
      <c r="J5170" t="str">
        <f>IFERROR(Table1[[#This Row],[County (Utah.gov)]], SUBSTITUTE(Table1[[#This Row],[County (WPR)]], " County", ""))</f>
        <v>Cache</v>
      </c>
    </row>
    <row r="5171" spans="1:10">
      <c r="A5171" t="s">
        <v>140</v>
      </c>
      <c r="B5171" t="s">
        <v>20</v>
      </c>
      <c r="C5171">
        <v>2025</v>
      </c>
      <c r="D5171">
        <v>2</v>
      </c>
      <c r="E5171">
        <v>84335</v>
      </c>
      <c r="F5171" t="s">
        <v>291</v>
      </c>
      <c r="G5171">
        <v>2</v>
      </c>
      <c r="H5171" t="str">
        <f>_xlfn.XLOOKUP(Table1[[#This Row],[ZIPCODE]],Table2[Zip Code],Table2[County])</f>
        <v>Cache</v>
      </c>
      <c r="I5171" t="str">
        <f>_xlfn.XLOOKUP(Table1[[#This Row],[ZIPCODE]],Table3[zip],Table3[county])</f>
        <v>Cache County</v>
      </c>
      <c r="J5171" t="str">
        <f>IFERROR(Table1[[#This Row],[County (Utah.gov)]], SUBSTITUTE(Table1[[#This Row],[County (WPR)]], " County", ""))</f>
        <v>Cache</v>
      </c>
    </row>
    <row r="5172" spans="1:10">
      <c r="A5172" t="s">
        <v>140</v>
      </c>
      <c r="B5172" t="s">
        <v>20</v>
      </c>
      <c r="C5172">
        <v>2025</v>
      </c>
      <c r="D5172">
        <v>2</v>
      </c>
      <c r="E5172">
        <v>84337</v>
      </c>
      <c r="F5172" t="s">
        <v>290</v>
      </c>
      <c r="G5172">
        <v>37</v>
      </c>
      <c r="H5172" t="str">
        <f>_xlfn.XLOOKUP(Table1[[#This Row],[ZIPCODE]],Table2[Zip Code],Table2[County])</f>
        <v>Box Elder</v>
      </c>
      <c r="I5172" t="str">
        <f>_xlfn.XLOOKUP(Table1[[#This Row],[ZIPCODE]],Table3[zip],Table3[county])</f>
        <v>Box Elder County</v>
      </c>
      <c r="J5172" t="str">
        <f>IFERROR(Table1[[#This Row],[County (Utah.gov)]], SUBSTITUTE(Table1[[#This Row],[County (WPR)]], " County", ""))</f>
        <v>Box Elder</v>
      </c>
    </row>
    <row r="5173" spans="1:10">
      <c r="A5173" t="s">
        <v>140</v>
      </c>
      <c r="B5173" t="s">
        <v>20</v>
      </c>
      <c r="C5173">
        <v>2025</v>
      </c>
      <c r="D5173">
        <v>2</v>
      </c>
      <c r="E5173">
        <v>84337</v>
      </c>
      <c r="F5173" t="s">
        <v>291</v>
      </c>
      <c r="G5173">
        <v>8</v>
      </c>
      <c r="H5173" t="str">
        <f>_xlfn.XLOOKUP(Table1[[#This Row],[ZIPCODE]],Table2[Zip Code],Table2[County])</f>
        <v>Box Elder</v>
      </c>
      <c r="I5173" t="str">
        <f>_xlfn.XLOOKUP(Table1[[#This Row],[ZIPCODE]],Table3[zip],Table3[county])</f>
        <v>Box Elder County</v>
      </c>
      <c r="J5173" t="str">
        <f>IFERROR(Table1[[#This Row],[County (Utah.gov)]], SUBSTITUTE(Table1[[#This Row],[County (WPR)]], " County", ""))</f>
        <v>Box Elder</v>
      </c>
    </row>
    <row r="5174" spans="1:10">
      <c r="A5174" t="s">
        <v>140</v>
      </c>
      <c r="B5174" t="s">
        <v>20</v>
      </c>
      <c r="C5174">
        <v>2025</v>
      </c>
      <c r="D5174">
        <v>2</v>
      </c>
      <c r="E5174">
        <v>84339</v>
      </c>
      <c r="F5174" t="s">
        <v>290</v>
      </c>
      <c r="G5174">
        <v>2</v>
      </c>
      <c r="H5174" t="str">
        <f>_xlfn.XLOOKUP(Table1[[#This Row],[ZIPCODE]],Table2[Zip Code],Table2[County])</f>
        <v>Cache</v>
      </c>
      <c r="I5174" t="str">
        <f>_xlfn.XLOOKUP(Table1[[#This Row],[ZIPCODE]],Table3[zip],Table3[county])</f>
        <v>Cache County</v>
      </c>
      <c r="J5174" t="str">
        <f>IFERROR(Table1[[#This Row],[County (Utah.gov)]], SUBSTITUTE(Table1[[#This Row],[County (WPR)]], " County", ""))</f>
        <v>Cache</v>
      </c>
    </row>
    <row r="5175" spans="1:10">
      <c r="A5175" t="s">
        <v>140</v>
      </c>
      <c r="B5175" t="s">
        <v>20</v>
      </c>
      <c r="C5175">
        <v>2025</v>
      </c>
      <c r="D5175">
        <v>2</v>
      </c>
      <c r="E5175">
        <v>84339</v>
      </c>
      <c r="F5175" t="s">
        <v>291</v>
      </c>
      <c r="G5175">
        <v>7</v>
      </c>
      <c r="H5175" t="str">
        <f>_xlfn.XLOOKUP(Table1[[#This Row],[ZIPCODE]],Table2[Zip Code],Table2[County])</f>
        <v>Cache</v>
      </c>
      <c r="I5175" t="str">
        <f>_xlfn.XLOOKUP(Table1[[#This Row],[ZIPCODE]],Table3[zip],Table3[county])</f>
        <v>Cache County</v>
      </c>
      <c r="J5175" t="str">
        <f>IFERROR(Table1[[#This Row],[County (Utah.gov)]], SUBSTITUTE(Table1[[#This Row],[County (WPR)]], " County", ""))</f>
        <v>Cache</v>
      </c>
    </row>
    <row r="5176" spans="1:10">
      <c r="A5176" t="s">
        <v>140</v>
      </c>
      <c r="B5176" t="s">
        <v>20</v>
      </c>
      <c r="C5176">
        <v>2025</v>
      </c>
      <c r="D5176">
        <v>2</v>
      </c>
      <c r="E5176">
        <v>84340</v>
      </c>
      <c r="F5176" t="s">
        <v>290</v>
      </c>
      <c r="G5176">
        <v>35</v>
      </c>
      <c r="H5176" t="str">
        <f>_xlfn.XLOOKUP(Table1[[#This Row],[ZIPCODE]],Table2[Zip Code],Table2[County])</f>
        <v>Box Elder</v>
      </c>
      <c r="I5176" t="str">
        <f>_xlfn.XLOOKUP(Table1[[#This Row],[ZIPCODE]],Table3[zip],Table3[county])</f>
        <v>Box Elder County</v>
      </c>
      <c r="J5176" t="str">
        <f>IFERROR(Table1[[#This Row],[County (Utah.gov)]], SUBSTITUTE(Table1[[#This Row],[County (WPR)]], " County", ""))</f>
        <v>Box Elder</v>
      </c>
    </row>
    <row r="5177" spans="1:10">
      <c r="A5177" t="s">
        <v>140</v>
      </c>
      <c r="B5177" t="s">
        <v>20</v>
      </c>
      <c r="C5177">
        <v>2025</v>
      </c>
      <c r="D5177">
        <v>2</v>
      </c>
      <c r="E5177">
        <v>84340</v>
      </c>
      <c r="F5177" t="s">
        <v>291</v>
      </c>
      <c r="G5177">
        <v>9</v>
      </c>
      <c r="H5177" t="str">
        <f>_xlfn.XLOOKUP(Table1[[#This Row],[ZIPCODE]],Table2[Zip Code],Table2[County])</f>
        <v>Box Elder</v>
      </c>
      <c r="I5177" t="str">
        <f>_xlfn.XLOOKUP(Table1[[#This Row],[ZIPCODE]],Table3[zip],Table3[county])</f>
        <v>Box Elder County</v>
      </c>
      <c r="J5177" t="str">
        <f>IFERROR(Table1[[#This Row],[County (Utah.gov)]], SUBSTITUTE(Table1[[#This Row],[County (WPR)]], " County", ""))</f>
        <v>Box Elder</v>
      </c>
    </row>
    <row r="5178" spans="1:10">
      <c r="A5178" t="s">
        <v>140</v>
      </c>
      <c r="B5178" t="s">
        <v>20</v>
      </c>
      <c r="C5178">
        <v>2025</v>
      </c>
      <c r="D5178">
        <v>2</v>
      </c>
      <c r="E5178">
        <v>84341</v>
      </c>
      <c r="F5178" t="s">
        <v>290</v>
      </c>
      <c r="G5178">
        <v>10</v>
      </c>
      <c r="H5178" t="str">
        <f>_xlfn.XLOOKUP(Table1[[#This Row],[ZIPCODE]],Table2[Zip Code],Table2[County])</f>
        <v>Cache</v>
      </c>
      <c r="I5178" t="str">
        <f>_xlfn.XLOOKUP(Table1[[#This Row],[ZIPCODE]],Table3[zip],Table3[county])</f>
        <v>Cache County</v>
      </c>
      <c r="J5178" t="str">
        <f>IFERROR(Table1[[#This Row],[County (Utah.gov)]], SUBSTITUTE(Table1[[#This Row],[County (WPR)]], " County", ""))</f>
        <v>Cache</v>
      </c>
    </row>
    <row r="5179" spans="1:10">
      <c r="A5179" t="s">
        <v>140</v>
      </c>
      <c r="B5179" t="s">
        <v>20</v>
      </c>
      <c r="C5179">
        <v>2025</v>
      </c>
      <c r="D5179">
        <v>2</v>
      </c>
      <c r="E5179">
        <v>84341</v>
      </c>
      <c r="F5179" t="s">
        <v>291</v>
      </c>
      <c r="G5179">
        <v>4</v>
      </c>
      <c r="H5179" t="str">
        <f>_xlfn.XLOOKUP(Table1[[#This Row],[ZIPCODE]],Table2[Zip Code],Table2[County])</f>
        <v>Cache</v>
      </c>
      <c r="I5179" t="str">
        <f>_xlfn.XLOOKUP(Table1[[#This Row],[ZIPCODE]],Table3[zip],Table3[county])</f>
        <v>Cache County</v>
      </c>
      <c r="J5179" t="str">
        <f>IFERROR(Table1[[#This Row],[County (Utah.gov)]], SUBSTITUTE(Table1[[#This Row],[County (WPR)]], " County", ""))</f>
        <v>Cache</v>
      </c>
    </row>
    <row r="5180" spans="1:10">
      <c r="A5180" t="s">
        <v>140</v>
      </c>
      <c r="B5180" t="s">
        <v>20</v>
      </c>
      <c r="C5180">
        <v>2025</v>
      </c>
      <c r="D5180">
        <v>2</v>
      </c>
      <c r="E5180">
        <v>84401</v>
      </c>
      <c r="F5180" t="s">
        <v>290</v>
      </c>
      <c r="G5180">
        <v>572</v>
      </c>
      <c r="H5180" t="str">
        <f>_xlfn.XLOOKUP(Table1[[#This Row],[ZIPCODE]],Table2[Zip Code],Table2[County])</f>
        <v>Weber</v>
      </c>
      <c r="I5180" t="str">
        <f>_xlfn.XLOOKUP(Table1[[#This Row],[ZIPCODE]],Table3[zip],Table3[county])</f>
        <v>Weber County</v>
      </c>
      <c r="J5180" t="str">
        <f>IFERROR(Table1[[#This Row],[County (Utah.gov)]], SUBSTITUTE(Table1[[#This Row],[County (WPR)]], " County", ""))</f>
        <v>Weber</v>
      </c>
    </row>
    <row r="5181" spans="1:10">
      <c r="A5181" t="s">
        <v>140</v>
      </c>
      <c r="B5181" t="s">
        <v>20</v>
      </c>
      <c r="C5181">
        <v>2025</v>
      </c>
      <c r="D5181">
        <v>2</v>
      </c>
      <c r="E5181">
        <v>84401</v>
      </c>
      <c r="F5181" t="s">
        <v>291</v>
      </c>
      <c r="G5181">
        <v>208</v>
      </c>
      <c r="H5181" t="str">
        <f>_xlfn.XLOOKUP(Table1[[#This Row],[ZIPCODE]],Table2[Zip Code],Table2[County])</f>
        <v>Weber</v>
      </c>
      <c r="I5181" t="str">
        <f>_xlfn.XLOOKUP(Table1[[#This Row],[ZIPCODE]],Table3[zip],Table3[county])</f>
        <v>Weber County</v>
      </c>
      <c r="J5181" t="str">
        <f>IFERROR(Table1[[#This Row],[County (Utah.gov)]], SUBSTITUTE(Table1[[#This Row],[County (WPR)]], " County", ""))</f>
        <v>Weber</v>
      </c>
    </row>
    <row r="5182" spans="1:10">
      <c r="A5182" t="s">
        <v>140</v>
      </c>
      <c r="B5182" t="s">
        <v>20</v>
      </c>
      <c r="C5182">
        <v>2025</v>
      </c>
      <c r="D5182">
        <v>2</v>
      </c>
      <c r="E5182">
        <v>84402</v>
      </c>
      <c r="F5182" t="s">
        <v>290</v>
      </c>
      <c r="G5182">
        <v>1</v>
      </c>
      <c r="H5182" t="str">
        <f>_xlfn.XLOOKUP(Table1[[#This Row],[ZIPCODE]],Table2[Zip Code],Table2[County])</f>
        <v>Weber</v>
      </c>
      <c r="I5182" t="e">
        <f>_xlfn.XLOOKUP(Table1[[#This Row],[ZIPCODE]],Table3[zip],Table3[county])</f>
        <v>#N/A</v>
      </c>
      <c r="J5182" t="str">
        <f>IFERROR(Table1[[#This Row],[County (Utah.gov)]], SUBSTITUTE(Table1[[#This Row],[County (WPR)]], " County", ""))</f>
        <v>Weber</v>
      </c>
    </row>
    <row r="5183" spans="1:10">
      <c r="A5183" t="s">
        <v>140</v>
      </c>
      <c r="B5183" t="s">
        <v>20</v>
      </c>
      <c r="C5183">
        <v>2025</v>
      </c>
      <c r="D5183">
        <v>2</v>
      </c>
      <c r="E5183">
        <v>84403</v>
      </c>
      <c r="F5183" t="s">
        <v>290</v>
      </c>
      <c r="G5183">
        <v>888</v>
      </c>
      <c r="H5183" t="str">
        <f>_xlfn.XLOOKUP(Table1[[#This Row],[ZIPCODE]],Table2[Zip Code],Table2[County])</f>
        <v>Weber</v>
      </c>
      <c r="I5183" t="str">
        <f>_xlfn.XLOOKUP(Table1[[#This Row],[ZIPCODE]],Table3[zip],Table3[county])</f>
        <v>Weber County</v>
      </c>
      <c r="J5183" t="str">
        <f>IFERROR(Table1[[#This Row],[County (Utah.gov)]], SUBSTITUTE(Table1[[#This Row],[County (WPR)]], " County", ""))</f>
        <v>Weber</v>
      </c>
    </row>
    <row r="5184" spans="1:10">
      <c r="A5184" t="s">
        <v>140</v>
      </c>
      <c r="B5184" t="s">
        <v>20</v>
      </c>
      <c r="C5184">
        <v>2025</v>
      </c>
      <c r="D5184">
        <v>2</v>
      </c>
      <c r="E5184">
        <v>84403</v>
      </c>
      <c r="F5184" t="s">
        <v>291</v>
      </c>
      <c r="G5184">
        <v>257</v>
      </c>
      <c r="H5184" t="str">
        <f>_xlfn.XLOOKUP(Table1[[#This Row],[ZIPCODE]],Table2[Zip Code],Table2[County])</f>
        <v>Weber</v>
      </c>
      <c r="I5184" t="str">
        <f>_xlfn.XLOOKUP(Table1[[#This Row],[ZIPCODE]],Table3[zip],Table3[county])</f>
        <v>Weber County</v>
      </c>
      <c r="J5184" t="str">
        <f>IFERROR(Table1[[#This Row],[County (Utah.gov)]], SUBSTITUTE(Table1[[#This Row],[County (WPR)]], " County", ""))</f>
        <v>Weber</v>
      </c>
    </row>
    <row r="5185" spans="1:10">
      <c r="A5185" t="s">
        <v>140</v>
      </c>
      <c r="B5185" t="s">
        <v>20</v>
      </c>
      <c r="C5185">
        <v>2025</v>
      </c>
      <c r="D5185">
        <v>2</v>
      </c>
      <c r="E5185">
        <v>84404</v>
      </c>
      <c r="F5185" t="s">
        <v>290</v>
      </c>
      <c r="G5185">
        <v>606</v>
      </c>
      <c r="H5185" t="str">
        <f>_xlfn.XLOOKUP(Table1[[#This Row],[ZIPCODE]],Table2[Zip Code],Table2[County])</f>
        <v>Weber</v>
      </c>
      <c r="I5185" t="str">
        <f>_xlfn.XLOOKUP(Table1[[#This Row],[ZIPCODE]],Table3[zip],Table3[county])</f>
        <v>Weber County</v>
      </c>
      <c r="J5185" t="str">
        <f>IFERROR(Table1[[#This Row],[County (Utah.gov)]], SUBSTITUTE(Table1[[#This Row],[County (WPR)]], " County", ""))</f>
        <v>Weber</v>
      </c>
    </row>
    <row r="5186" spans="1:10">
      <c r="A5186" t="s">
        <v>140</v>
      </c>
      <c r="B5186" t="s">
        <v>20</v>
      </c>
      <c r="C5186">
        <v>2025</v>
      </c>
      <c r="D5186">
        <v>2</v>
      </c>
      <c r="E5186">
        <v>84404</v>
      </c>
      <c r="F5186" t="s">
        <v>291</v>
      </c>
      <c r="G5186">
        <v>226</v>
      </c>
      <c r="H5186" t="str">
        <f>_xlfn.XLOOKUP(Table1[[#This Row],[ZIPCODE]],Table2[Zip Code],Table2[County])</f>
        <v>Weber</v>
      </c>
      <c r="I5186" t="str">
        <f>_xlfn.XLOOKUP(Table1[[#This Row],[ZIPCODE]],Table3[zip],Table3[county])</f>
        <v>Weber County</v>
      </c>
      <c r="J5186" t="str">
        <f>IFERROR(Table1[[#This Row],[County (Utah.gov)]], SUBSTITUTE(Table1[[#This Row],[County (WPR)]], " County", ""))</f>
        <v>Weber</v>
      </c>
    </row>
    <row r="5187" spans="1:10">
      <c r="A5187" t="s">
        <v>140</v>
      </c>
      <c r="B5187" t="s">
        <v>20</v>
      </c>
      <c r="C5187">
        <v>2025</v>
      </c>
      <c r="D5187">
        <v>2</v>
      </c>
      <c r="E5187">
        <v>84405</v>
      </c>
      <c r="F5187" t="s">
        <v>290</v>
      </c>
      <c r="G5187">
        <v>399</v>
      </c>
      <c r="H5187" t="str">
        <f>_xlfn.XLOOKUP(Table1[[#This Row],[ZIPCODE]],Table2[Zip Code],Table2[County])</f>
        <v>Weber</v>
      </c>
      <c r="I5187" t="str">
        <f>_xlfn.XLOOKUP(Table1[[#This Row],[ZIPCODE]],Table3[zip],Table3[county])</f>
        <v>Weber County</v>
      </c>
      <c r="J5187" t="str">
        <f>IFERROR(Table1[[#This Row],[County (Utah.gov)]], SUBSTITUTE(Table1[[#This Row],[County (WPR)]], " County", ""))</f>
        <v>Weber</v>
      </c>
    </row>
    <row r="5188" spans="1:10">
      <c r="A5188" t="s">
        <v>140</v>
      </c>
      <c r="B5188" t="s">
        <v>20</v>
      </c>
      <c r="C5188">
        <v>2025</v>
      </c>
      <c r="D5188">
        <v>2</v>
      </c>
      <c r="E5188">
        <v>84405</v>
      </c>
      <c r="F5188" t="s">
        <v>291</v>
      </c>
      <c r="G5188">
        <v>157</v>
      </c>
      <c r="H5188" t="str">
        <f>_xlfn.XLOOKUP(Table1[[#This Row],[ZIPCODE]],Table2[Zip Code],Table2[County])</f>
        <v>Weber</v>
      </c>
      <c r="I5188" t="str">
        <f>_xlfn.XLOOKUP(Table1[[#This Row],[ZIPCODE]],Table3[zip],Table3[county])</f>
        <v>Weber County</v>
      </c>
      <c r="J5188" t="str">
        <f>IFERROR(Table1[[#This Row],[County (Utah.gov)]], SUBSTITUTE(Table1[[#This Row],[County (WPR)]], " County", ""))</f>
        <v>Weber</v>
      </c>
    </row>
    <row r="5189" spans="1:10">
      <c r="A5189" t="s">
        <v>140</v>
      </c>
      <c r="B5189" t="s">
        <v>20</v>
      </c>
      <c r="C5189">
        <v>2025</v>
      </c>
      <c r="D5189">
        <v>2</v>
      </c>
      <c r="E5189">
        <v>84408</v>
      </c>
      <c r="F5189" t="s">
        <v>290</v>
      </c>
      <c r="G5189">
        <v>108</v>
      </c>
      <c r="H5189" t="str">
        <f>_xlfn.XLOOKUP(Table1[[#This Row],[ZIPCODE]],Table2[Zip Code],Table2[County])</f>
        <v>Weber</v>
      </c>
      <c r="I5189" t="str">
        <f>_xlfn.XLOOKUP(Table1[[#This Row],[ZIPCODE]],Table3[zip],Table3[county])</f>
        <v>Weber County</v>
      </c>
      <c r="J5189" t="str">
        <f>IFERROR(Table1[[#This Row],[County (Utah.gov)]], SUBSTITUTE(Table1[[#This Row],[County (WPR)]], " County", ""))</f>
        <v>Weber</v>
      </c>
    </row>
    <row r="5190" spans="1:10">
      <c r="A5190" t="s">
        <v>140</v>
      </c>
      <c r="B5190" t="s">
        <v>20</v>
      </c>
      <c r="C5190">
        <v>2025</v>
      </c>
      <c r="D5190">
        <v>2</v>
      </c>
      <c r="E5190">
        <v>84408</v>
      </c>
      <c r="F5190" t="s">
        <v>291</v>
      </c>
      <c r="G5190">
        <v>5</v>
      </c>
      <c r="H5190" t="str">
        <f>_xlfn.XLOOKUP(Table1[[#This Row],[ZIPCODE]],Table2[Zip Code],Table2[County])</f>
        <v>Weber</v>
      </c>
      <c r="I5190" t="str">
        <f>_xlfn.XLOOKUP(Table1[[#This Row],[ZIPCODE]],Table3[zip],Table3[county])</f>
        <v>Weber County</v>
      </c>
      <c r="J5190" t="str">
        <f>IFERROR(Table1[[#This Row],[County (Utah.gov)]], SUBSTITUTE(Table1[[#This Row],[County (WPR)]], " County", ""))</f>
        <v>Weber</v>
      </c>
    </row>
    <row r="5191" spans="1:10">
      <c r="A5191" t="s">
        <v>140</v>
      </c>
      <c r="B5191" t="s">
        <v>20</v>
      </c>
      <c r="C5191">
        <v>2025</v>
      </c>
      <c r="D5191">
        <v>2</v>
      </c>
      <c r="E5191">
        <v>84409</v>
      </c>
      <c r="F5191" t="s">
        <v>290</v>
      </c>
      <c r="G5191">
        <v>1</v>
      </c>
      <c r="H5191" t="str">
        <f>_xlfn.XLOOKUP(Table1[[#This Row],[ZIPCODE]],Table2[Zip Code],Table2[County])</f>
        <v>Weber</v>
      </c>
      <c r="I5191" t="e">
        <f>_xlfn.XLOOKUP(Table1[[#This Row],[ZIPCODE]],Table3[zip],Table3[county])</f>
        <v>#N/A</v>
      </c>
      <c r="J5191" t="str">
        <f>IFERROR(Table1[[#This Row],[County (Utah.gov)]], SUBSTITUTE(Table1[[#This Row],[County (WPR)]], " County", ""))</f>
        <v>Weber</v>
      </c>
    </row>
    <row r="5192" spans="1:10">
      <c r="A5192" t="s">
        <v>140</v>
      </c>
      <c r="B5192" t="s">
        <v>20</v>
      </c>
      <c r="C5192">
        <v>2025</v>
      </c>
      <c r="D5192">
        <v>2</v>
      </c>
      <c r="E5192">
        <v>84409</v>
      </c>
      <c r="F5192" t="s">
        <v>291</v>
      </c>
      <c r="G5192">
        <v>2</v>
      </c>
      <c r="H5192" t="str">
        <f>_xlfn.XLOOKUP(Table1[[#This Row],[ZIPCODE]],Table2[Zip Code],Table2[County])</f>
        <v>Weber</v>
      </c>
      <c r="I5192" t="e">
        <f>_xlfn.XLOOKUP(Table1[[#This Row],[ZIPCODE]],Table3[zip],Table3[county])</f>
        <v>#N/A</v>
      </c>
      <c r="J5192" t="str">
        <f>IFERROR(Table1[[#This Row],[County (Utah.gov)]], SUBSTITUTE(Table1[[#This Row],[County (WPR)]], " County", ""))</f>
        <v>Weber</v>
      </c>
    </row>
    <row r="5193" spans="1:10">
      <c r="A5193" t="s">
        <v>140</v>
      </c>
      <c r="B5193" t="s">
        <v>20</v>
      </c>
      <c r="C5193">
        <v>2025</v>
      </c>
      <c r="D5193">
        <v>2</v>
      </c>
      <c r="E5193">
        <v>84412</v>
      </c>
      <c r="F5193" t="s">
        <v>290</v>
      </c>
      <c r="G5193">
        <v>3</v>
      </c>
      <c r="H5193" t="str">
        <f>_xlfn.XLOOKUP(Table1[[#This Row],[ZIPCODE]],Table2[Zip Code],Table2[County])</f>
        <v>Weber</v>
      </c>
      <c r="I5193" t="e">
        <f>_xlfn.XLOOKUP(Table1[[#This Row],[ZIPCODE]],Table3[zip],Table3[county])</f>
        <v>#N/A</v>
      </c>
      <c r="J5193" t="str">
        <f>IFERROR(Table1[[#This Row],[County (Utah.gov)]], SUBSTITUTE(Table1[[#This Row],[County (WPR)]], " County", ""))</f>
        <v>Weber</v>
      </c>
    </row>
    <row r="5194" spans="1:10">
      <c r="A5194" t="s">
        <v>140</v>
      </c>
      <c r="B5194" t="s">
        <v>20</v>
      </c>
      <c r="C5194">
        <v>2025</v>
      </c>
      <c r="D5194">
        <v>2</v>
      </c>
      <c r="E5194">
        <v>84412</v>
      </c>
      <c r="F5194" t="s">
        <v>291</v>
      </c>
      <c r="G5194">
        <v>2</v>
      </c>
      <c r="H5194" t="str">
        <f>_xlfn.XLOOKUP(Table1[[#This Row],[ZIPCODE]],Table2[Zip Code],Table2[County])</f>
        <v>Weber</v>
      </c>
      <c r="I5194" t="e">
        <f>_xlfn.XLOOKUP(Table1[[#This Row],[ZIPCODE]],Table3[zip],Table3[county])</f>
        <v>#N/A</v>
      </c>
      <c r="J5194" t="str">
        <f>IFERROR(Table1[[#This Row],[County (Utah.gov)]], SUBSTITUTE(Table1[[#This Row],[County (WPR)]], " County", ""))</f>
        <v>Weber</v>
      </c>
    </row>
    <row r="5195" spans="1:10">
      <c r="A5195" t="s">
        <v>140</v>
      </c>
      <c r="B5195" t="s">
        <v>20</v>
      </c>
      <c r="C5195">
        <v>2025</v>
      </c>
      <c r="D5195">
        <v>2</v>
      </c>
      <c r="E5195">
        <v>84414</v>
      </c>
      <c r="F5195" t="s">
        <v>290</v>
      </c>
      <c r="G5195">
        <v>450</v>
      </c>
      <c r="H5195" t="str">
        <f>_xlfn.XLOOKUP(Table1[[#This Row],[ZIPCODE]],Table2[Zip Code],Table2[County])</f>
        <v>Weber</v>
      </c>
      <c r="I5195" t="str">
        <f>_xlfn.XLOOKUP(Table1[[#This Row],[ZIPCODE]],Table3[zip],Table3[county])</f>
        <v>Weber County</v>
      </c>
      <c r="J5195" t="str">
        <f>IFERROR(Table1[[#This Row],[County (Utah.gov)]], SUBSTITUTE(Table1[[#This Row],[County (WPR)]], " County", ""))</f>
        <v>Weber</v>
      </c>
    </row>
    <row r="5196" spans="1:10">
      <c r="A5196" t="s">
        <v>140</v>
      </c>
      <c r="B5196" t="s">
        <v>20</v>
      </c>
      <c r="C5196">
        <v>2025</v>
      </c>
      <c r="D5196">
        <v>2</v>
      </c>
      <c r="E5196">
        <v>84414</v>
      </c>
      <c r="F5196" t="s">
        <v>291</v>
      </c>
      <c r="G5196">
        <v>132</v>
      </c>
      <c r="H5196" t="str">
        <f>_xlfn.XLOOKUP(Table1[[#This Row],[ZIPCODE]],Table2[Zip Code],Table2[County])</f>
        <v>Weber</v>
      </c>
      <c r="I5196" t="str">
        <f>_xlfn.XLOOKUP(Table1[[#This Row],[ZIPCODE]],Table3[zip],Table3[county])</f>
        <v>Weber County</v>
      </c>
      <c r="J5196" t="str">
        <f>IFERROR(Table1[[#This Row],[County (Utah.gov)]], SUBSTITUTE(Table1[[#This Row],[County (WPR)]], " County", ""))</f>
        <v>Weber</v>
      </c>
    </row>
    <row r="5197" spans="1:10">
      <c r="A5197" t="s">
        <v>140</v>
      </c>
      <c r="B5197" t="s">
        <v>20</v>
      </c>
      <c r="C5197">
        <v>2025</v>
      </c>
      <c r="D5197">
        <v>2</v>
      </c>
      <c r="E5197">
        <v>84415</v>
      </c>
      <c r="F5197" t="s">
        <v>290</v>
      </c>
      <c r="G5197">
        <v>3</v>
      </c>
      <c r="H5197" t="str">
        <f>_xlfn.XLOOKUP(Table1[[#This Row],[ZIPCODE]],Table2[Zip Code],Table2[County])</f>
        <v>Weber</v>
      </c>
      <c r="I5197" t="e">
        <f>_xlfn.XLOOKUP(Table1[[#This Row],[ZIPCODE]],Table3[zip],Table3[county])</f>
        <v>#N/A</v>
      </c>
      <c r="J5197" t="str">
        <f>IFERROR(Table1[[#This Row],[County (Utah.gov)]], SUBSTITUTE(Table1[[#This Row],[County (WPR)]], " County", ""))</f>
        <v>Weber</v>
      </c>
    </row>
    <row r="5198" spans="1:10">
      <c r="A5198" t="s">
        <v>140</v>
      </c>
      <c r="B5198" t="s">
        <v>20</v>
      </c>
      <c r="C5198">
        <v>2025</v>
      </c>
      <c r="D5198">
        <v>2</v>
      </c>
      <c r="E5198">
        <v>84501</v>
      </c>
      <c r="F5198" t="s">
        <v>290</v>
      </c>
      <c r="G5198">
        <v>7</v>
      </c>
      <c r="H5198" t="str">
        <f>_xlfn.XLOOKUP(Table1[[#This Row],[ZIPCODE]],Table2[Zip Code],Table2[County])</f>
        <v>Carbon</v>
      </c>
      <c r="I5198" t="str">
        <f>_xlfn.XLOOKUP(Table1[[#This Row],[ZIPCODE]],Table3[zip],Table3[county])</f>
        <v>Carbon County</v>
      </c>
      <c r="J5198" t="str">
        <f>IFERROR(Table1[[#This Row],[County (Utah.gov)]], SUBSTITUTE(Table1[[#This Row],[County (WPR)]], " County", ""))</f>
        <v>Carbon</v>
      </c>
    </row>
    <row r="5199" spans="1:10">
      <c r="A5199" t="s">
        <v>140</v>
      </c>
      <c r="B5199" t="s">
        <v>20</v>
      </c>
      <c r="C5199">
        <v>2025</v>
      </c>
      <c r="D5199">
        <v>2</v>
      </c>
      <c r="E5199">
        <v>84501</v>
      </c>
      <c r="F5199" t="s">
        <v>291</v>
      </c>
      <c r="G5199">
        <v>1</v>
      </c>
      <c r="H5199" t="str">
        <f>_xlfn.XLOOKUP(Table1[[#This Row],[ZIPCODE]],Table2[Zip Code],Table2[County])</f>
        <v>Carbon</v>
      </c>
      <c r="I5199" t="str">
        <f>_xlfn.XLOOKUP(Table1[[#This Row],[ZIPCODE]],Table3[zip],Table3[county])</f>
        <v>Carbon County</v>
      </c>
      <c r="J5199" t="str">
        <f>IFERROR(Table1[[#This Row],[County (Utah.gov)]], SUBSTITUTE(Table1[[#This Row],[County (WPR)]], " County", ""))</f>
        <v>Carbon</v>
      </c>
    </row>
    <row r="5200" spans="1:10">
      <c r="A5200" t="s">
        <v>140</v>
      </c>
      <c r="B5200" t="s">
        <v>20</v>
      </c>
      <c r="C5200">
        <v>2025</v>
      </c>
      <c r="D5200">
        <v>2</v>
      </c>
      <c r="E5200">
        <v>84511</v>
      </c>
      <c r="F5200" t="s">
        <v>290</v>
      </c>
      <c r="G5200">
        <v>5</v>
      </c>
      <c r="H5200" t="str">
        <f>_xlfn.XLOOKUP(Table1[[#This Row],[ZIPCODE]],Table2[Zip Code],Table2[County])</f>
        <v>San Juan</v>
      </c>
      <c r="I5200" t="str">
        <f>_xlfn.XLOOKUP(Table1[[#This Row],[ZIPCODE]],Table3[zip],Table3[county])</f>
        <v>San Juan County</v>
      </c>
      <c r="J5200" t="str">
        <f>IFERROR(Table1[[#This Row],[County (Utah.gov)]], SUBSTITUTE(Table1[[#This Row],[County (WPR)]], " County", ""))</f>
        <v>San Juan</v>
      </c>
    </row>
    <row r="5201" spans="1:10">
      <c r="A5201" t="s">
        <v>140</v>
      </c>
      <c r="B5201" t="s">
        <v>20</v>
      </c>
      <c r="C5201">
        <v>2025</v>
      </c>
      <c r="D5201">
        <v>2</v>
      </c>
      <c r="E5201">
        <v>84513</v>
      </c>
      <c r="F5201" t="s">
        <v>290</v>
      </c>
      <c r="G5201">
        <v>1</v>
      </c>
      <c r="H5201" t="str">
        <f>_xlfn.XLOOKUP(Table1[[#This Row],[ZIPCODE]],Table2[Zip Code],Table2[County])</f>
        <v>Emery</v>
      </c>
      <c r="I5201" t="str">
        <f>_xlfn.XLOOKUP(Table1[[#This Row],[ZIPCODE]],Table3[zip],Table3[county])</f>
        <v>Emery County</v>
      </c>
      <c r="J5201" t="str">
        <f>IFERROR(Table1[[#This Row],[County (Utah.gov)]], SUBSTITUTE(Table1[[#This Row],[County (WPR)]], " County", ""))</f>
        <v>Emery</v>
      </c>
    </row>
    <row r="5202" spans="1:10">
      <c r="A5202" t="s">
        <v>140</v>
      </c>
      <c r="B5202" t="s">
        <v>20</v>
      </c>
      <c r="C5202">
        <v>2025</v>
      </c>
      <c r="D5202">
        <v>2</v>
      </c>
      <c r="E5202">
        <v>84521</v>
      </c>
      <c r="F5202" t="s">
        <v>290</v>
      </c>
      <c r="G5202">
        <v>1</v>
      </c>
      <c r="H5202" t="str">
        <f>_xlfn.XLOOKUP(Table1[[#This Row],[ZIPCODE]],Table2[Zip Code],Table2[County])</f>
        <v>Emery</v>
      </c>
      <c r="I5202" t="str">
        <f>_xlfn.XLOOKUP(Table1[[#This Row],[ZIPCODE]],Table3[zip],Table3[county])</f>
        <v>Emery County</v>
      </c>
      <c r="J5202" t="str">
        <f>IFERROR(Table1[[#This Row],[County (Utah.gov)]], SUBSTITUTE(Table1[[#This Row],[County (WPR)]], " County", ""))</f>
        <v>Emery</v>
      </c>
    </row>
    <row r="5203" spans="1:10">
      <c r="A5203" t="s">
        <v>140</v>
      </c>
      <c r="B5203" t="s">
        <v>20</v>
      </c>
      <c r="C5203">
        <v>2025</v>
      </c>
      <c r="D5203">
        <v>2</v>
      </c>
      <c r="E5203">
        <v>84523</v>
      </c>
      <c r="F5203" t="s">
        <v>290</v>
      </c>
      <c r="G5203">
        <v>2</v>
      </c>
      <c r="H5203" t="str">
        <f>_xlfn.XLOOKUP(Table1[[#This Row],[ZIPCODE]],Table2[Zip Code],Table2[County])</f>
        <v>Emery</v>
      </c>
      <c r="I5203" t="str">
        <f>_xlfn.XLOOKUP(Table1[[#This Row],[ZIPCODE]],Table3[zip],Table3[county])</f>
        <v>Emery County</v>
      </c>
      <c r="J5203" t="str">
        <f>IFERROR(Table1[[#This Row],[County (Utah.gov)]], SUBSTITUTE(Table1[[#This Row],[County (WPR)]], " County", ""))</f>
        <v>Emery</v>
      </c>
    </row>
    <row r="5204" spans="1:10">
      <c r="A5204" t="s">
        <v>140</v>
      </c>
      <c r="B5204" t="s">
        <v>20</v>
      </c>
      <c r="C5204">
        <v>2025</v>
      </c>
      <c r="D5204">
        <v>2</v>
      </c>
      <c r="E5204">
        <v>84528</v>
      </c>
      <c r="F5204" t="s">
        <v>290</v>
      </c>
      <c r="G5204">
        <v>1</v>
      </c>
      <c r="H5204" t="str">
        <f>_xlfn.XLOOKUP(Table1[[#This Row],[ZIPCODE]],Table2[Zip Code],Table2[County])</f>
        <v>Emery</v>
      </c>
      <c r="I5204" t="str">
        <f>_xlfn.XLOOKUP(Table1[[#This Row],[ZIPCODE]],Table3[zip],Table3[county])</f>
        <v>Emery County</v>
      </c>
      <c r="J5204" t="str">
        <f>IFERROR(Table1[[#This Row],[County (Utah.gov)]], SUBSTITUTE(Table1[[#This Row],[County (WPR)]], " County", ""))</f>
        <v>Emery</v>
      </c>
    </row>
    <row r="5205" spans="1:10">
      <c r="A5205" t="s">
        <v>140</v>
      </c>
      <c r="B5205" t="s">
        <v>20</v>
      </c>
      <c r="C5205">
        <v>2025</v>
      </c>
      <c r="D5205">
        <v>2</v>
      </c>
      <c r="E5205">
        <v>84532</v>
      </c>
      <c r="F5205" t="s">
        <v>290</v>
      </c>
      <c r="G5205">
        <v>8</v>
      </c>
      <c r="H5205" t="str">
        <f>_xlfn.XLOOKUP(Table1[[#This Row],[ZIPCODE]],Table2[Zip Code],Table2[County])</f>
        <v>Grand</v>
      </c>
      <c r="I5205" t="str">
        <f>_xlfn.XLOOKUP(Table1[[#This Row],[ZIPCODE]],Table3[zip],Table3[county])</f>
        <v>Grand County</v>
      </c>
      <c r="J5205" t="str">
        <f>IFERROR(Table1[[#This Row],[County (Utah.gov)]], SUBSTITUTE(Table1[[#This Row],[County (WPR)]], " County", ""))</f>
        <v>Grand</v>
      </c>
    </row>
    <row r="5206" spans="1:10">
      <c r="A5206" t="s">
        <v>140</v>
      </c>
      <c r="B5206" t="s">
        <v>20</v>
      </c>
      <c r="C5206">
        <v>2025</v>
      </c>
      <c r="D5206">
        <v>2</v>
      </c>
      <c r="E5206">
        <v>84532</v>
      </c>
      <c r="F5206" t="s">
        <v>291</v>
      </c>
      <c r="G5206">
        <v>1</v>
      </c>
      <c r="H5206" t="str">
        <f>_xlfn.XLOOKUP(Table1[[#This Row],[ZIPCODE]],Table2[Zip Code],Table2[County])</f>
        <v>Grand</v>
      </c>
      <c r="I5206" t="str">
        <f>_xlfn.XLOOKUP(Table1[[#This Row],[ZIPCODE]],Table3[zip],Table3[county])</f>
        <v>Grand County</v>
      </c>
      <c r="J5206" t="str">
        <f>IFERROR(Table1[[#This Row],[County (Utah.gov)]], SUBSTITUTE(Table1[[#This Row],[County (WPR)]], " County", ""))</f>
        <v>Grand</v>
      </c>
    </row>
    <row r="5207" spans="1:10">
      <c r="A5207" t="s">
        <v>140</v>
      </c>
      <c r="B5207" t="s">
        <v>20</v>
      </c>
      <c r="C5207">
        <v>2025</v>
      </c>
      <c r="D5207">
        <v>2</v>
      </c>
      <c r="E5207">
        <v>84536</v>
      </c>
      <c r="F5207" t="s">
        <v>290</v>
      </c>
      <c r="G5207">
        <v>1</v>
      </c>
      <c r="H5207" t="str">
        <f>_xlfn.XLOOKUP(Table1[[#This Row],[ZIPCODE]],Table2[Zip Code],Table2[County])</f>
        <v>San Juan</v>
      </c>
      <c r="I5207" t="str">
        <f>_xlfn.XLOOKUP(Table1[[#This Row],[ZIPCODE]],Table3[zip],Table3[county])</f>
        <v>San Juan County</v>
      </c>
      <c r="J5207" t="str">
        <f>IFERROR(Table1[[#This Row],[County (Utah.gov)]], SUBSTITUTE(Table1[[#This Row],[County (WPR)]], " County", ""))</f>
        <v>San Juan</v>
      </c>
    </row>
    <row r="5208" spans="1:10">
      <c r="A5208" t="s">
        <v>140</v>
      </c>
      <c r="B5208" t="s">
        <v>20</v>
      </c>
      <c r="C5208">
        <v>2025</v>
      </c>
      <c r="D5208">
        <v>2</v>
      </c>
      <c r="E5208">
        <v>84536</v>
      </c>
      <c r="F5208" t="s">
        <v>291</v>
      </c>
      <c r="G5208">
        <v>1</v>
      </c>
      <c r="H5208" t="str">
        <f>_xlfn.XLOOKUP(Table1[[#This Row],[ZIPCODE]],Table2[Zip Code],Table2[County])</f>
        <v>San Juan</v>
      </c>
      <c r="I5208" t="str">
        <f>_xlfn.XLOOKUP(Table1[[#This Row],[ZIPCODE]],Table3[zip],Table3[county])</f>
        <v>San Juan County</v>
      </c>
      <c r="J5208" t="str">
        <f>IFERROR(Table1[[#This Row],[County (Utah.gov)]], SUBSTITUTE(Table1[[#This Row],[County (WPR)]], " County", ""))</f>
        <v>San Juan</v>
      </c>
    </row>
    <row r="5209" spans="1:10">
      <c r="A5209" t="s">
        <v>140</v>
      </c>
      <c r="B5209" t="s">
        <v>20</v>
      </c>
      <c r="C5209">
        <v>2025</v>
      </c>
      <c r="D5209">
        <v>2</v>
      </c>
      <c r="E5209">
        <v>84542</v>
      </c>
      <c r="F5209" t="s">
        <v>290</v>
      </c>
      <c r="G5209">
        <v>1</v>
      </c>
      <c r="H5209" t="str">
        <f>_xlfn.XLOOKUP(Table1[[#This Row],[ZIPCODE]],Table2[Zip Code],Table2[County])</f>
        <v>Carbon</v>
      </c>
      <c r="I5209" t="str">
        <f>_xlfn.XLOOKUP(Table1[[#This Row],[ZIPCODE]],Table3[zip],Table3[county])</f>
        <v>Carbon County</v>
      </c>
      <c r="J5209" t="str">
        <f>IFERROR(Table1[[#This Row],[County (Utah.gov)]], SUBSTITUTE(Table1[[#This Row],[County (WPR)]], " County", ""))</f>
        <v>Carbon</v>
      </c>
    </row>
    <row r="5210" spans="1:10">
      <c r="A5210" t="s">
        <v>140</v>
      </c>
      <c r="B5210" t="s">
        <v>20</v>
      </c>
      <c r="C5210">
        <v>2025</v>
      </c>
      <c r="D5210">
        <v>2</v>
      </c>
      <c r="E5210">
        <v>84601</v>
      </c>
      <c r="F5210" t="s">
        <v>290</v>
      </c>
      <c r="G5210">
        <v>4</v>
      </c>
      <c r="H5210" t="str">
        <f>_xlfn.XLOOKUP(Table1[[#This Row],[ZIPCODE]],Table2[Zip Code],Table2[County])</f>
        <v>Utah</v>
      </c>
      <c r="I5210" t="str">
        <f>_xlfn.XLOOKUP(Table1[[#This Row],[ZIPCODE]],Table3[zip],Table3[county])</f>
        <v>Utah County</v>
      </c>
      <c r="J5210" t="str">
        <f>IFERROR(Table1[[#This Row],[County (Utah.gov)]], SUBSTITUTE(Table1[[#This Row],[County (WPR)]], " County", ""))</f>
        <v>Utah</v>
      </c>
    </row>
    <row r="5211" spans="1:10">
      <c r="A5211" t="s">
        <v>140</v>
      </c>
      <c r="B5211" t="s">
        <v>20</v>
      </c>
      <c r="C5211">
        <v>2025</v>
      </c>
      <c r="D5211">
        <v>2</v>
      </c>
      <c r="E5211">
        <v>84601</v>
      </c>
      <c r="F5211" t="s">
        <v>291</v>
      </c>
      <c r="G5211">
        <v>1</v>
      </c>
      <c r="H5211" t="str">
        <f>_xlfn.XLOOKUP(Table1[[#This Row],[ZIPCODE]],Table2[Zip Code],Table2[County])</f>
        <v>Utah</v>
      </c>
      <c r="I5211" t="str">
        <f>_xlfn.XLOOKUP(Table1[[#This Row],[ZIPCODE]],Table3[zip],Table3[county])</f>
        <v>Utah County</v>
      </c>
      <c r="J5211" t="str">
        <f>IFERROR(Table1[[#This Row],[County (Utah.gov)]], SUBSTITUTE(Table1[[#This Row],[County (WPR)]], " County", ""))</f>
        <v>Utah</v>
      </c>
    </row>
    <row r="5212" spans="1:10">
      <c r="A5212" t="s">
        <v>140</v>
      </c>
      <c r="B5212" t="s">
        <v>20</v>
      </c>
      <c r="C5212">
        <v>2025</v>
      </c>
      <c r="D5212">
        <v>2</v>
      </c>
      <c r="E5212">
        <v>84602</v>
      </c>
      <c r="F5212" t="s">
        <v>290</v>
      </c>
      <c r="G5212">
        <v>1</v>
      </c>
      <c r="H5212" t="str">
        <f>_xlfn.XLOOKUP(Table1[[#This Row],[ZIPCODE]],Table2[Zip Code],Table2[County])</f>
        <v>Utah</v>
      </c>
      <c r="I5212" t="str">
        <f>_xlfn.XLOOKUP(Table1[[#This Row],[ZIPCODE]],Table3[zip],Table3[county])</f>
        <v>Utah County</v>
      </c>
      <c r="J5212" t="str">
        <f>IFERROR(Table1[[#This Row],[County (Utah.gov)]], SUBSTITUTE(Table1[[#This Row],[County (WPR)]], " County", ""))</f>
        <v>Utah</v>
      </c>
    </row>
    <row r="5213" spans="1:10">
      <c r="A5213" t="s">
        <v>140</v>
      </c>
      <c r="B5213" t="s">
        <v>20</v>
      </c>
      <c r="C5213">
        <v>2025</v>
      </c>
      <c r="D5213">
        <v>2</v>
      </c>
      <c r="E5213">
        <v>84604</v>
      </c>
      <c r="F5213" t="s">
        <v>290</v>
      </c>
      <c r="G5213">
        <v>9</v>
      </c>
      <c r="H5213" t="str">
        <f>_xlfn.XLOOKUP(Table1[[#This Row],[ZIPCODE]],Table2[Zip Code],Table2[County])</f>
        <v>Utah</v>
      </c>
      <c r="I5213" t="str">
        <f>_xlfn.XLOOKUP(Table1[[#This Row],[ZIPCODE]],Table3[zip],Table3[county])</f>
        <v>Utah County</v>
      </c>
      <c r="J5213" t="str">
        <f>IFERROR(Table1[[#This Row],[County (Utah.gov)]], SUBSTITUTE(Table1[[#This Row],[County (WPR)]], " County", ""))</f>
        <v>Utah</v>
      </c>
    </row>
    <row r="5214" spans="1:10">
      <c r="A5214" t="s">
        <v>140</v>
      </c>
      <c r="B5214" t="s">
        <v>20</v>
      </c>
      <c r="C5214">
        <v>2025</v>
      </c>
      <c r="D5214">
        <v>2</v>
      </c>
      <c r="E5214">
        <v>84604</v>
      </c>
      <c r="F5214" t="s">
        <v>291</v>
      </c>
      <c r="G5214">
        <v>2</v>
      </c>
      <c r="H5214" t="str">
        <f>_xlfn.XLOOKUP(Table1[[#This Row],[ZIPCODE]],Table2[Zip Code],Table2[County])</f>
        <v>Utah</v>
      </c>
      <c r="I5214" t="str">
        <f>_xlfn.XLOOKUP(Table1[[#This Row],[ZIPCODE]],Table3[zip],Table3[county])</f>
        <v>Utah County</v>
      </c>
      <c r="J5214" t="str">
        <f>IFERROR(Table1[[#This Row],[County (Utah.gov)]], SUBSTITUTE(Table1[[#This Row],[County (WPR)]], " County", ""))</f>
        <v>Utah</v>
      </c>
    </row>
    <row r="5215" spans="1:10">
      <c r="A5215" t="s">
        <v>140</v>
      </c>
      <c r="B5215" t="s">
        <v>20</v>
      </c>
      <c r="C5215">
        <v>2025</v>
      </c>
      <c r="D5215">
        <v>2</v>
      </c>
      <c r="E5215">
        <v>84606</v>
      </c>
      <c r="F5215" t="s">
        <v>290</v>
      </c>
      <c r="G5215">
        <v>5</v>
      </c>
      <c r="H5215" t="str">
        <f>_xlfn.XLOOKUP(Table1[[#This Row],[ZIPCODE]],Table2[Zip Code],Table2[County])</f>
        <v>Utah</v>
      </c>
      <c r="I5215" t="str">
        <f>_xlfn.XLOOKUP(Table1[[#This Row],[ZIPCODE]],Table3[zip],Table3[county])</f>
        <v>Utah County</v>
      </c>
      <c r="J5215" t="str">
        <f>IFERROR(Table1[[#This Row],[County (Utah.gov)]], SUBSTITUTE(Table1[[#This Row],[County (WPR)]], " County", ""))</f>
        <v>Utah</v>
      </c>
    </row>
    <row r="5216" spans="1:10">
      <c r="A5216" t="s">
        <v>140</v>
      </c>
      <c r="B5216" t="s">
        <v>20</v>
      </c>
      <c r="C5216">
        <v>2025</v>
      </c>
      <c r="D5216">
        <v>2</v>
      </c>
      <c r="E5216">
        <v>84624</v>
      </c>
      <c r="F5216" t="s">
        <v>290</v>
      </c>
      <c r="G5216">
        <v>2</v>
      </c>
      <c r="H5216" t="str">
        <f>_xlfn.XLOOKUP(Table1[[#This Row],[ZIPCODE]],Table2[Zip Code],Table2[County])</f>
        <v>Millard</v>
      </c>
      <c r="I5216" t="str">
        <f>_xlfn.XLOOKUP(Table1[[#This Row],[ZIPCODE]],Table3[zip],Table3[county])</f>
        <v>Millard County</v>
      </c>
      <c r="J5216" t="str">
        <f>IFERROR(Table1[[#This Row],[County (Utah.gov)]], SUBSTITUTE(Table1[[#This Row],[County (WPR)]], " County", ""))</f>
        <v>Millard</v>
      </c>
    </row>
    <row r="5217" spans="1:10">
      <c r="A5217" t="s">
        <v>140</v>
      </c>
      <c r="B5217" t="s">
        <v>20</v>
      </c>
      <c r="C5217">
        <v>2025</v>
      </c>
      <c r="D5217">
        <v>2</v>
      </c>
      <c r="E5217">
        <v>84624</v>
      </c>
      <c r="F5217" t="s">
        <v>291</v>
      </c>
      <c r="G5217">
        <v>1</v>
      </c>
      <c r="H5217" t="str">
        <f>_xlfn.XLOOKUP(Table1[[#This Row],[ZIPCODE]],Table2[Zip Code],Table2[County])</f>
        <v>Millard</v>
      </c>
      <c r="I5217" t="str">
        <f>_xlfn.XLOOKUP(Table1[[#This Row],[ZIPCODE]],Table3[zip],Table3[county])</f>
        <v>Millard County</v>
      </c>
      <c r="J5217" t="str">
        <f>IFERROR(Table1[[#This Row],[County (Utah.gov)]], SUBSTITUTE(Table1[[#This Row],[County (WPR)]], " County", ""))</f>
        <v>Millard</v>
      </c>
    </row>
    <row r="5218" spans="1:10">
      <c r="A5218" t="s">
        <v>140</v>
      </c>
      <c r="B5218" t="s">
        <v>20</v>
      </c>
      <c r="C5218">
        <v>2025</v>
      </c>
      <c r="D5218">
        <v>2</v>
      </c>
      <c r="E5218">
        <v>84627</v>
      </c>
      <c r="F5218" t="s">
        <v>290</v>
      </c>
      <c r="G5218">
        <v>1</v>
      </c>
      <c r="H5218" t="str">
        <f>_xlfn.XLOOKUP(Table1[[#This Row],[ZIPCODE]],Table2[Zip Code],Table2[County])</f>
        <v>Sanpete</v>
      </c>
      <c r="I5218" t="str">
        <f>_xlfn.XLOOKUP(Table1[[#This Row],[ZIPCODE]],Table3[zip],Table3[county])</f>
        <v>Sanpete County</v>
      </c>
      <c r="J5218" t="str">
        <f>IFERROR(Table1[[#This Row],[County (Utah.gov)]], SUBSTITUTE(Table1[[#This Row],[County (WPR)]], " County", ""))</f>
        <v>Sanpete</v>
      </c>
    </row>
    <row r="5219" spans="1:10">
      <c r="A5219" t="s">
        <v>140</v>
      </c>
      <c r="B5219" t="s">
        <v>20</v>
      </c>
      <c r="C5219">
        <v>2025</v>
      </c>
      <c r="D5219">
        <v>2</v>
      </c>
      <c r="E5219">
        <v>84628</v>
      </c>
      <c r="F5219" t="s">
        <v>290</v>
      </c>
      <c r="G5219">
        <v>1</v>
      </c>
      <c r="H5219" t="str">
        <f>_xlfn.XLOOKUP(Table1[[#This Row],[ZIPCODE]],Table2[Zip Code],Table2[County])</f>
        <v>Juab</v>
      </c>
      <c r="I5219" t="str">
        <f>_xlfn.XLOOKUP(Table1[[#This Row],[ZIPCODE]],Table3[zip],Table3[county])</f>
        <v>Juab County</v>
      </c>
      <c r="J5219" t="str">
        <f>IFERROR(Table1[[#This Row],[County (Utah.gov)]], SUBSTITUTE(Table1[[#This Row],[County (WPR)]], " County", ""))</f>
        <v>Juab</v>
      </c>
    </row>
    <row r="5220" spans="1:10">
      <c r="A5220" t="s">
        <v>140</v>
      </c>
      <c r="B5220" t="s">
        <v>20</v>
      </c>
      <c r="C5220">
        <v>2025</v>
      </c>
      <c r="D5220">
        <v>2</v>
      </c>
      <c r="E5220">
        <v>84629</v>
      </c>
      <c r="F5220" t="s">
        <v>290</v>
      </c>
      <c r="G5220">
        <v>1</v>
      </c>
      <c r="H5220" t="str">
        <f>_xlfn.XLOOKUP(Table1[[#This Row],[ZIPCODE]],Table2[Zip Code],Table2[County])</f>
        <v>Sanpete</v>
      </c>
      <c r="I5220" t="str">
        <f>_xlfn.XLOOKUP(Table1[[#This Row],[ZIPCODE]],Table3[zip],Table3[county])</f>
        <v>Sanpete County</v>
      </c>
      <c r="J5220" t="str">
        <f>IFERROR(Table1[[#This Row],[County (Utah.gov)]], SUBSTITUTE(Table1[[#This Row],[County (WPR)]], " County", ""))</f>
        <v>Sanpete</v>
      </c>
    </row>
    <row r="5221" spans="1:10">
      <c r="A5221" t="s">
        <v>140</v>
      </c>
      <c r="B5221" t="s">
        <v>20</v>
      </c>
      <c r="C5221">
        <v>2025</v>
      </c>
      <c r="D5221">
        <v>2</v>
      </c>
      <c r="E5221">
        <v>84629</v>
      </c>
      <c r="F5221" t="s">
        <v>291</v>
      </c>
      <c r="G5221">
        <v>1</v>
      </c>
      <c r="H5221" t="str">
        <f>_xlfn.XLOOKUP(Table1[[#This Row],[ZIPCODE]],Table2[Zip Code],Table2[County])</f>
        <v>Sanpete</v>
      </c>
      <c r="I5221" t="str">
        <f>_xlfn.XLOOKUP(Table1[[#This Row],[ZIPCODE]],Table3[zip],Table3[county])</f>
        <v>Sanpete County</v>
      </c>
      <c r="J5221" t="str">
        <f>IFERROR(Table1[[#This Row],[County (Utah.gov)]], SUBSTITUTE(Table1[[#This Row],[County (WPR)]], " County", ""))</f>
        <v>Sanpete</v>
      </c>
    </row>
    <row r="5222" spans="1:10">
      <c r="A5222" t="s">
        <v>140</v>
      </c>
      <c r="B5222" t="s">
        <v>20</v>
      </c>
      <c r="C5222">
        <v>2025</v>
      </c>
      <c r="D5222">
        <v>2</v>
      </c>
      <c r="E5222">
        <v>84630</v>
      </c>
      <c r="F5222" t="s">
        <v>290</v>
      </c>
      <c r="G5222">
        <v>1</v>
      </c>
      <c r="H5222" t="str">
        <f>_xlfn.XLOOKUP(Table1[[#This Row],[ZIPCODE]],Table2[Zip Code],Table2[County])</f>
        <v>Sanpete</v>
      </c>
      <c r="I5222" t="str">
        <f>_xlfn.XLOOKUP(Table1[[#This Row],[ZIPCODE]],Table3[zip],Table3[county])</f>
        <v>Sanpete County</v>
      </c>
      <c r="J5222" t="str">
        <f>IFERROR(Table1[[#This Row],[County (Utah.gov)]], SUBSTITUTE(Table1[[#This Row],[County (WPR)]], " County", ""))</f>
        <v>Sanpete</v>
      </c>
    </row>
    <row r="5223" spans="1:10">
      <c r="A5223" t="s">
        <v>140</v>
      </c>
      <c r="B5223" t="s">
        <v>20</v>
      </c>
      <c r="C5223">
        <v>2025</v>
      </c>
      <c r="D5223">
        <v>2</v>
      </c>
      <c r="E5223">
        <v>84631</v>
      </c>
      <c r="F5223" t="s">
        <v>290</v>
      </c>
      <c r="G5223">
        <v>3</v>
      </c>
      <c r="H5223" t="str">
        <f>_xlfn.XLOOKUP(Table1[[#This Row],[ZIPCODE]],Table2[Zip Code],Table2[County])</f>
        <v>Millard</v>
      </c>
      <c r="I5223" t="str">
        <f>_xlfn.XLOOKUP(Table1[[#This Row],[ZIPCODE]],Table3[zip],Table3[county])</f>
        <v>Millard County</v>
      </c>
      <c r="J5223" t="str">
        <f>IFERROR(Table1[[#This Row],[County (Utah.gov)]], SUBSTITUTE(Table1[[#This Row],[County (WPR)]], " County", ""))</f>
        <v>Millard</v>
      </c>
    </row>
    <row r="5224" spans="1:10">
      <c r="A5224" t="s">
        <v>140</v>
      </c>
      <c r="B5224" t="s">
        <v>20</v>
      </c>
      <c r="C5224">
        <v>2025</v>
      </c>
      <c r="D5224">
        <v>2</v>
      </c>
      <c r="E5224">
        <v>84632</v>
      </c>
      <c r="F5224" t="s">
        <v>290</v>
      </c>
      <c r="G5224">
        <v>1</v>
      </c>
      <c r="H5224" t="str">
        <f>_xlfn.XLOOKUP(Table1[[#This Row],[ZIPCODE]],Table2[Zip Code],Table2[County])</f>
        <v>Sanpete</v>
      </c>
      <c r="I5224" t="str">
        <f>_xlfn.XLOOKUP(Table1[[#This Row],[ZIPCODE]],Table3[zip],Table3[county])</f>
        <v>Sanpete County</v>
      </c>
      <c r="J5224" t="str">
        <f>IFERROR(Table1[[#This Row],[County (Utah.gov)]], SUBSTITUTE(Table1[[#This Row],[County (WPR)]], " County", ""))</f>
        <v>Sanpete</v>
      </c>
    </row>
    <row r="5225" spans="1:10">
      <c r="A5225" t="s">
        <v>140</v>
      </c>
      <c r="B5225" t="s">
        <v>20</v>
      </c>
      <c r="C5225">
        <v>2025</v>
      </c>
      <c r="D5225">
        <v>2</v>
      </c>
      <c r="E5225">
        <v>84633</v>
      </c>
      <c r="F5225" t="s">
        <v>290</v>
      </c>
      <c r="G5225">
        <v>1</v>
      </c>
      <c r="H5225" t="str">
        <f>_xlfn.XLOOKUP(Table1[[#This Row],[ZIPCODE]],Table2[Zip Code],Table2[County])</f>
        <v>Utah</v>
      </c>
      <c r="I5225" t="str">
        <f>_xlfn.XLOOKUP(Table1[[#This Row],[ZIPCODE]],Table3[zip],Table3[county])</f>
        <v>Utah County</v>
      </c>
      <c r="J5225" t="str">
        <f>IFERROR(Table1[[#This Row],[County (Utah.gov)]], SUBSTITUTE(Table1[[#This Row],[County (WPR)]], " County", ""))</f>
        <v>Utah</v>
      </c>
    </row>
    <row r="5226" spans="1:10">
      <c r="A5226" t="s">
        <v>140</v>
      </c>
      <c r="B5226" t="s">
        <v>20</v>
      </c>
      <c r="C5226">
        <v>2025</v>
      </c>
      <c r="D5226">
        <v>2</v>
      </c>
      <c r="E5226">
        <v>84634</v>
      </c>
      <c r="F5226" t="s">
        <v>290</v>
      </c>
      <c r="G5226">
        <v>1</v>
      </c>
      <c r="H5226" t="str">
        <f>_xlfn.XLOOKUP(Table1[[#This Row],[ZIPCODE]],Table2[Zip Code],Table2[County])</f>
        <v>Sanpete</v>
      </c>
      <c r="I5226" t="str">
        <f>_xlfn.XLOOKUP(Table1[[#This Row],[ZIPCODE]],Table3[zip],Table3[county])</f>
        <v>Sanpete County</v>
      </c>
      <c r="J5226" t="str">
        <f>IFERROR(Table1[[#This Row],[County (Utah.gov)]], SUBSTITUTE(Table1[[#This Row],[County (WPR)]], " County", ""))</f>
        <v>Sanpete</v>
      </c>
    </row>
    <row r="5227" spans="1:10">
      <c r="A5227" t="s">
        <v>140</v>
      </c>
      <c r="B5227" t="s">
        <v>20</v>
      </c>
      <c r="C5227">
        <v>2025</v>
      </c>
      <c r="D5227">
        <v>2</v>
      </c>
      <c r="E5227">
        <v>84635</v>
      </c>
      <c r="F5227" t="s">
        <v>290</v>
      </c>
      <c r="G5227">
        <v>1</v>
      </c>
      <c r="H5227" t="str">
        <f>_xlfn.XLOOKUP(Table1[[#This Row],[ZIPCODE]],Table2[Zip Code],Table2[County])</f>
        <v>Millard</v>
      </c>
      <c r="I5227" t="str">
        <f>_xlfn.XLOOKUP(Table1[[#This Row],[ZIPCODE]],Table3[zip],Table3[county])</f>
        <v>Millard County</v>
      </c>
      <c r="J5227" t="str">
        <f>IFERROR(Table1[[#This Row],[County (Utah.gov)]], SUBSTITUTE(Table1[[#This Row],[County (WPR)]], " County", ""))</f>
        <v>Millard</v>
      </c>
    </row>
    <row r="5228" spans="1:10">
      <c r="A5228" t="s">
        <v>140</v>
      </c>
      <c r="B5228" t="s">
        <v>20</v>
      </c>
      <c r="C5228">
        <v>2025</v>
      </c>
      <c r="D5228">
        <v>2</v>
      </c>
      <c r="E5228">
        <v>84637</v>
      </c>
      <c r="F5228" t="s">
        <v>291</v>
      </c>
      <c r="G5228">
        <v>1</v>
      </c>
      <c r="H5228" t="str">
        <f>_xlfn.XLOOKUP(Table1[[#This Row],[ZIPCODE]],Table2[Zip Code],Table2[County])</f>
        <v>Millard</v>
      </c>
      <c r="I5228" t="str">
        <f>_xlfn.XLOOKUP(Table1[[#This Row],[ZIPCODE]],Table3[zip],Table3[county])</f>
        <v>Millard County</v>
      </c>
      <c r="J5228" t="str">
        <f>IFERROR(Table1[[#This Row],[County (Utah.gov)]], SUBSTITUTE(Table1[[#This Row],[County (WPR)]], " County", ""))</f>
        <v>Millard</v>
      </c>
    </row>
    <row r="5229" spans="1:10">
      <c r="A5229" t="s">
        <v>140</v>
      </c>
      <c r="B5229" t="s">
        <v>20</v>
      </c>
      <c r="C5229">
        <v>2025</v>
      </c>
      <c r="D5229">
        <v>2</v>
      </c>
      <c r="E5229">
        <v>84639</v>
      </c>
      <c r="F5229" t="s">
        <v>290</v>
      </c>
      <c r="G5229">
        <v>1</v>
      </c>
      <c r="H5229" t="str">
        <f>_xlfn.XLOOKUP(Table1[[#This Row],[ZIPCODE]],Table2[Zip Code],Table2[County])</f>
        <v>Juab</v>
      </c>
      <c r="I5229" t="str">
        <f>_xlfn.XLOOKUP(Table1[[#This Row],[ZIPCODE]],Table3[zip],Table3[county])</f>
        <v>Juab County</v>
      </c>
      <c r="J5229" t="str">
        <f>IFERROR(Table1[[#This Row],[County (Utah.gov)]], SUBSTITUTE(Table1[[#This Row],[County (WPR)]], " County", ""))</f>
        <v>Juab</v>
      </c>
    </row>
    <row r="5230" spans="1:10">
      <c r="A5230" t="s">
        <v>140</v>
      </c>
      <c r="B5230" t="s">
        <v>20</v>
      </c>
      <c r="C5230">
        <v>2025</v>
      </c>
      <c r="D5230">
        <v>2</v>
      </c>
      <c r="E5230">
        <v>84642</v>
      </c>
      <c r="F5230" t="s">
        <v>290</v>
      </c>
      <c r="G5230">
        <v>2</v>
      </c>
      <c r="H5230" t="str">
        <f>_xlfn.XLOOKUP(Table1[[#This Row],[ZIPCODE]],Table2[Zip Code],Table2[County])</f>
        <v>Sanpete</v>
      </c>
      <c r="I5230" t="str">
        <f>_xlfn.XLOOKUP(Table1[[#This Row],[ZIPCODE]],Table3[zip],Table3[county])</f>
        <v>Sanpete County</v>
      </c>
      <c r="J5230" t="str">
        <f>IFERROR(Table1[[#This Row],[County (Utah.gov)]], SUBSTITUTE(Table1[[#This Row],[County (WPR)]], " County", ""))</f>
        <v>Sanpete</v>
      </c>
    </row>
    <row r="5231" spans="1:10">
      <c r="A5231" t="s">
        <v>140</v>
      </c>
      <c r="B5231" t="s">
        <v>20</v>
      </c>
      <c r="C5231">
        <v>2025</v>
      </c>
      <c r="D5231">
        <v>2</v>
      </c>
      <c r="E5231">
        <v>84642</v>
      </c>
      <c r="F5231" t="s">
        <v>291</v>
      </c>
      <c r="G5231">
        <v>1</v>
      </c>
      <c r="H5231" t="str">
        <f>_xlfn.XLOOKUP(Table1[[#This Row],[ZIPCODE]],Table2[Zip Code],Table2[County])</f>
        <v>Sanpete</v>
      </c>
      <c r="I5231" t="str">
        <f>_xlfn.XLOOKUP(Table1[[#This Row],[ZIPCODE]],Table3[zip],Table3[county])</f>
        <v>Sanpete County</v>
      </c>
      <c r="J5231" t="str">
        <f>IFERROR(Table1[[#This Row],[County (Utah.gov)]], SUBSTITUTE(Table1[[#This Row],[County (WPR)]], " County", ""))</f>
        <v>Sanpete</v>
      </c>
    </row>
    <row r="5232" spans="1:10">
      <c r="A5232" t="s">
        <v>140</v>
      </c>
      <c r="B5232" t="s">
        <v>20</v>
      </c>
      <c r="C5232">
        <v>2025</v>
      </c>
      <c r="D5232">
        <v>2</v>
      </c>
      <c r="E5232">
        <v>84645</v>
      </c>
      <c r="F5232" t="s">
        <v>290</v>
      </c>
      <c r="G5232">
        <v>3</v>
      </c>
      <c r="H5232" t="str">
        <f>_xlfn.XLOOKUP(Table1[[#This Row],[ZIPCODE]],Table2[Zip Code],Table2[County])</f>
        <v>Juab</v>
      </c>
      <c r="I5232" t="str">
        <f>_xlfn.XLOOKUP(Table1[[#This Row],[ZIPCODE]],Table3[zip],Table3[county])</f>
        <v>Juab County</v>
      </c>
      <c r="J5232" t="str">
        <f>IFERROR(Table1[[#This Row],[County (Utah.gov)]], SUBSTITUTE(Table1[[#This Row],[County (WPR)]], " County", ""))</f>
        <v>Juab</v>
      </c>
    </row>
    <row r="5233" spans="1:10">
      <c r="A5233" t="s">
        <v>140</v>
      </c>
      <c r="B5233" t="s">
        <v>20</v>
      </c>
      <c r="C5233">
        <v>2025</v>
      </c>
      <c r="D5233">
        <v>2</v>
      </c>
      <c r="E5233">
        <v>84647</v>
      </c>
      <c r="F5233" t="s">
        <v>291</v>
      </c>
      <c r="G5233">
        <v>2</v>
      </c>
      <c r="H5233" t="str">
        <f>_xlfn.XLOOKUP(Table1[[#This Row],[ZIPCODE]],Table2[Zip Code],Table2[County])</f>
        <v>Sanpete</v>
      </c>
      <c r="I5233" t="str">
        <f>_xlfn.XLOOKUP(Table1[[#This Row],[ZIPCODE]],Table3[zip],Table3[county])</f>
        <v>Sanpete County</v>
      </c>
      <c r="J5233" t="str">
        <f>IFERROR(Table1[[#This Row],[County (Utah.gov)]], SUBSTITUTE(Table1[[#This Row],[County (WPR)]], " County", ""))</f>
        <v>Sanpete</v>
      </c>
    </row>
    <row r="5234" spans="1:10">
      <c r="A5234" t="s">
        <v>140</v>
      </c>
      <c r="B5234" t="s">
        <v>20</v>
      </c>
      <c r="C5234">
        <v>2025</v>
      </c>
      <c r="D5234">
        <v>2</v>
      </c>
      <c r="E5234">
        <v>84648</v>
      </c>
      <c r="F5234" t="s">
        <v>290</v>
      </c>
      <c r="G5234">
        <v>4</v>
      </c>
      <c r="H5234" t="str">
        <f>_xlfn.XLOOKUP(Table1[[#This Row],[ZIPCODE]],Table2[Zip Code],Table2[County])</f>
        <v>Juab</v>
      </c>
      <c r="I5234" t="str">
        <f>_xlfn.XLOOKUP(Table1[[#This Row],[ZIPCODE]],Table3[zip],Table3[county])</f>
        <v>Juab County</v>
      </c>
      <c r="J5234" t="str">
        <f>IFERROR(Table1[[#This Row],[County (Utah.gov)]], SUBSTITUTE(Table1[[#This Row],[County (WPR)]], " County", ""))</f>
        <v>Juab</v>
      </c>
    </row>
    <row r="5235" spans="1:10">
      <c r="A5235" t="s">
        <v>140</v>
      </c>
      <c r="B5235" t="s">
        <v>20</v>
      </c>
      <c r="C5235">
        <v>2025</v>
      </c>
      <c r="D5235">
        <v>2</v>
      </c>
      <c r="E5235">
        <v>84649</v>
      </c>
      <c r="F5235" t="s">
        <v>290</v>
      </c>
      <c r="G5235">
        <v>1</v>
      </c>
      <c r="H5235" t="str">
        <f>_xlfn.XLOOKUP(Table1[[#This Row],[ZIPCODE]],Table2[Zip Code],Table2[County])</f>
        <v>Millard</v>
      </c>
      <c r="I5235" t="str">
        <f>_xlfn.XLOOKUP(Table1[[#This Row],[ZIPCODE]],Table3[zip],Table3[county])</f>
        <v>Millard County</v>
      </c>
      <c r="J5235" t="str">
        <f>IFERROR(Table1[[#This Row],[County (Utah.gov)]], SUBSTITUTE(Table1[[#This Row],[County (WPR)]], " County", ""))</f>
        <v>Millard</v>
      </c>
    </row>
    <row r="5236" spans="1:10">
      <c r="A5236" t="s">
        <v>140</v>
      </c>
      <c r="B5236" t="s">
        <v>20</v>
      </c>
      <c r="C5236">
        <v>2025</v>
      </c>
      <c r="D5236">
        <v>2</v>
      </c>
      <c r="E5236">
        <v>84651</v>
      </c>
      <c r="F5236" t="s">
        <v>290</v>
      </c>
      <c r="G5236">
        <v>8</v>
      </c>
      <c r="H5236" t="str">
        <f>_xlfn.XLOOKUP(Table1[[#This Row],[ZIPCODE]],Table2[Zip Code],Table2[County])</f>
        <v>Utah</v>
      </c>
      <c r="I5236" t="str">
        <f>_xlfn.XLOOKUP(Table1[[#This Row],[ZIPCODE]],Table3[zip],Table3[county])</f>
        <v>Utah County</v>
      </c>
      <c r="J5236" t="str">
        <f>IFERROR(Table1[[#This Row],[County (Utah.gov)]], SUBSTITUTE(Table1[[#This Row],[County (WPR)]], " County", ""))</f>
        <v>Utah</v>
      </c>
    </row>
    <row r="5237" spans="1:10">
      <c r="A5237" t="s">
        <v>140</v>
      </c>
      <c r="B5237" t="s">
        <v>20</v>
      </c>
      <c r="C5237">
        <v>2025</v>
      </c>
      <c r="D5237">
        <v>2</v>
      </c>
      <c r="E5237">
        <v>84651</v>
      </c>
      <c r="F5237" t="s">
        <v>291</v>
      </c>
      <c r="G5237">
        <v>1</v>
      </c>
      <c r="H5237" t="str">
        <f>_xlfn.XLOOKUP(Table1[[#This Row],[ZIPCODE]],Table2[Zip Code],Table2[County])</f>
        <v>Utah</v>
      </c>
      <c r="I5237" t="str">
        <f>_xlfn.XLOOKUP(Table1[[#This Row],[ZIPCODE]],Table3[zip],Table3[county])</f>
        <v>Utah County</v>
      </c>
      <c r="J5237" t="str">
        <f>IFERROR(Table1[[#This Row],[County (Utah.gov)]], SUBSTITUTE(Table1[[#This Row],[County (WPR)]], " County", ""))</f>
        <v>Utah</v>
      </c>
    </row>
    <row r="5238" spans="1:10">
      <c r="A5238" t="s">
        <v>140</v>
      </c>
      <c r="B5238" t="s">
        <v>20</v>
      </c>
      <c r="C5238">
        <v>2025</v>
      </c>
      <c r="D5238">
        <v>2</v>
      </c>
      <c r="E5238">
        <v>84653</v>
      </c>
      <c r="F5238" t="s">
        <v>290</v>
      </c>
      <c r="G5238">
        <v>3</v>
      </c>
      <c r="H5238" t="str">
        <f>_xlfn.XLOOKUP(Table1[[#This Row],[ZIPCODE]],Table2[Zip Code],Table2[County])</f>
        <v>Utah</v>
      </c>
      <c r="I5238" t="str">
        <f>_xlfn.XLOOKUP(Table1[[#This Row],[ZIPCODE]],Table3[zip],Table3[county])</f>
        <v>Utah County</v>
      </c>
      <c r="J5238" t="str">
        <f>IFERROR(Table1[[#This Row],[County (Utah.gov)]], SUBSTITUTE(Table1[[#This Row],[County (WPR)]], " County", ""))</f>
        <v>Utah</v>
      </c>
    </row>
    <row r="5239" spans="1:10">
      <c r="A5239" t="s">
        <v>140</v>
      </c>
      <c r="B5239" t="s">
        <v>20</v>
      </c>
      <c r="C5239">
        <v>2025</v>
      </c>
      <c r="D5239">
        <v>2</v>
      </c>
      <c r="E5239">
        <v>84654</v>
      </c>
      <c r="F5239" t="s">
        <v>290</v>
      </c>
      <c r="G5239">
        <v>2</v>
      </c>
      <c r="H5239" t="str">
        <f>_xlfn.XLOOKUP(Table1[[#This Row],[ZIPCODE]],Table2[Zip Code],Table2[County])</f>
        <v>Sevier</v>
      </c>
      <c r="I5239" t="str">
        <f>_xlfn.XLOOKUP(Table1[[#This Row],[ZIPCODE]],Table3[zip],Table3[county])</f>
        <v>Sevier County</v>
      </c>
      <c r="J5239" t="str">
        <f>IFERROR(Table1[[#This Row],[County (Utah.gov)]], SUBSTITUTE(Table1[[#This Row],[County (WPR)]], " County", ""))</f>
        <v>Sevier</v>
      </c>
    </row>
    <row r="5240" spans="1:10">
      <c r="A5240" t="s">
        <v>140</v>
      </c>
      <c r="B5240" t="s">
        <v>20</v>
      </c>
      <c r="C5240">
        <v>2025</v>
      </c>
      <c r="D5240">
        <v>2</v>
      </c>
      <c r="E5240">
        <v>84655</v>
      </c>
      <c r="F5240" t="s">
        <v>290</v>
      </c>
      <c r="G5240">
        <v>5</v>
      </c>
      <c r="H5240" t="str">
        <f>_xlfn.XLOOKUP(Table1[[#This Row],[ZIPCODE]],Table2[Zip Code],Table2[County])</f>
        <v>Utah</v>
      </c>
      <c r="I5240" t="str">
        <f>_xlfn.XLOOKUP(Table1[[#This Row],[ZIPCODE]],Table3[zip],Table3[county])</f>
        <v>Utah County</v>
      </c>
      <c r="J5240" t="str">
        <f>IFERROR(Table1[[#This Row],[County (Utah.gov)]], SUBSTITUTE(Table1[[#This Row],[County (WPR)]], " County", ""))</f>
        <v>Utah</v>
      </c>
    </row>
    <row r="5241" spans="1:10">
      <c r="A5241" t="s">
        <v>140</v>
      </c>
      <c r="B5241" t="s">
        <v>20</v>
      </c>
      <c r="C5241">
        <v>2025</v>
      </c>
      <c r="D5241">
        <v>2</v>
      </c>
      <c r="E5241">
        <v>84655</v>
      </c>
      <c r="F5241" t="s">
        <v>291</v>
      </c>
      <c r="G5241">
        <v>2</v>
      </c>
      <c r="H5241" t="str">
        <f>_xlfn.XLOOKUP(Table1[[#This Row],[ZIPCODE]],Table2[Zip Code],Table2[County])</f>
        <v>Utah</v>
      </c>
      <c r="I5241" t="str">
        <f>_xlfn.XLOOKUP(Table1[[#This Row],[ZIPCODE]],Table3[zip],Table3[county])</f>
        <v>Utah County</v>
      </c>
      <c r="J5241" t="str">
        <f>IFERROR(Table1[[#This Row],[County (Utah.gov)]], SUBSTITUTE(Table1[[#This Row],[County (WPR)]], " County", ""))</f>
        <v>Utah</v>
      </c>
    </row>
    <row r="5242" spans="1:10">
      <c r="A5242" t="s">
        <v>140</v>
      </c>
      <c r="B5242" t="s">
        <v>20</v>
      </c>
      <c r="C5242">
        <v>2025</v>
      </c>
      <c r="D5242">
        <v>2</v>
      </c>
      <c r="E5242">
        <v>84660</v>
      </c>
      <c r="F5242" t="s">
        <v>290</v>
      </c>
      <c r="G5242">
        <v>14</v>
      </c>
      <c r="H5242" t="str">
        <f>_xlfn.XLOOKUP(Table1[[#This Row],[ZIPCODE]],Table2[Zip Code],Table2[County])</f>
        <v>Utah</v>
      </c>
      <c r="I5242" t="str">
        <f>_xlfn.XLOOKUP(Table1[[#This Row],[ZIPCODE]],Table3[zip],Table3[county])</f>
        <v>Utah County</v>
      </c>
      <c r="J5242" t="str">
        <f>IFERROR(Table1[[#This Row],[County (Utah.gov)]], SUBSTITUTE(Table1[[#This Row],[County (WPR)]], " County", ""))</f>
        <v>Utah</v>
      </c>
    </row>
    <row r="5243" spans="1:10">
      <c r="A5243" t="s">
        <v>140</v>
      </c>
      <c r="B5243" t="s">
        <v>20</v>
      </c>
      <c r="C5243">
        <v>2025</v>
      </c>
      <c r="D5243">
        <v>2</v>
      </c>
      <c r="E5243">
        <v>84660</v>
      </c>
      <c r="F5243" t="s">
        <v>291</v>
      </c>
      <c r="G5243">
        <v>1</v>
      </c>
      <c r="H5243" t="str">
        <f>_xlfn.XLOOKUP(Table1[[#This Row],[ZIPCODE]],Table2[Zip Code],Table2[County])</f>
        <v>Utah</v>
      </c>
      <c r="I5243" t="str">
        <f>_xlfn.XLOOKUP(Table1[[#This Row],[ZIPCODE]],Table3[zip],Table3[county])</f>
        <v>Utah County</v>
      </c>
      <c r="J5243" t="str">
        <f>IFERROR(Table1[[#This Row],[County (Utah.gov)]], SUBSTITUTE(Table1[[#This Row],[County (WPR)]], " County", ""))</f>
        <v>Utah</v>
      </c>
    </row>
    <row r="5244" spans="1:10">
      <c r="A5244" t="s">
        <v>140</v>
      </c>
      <c r="B5244" t="s">
        <v>20</v>
      </c>
      <c r="C5244">
        <v>2025</v>
      </c>
      <c r="D5244">
        <v>2</v>
      </c>
      <c r="E5244">
        <v>84663</v>
      </c>
      <c r="F5244" t="s">
        <v>290</v>
      </c>
      <c r="G5244">
        <v>10</v>
      </c>
      <c r="H5244" t="str">
        <f>_xlfn.XLOOKUP(Table1[[#This Row],[ZIPCODE]],Table2[Zip Code],Table2[County])</f>
        <v>Utah</v>
      </c>
      <c r="I5244" t="str">
        <f>_xlfn.XLOOKUP(Table1[[#This Row],[ZIPCODE]],Table3[zip],Table3[county])</f>
        <v>Utah County</v>
      </c>
      <c r="J5244" t="str">
        <f>IFERROR(Table1[[#This Row],[County (Utah.gov)]], SUBSTITUTE(Table1[[#This Row],[County (WPR)]], " County", ""))</f>
        <v>Utah</v>
      </c>
    </row>
    <row r="5245" spans="1:10">
      <c r="A5245" t="s">
        <v>140</v>
      </c>
      <c r="B5245" t="s">
        <v>20</v>
      </c>
      <c r="C5245">
        <v>2025</v>
      </c>
      <c r="D5245">
        <v>2</v>
      </c>
      <c r="E5245">
        <v>84664</v>
      </c>
      <c r="F5245" t="s">
        <v>290</v>
      </c>
      <c r="G5245">
        <v>8</v>
      </c>
      <c r="H5245" t="str">
        <f>_xlfn.XLOOKUP(Table1[[#This Row],[ZIPCODE]],Table2[Zip Code],Table2[County])</f>
        <v>Utah</v>
      </c>
      <c r="I5245" t="str">
        <f>_xlfn.XLOOKUP(Table1[[#This Row],[ZIPCODE]],Table3[zip],Table3[county])</f>
        <v>Utah County</v>
      </c>
      <c r="J5245" t="str">
        <f>IFERROR(Table1[[#This Row],[County (Utah.gov)]], SUBSTITUTE(Table1[[#This Row],[County (WPR)]], " County", ""))</f>
        <v>Utah</v>
      </c>
    </row>
    <row r="5246" spans="1:10">
      <c r="A5246" t="s">
        <v>140</v>
      </c>
      <c r="B5246" t="s">
        <v>20</v>
      </c>
      <c r="C5246">
        <v>2025</v>
      </c>
      <c r="D5246">
        <v>2</v>
      </c>
      <c r="E5246">
        <v>84664</v>
      </c>
      <c r="F5246" t="s">
        <v>291</v>
      </c>
      <c r="G5246">
        <v>3</v>
      </c>
      <c r="H5246" t="str">
        <f>_xlfn.XLOOKUP(Table1[[#This Row],[ZIPCODE]],Table2[Zip Code],Table2[County])</f>
        <v>Utah</v>
      </c>
      <c r="I5246" t="str">
        <f>_xlfn.XLOOKUP(Table1[[#This Row],[ZIPCODE]],Table3[zip],Table3[county])</f>
        <v>Utah County</v>
      </c>
      <c r="J5246" t="str">
        <f>IFERROR(Table1[[#This Row],[County (Utah.gov)]], SUBSTITUTE(Table1[[#This Row],[County (WPR)]], " County", ""))</f>
        <v>Utah</v>
      </c>
    </row>
    <row r="5247" spans="1:10">
      <c r="A5247" t="s">
        <v>140</v>
      </c>
      <c r="B5247" t="s">
        <v>20</v>
      </c>
      <c r="C5247">
        <v>2025</v>
      </c>
      <c r="D5247">
        <v>2</v>
      </c>
      <c r="E5247">
        <v>84665</v>
      </c>
      <c r="F5247" t="s">
        <v>290</v>
      </c>
      <c r="G5247">
        <v>1</v>
      </c>
      <c r="H5247" t="str">
        <f>_xlfn.XLOOKUP(Table1[[#This Row],[ZIPCODE]],Table2[Zip Code],Table2[County])</f>
        <v>Sanpete</v>
      </c>
      <c r="I5247" t="str">
        <f>_xlfn.XLOOKUP(Table1[[#This Row],[ZIPCODE]],Table3[zip],Table3[county])</f>
        <v>Sanpete County</v>
      </c>
      <c r="J5247" t="str">
        <f>IFERROR(Table1[[#This Row],[County (Utah.gov)]], SUBSTITUTE(Table1[[#This Row],[County (WPR)]], " County", ""))</f>
        <v>Sanpete</v>
      </c>
    </row>
    <row r="5248" spans="1:10">
      <c r="A5248" t="s">
        <v>140</v>
      </c>
      <c r="B5248" t="s">
        <v>20</v>
      </c>
      <c r="C5248">
        <v>2025</v>
      </c>
      <c r="D5248">
        <v>2</v>
      </c>
      <c r="E5248">
        <v>84701</v>
      </c>
      <c r="F5248" t="s">
        <v>290</v>
      </c>
      <c r="G5248">
        <v>3</v>
      </c>
      <c r="H5248" t="str">
        <f>_xlfn.XLOOKUP(Table1[[#This Row],[ZIPCODE]],Table2[Zip Code],Table2[County])</f>
        <v>Sevier</v>
      </c>
      <c r="I5248" t="str">
        <f>_xlfn.XLOOKUP(Table1[[#This Row],[ZIPCODE]],Table3[zip],Table3[county])</f>
        <v>Sevier County</v>
      </c>
      <c r="J5248" t="str">
        <f>IFERROR(Table1[[#This Row],[County (Utah.gov)]], SUBSTITUTE(Table1[[#This Row],[County (WPR)]], " County", ""))</f>
        <v>Sevier</v>
      </c>
    </row>
    <row r="5249" spans="1:10">
      <c r="A5249" t="s">
        <v>140</v>
      </c>
      <c r="B5249" t="s">
        <v>20</v>
      </c>
      <c r="C5249">
        <v>2025</v>
      </c>
      <c r="D5249">
        <v>2</v>
      </c>
      <c r="E5249">
        <v>84701</v>
      </c>
      <c r="F5249" t="s">
        <v>291</v>
      </c>
      <c r="G5249">
        <v>1</v>
      </c>
      <c r="H5249" t="str">
        <f>_xlfn.XLOOKUP(Table1[[#This Row],[ZIPCODE]],Table2[Zip Code],Table2[County])</f>
        <v>Sevier</v>
      </c>
      <c r="I5249" t="str">
        <f>_xlfn.XLOOKUP(Table1[[#This Row],[ZIPCODE]],Table3[zip],Table3[county])</f>
        <v>Sevier County</v>
      </c>
      <c r="J5249" t="str">
        <f>IFERROR(Table1[[#This Row],[County (Utah.gov)]], SUBSTITUTE(Table1[[#This Row],[County (WPR)]], " County", ""))</f>
        <v>Sevier</v>
      </c>
    </row>
    <row r="5250" spans="1:10">
      <c r="A5250" t="s">
        <v>140</v>
      </c>
      <c r="B5250" t="s">
        <v>20</v>
      </c>
      <c r="C5250">
        <v>2025</v>
      </c>
      <c r="D5250">
        <v>2</v>
      </c>
      <c r="E5250">
        <v>84713</v>
      </c>
      <c r="F5250" t="s">
        <v>290</v>
      </c>
      <c r="G5250">
        <v>2</v>
      </c>
      <c r="H5250" t="str">
        <f>_xlfn.XLOOKUP(Table1[[#This Row],[ZIPCODE]],Table2[Zip Code],Table2[County])</f>
        <v>Beaver</v>
      </c>
      <c r="I5250" t="str">
        <f>_xlfn.XLOOKUP(Table1[[#This Row],[ZIPCODE]],Table3[zip],Table3[county])</f>
        <v>Beaver County</v>
      </c>
      <c r="J5250" t="str">
        <f>IFERROR(Table1[[#This Row],[County (Utah.gov)]], SUBSTITUTE(Table1[[#This Row],[County (WPR)]], " County", ""))</f>
        <v>Beaver</v>
      </c>
    </row>
    <row r="5251" spans="1:10">
      <c r="A5251" t="s">
        <v>140</v>
      </c>
      <c r="B5251" t="s">
        <v>20</v>
      </c>
      <c r="C5251">
        <v>2025</v>
      </c>
      <c r="D5251">
        <v>2</v>
      </c>
      <c r="E5251">
        <v>84720</v>
      </c>
      <c r="F5251" t="s">
        <v>290</v>
      </c>
      <c r="G5251">
        <v>7</v>
      </c>
      <c r="H5251" t="str">
        <f>_xlfn.XLOOKUP(Table1[[#This Row],[ZIPCODE]],Table2[Zip Code],Table2[County])</f>
        <v>Iron</v>
      </c>
      <c r="I5251" t="str">
        <f>_xlfn.XLOOKUP(Table1[[#This Row],[ZIPCODE]],Table3[zip],Table3[county])</f>
        <v>Iron County</v>
      </c>
      <c r="J5251" t="str">
        <f>IFERROR(Table1[[#This Row],[County (Utah.gov)]], SUBSTITUTE(Table1[[#This Row],[County (WPR)]], " County", ""))</f>
        <v>Iron</v>
      </c>
    </row>
    <row r="5252" spans="1:10">
      <c r="A5252" t="s">
        <v>140</v>
      </c>
      <c r="B5252" t="s">
        <v>20</v>
      </c>
      <c r="C5252">
        <v>2025</v>
      </c>
      <c r="D5252">
        <v>2</v>
      </c>
      <c r="E5252">
        <v>84721</v>
      </c>
      <c r="F5252" t="s">
        <v>290</v>
      </c>
      <c r="G5252">
        <v>6</v>
      </c>
      <c r="H5252" t="str">
        <f>_xlfn.XLOOKUP(Table1[[#This Row],[ZIPCODE]],Table2[Zip Code],Table2[County])</f>
        <v>Iron</v>
      </c>
      <c r="I5252" t="str">
        <f>_xlfn.XLOOKUP(Table1[[#This Row],[ZIPCODE]],Table3[zip],Table3[county])</f>
        <v>Iron County</v>
      </c>
      <c r="J5252" t="str">
        <f>IFERROR(Table1[[#This Row],[County (Utah.gov)]], SUBSTITUTE(Table1[[#This Row],[County (WPR)]], " County", ""))</f>
        <v>Iron</v>
      </c>
    </row>
    <row r="5253" spans="1:10">
      <c r="A5253" t="s">
        <v>140</v>
      </c>
      <c r="B5253" t="s">
        <v>20</v>
      </c>
      <c r="C5253">
        <v>2025</v>
      </c>
      <c r="D5253">
        <v>2</v>
      </c>
      <c r="E5253">
        <v>84723</v>
      </c>
      <c r="F5253" t="s">
        <v>290</v>
      </c>
      <c r="G5253">
        <v>1</v>
      </c>
      <c r="H5253" t="str">
        <f>_xlfn.XLOOKUP(Table1[[#This Row],[ZIPCODE]],Table2[Zip Code],Table2[County])</f>
        <v>Piute</v>
      </c>
      <c r="I5253" t="str">
        <f>_xlfn.XLOOKUP(Table1[[#This Row],[ZIPCODE]],Table3[zip],Table3[county])</f>
        <v>Piute County</v>
      </c>
      <c r="J5253" t="str">
        <f>IFERROR(Table1[[#This Row],[County (Utah.gov)]], SUBSTITUTE(Table1[[#This Row],[County (WPR)]], " County", ""))</f>
        <v>Piute</v>
      </c>
    </row>
    <row r="5254" spans="1:10">
      <c r="A5254" t="s">
        <v>140</v>
      </c>
      <c r="B5254" t="s">
        <v>20</v>
      </c>
      <c r="C5254">
        <v>2025</v>
      </c>
      <c r="D5254">
        <v>2</v>
      </c>
      <c r="E5254">
        <v>84724</v>
      </c>
      <c r="F5254" t="s">
        <v>290</v>
      </c>
      <c r="G5254">
        <v>1</v>
      </c>
      <c r="H5254" t="str">
        <f>_xlfn.XLOOKUP(Table1[[#This Row],[ZIPCODE]],Table2[Zip Code],Table2[County])</f>
        <v>Sevier</v>
      </c>
      <c r="I5254" t="str">
        <f>_xlfn.XLOOKUP(Table1[[#This Row],[ZIPCODE]],Table3[zip],Table3[county])</f>
        <v>Sevier County</v>
      </c>
      <c r="J5254" t="str">
        <f>IFERROR(Table1[[#This Row],[County (Utah.gov)]], SUBSTITUTE(Table1[[#This Row],[County (WPR)]], " County", ""))</f>
        <v>Sevier</v>
      </c>
    </row>
    <row r="5255" spans="1:10">
      <c r="A5255" t="s">
        <v>140</v>
      </c>
      <c r="B5255" t="s">
        <v>20</v>
      </c>
      <c r="C5255">
        <v>2025</v>
      </c>
      <c r="D5255">
        <v>2</v>
      </c>
      <c r="E5255">
        <v>84730</v>
      </c>
      <c r="F5255" t="s">
        <v>290</v>
      </c>
      <c r="G5255">
        <v>1</v>
      </c>
      <c r="H5255" t="str">
        <f>_xlfn.XLOOKUP(Table1[[#This Row],[ZIPCODE]],Table2[Zip Code],Table2[County])</f>
        <v>Sevier</v>
      </c>
      <c r="I5255" t="str">
        <f>_xlfn.XLOOKUP(Table1[[#This Row],[ZIPCODE]],Table3[zip],Table3[county])</f>
        <v>Sevier County</v>
      </c>
      <c r="J5255" t="str">
        <f>IFERROR(Table1[[#This Row],[County (Utah.gov)]], SUBSTITUTE(Table1[[#This Row],[County (WPR)]], " County", ""))</f>
        <v>Sevier</v>
      </c>
    </row>
    <row r="5256" spans="1:10">
      <c r="A5256" t="s">
        <v>140</v>
      </c>
      <c r="B5256" t="s">
        <v>20</v>
      </c>
      <c r="C5256">
        <v>2025</v>
      </c>
      <c r="D5256">
        <v>2</v>
      </c>
      <c r="E5256">
        <v>84731</v>
      </c>
      <c r="F5256" t="s">
        <v>290</v>
      </c>
      <c r="G5256">
        <v>1</v>
      </c>
      <c r="H5256" t="str">
        <f>_xlfn.XLOOKUP(Table1[[#This Row],[ZIPCODE]],Table2[Zip Code],Table2[County])</f>
        <v>Beaver</v>
      </c>
      <c r="I5256" t="str">
        <f>_xlfn.XLOOKUP(Table1[[#This Row],[ZIPCODE]],Table3[zip],Table3[county])</f>
        <v>Beaver County</v>
      </c>
      <c r="J5256" t="str">
        <f>IFERROR(Table1[[#This Row],[County (Utah.gov)]], SUBSTITUTE(Table1[[#This Row],[County (WPR)]], " County", ""))</f>
        <v>Beaver</v>
      </c>
    </row>
    <row r="5257" spans="1:10">
      <c r="A5257" t="s">
        <v>140</v>
      </c>
      <c r="B5257" t="s">
        <v>20</v>
      </c>
      <c r="C5257">
        <v>2025</v>
      </c>
      <c r="D5257">
        <v>2</v>
      </c>
      <c r="E5257">
        <v>84732</v>
      </c>
      <c r="F5257" t="s">
        <v>290</v>
      </c>
      <c r="G5257">
        <v>1</v>
      </c>
      <c r="H5257" t="str">
        <f>_xlfn.XLOOKUP(Table1[[#This Row],[ZIPCODE]],Table2[Zip Code],Table2[County])</f>
        <v>Piute</v>
      </c>
      <c r="I5257" t="str">
        <f>_xlfn.XLOOKUP(Table1[[#This Row],[ZIPCODE]],Table3[zip],Table3[county])</f>
        <v>Piute County</v>
      </c>
      <c r="J5257" t="str">
        <f>IFERROR(Table1[[#This Row],[County (Utah.gov)]], SUBSTITUTE(Table1[[#This Row],[County (WPR)]], " County", ""))</f>
        <v>Piute</v>
      </c>
    </row>
    <row r="5258" spans="1:10">
      <c r="A5258" t="s">
        <v>140</v>
      </c>
      <c r="B5258" t="s">
        <v>20</v>
      </c>
      <c r="C5258">
        <v>2025</v>
      </c>
      <c r="D5258">
        <v>2</v>
      </c>
      <c r="E5258">
        <v>84737</v>
      </c>
      <c r="F5258" t="s">
        <v>290</v>
      </c>
      <c r="G5258">
        <v>3</v>
      </c>
      <c r="H5258" t="str">
        <f>_xlfn.XLOOKUP(Table1[[#This Row],[ZIPCODE]],Table2[Zip Code],Table2[County])</f>
        <v>Washington</v>
      </c>
      <c r="I5258" t="str">
        <f>_xlfn.XLOOKUP(Table1[[#This Row],[ZIPCODE]],Table3[zip],Table3[county])</f>
        <v>Washington County</v>
      </c>
      <c r="J5258" t="str">
        <f>IFERROR(Table1[[#This Row],[County (Utah.gov)]], SUBSTITUTE(Table1[[#This Row],[County (WPR)]], " County", ""))</f>
        <v>Washington</v>
      </c>
    </row>
    <row r="5259" spans="1:10">
      <c r="A5259" t="s">
        <v>140</v>
      </c>
      <c r="B5259" t="s">
        <v>20</v>
      </c>
      <c r="C5259">
        <v>2025</v>
      </c>
      <c r="D5259">
        <v>2</v>
      </c>
      <c r="E5259">
        <v>84739</v>
      </c>
      <c r="F5259" t="s">
        <v>290</v>
      </c>
      <c r="G5259">
        <v>1</v>
      </c>
      <c r="H5259" t="str">
        <f>_xlfn.XLOOKUP(Table1[[#This Row],[ZIPCODE]],Table2[Zip Code],Table2[County])</f>
        <v>Sevier</v>
      </c>
      <c r="I5259" t="str">
        <f>_xlfn.XLOOKUP(Table1[[#This Row],[ZIPCODE]],Table3[zip],Table3[county])</f>
        <v>Sevier County</v>
      </c>
      <c r="J5259" t="str">
        <f>IFERROR(Table1[[#This Row],[County (Utah.gov)]], SUBSTITUTE(Table1[[#This Row],[County (WPR)]], " County", ""))</f>
        <v>Sevier</v>
      </c>
    </row>
    <row r="5260" spans="1:10">
      <c r="A5260" t="s">
        <v>140</v>
      </c>
      <c r="B5260" t="s">
        <v>20</v>
      </c>
      <c r="C5260">
        <v>2025</v>
      </c>
      <c r="D5260">
        <v>2</v>
      </c>
      <c r="E5260">
        <v>84745</v>
      </c>
      <c r="F5260" t="s">
        <v>290</v>
      </c>
      <c r="G5260">
        <v>2</v>
      </c>
      <c r="H5260" t="str">
        <f>_xlfn.XLOOKUP(Table1[[#This Row],[ZIPCODE]],Table2[Zip Code],Table2[County])</f>
        <v>Washington</v>
      </c>
      <c r="I5260" t="str">
        <f>_xlfn.XLOOKUP(Table1[[#This Row],[ZIPCODE]],Table3[zip],Table3[county])</f>
        <v>Washington County</v>
      </c>
      <c r="J5260" t="str">
        <f>IFERROR(Table1[[#This Row],[County (Utah.gov)]], SUBSTITUTE(Table1[[#This Row],[County (WPR)]], " County", ""))</f>
        <v>Washington</v>
      </c>
    </row>
    <row r="5261" spans="1:10">
      <c r="A5261" t="s">
        <v>140</v>
      </c>
      <c r="B5261" t="s">
        <v>20</v>
      </c>
      <c r="C5261">
        <v>2025</v>
      </c>
      <c r="D5261">
        <v>2</v>
      </c>
      <c r="E5261">
        <v>84746</v>
      </c>
      <c r="F5261" t="s">
        <v>290</v>
      </c>
      <c r="G5261">
        <v>1</v>
      </c>
      <c r="H5261" t="str">
        <f>_xlfn.XLOOKUP(Table1[[#This Row],[ZIPCODE]],Table2[Zip Code],Table2[County])</f>
        <v>Washington</v>
      </c>
      <c r="I5261" t="str">
        <f>_xlfn.XLOOKUP(Table1[[#This Row],[ZIPCODE]],Table3[zip],Table3[county])</f>
        <v>Washington County</v>
      </c>
      <c r="J5261" t="str">
        <f>IFERROR(Table1[[#This Row],[County (Utah.gov)]], SUBSTITUTE(Table1[[#This Row],[County (WPR)]], " County", ""))</f>
        <v>Washington</v>
      </c>
    </row>
    <row r="5262" spans="1:10">
      <c r="A5262" t="s">
        <v>140</v>
      </c>
      <c r="B5262" t="s">
        <v>20</v>
      </c>
      <c r="C5262">
        <v>2025</v>
      </c>
      <c r="D5262">
        <v>2</v>
      </c>
      <c r="E5262">
        <v>84754</v>
      </c>
      <c r="F5262" t="s">
        <v>290</v>
      </c>
      <c r="G5262">
        <v>1</v>
      </c>
      <c r="H5262" t="str">
        <f>_xlfn.XLOOKUP(Table1[[#This Row],[ZIPCODE]],Table2[Zip Code],Table2[County])</f>
        <v>Sevier</v>
      </c>
      <c r="I5262" t="str">
        <f>_xlfn.XLOOKUP(Table1[[#This Row],[ZIPCODE]],Table3[zip],Table3[county])</f>
        <v>Sevier County</v>
      </c>
      <c r="J5262" t="str">
        <f>IFERROR(Table1[[#This Row],[County (Utah.gov)]], SUBSTITUTE(Table1[[#This Row],[County (WPR)]], " County", ""))</f>
        <v>Sevier</v>
      </c>
    </row>
    <row r="5263" spans="1:10">
      <c r="A5263" t="s">
        <v>140</v>
      </c>
      <c r="B5263" t="s">
        <v>20</v>
      </c>
      <c r="C5263">
        <v>2025</v>
      </c>
      <c r="D5263">
        <v>2</v>
      </c>
      <c r="E5263">
        <v>84754</v>
      </c>
      <c r="F5263" t="s">
        <v>291</v>
      </c>
      <c r="G5263">
        <v>1</v>
      </c>
      <c r="H5263" t="str">
        <f>_xlfn.XLOOKUP(Table1[[#This Row],[ZIPCODE]],Table2[Zip Code],Table2[County])</f>
        <v>Sevier</v>
      </c>
      <c r="I5263" t="str">
        <f>_xlfn.XLOOKUP(Table1[[#This Row],[ZIPCODE]],Table3[zip],Table3[county])</f>
        <v>Sevier County</v>
      </c>
      <c r="J5263" t="str">
        <f>IFERROR(Table1[[#This Row],[County (Utah.gov)]], SUBSTITUTE(Table1[[#This Row],[County (WPR)]], " County", ""))</f>
        <v>Sevier</v>
      </c>
    </row>
    <row r="5264" spans="1:10">
      <c r="A5264" t="s">
        <v>140</v>
      </c>
      <c r="B5264" t="s">
        <v>20</v>
      </c>
      <c r="C5264">
        <v>2025</v>
      </c>
      <c r="D5264">
        <v>2</v>
      </c>
      <c r="E5264">
        <v>84759</v>
      </c>
      <c r="F5264" t="s">
        <v>290</v>
      </c>
      <c r="G5264">
        <v>1</v>
      </c>
      <c r="H5264" t="str">
        <f>_xlfn.XLOOKUP(Table1[[#This Row],[ZIPCODE]],Table2[Zip Code],Table2[County])</f>
        <v>Garfield</v>
      </c>
      <c r="I5264" t="str">
        <f>_xlfn.XLOOKUP(Table1[[#This Row],[ZIPCODE]],Table3[zip],Table3[county])</f>
        <v>Garfield County</v>
      </c>
      <c r="J5264" t="str">
        <f>IFERROR(Table1[[#This Row],[County (Utah.gov)]], SUBSTITUTE(Table1[[#This Row],[County (WPR)]], " County", ""))</f>
        <v>Garfield</v>
      </c>
    </row>
    <row r="5265" spans="1:10">
      <c r="A5265" t="s">
        <v>140</v>
      </c>
      <c r="B5265" t="s">
        <v>20</v>
      </c>
      <c r="C5265">
        <v>2025</v>
      </c>
      <c r="D5265">
        <v>2</v>
      </c>
      <c r="E5265">
        <v>84761</v>
      </c>
      <c r="F5265" t="s">
        <v>290</v>
      </c>
      <c r="G5265">
        <v>1</v>
      </c>
      <c r="H5265" t="str">
        <f>_xlfn.XLOOKUP(Table1[[#This Row],[ZIPCODE]],Table2[Zip Code],Table2[County])</f>
        <v>Iron</v>
      </c>
      <c r="I5265" t="str">
        <f>_xlfn.XLOOKUP(Table1[[#This Row],[ZIPCODE]],Table3[zip],Table3[county])</f>
        <v>Iron County</v>
      </c>
      <c r="J5265" t="str">
        <f>IFERROR(Table1[[#This Row],[County (Utah.gov)]], SUBSTITUTE(Table1[[#This Row],[County (WPR)]], " County", ""))</f>
        <v>Iron</v>
      </c>
    </row>
    <row r="5266" spans="1:10">
      <c r="A5266" t="s">
        <v>140</v>
      </c>
      <c r="B5266" t="s">
        <v>20</v>
      </c>
      <c r="C5266">
        <v>2025</v>
      </c>
      <c r="D5266">
        <v>2</v>
      </c>
      <c r="E5266">
        <v>84761</v>
      </c>
      <c r="F5266" t="s">
        <v>291</v>
      </c>
      <c r="G5266">
        <v>1</v>
      </c>
      <c r="H5266" t="str">
        <f>_xlfn.XLOOKUP(Table1[[#This Row],[ZIPCODE]],Table2[Zip Code],Table2[County])</f>
        <v>Iron</v>
      </c>
      <c r="I5266" t="str">
        <f>_xlfn.XLOOKUP(Table1[[#This Row],[ZIPCODE]],Table3[zip],Table3[county])</f>
        <v>Iron County</v>
      </c>
      <c r="J5266" t="str">
        <f>IFERROR(Table1[[#This Row],[County (Utah.gov)]], SUBSTITUTE(Table1[[#This Row],[County (WPR)]], " County", ""))</f>
        <v>Iron</v>
      </c>
    </row>
    <row r="5267" spans="1:10">
      <c r="A5267" t="s">
        <v>140</v>
      </c>
      <c r="B5267" t="s">
        <v>20</v>
      </c>
      <c r="C5267">
        <v>2025</v>
      </c>
      <c r="D5267">
        <v>2</v>
      </c>
      <c r="E5267">
        <v>84764</v>
      </c>
      <c r="F5267" t="s">
        <v>290</v>
      </c>
      <c r="G5267">
        <v>1</v>
      </c>
      <c r="H5267" t="str">
        <f>_xlfn.XLOOKUP(Table1[[#This Row],[ZIPCODE]],Table2[Zip Code],Table2[County])</f>
        <v>Garfield</v>
      </c>
      <c r="I5267" t="str">
        <f>_xlfn.XLOOKUP(Table1[[#This Row],[ZIPCODE]],Table3[zip],Table3[county])</f>
        <v>Garfield County</v>
      </c>
      <c r="J5267" t="str">
        <f>IFERROR(Table1[[#This Row],[County (Utah.gov)]], SUBSTITUTE(Table1[[#This Row],[County (WPR)]], " County", ""))</f>
        <v>Garfield</v>
      </c>
    </row>
    <row r="5268" spans="1:10">
      <c r="A5268" t="s">
        <v>140</v>
      </c>
      <c r="B5268" t="s">
        <v>20</v>
      </c>
      <c r="C5268">
        <v>2025</v>
      </c>
      <c r="D5268">
        <v>2</v>
      </c>
      <c r="E5268">
        <v>84765</v>
      </c>
      <c r="F5268" t="s">
        <v>290</v>
      </c>
      <c r="G5268">
        <v>3</v>
      </c>
      <c r="H5268" t="str">
        <f>_xlfn.XLOOKUP(Table1[[#This Row],[ZIPCODE]],Table2[Zip Code],Table2[County])</f>
        <v>Washington</v>
      </c>
      <c r="I5268" t="str">
        <f>_xlfn.XLOOKUP(Table1[[#This Row],[ZIPCODE]],Table3[zip],Table3[county])</f>
        <v>Washington County</v>
      </c>
      <c r="J5268" t="str">
        <f>IFERROR(Table1[[#This Row],[County (Utah.gov)]], SUBSTITUTE(Table1[[#This Row],[County (WPR)]], " County", ""))</f>
        <v>Washington</v>
      </c>
    </row>
    <row r="5269" spans="1:10">
      <c r="A5269" t="s">
        <v>140</v>
      </c>
      <c r="B5269" t="s">
        <v>20</v>
      </c>
      <c r="C5269">
        <v>2025</v>
      </c>
      <c r="D5269">
        <v>2</v>
      </c>
      <c r="E5269">
        <v>84770</v>
      </c>
      <c r="F5269" t="s">
        <v>290</v>
      </c>
      <c r="G5269">
        <v>10</v>
      </c>
      <c r="H5269" t="str">
        <f>_xlfn.XLOOKUP(Table1[[#This Row],[ZIPCODE]],Table2[Zip Code],Table2[County])</f>
        <v>Washington</v>
      </c>
      <c r="I5269" t="str">
        <f>_xlfn.XLOOKUP(Table1[[#This Row],[ZIPCODE]],Table3[zip],Table3[county])</f>
        <v>Washington County</v>
      </c>
      <c r="J5269" t="str">
        <f>IFERROR(Table1[[#This Row],[County (Utah.gov)]], SUBSTITUTE(Table1[[#This Row],[County (WPR)]], " County", ""))</f>
        <v>Washington</v>
      </c>
    </row>
    <row r="5270" spans="1:10">
      <c r="A5270" t="s">
        <v>140</v>
      </c>
      <c r="B5270" t="s">
        <v>20</v>
      </c>
      <c r="C5270">
        <v>2025</v>
      </c>
      <c r="D5270">
        <v>2</v>
      </c>
      <c r="E5270">
        <v>84770</v>
      </c>
      <c r="F5270" t="s">
        <v>291</v>
      </c>
      <c r="G5270">
        <v>2</v>
      </c>
      <c r="H5270" t="str">
        <f>_xlfn.XLOOKUP(Table1[[#This Row],[ZIPCODE]],Table2[Zip Code],Table2[County])</f>
        <v>Washington</v>
      </c>
      <c r="I5270" t="str">
        <f>_xlfn.XLOOKUP(Table1[[#This Row],[ZIPCODE]],Table3[zip],Table3[county])</f>
        <v>Washington County</v>
      </c>
      <c r="J5270" t="str">
        <f>IFERROR(Table1[[#This Row],[County (Utah.gov)]], SUBSTITUTE(Table1[[#This Row],[County (WPR)]], " County", ""))</f>
        <v>Washington</v>
      </c>
    </row>
    <row r="5271" spans="1:10">
      <c r="A5271" t="s">
        <v>140</v>
      </c>
      <c r="B5271" t="s">
        <v>20</v>
      </c>
      <c r="C5271">
        <v>2025</v>
      </c>
      <c r="D5271">
        <v>2</v>
      </c>
      <c r="E5271">
        <v>84780</v>
      </c>
      <c r="F5271" t="s">
        <v>290</v>
      </c>
      <c r="G5271">
        <v>6</v>
      </c>
      <c r="H5271" t="str">
        <f>_xlfn.XLOOKUP(Table1[[#This Row],[ZIPCODE]],Table2[Zip Code],Table2[County])</f>
        <v>Washington</v>
      </c>
      <c r="I5271" t="str">
        <f>_xlfn.XLOOKUP(Table1[[#This Row],[ZIPCODE]],Table3[zip],Table3[county])</f>
        <v>Washington County</v>
      </c>
      <c r="J5271" t="str">
        <f>IFERROR(Table1[[#This Row],[County (Utah.gov)]], SUBSTITUTE(Table1[[#This Row],[County (WPR)]], " County", ""))</f>
        <v>Washington</v>
      </c>
    </row>
    <row r="5272" spans="1:10">
      <c r="A5272" t="s">
        <v>140</v>
      </c>
      <c r="B5272" t="s">
        <v>20</v>
      </c>
      <c r="C5272">
        <v>2025</v>
      </c>
      <c r="D5272">
        <v>2</v>
      </c>
      <c r="E5272">
        <v>84780</v>
      </c>
      <c r="F5272" t="s">
        <v>291</v>
      </c>
      <c r="G5272">
        <v>1</v>
      </c>
      <c r="H5272" t="str">
        <f>_xlfn.XLOOKUP(Table1[[#This Row],[ZIPCODE]],Table2[Zip Code],Table2[County])</f>
        <v>Washington</v>
      </c>
      <c r="I5272" t="str">
        <f>_xlfn.XLOOKUP(Table1[[#This Row],[ZIPCODE]],Table3[zip],Table3[county])</f>
        <v>Washington County</v>
      </c>
      <c r="J5272" t="str">
        <f>IFERROR(Table1[[#This Row],[County (Utah.gov)]], SUBSTITUTE(Table1[[#This Row],[County (WPR)]], " County", ""))</f>
        <v>Washington</v>
      </c>
    </row>
    <row r="5273" spans="1:10">
      <c r="A5273" t="s">
        <v>140</v>
      </c>
      <c r="B5273" t="s">
        <v>20</v>
      </c>
      <c r="C5273">
        <v>2025</v>
      </c>
      <c r="D5273">
        <v>2</v>
      </c>
      <c r="E5273">
        <v>84790</v>
      </c>
      <c r="F5273" t="s">
        <v>290</v>
      </c>
      <c r="G5273">
        <v>15</v>
      </c>
      <c r="H5273" t="str">
        <f>_xlfn.XLOOKUP(Table1[[#This Row],[ZIPCODE]],Table2[Zip Code],Table2[County])</f>
        <v>Washington</v>
      </c>
      <c r="I5273" t="str">
        <f>_xlfn.XLOOKUP(Table1[[#This Row],[ZIPCODE]],Table3[zip],Table3[county])</f>
        <v>Washington County</v>
      </c>
      <c r="J5273" t="str">
        <f>IFERROR(Table1[[#This Row],[County (Utah.gov)]], SUBSTITUTE(Table1[[#This Row],[County (WPR)]], " County", ""))</f>
        <v>Washington</v>
      </c>
    </row>
    <row r="5274" spans="1:10">
      <c r="A5274" t="s">
        <v>140</v>
      </c>
      <c r="B5274" t="s">
        <v>20</v>
      </c>
      <c r="C5274">
        <v>2025</v>
      </c>
      <c r="D5274">
        <v>2</v>
      </c>
      <c r="E5274">
        <v>84790</v>
      </c>
      <c r="F5274" t="s">
        <v>291</v>
      </c>
      <c r="G5274">
        <v>1</v>
      </c>
      <c r="H5274" t="str">
        <f>_xlfn.XLOOKUP(Table1[[#This Row],[ZIPCODE]],Table2[Zip Code],Table2[County])</f>
        <v>Washington</v>
      </c>
      <c r="I5274" t="str">
        <f>_xlfn.XLOOKUP(Table1[[#This Row],[ZIPCODE]],Table3[zip],Table3[county])</f>
        <v>Washington County</v>
      </c>
      <c r="J5274" t="str">
        <f>IFERROR(Table1[[#This Row],[County (Utah.gov)]], SUBSTITUTE(Table1[[#This Row],[County (WPR)]], " County", ""))</f>
        <v>Washington</v>
      </c>
    </row>
    <row r="5275" spans="1:10">
      <c r="A5275" t="s">
        <v>140</v>
      </c>
      <c r="B5275" t="s">
        <v>324</v>
      </c>
      <c r="C5275">
        <v>2025</v>
      </c>
      <c r="D5275">
        <v>2</v>
      </c>
      <c r="E5275">
        <v>84003</v>
      </c>
      <c r="F5275" t="s">
        <v>290</v>
      </c>
      <c r="G5275">
        <v>2</v>
      </c>
      <c r="H5275" t="str">
        <f>_xlfn.XLOOKUP(Table1[[#This Row],[ZIPCODE]],Table2[Zip Code],Table2[County])</f>
        <v>Utah</v>
      </c>
      <c r="I5275" t="str">
        <f>_xlfn.XLOOKUP(Table1[[#This Row],[ZIPCODE]],Table3[zip],Table3[county])</f>
        <v>Utah County</v>
      </c>
      <c r="J5275" t="str">
        <f>IFERROR(Table1[[#This Row],[County (Utah.gov)]], SUBSTITUTE(Table1[[#This Row],[County (WPR)]], " County", ""))</f>
        <v>Utah</v>
      </c>
    </row>
    <row r="5276" spans="1:10">
      <c r="A5276" t="s">
        <v>140</v>
      </c>
      <c r="B5276" t="s">
        <v>324</v>
      </c>
      <c r="C5276">
        <v>2025</v>
      </c>
      <c r="D5276">
        <v>2</v>
      </c>
      <c r="E5276">
        <v>84003</v>
      </c>
      <c r="F5276" t="s">
        <v>291</v>
      </c>
      <c r="G5276">
        <v>1</v>
      </c>
      <c r="H5276" t="str">
        <f>_xlfn.XLOOKUP(Table1[[#This Row],[ZIPCODE]],Table2[Zip Code],Table2[County])</f>
        <v>Utah</v>
      </c>
      <c r="I5276" t="str">
        <f>_xlfn.XLOOKUP(Table1[[#This Row],[ZIPCODE]],Table3[zip],Table3[county])</f>
        <v>Utah County</v>
      </c>
      <c r="J5276" t="str">
        <f>IFERROR(Table1[[#This Row],[County (Utah.gov)]], SUBSTITUTE(Table1[[#This Row],[County (WPR)]], " County", ""))</f>
        <v>Utah</v>
      </c>
    </row>
    <row r="5277" spans="1:10">
      <c r="A5277" t="s">
        <v>140</v>
      </c>
      <c r="B5277" t="s">
        <v>324</v>
      </c>
      <c r="C5277">
        <v>2025</v>
      </c>
      <c r="D5277">
        <v>2</v>
      </c>
      <c r="E5277">
        <v>84005</v>
      </c>
      <c r="F5277" t="s">
        <v>290</v>
      </c>
      <c r="G5277">
        <v>1</v>
      </c>
      <c r="H5277" t="e">
        <f>_xlfn.XLOOKUP(Table1[[#This Row],[ZIPCODE]],Table2[Zip Code],Table2[County])</f>
        <v>#N/A</v>
      </c>
      <c r="I5277" t="str">
        <f>_xlfn.XLOOKUP(Table1[[#This Row],[ZIPCODE]],Table3[zip],Table3[county])</f>
        <v>Utah County</v>
      </c>
      <c r="J5277" t="str">
        <f>IFERROR(Table1[[#This Row],[County (Utah.gov)]], SUBSTITUTE(Table1[[#This Row],[County (WPR)]], " County", ""))</f>
        <v>Utah</v>
      </c>
    </row>
    <row r="5278" spans="1:10">
      <c r="A5278" t="s">
        <v>140</v>
      </c>
      <c r="B5278" t="s">
        <v>324</v>
      </c>
      <c r="C5278">
        <v>2025</v>
      </c>
      <c r="D5278">
        <v>2</v>
      </c>
      <c r="E5278">
        <v>84005</v>
      </c>
      <c r="F5278" t="s">
        <v>291</v>
      </c>
      <c r="G5278">
        <v>2</v>
      </c>
      <c r="H5278" t="e">
        <f>_xlfn.XLOOKUP(Table1[[#This Row],[ZIPCODE]],Table2[Zip Code],Table2[County])</f>
        <v>#N/A</v>
      </c>
      <c r="I5278" t="str">
        <f>_xlfn.XLOOKUP(Table1[[#This Row],[ZIPCODE]],Table3[zip],Table3[county])</f>
        <v>Utah County</v>
      </c>
      <c r="J5278" t="str">
        <f>IFERROR(Table1[[#This Row],[County (Utah.gov)]], SUBSTITUTE(Table1[[#This Row],[County (WPR)]], " County", ""))</f>
        <v>Utah</v>
      </c>
    </row>
    <row r="5279" spans="1:10">
      <c r="A5279" t="s">
        <v>140</v>
      </c>
      <c r="B5279" t="s">
        <v>324</v>
      </c>
      <c r="C5279">
        <v>2025</v>
      </c>
      <c r="D5279">
        <v>2</v>
      </c>
      <c r="E5279">
        <v>84009</v>
      </c>
      <c r="F5279" t="s">
        <v>290</v>
      </c>
      <c r="G5279">
        <v>4</v>
      </c>
      <c r="H5279" t="e">
        <f>_xlfn.XLOOKUP(Table1[[#This Row],[ZIPCODE]],Table2[Zip Code],Table2[County])</f>
        <v>#N/A</v>
      </c>
      <c r="I5279" t="str">
        <f>_xlfn.XLOOKUP(Table1[[#This Row],[ZIPCODE]],Table3[zip],Table3[county])</f>
        <v>Salt Lake County</v>
      </c>
      <c r="J5279" t="str">
        <f>IFERROR(Table1[[#This Row],[County (Utah.gov)]], SUBSTITUTE(Table1[[#This Row],[County (WPR)]], " County", ""))</f>
        <v>Salt Lake</v>
      </c>
    </row>
    <row r="5280" spans="1:10">
      <c r="A5280" t="s">
        <v>140</v>
      </c>
      <c r="B5280" t="s">
        <v>324</v>
      </c>
      <c r="C5280">
        <v>2025</v>
      </c>
      <c r="D5280">
        <v>2</v>
      </c>
      <c r="E5280">
        <v>84009</v>
      </c>
      <c r="F5280" t="s">
        <v>291</v>
      </c>
      <c r="G5280">
        <v>1</v>
      </c>
      <c r="H5280" t="e">
        <f>_xlfn.XLOOKUP(Table1[[#This Row],[ZIPCODE]],Table2[Zip Code],Table2[County])</f>
        <v>#N/A</v>
      </c>
      <c r="I5280" t="str">
        <f>_xlfn.XLOOKUP(Table1[[#This Row],[ZIPCODE]],Table3[zip],Table3[county])</f>
        <v>Salt Lake County</v>
      </c>
      <c r="J5280" t="str">
        <f>IFERROR(Table1[[#This Row],[County (Utah.gov)]], SUBSTITUTE(Table1[[#This Row],[County (WPR)]], " County", ""))</f>
        <v>Salt Lake</v>
      </c>
    </row>
    <row r="5281" spans="1:10">
      <c r="A5281" t="s">
        <v>140</v>
      </c>
      <c r="B5281" t="s">
        <v>324</v>
      </c>
      <c r="C5281">
        <v>2025</v>
      </c>
      <c r="D5281">
        <v>2</v>
      </c>
      <c r="E5281">
        <v>84010</v>
      </c>
      <c r="F5281" t="s">
        <v>290</v>
      </c>
      <c r="G5281">
        <v>29</v>
      </c>
      <c r="H5281" t="str">
        <f>_xlfn.XLOOKUP(Table1[[#This Row],[ZIPCODE]],Table2[Zip Code],Table2[County])</f>
        <v>Davis</v>
      </c>
      <c r="I5281" t="str">
        <f>_xlfn.XLOOKUP(Table1[[#This Row],[ZIPCODE]],Table3[zip],Table3[county])</f>
        <v>Davis County</v>
      </c>
      <c r="J5281" t="str">
        <f>IFERROR(Table1[[#This Row],[County (Utah.gov)]], SUBSTITUTE(Table1[[#This Row],[County (WPR)]], " County", ""))</f>
        <v>Davis</v>
      </c>
    </row>
    <row r="5282" spans="1:10">
      <c r="A5282" t="s">
        <v>140</v>
      </c>
      <c r="B5282" t="s">
        <v>324</v>
      </c>
      <c r="C5282">
        <v>2025</v>
      </c>
      <c r="D5282">
        <v>2</v>
      </c>
      <c r="E5282">
        <v>84010</v>
      </c>
      <c r="F5282" t="s">
        <v>291</v>
      </c>
      <c r="G5282">
        <v>18</v>
      </c>
      <c r="H5282" t="str">
        <f>_xlfn.XLOOKUP(Table1[[#This Row],[ZIPCODE]],Table2[Zip Code],Table2[County])</f>
        <v>Davis</v>
      </c>
      <c r="I5282" t="str">
        <f>_xlfn.XLOOKUP(Table1[[#This Row],[ZIPCODE]],Table3[zip],Table3[county])</f>
        <v>Davis County</v>
      </c>
      <c r="J5282" t="str">
        <f>IFERROR(Table1[[#This Row],[County (Utah.gov)]], SUBSTITUTE(Table1[[#This Row],[County (WPR)]], " County", ""))</f>
        <v>Davis</v>
      </c>
    </row>
    <row r="5283" spans="1:10">
      <c r="A5283" t="s">
        <v>140</v>
      </c>
      <c r="B5283" t="s">
        <v>324</v>
      </c>
      <c r="C5283">
        <v>2025</v>
      </c>
      <c r="D5283">
        <v>2</v>
      </c>
      <c r="E5283">
        <v>84014</v>
      </c>
      <c r="F5283" t="s">
        <v>290</v>
      </c>
      <c r="G5283">
        <v>21</v>
      </c>
      <c r="H5283" t="str">
        <f>_xlfn.XLOOKUP(Table1[[#This Row],[ZIPCODE]],Table2[Zip Code],Table2[County])</f>
        <v>Davis</v>
      </c>
      <c r="I5283" t="str">
        <f>_xlfn.XLOOKUP(Table1[[#This Row],[ZIPCODE]],Table3[zip],Table3[county])</f>
        <v>Davis County</v>
      </c>
      <c r="J5283" t="str">
        <f>IFERROR(Table1[[#This Row],[County (Utah.gov)]], SUBSTITUTE(Table1[[#This Row],[County (WPR)]], " County", ""))</f>
        <v>Davis</v>
      </c>
    </row>
    <row r="5284" spans="1:10">
      <c r="A5284" t="s">
        <v>140</v>
      </c>
      <c r="B5284" t="s">
        <v>324</v>
      </c>
      <c r="C5284">
        <v>2025</v>
      </c>
      <c r="D5284">
        <v>2</v>
      </c>
      <c r="E5284">
        <v>84014</v>
      </c>
      <c r="F5284" t="s">
        <v>291</v>
      </c>
      <c r="G5284">
        <v>11</v>
      </c>
      <c r="H5284" t="str">
        <f>_xlfn.XLOOKUP(Table1[[#This Row],[ZIPCODE]],Table2[Zip Code],Table2[County])</f>
        <v>Davis</v>
      </c>
      <c r="I5284" t="str">
        <f>_xlfn.XLOOKUP(Table1[[#This Row],[ZIPCODE]],Table3[zip],Table3[county])</f>
        <v>Davis County</v>
      </c>
      <c r="J5284" t="str">
        <f>IFERROR(Table1[[#This Row],[County (Utah.gov)]], SUBSTITUTE(Table1[[#This Row],[County (WPR)]], " County", ""))</f>
        <v>Davis</v>
      </c>
    </row>
    <row r="5285" spans="1:10">
      <c r="A5285" t="s">
        <v>140</v>
      </c>
      <c r="B5285" t="s">
        <v>324</v>
      </c>
      <c r="C5285">
        <v>2025</v>
      </c>
      <c r="D5285">
        <v>2</v>
      </c>
      <c r="E5285">
        <v>84015</v>
      </c>
      <c r="F5285" t="s">
        <v>290</v>
      </c>
      <c r="G5285">
        <v>164</v>
      </c>
      <c r="H5285" t="str">
        <f>_xlfn.XLOOKUP(Table1[[#This Row],[ZIPCODE]],Table2[Zip Code],Table2[County])</f>
        <v>Davis</v>
      </c>
      <c r="I5285" t="str">
        <f>_xlfn.XLOOKUP(Table1[[#This Row],[ZIPCODE]],Table3[zip],Table3[county])</f>
        <v>Davis County</v>
      </c>
      <c r="J5285" t="str">
        <f>IFERROR(Table1[[#This Row],[County (Utah.gov)]], SUBSTITUTE(Table1[[#This Row],[County (WPR)]], " County", ""))</f>
        <v>Davis</v>
      </c>
    </row>
    <row r="5286" spans="1:10">
      <c r="A5286" t="s">
        <v>140</v>
      </c>
      <c r="B5286" t="s">
        <v>324</v>
      </c>
      <c r="C5286">
        <v>2025</v>
      </c>
      <c r="D5286">
        <v>2</v>
      </c>
      <c r="E5286">
        <v>84015</v>
      </c>
      <c r="F5286" t="s">
        <v>291</v>
      </c>
      <c r="G5286">
        <v>96</v>
      </c>
      <c r="H5286" t="str">
        <f>_xlfn.XLOOKUP(Table1[[#This Row],[ZIPCODE]],Table2[Zip Code],Table2[County])</f>
        <v>Davis</v>
      </c>
      <c r="I5286" t="str">
        <f>_xlfn.XLOOKUP(Table1[[#This Row],[ZIPCODE]],Table3[zip],Table3[county])</f>
        <v>Davis County</v>
      </c>
      <c r="J5286" t="str">
        <f>IFERROR(Table1[[#This Row],[County (Utah.gov)]], SUBSTITUTE(Table1[[#This Row],[County (WPR)]], " County", ""))</f>
        <v>Davis</v>
      </c>
    </row>
    <row r="5287" spans="1:10">
      <c r="A5287" t="s">
        <v>140</v>
      </c>
      <c r="B5287" t="s">
        <v>324</v>
      </c>
      <c r="C5287">
        <v>2025</v>
      </c>
      <c r="D5287">
        <v>2</v>
      </c>
      <c r="E5287">
        <v>84016</v>
      </c>
      <c r="F5287" t="s">
        <v>291</v>
      </c>
      <c r="G5287">
        <v>1</v>
      </c>
      <c r="H5287" t="str">
        <f>_xlfn.XLOOKUP(Table1[[#This Row],[ZIPCODE]],Table2[Zip Code],Table2[County])</f>
        <v>Davis</v>
      </c>
      <c r="I5287" t="e">
        <f>_xlfn.XLOOKUP(Table1[[#This Row],[ZIPCODE]],Table3[zip],Table3[county])</f>
        <v>#N/A</v>
      </c>
      <c r="J5287" t="str">
        <f>IFERROR(Table1[[#This Row],[County (Utah.gov)]], SUBSTITUTE(Table1[[#This Row],[County (WPR)]], " County", ""))</f>
        <v>Davis</v>
      </c>
    </row>
    <row r="5288" spans="1:10">
      <c r="A5288" t="s">
        <v>140</v>
      </c>
      <c r="B5288" t="s">
        <v>324</v>
      </c>
      <c r="C5288">
        <v>2025</v>
      </c>
      <c r="D5288">
        <v>2</v>
      </c>
      <c r="E5288">
        <v>84017</v>
      </c>
      <c r="F5288" t="s">
        <v>290</v>
      </c>
      <c r="G5288">
        <v>2</v>
      </c>
      <c r="H5288" t="str">
        <f>_xlfn.XLOOKUP(Table1[[#This Row],[ZIPCODE]],Table2[Zip Code],Table2[County])</f>
        <v>Summit</v>
      </c>
      <c r="I5288" t="str">
        <f>_xlfn.XLOOKUP(Table1[[#This Row],[ZIPCODE]],Table3[zip],Table3[county])</f>
        <v>Summit County</v>
      </c>
      <c r="J5288" t="str">
        <f>IFERROR(Table1[[#This Row],[County (Utah.gov)]], SUBSTITUTE(Table1[[#This Row],[County (WPR)]], " County", ""))</f>
        <v>Summit</v>
      </c>
    </row>
    <row r="5289" spans="1:10">
      <c r="A5289" t="s">
        <v>140</v>
      </c>
      <c r="B5289" t="s">
        <v>324</v>
      </c>
      <c r="C5289">
        <v>2025</v>
      </c>
      <c r="D5289">
        <v>2</v>
      </c>
      <c r="E5289">
        <v>84017</v>
      </c>
      <c r="F5289" t="s">
        <v>291</v>
      </c>
      <c r="G5289">
        <v>3</v>
      </c>
      <c r="H5289" t="str">
        <f>_xlfn.XLOOKUP(Table1[[#This Row],[ZIPCODE]],Table2[Zip Code],Table2[County])</f>
        <v>Summit</v>
      </c>
      <c r="I5289" t="str">
        <f>_xlfn.XLOOKUP(Table1[[#This Row],[ZIPCODE]],Table3[zip],Table3[county])</f>
        <v>Summit County</v>
      </c>
      <c r="J5289" t="str">
        <f>IFERROR(Table1[[#This Row],[County (Utah.gov)]], SUBSTITUTE(Table1[[#This Row],[County (WPR)]], " County", ""))</f>
        <v>Summit</v>
      </c>
    </row>
    <row r="5290" spans="1:10">
      <c r="A5290" t="s">
        <v>140</v>
      </c>
      <c r="B5290" t="s">
        <v>324</v>
      </c>
      <c r="C5290">
        <v>2025</v>
      </c>
      <c r="D5290">
        <v>2</v>
      </c>
      <c r="E5290">
        <v>84020</v>
      </c>
      <c r="F5290" t="s">
        <v>290</v>
      </c>
      <c r="G5290">
        <v>4</v>
      </c>
      <c r="H5290" t="str">
        <f>_xlfn.XLOOKUP(Table1[[#This Row],[ZIPCODE]],Table2[Zip Code],Table2[County])</f>
        <v>Salt Lake</v>
      </c>
      <c r="I5290" t="str">
        <f>_xlfn.XLOOKUP(Table1[[#This Row],[ZIPCODE]],Table3[zip],Table3[county])</f>
        <v>Salt Lake County</v>
      </c>
      <c r="J5290" t="str">
        <f>IFERROR(Table1[[#This Row],[County (Utah.gov)]], SUBSTITUTE(Table1[[#This Row],[County (WPR)]], " County", ""))</f>
        <v>Salt Lake</v>
      </c>
    </row>
    <row r="5291" spans="1:10">
      <c r="A5291" t="s">
        <v>140</v>
      </c>
      <c r="B5291" t="s">
        <v>324</v>
      </c>
      <c r="C5291">
        <v>2025</v>
      </c>
      <c r="D5291">
        <v>2</v>
      </c>
      <c r="E5291">
        <v>84020</v>
      </c>
      <c r="F5291" t="s">
        <v>291</v>
      </c>
      <c r="G5291">
        <v>1</v>
      </c>
      <c r="H5291" t="str">
        <f>_xlfn.XLOOKUP(Table1[[#This Row],[ZIPCODE]],Table2[Zip Code],Table2[County])</f>
        <v>Salt Lake</v>
      </c>
      <c r="I5291" t="str">
        <f>_xlfn.XLOOKUP(Table1[[#This Row],[ZIPCODE]],Table3[zip],Table3[county])</f>
        <v>Salt Lake County</v>
      </c>
      <c r="J5291" t="str">
        <f>IFERROR(Table1[[#This Row],[County (Utah.gov)]], SUBSTITUTE(Table1[[#This Row],[County (WPR)]], " County", ""))</f>
        <v>Salt Lake</v>
      </c>
    </row>
    <row r="5292" spans="1:10">
      <c r="A5292" t="s">
        <v>140</v>
      </c>
      <c r="B5292" t="s">
        <v>324</v>
      </c>
      <c r="C5292">
        <v>2025</v>
      </c>
      <c r="D5292">
        <v>2</v>
      </c>
      <c r="E5292">
        <v>84025</v>
      </c>
      <c r="F5292" t="s">
        <v>290</v>
      </c>
      <c r="G5292">
        <v>36</v>
      </c>
      <c r="H5292" t="str">
        <f>_xlfn.XLOOKUP(Table1[[#This Row],[ZIPCODE]],Table2[Zip Code],Table2[County])</f>
        <v>Davis</v>
      </c>
      <c r="I5292" t="str">
        <f>_xlfn.XLOOKUP(Table1[[#This Row],[ZIPCODE]],Table3[zip],Table3[county])</f>
        <v>Davis County</v>
      </c>
      <c r="J5292" t="str">
        <f>IFERROR(Table1[[#This Row],[County (Utah.gov)]], SUBSTITUTE(Table1[[#This Row],[County (WPR)]], " County", ""))</f>
        <v>Davis</v>
      </c>
    </row>
    <row r="5293" spans="1:10">
      <c r="A5293" t="s">
        <v>140</v>
      </c>
      <c r="B5293" t="s">
        <v>324</v>
      </c>
      <c r="C5293">
        <v>2025</v>
      </c>
      <c r="D5293">
        <v>2</v>
      </c>
      <c r="E5293">
        <v>84025</v>
      </c>
      <c r="F5293" t="s">
        <v>291</v>
      </c>
      <c r="G5293">
        <v>20</v>
      </c>
      <c r="H5293" t="str">
        <f>_xlfn.XLOOKUP(Table1[[#This Row],[ZIPCODE]],Table2[Zip Code],Table2[County])</f>
        <v>Davis</v>
      </c>
      <c r="I5293" t="str">
        <f>_xlfn.XLOOKUP(Table1[[#This Row],[ZIPCODE]],Table3[zip],Table3[county])</f>
        <v>Davis County</v>
      </c>
      <c r="J5293" t="str">
        <f>IFERROR(Table1[[#This Row],[County (Utah.gov)]], SUBSTITUTE(Table1[[#This Row],[County (WPR)]], " County", ""))</f>
        <v>Davis</v>
      </c>
    </row>
    <row r="5294" spans="1:10">
      <c r="A5294" t="s">
        <v>140</v>
      </c>
      <c r="B5294" t="s">
        <v>324</v>
      </c>
      <c r="C5294">
        <v>2025</v>
      </c>
      <c r="D5294">
        <v>2</v>
      </c>
      <c r="E5294">
        <v>84026</v>
      </c>
      <c r="F5294" t="s">
        <v>291</v>
      </c>
      <c r="G5294">
        <v>1</v>
      </c>
      <c r="H5294" t="str">
        <f>_xlfn.XLOOKUP(Table1[[#This Row],[ZIPCODE]],Table2[Zip Code],Table2[County])</f>
        <v>Uintah</v>
      </c>
      <c r="I5294" t="str">
        <f>_xlfn.XLOOKUP(Table1[[#This Row],[ZIPCODE]],Table3[zip],Table3[county])</f>
        <v>Uintah County</v>
      </c>
      <c r="J5294" t="str">
        <f>IFERROR(Table1[[#This Row],[County (Utah.gov)]], SUBSTITUTE(Table1[[#This Row],[County (WPR)]], " County", ""))</f>
        <v>Uintah</v>
      </c>
    </row>
    <row r="5295" spans="1:10">
      <c r="A5295" t="s">
        <v>140</v>
      </c>
      <c r="B5295" t="s">
        <v>324</v>
      </c>
      <c r="C5295">
        <v>2025</v>
      </c>
      <c r="D5295">
        <v>2</v>
      </c>
      <c r="E5295">
        <v>84032</v>
      </c>
      <c r="F5295" t="s">
        <v>290</v>
      </c>
      <c r="G5295">
        <v>2</v>
      </c>
      <c r="H5295" t="str">
        <f>_xlfn.XLOOKUP(Table1[[#This Row],[ZIPCODE]],Table2[Zip Code],Table2[County])</f>
        <v>Wasatch</v>
      </c>
      <c r="I5295" t="str">
        <f>_xlfn.XLOOKUP(Table1[[#This Row],[ZIPCODE]],Table3[zip],Table3[county])</f>
        <v>Wasatch County</v>
      </c>
      <c r="J5295" t="str">
        <f>IFERROR(Table1[[#This Row],[County (Utah.gov)]], SUBSTITUTE(Table1[[#This Row],[County (WPR)]], " County", ""))</f>
        <v>Wasatch</v>
      </c>
    </row>
    <row r="5296" spans="1:10">
      <c r="A5296" t="s">
        <v>140</v>
      </c>
      <c r="B5296" t="s">
        <v>324</v>
      </c>
      <c r="C5296">
        <v>2025</v>
      </c>
      <c r="D5296">
        <v>2</v>
      </c>
      <c r="E5296">
        <v>84033</v>
      </c>
      <c r="F5296" t="s">
        <v>290</v>
      </c>
      <c r="G5296">
        <v>2</v>
      </c>
      <c r="H5296" t="str">
        <f>_xlfn.XLOOKUP(Table1[[#This Row],[ZIPCODE]],Table2[Zip Code],Table2[County])</f>
        <v>Summit</v>
      </c>
      <c r="I5296" t="str">
        <f>_xlfn.XLOOKUP(Table1[[#This Row],[ZIPCODE]],Table3[zip],Table3[county])</f>
        <v>Summit County</v>
      </c>
      <c r="J5296" t="str">
        <f>IFERROR(Table1[[#This Row],[County (Utah.gov)]], SUBSTITUTE(Table1[[#This Row],[County (WPR)]], " County", ""))</f>
        <v>Summit</v>
      </c>
    </row>
    <row r="5297" spans="1:10">
      <c r="A5297" t="s">
        <v>140</v>
      </c>
      <c r="B5297" t="s">
        <v>324</v>
      </c>
      <c r="C5297">
        <v>2025</v>
      </c>
      <c r="D5297">
        <v>2</v>
      </c>
      <c r="E5297">
        <v>84033</v>
      </c>
      <c r="F5297" t="s">
        <v>291</v>
      </c>
      <c r="G5297">
        <v>2</v>
      </c>
      <c r="H5297" t="str">
        <f>_xlfn.XLOOKUP(Table1[[#This Row],[ZIPCODE]],Table2[Zip Code],Table2[County])</f>
        <v>Summit</v>
      </c>
      <c r="I5297" t="str">
        <f>_xlfn.XLOOKUP(Table1[[#This Row],[ZIPCODE]],Table3[zip],Table3[county])</f>
        <v>Summit County</v>
      </c>
      <c r="J5297" t="str">
        <f>IFERROR(Table1[[#This Row],[County (Utah.gov)]], SUBSTITUTE(Table1[[#This Row],[County (WPR)]], " County", ""))</f>
        <v>Summit</v>
      </c>
    </row>
    <row r="5298" spans="1:10">
      <c r="A5298" t="s">
        <v>140</v>
      </c>
      <c r="B5298" t="s">
        <v>324</v>
      </c>
      <c r="C5298">
        <v>2025</v>
      </c>
      <c r="D5298">
        <v>2</v>
      </c>
      <c r="E5298">
        <v>84037</v>
      </c>
      <c r="F5298" t="s">
        <v>290</v>
      </c>
      <c r="G5298">
        <v>87</v>
      </c>
      <c r="H5298" t="str">
        <f>_xlfn.XLOOKUP(Table1[[#This Row],[ZIPCODE]],Table2[Zip Code],Table2[County])</f>
        <v>Davis</v>
      </c>
      <c r="I5298" t="str">
        <f>_xlfn.XLOOKUP(Table1[[#This Row],[ZIPCODE]],Table3[zip],Table3[county])</f>
        <v>Davis County</v>
      </c>
      <c r="J5298" t="str">
        <f>IFERROR(Table1[[#This Row],[County (Utah.gov)]], SUBSTITUTE(Table1[[#This Row],[County (WPR)]], " County", ""))</f>
        <v>Davis</v>
      </c>
    </row>
    <row r="5299" spans="1:10">
      <c r="A5299" t="s">
        <v>140</v>
      </c>
      <c r="B5299" t="s">
        <v>324</v>
      </c>
      <c r="C5299">
        <v>2025</v>
      </c>
      <c r="D5299">
        <v>2</v>
      </c>
      <c r="E5299">
        <v>84037</v>
      </c>
      <c r="F5299" t="s">
        <v>291</v>
      </c>
      <c r="G5299">
        <v>34</v>
      </c>
      <c r="H5299" t="str">
        <f>_xlfn.XLOOKUP(Table1[[#This Row],[ZIPCODE]],Table2[Zip Code],Table2[County])</f>
        <v>Davis</v>
      </c>
      <c r="I5299" t="str">
        <f>_xlfn.XLOOKUP(Table1[[#This Row],[ZIPCODE]],Table3[zip],Table3[county])</f>
        <v>Davis County</v>
      </c>
      <c r="J5299" t="str">
        <f>IFERROR(Table1[[#This Row],[County (Utah.gov)]], SUBSTITUTE(Table1[[#This Row],[County (WPR)]], " County", ""))</f>
        <v>Davis</v>
      </c>
    </row>
    <row r="5300" spans="1:10">
      <c r="A5300" t="s">
        <v>140</v>
      </c>
      <c r="B5300" t="s">
        <v>324</v>
      </c>
      <c r="C5300">
        <v>2025</v>
      </c>
      <c r="D5300">
        <v>2</v>
      </c>
      <c r="E5300">
        <v>84040</v>
      </c>
      <c r="F5300" t="s">
        <v>290</v>
      </c>
      <c r="G5300">
        <v>75</v>
      </c>
      <c r="H5300" t="str">
        <f>_xlfn.XLOOKUP(Table1[[#This Row],[ZIPCODE]],Table2[Zip Code],Table2[County])</f>
        <v>Davis</v>
      </c>
      <c r="I5300" t="str">
        <f>_xlfn.XLOOKUP(Table1[[#This Row],[ZIPCODE]],Table3[zip],Table3[county])</f>
        <v>Davis County</v>
      </c>
      <c r="J5300" t="str">
        <f>IFERROR(Table1[[#This Row],[County (Utah.gov)]], SUBSTITUTE(Table1[[#This Row],[County (WPR)]], " County", ""))</f>
        <v>Davis</v>
      </c>
    </row>
    <row r="5301" spans="1:10">
      <c r="A5301" t="s">
        <v>140</v>
      </c>
      <c r="B5301" t="s">
        <v>324</v>
      </c>
      <c r="C5301">
        <v>2025</v>
      </c>
      <c r="D5301">
        <v>2</v>
      </c>
      <c r="E5301">
        <v>84040</v>
      </c>
      <c r="F5301" t="s">
        <v>291</v>
      </c>
      <c r="G5301">
        <v>32</v>
      </c>
      <c r="H5301" t="str">
        <f>_xlfn.XLOOKUP(Table1[[#This Row],[ZIPCODE]],Table2[Zip Code],Table2[County])</f>
        <v>Davis</v>
      </c>
      <c r="I5301" t="str">
        <f>_xlfn.XLOOKUP(Table1[[#This Row],[ZIPCODE]],Table3[zip],Table3[county])</f>
        <v>Davis County</v>
      </c>
      <c r="J5301" t="str">
        <f>IFERROR(Table1[[#This Row],[County (Utah.gov)]], SUBSTITUTE(Table1[[#This Row],[County (WPR)]], " County", ""))</f>
        <v>Davis</v>
      </c>
    </row>
    <row r="5302" spans="1:10">
      <c r="A5302" t="s">
        <v>140</v>
      </c>
      <c r="B5302" t="s">
        <v>324</v>
      </c>
      <c r="C5302">
        <v>2025</v>
      </c>
      <c r="D5302">
        <v>2</v>
      </c>
      <c r="E5302">
        <v>84041</v>
      </c>
      <c r="F5302" t="s">
        <v>290</v>
      </c>
      <c r="G5302">
        <v>131</v>
      </c>
      <c r="H5302" t="str">
        <f>_xlfn.XLOOKUP(Table1[[#This Row],[ZIPCODE]],Table2[Zip Code],Table2[County])</f>
        <v>Davis</v>
      </c>
      <c r="I5302" t="str">
        <f>_xlfn.XLOOKUP(Table1[[#This Row],[ZIPCODE]],Table3[zip],Table3[county])</f>
        <v>Davis County</v>
      </c>
      <c r="J5302" t="str">
        <f>IFERROR(Table1[[#This Row],[County (Utah.gov)]], SUBSTITUTE(Table1[[#This Row],[County (WPR)]], " County", ""))</f>
        <v>Davis</v>
      </c>
    </row>
    <row r="5303" spans="1:10">
      <c r="A5303" t="s">
        <v>140</v>
      </c>
      <c r="B5303" t="s">
        <v>324</v>
      </c>
      <c r="C5303">
        <v>2025</v>
      </c>
      <c r="D5303">
        <v>2</v>
      </c>
      <c r="E5303">
        <v>84041</v>
      </c>
      <c r="F5303" t="s">
        <v>291</v>
      </c>
      <c r="G5303">
        <v>65</v>
      </c>
      <c r="H5303" t="str">
        <f>_xlfn.XLOOKUP(Table1[[#This Row],[ZIPCODE]],Table2[Zip Code],Table2[County])</f>
        <v>Davis</v>
      </c>
      <c r="I5303" t="str">
        <f>_xlfn.XLOOKUP(Table1[[#This Row],[ZIPCODE]],Table3[zip],Table3[county])</f>
        <v>Davis County</v>
      </c>
      <c r="J5303" t="str">
        <f>IFERROR(Table1[[#This Row],[County (Utah.gov)]], SUBSTITUTE(Table1[[#This Row],[County (WPR)]], " County", ""))</f>
        <v>Davis</v>
      </c>
    </row>
    <row r="5304" spans="1:10">
      <c r="A5304" t="s">
        <v>140</v>
      </c>
      <c r="B5304" t="s">
        <v>324</v>
      </c>
      <c r="C5304">
        <v>2025</v>
      </c>
      <c r="D5304">
        <v>2</v>
      </c>
      <c r="E5304">
        <v>84042</v>
      </c>
      <c r="F5304" t="s">
        <v>290</v>
      </c>
      <c r="G5304">
        <v>1</v>
      </c>
      <c r="H5304" t="str">
        <f>_xlfn.XLOOKUP(Table1[[#This Row],[ZIPCODE]],Table2[Zip Code],Table2[County])</f>
        <v>Utah</v>
      </c>
      <c r="I5304" t="str">
        <f>_xlfn.XLOOKUP(Table1[[#This Row],[ZIPCODE]],Table3[zip],Table3[county])</f>
        <v>Utah County</v>
      </c>
      <c r="J5304" t="str">
        <f>IFERROR(Table1[[#This Row],[County (Utah.gov)]], SUBSTITUTE(Table1[[#This Row],[County (WPR)]], " County", ""))</f>
        <v>Utah</v>
      </c>
    </row>
    <row r="5305" spans="1:10">
      <c r="A5305" t="s">
        <v>140</v>
      </c>
      <c r="B5305" t="s">
        <v>324</v>
      </c>
      <c r="C5305">
        <v>2025</v>
      </c>
      <c r="D5305">
        <v>2</v>
      </c>
      <c r="E5305">
        <v>84043</v>
      </c>
      <c r="F5305" t="s">
        <v>290</v>
      </c>
      <c r="G5305">
        <v>2</v>
      </c>
      <c r="H5305" t="str">
        <f>_xlfn.XLOOKUP(Table1[[#This Row],[ZIPCODE]],Table2[Zip Code],Table2[County])</f>
        <v>Utah</v>
      </c>
      <c r="I5305" t="str">
        <f>_xlfn.XLOOKUP(Table1[[#This Row],[ZIPCODE]],Table3[zip],Table3[county])</f>
        <v>Utah County</v>
      </c>
      <c r="J5305" t="str">
        <f>IFERROR(Table1[[#This Row],[County (Utah.gov)]], SUBSTITUTE(Table1[[#This Row],[County (WPR)]], " County", ""))</f>
        <v>Utah</v>
      </c>
    </row>
    <row r="5306" spans="1:10">
      <c r="A5306" t="s">
        <v>140</v>
      </c>
      <c r="B5306" t="s">
        <v>324</v>
      </c>
      <c r="C5306">
        <v>2025</v>
      </c>
      <c r="D5306">
        <v>2</v>
      </c>
      <c r="E5306">
        <v>84044</v>
      </c>
      <c r="F5306" t="s">
        <v>290</v>
      </c>
      <c r="G5306">
        <v>1</v>
      </c>
      <c r="H5306" t="str">
        <f>_xlfn.XLOOKUP(Table1[[#This Row],[ZIPCODE]],Table2[Zip Code],Table2[County])</f>
        <v>Salt Lake</v>
      </c>
      <c r="I5306" t="str">
        <f>_xlfn.XLOOKUP(Table1[[#This Row],[ZIPCODE]],Table3[zip],Table3[county])</f>
        <v>Salt Lake County</v>
      </c>
      <c r="J5306" t="str">
        <f>IFERROR(Table1[[#This Row],[County (Utah.gov)]], SUBSTITUTE(Table1[[#This Row],[County (WPR)]], " County", ""))</f>
        <v>Salt Lake</v>
      </c>
    </row>
    <row r="5307" spans="1:10">
      <c r="A5307" t="s">
        <v>140</v>
      </c>
      <c r="B5307" t="s">
        <v>324</v>
      </c>
      <c r="C5307">
        <v>2025</v>
      </c>
      <c r="D5307">
        <v>2</v>
      </c>
      <c r="E5307">
        <v>84044</v>
      </c>
      <c r="F5307" t="s">
        <v>291</v>
      </c>
      <c r="G5307">
        <v>3</v>
      </c>
      <c r="H5307" t="str">
        <f>_xlfn.XLOOKUP(Table1[[#This Row],[ZIPCODE]],Table2[Zip Code],Table2[County])</f>
        <v>Salt Lake</v>
      </c>
      <c r="I5307" t="str">
        <f>_xlfn.XLOOKUP(Table1[[#This Row],[ZIPCODE]],Table3[zip],Table3[county])</f>
        <v>Salt Lake County</v>
      </c>
      <c r="J5307" t="str">
        <f>IFERROR(Table1[[#This Row],[County (Utah.gov)]], SUBSTITUTE(Table1[[#This Row],[County (WPR)]], " County", ""))</f>
        <v>Salt Lake</v>
      </c>
    </row>
    <row r="5308" spans="1:10">
      <c r="A5308" t="s">
        <v>140</v>
      </c>
      <c r="B5308" t="s">
        <v>324</v>
      </c>
      <c r="C5308">
        <v>2025</v>
      </c>
      <c r="D5308">
        <v>2</v>
      </c>
      <c r="E5308">
        <v>84045</v>
      </c>
      <c r="F5308" t="s">
        <v>290</v>
      </c>
      <c r="G5308">
        <v>3</v>
      </c>
      <c r="H5308" t="e">
        <f>_xlfn.XLOOKUP(Table1[[#This Row],[ZIPCODE]],Table2[Zip Code],Table2[County])</f>
        <v>#N/A</v>
      </c>
      <c r="I5308" t="str">
        <f>_xlfn.XLOOKUP(Table1[[#This Row],[ZIPCODE]],Table3[zip],Table3[county])</f>
        <v>Utah County</v>
      </c>
      <c r="J5308" t="str">
        <f>IFERROR(Table1[[#This Row],[County (Utah.gov)]], SUBSTITUTE(Table1[[#This Row],[County (WPR)]], " County", ""))</f>
        <v>Utah</v>
      </c>
    </row>
    <row r="5309" spans="1:10">
      <c r="A5309" t="s">
        <v>140</v>
      </c>
      <c r="B5309" t="s">
        <v>324</v>
      </c>
      <c r="C5309">
        <v>2025</v>
      </c>
      <c r="D5309">
        <v>2</v>
      </c>
      <c r="E5309">
        <v>84045</v>
      </c>
      <c r="F5309" t="s">
        <v>291</v>
      </c>
      <c r="G5309">
        <v>1</v>
      </c>
      <c r="H5309" t="e">
        <f>_xlfn.XLOOKUP(Table1[[#This Row],[ZIPCODE]],Table2[Zip Code],Table2[County])</f>
        <v>#N/A</v>
      </c>
      <c r="I5309" t="str">
        <f>_xlfn.XLOOKUP(Table1[[#This Row],[ZIPCODE]],Table3[zip],Table3[county])</f>
        <v>Utah County</v>
      </c>
      <c r="J5309" t="str">
        <f>IFERROR(Table1[[#This Row],[County (Utah.gov)]], SUBSTITUTE(Table1[[#This Row],[County (WPR)]], " County", ""))</f>
        <v>Utah</v>
      </c>
    </row>
    <row r="5310" spans="1:10">
      <c r="A5310" t="s">
        <v>140</v>
      </c>
      <c r="B5310" t="s">
        <v>324</v>
      </c>
      <c r="C5310">
        <v>2025</v>
      </c>
      <c r="D5310">
        <v>2</v>
      </c>
      <c r="E5310">
        <v>84047</v>
      </c>
      <c r="F5310" t="s">
        <v>290</v>
      </c>
      <c r="G5310">
        <v>2</v>
      </c>
      <c r="H5310" t="str">
        <f>_xlfn.XLOOKUP(Table1[[#This Row],[ZIPCODE]],Table2[Zip Code],Table2[County])</f>
        <v>Salt Lake</v>
      </c>
      <c r="I5310" t="str">
        <f>_xlfn.XLOOKUP(Table1[[#This Row],[ZIPCODE]],Table3[zip],Table3[county])</f>
        <v>Salt Lake County</v>
      </c>
      <c r="J5310" t="str">
        <f>IFERROR(Table1[[#This Row],[County (Utah.gov)]], SUBSTITUTE(Table1[[#This Row],[County (WPR)]], " County", ""))</f>
        <v>Salt Lake</v>
      </c>
    </row>
    <row r="5311" spans="1:10">
      <c r="A5311" t="s">
        <v>140</v>
      </c>
      <c r="B5311" t="s">
        <v>324</v>
      </c>
      <c r="C5311">
        <v>2025</v>
      </c>
      <c r="D5311">
        <v>2</v>
      </c>
      <c r="E5311">
        <v>84047</v>
      </c>
      <c r="F5311" t="s">
        <v>291</v>
      </c>
      <c r="G5311">
        <v>1</v>
      </c>
      <c r="H5311" t="str">
        <f>_xlfn.XLOOKUP(Table1[[#This Row],[ZIPCODE]],Table2[Zip Code],Table2[County])</f>
        <v>Salt Lake</v>
      </c>
      <c r="I5311" t="str">
        <f>_xlfn.XLOOKUP(Table1[[#This Row],[ZIPCODE]],Table3[zip],Table3[county])</f>
        <v>Salt Lake County</v>
      </c>
      <c r="J5311" t="str">
        <f>IFERROR(Table1[[#This Row],[County (Utah.gov)]], SUBSTITUTE(Table1[[#This Row],[County (WPR)]], " County", ""))</f>
        <v>Salt Lake</v>
      </c>
    </row>
    <row r="5312" spans="1:10">
      <c r="A5312" t="s">
        <v>140</v>
      </c>
      <c r="B5312" t="s">
        <v>324</v>
      </c>
      <c r="C5312">
        <v>2025</v>
      </c>
      <c r="D5312">
        <v>2</v>
      </c>
      <c r="E5312">
        <v>84049</v>
      </c>
      <c r="F5312" t="s">
        <v>290</v>
      </c>
      <c r="G5312">
        <v>1</v>
      </c>
      <c r="H5312" t="str">
        <f>_xlfn.XLOOKUP(Table1[[#This Row],[ZIPCODE]],Table2[Zip Code],Table2[County])</f>
        <v>Wasatch</v>
      </c>
      <c r="I5312" t="str">
        <f>_xlfn.XLOOKUP(Table1[[#This Row],[ZIPCODE]],Table3[zip],Table3[county])</f>
        <v>Wasatch County</v>
      </c>
      <c r="J5312" t="str">
        <f>IFERROR(Table1[[#This Row],[County (Utah.gov)]], SUBSTITUTE(Table1[[#This Row],[County (WPR)]], " County", ""))</f>
        <v>Wasatch</v>
      </c>
    </row>
    <row r="5313" spans="1:10">
      <c r="A5313" t="s">
        <v>140</v>
      </c>
      <c r="B5313" t="s">
        <v>324</v>
      </c>
      <c r="C5313">
        <v>2025</v>
      </c>
      <c r="D5313">
        <v>2</v>
      </c>
      <c r="E5313">
        <v>84050</v>
      </c>
      <c r="F5313" t="s">
        <v>290</v>
      </c>
      <c r="G5313">
        <v>18</v>
      </c>
      <c r="H5313" t="str">
        <f>_xlfn.XLOOKUP(Table1[[#This Row],[ZIPCODE]],Table2[Zip Code],Table2[County])</f>
        <v>Morgan</v>
      </c>
      <c r="I5313" t="str">
        <f>_xlfn.XLOOKUP(Table1[[#This Row],[ZIPCODE]],Table3[zip],Table3[county])</f>
        <v>Morgan County</v>
      </c>
      <c r="J5313" t="str">
        <f>IFERROR(Table1[[#This Row],[County (Utah.gov)]], SUBSTITUTE(Table1[[#This Row],[County (WPR)]], " County", ""))</f>
        <v>Morgan</v>
      </c>
    </row>
    <row r="5314" spans="1:10">
      <c r="A5314" t="s">
        <v>140</v>
      </c>
      <c r="B5314" t="s">
        <v>324</v>
      </c>
      <c r="C5314">
        <v>2025</v>
      </c>
      <c r="D5314">
        <v>2</v>
      </c>
      <c r="E5314">
        <v>84050</v>
      </c>
      <c r="F5314" t="s">
        <v>291</v>
      </c>
      <c r="G5314">
        <v>11</v>
      </c>
      <c r="H5314" t="str">
        <f>_xlfn.XLOOKUP(Table1[[#This Row],[ZIPCODE]],Table2[Zip Code],Table2[County])</f>
        <v>Morgan</v>
      </c>
      <c r="I5314" t="str">
        <f>_xlfn.XLOOKUP(Table1[[#This Row],[ZIPCODE]],Table3[zip],Table3[county])</f>
        <v>Morgan County</v>
      </c>
      <c r="J5314" t="str">
        <f>IFERROR(Table1[[#This Row],[County (Utah.gov)]], SUBSTITUTE(Table1[[#This Row],[County (WPR)]], " County", ""))</f>
        <v>Morgan</v>
      </c>
    </row>
    <row r="5315" spans="1:10">
      <c r="A5315" t="s">
        <v>140</v>
      </c>
      <c r="B5315" t="s">
        <v>324</v>
      </c>
      <c r="C5315">
        <v>2025</v>
      </c>
      <c r="D5315">
        <v>2</v>
      </c>
      <c r="E5315">
        <v>84054</v>
      </c>
      <c r="F5315" t="s">
        <v>290</v>
      </c>
      <c r="G5315">
        <v>15</v>
      </c>
      <c r="H5315" t="str">
        <f>_xlfn.XLOOKUP(Table1[[#This Row],[ZIPCODE]],Table2[Zip Code],Table2[County])</f>
        <v>Davis</v>
      </c>
      <c r="I5315" t="str">
        <f>_xlfn.XLOOKUP(Table1[[#This Row],[ZIPCODE]],Table3[zip],Table3[county])</f>
        <v>Davis County</v>
      </c>
      <c r="J5315" t="str">
        <f>IFERROR(Table1[[#This Row],[County (Utah.gov)]], SUBSTITUTE(Table1[[#This Row],[County (WPR)]], " County", ""))</f>
        <v>Davis</v>
      </c>
    </row>
    <row r="5316" spans="1:10">
      <c r="A5316" t="s">
        <v>140</v>
      </c>
      <c r="B5316" t="s">
        <v>324</v>
      </c>
      <c r="C5316">
        <v>2025</v>
      </c>
      <c r="D5316">
        <v>2</v>
      </c>
      <c r="E5316">
        <v>84054</v>
      </c>
      <c r="F5316" t="s">
        <v>291</v>
      </c>
      <c r="G5316">
        <v>3</v>
      </c>
      <c r="H5316" t="str">
        <f>_xlfn.XLOOKUP(Table1[[#This Row],[ZIPCODE]],Table2[Zip Code],Table2[County])</f>
        <v>Davis</v>
      </c>
      <c r="I5316" t="str">
        <f>_xlfn.XLOOKUP(Table1[[#This Row],[ZIPCODE]],Table3[zip],Table3[county])</f>
        <v>Davis County</v>
      </c>
      <c r="J5316" t="str">
        <f>IFERROR(Table1[[#This Row],[County (Utah.gov)]], SUBSTITUTE(Table1[[#This Row],[County (WPR)]], " County", ""))</f>
        <v>Davis</v>
      </c>
    </row>
    <row r="5317" spans="1:10">
      <c r="A5317" t="s">
        <v>140</v>
      </c>
      <c r="B5317" t="s">
        <v>324</v>
      </c>
      <c r="C5317">
        <v>2025</v>
      </c>
      <c r="D5317">
        <v>2</v>
      </c>
      <c r="E5317">
        <v>84056</v>
      </c>
      <c r="F5317" t="s">
        <v>290</v>
      </c>
      <c r="G5317">
        <v>5</v>
      </c>
      <c r="H5317" t="str">
        <f>_xlfn.XLOOKUP(Table1[[#This Row],[ZIPCODE]],Table2[Zip Code],Table2[County])</f>
        <v>Weber</v>
      </c>
      <c r="I5317" t="str">
        <f>_xlfn.XLOOKUP(Table1[[#This Row],[ZIPCODE]],Table3[zip],Table3[county])</f>
        <v>Davis County</v>
      </c>
      <c r="J5317" t="str">
        <f>IFERROR(Table1[[#This Row],[County (Utah.gov)]], SUBSTITUTE(Table1[[#This Row],[County (WPR)]], " County", ""))</f>
        <v>Weber</v>
      </c>
    </row>
    <row r="5318" spans="1:10">
      <c r="A5318" t="s">
        <v>140</v>
      </c>
      <c r="B5318" t="s">
        <v>324</v>
      </c>
      <c r="C5318">
        <v>2025</v>
      </c>
      <c r="D5318">
        <v>2</v>
      </c>
      <c r="E5318">
        <v>84056</v>
      </c>
      <c r="F5318" t="s">
        <v>291</v>
      </c>
      <c r="G5318">
        <v>5</v>
      </c>
      <c r="H5318" t="str">
        <f>_xlfn.XLOOKUP(Table1[[#This Row],[ZIPCODE]],Table2[Zip Code],Table2[County])</f>
        <v>Weber</v>
      </c>
      <c r="I5318" t="str">
        <f>_xlfn.XLOOKUP(Table1[[#This Row],[ZIPCODE]],Table3[zip],Table3[county])</f>
        <v>Davis County</v>
      </c>
      <c r="J5318" t="str">
        <f>IFERROR(Table1[[#This Row],[County (Utah.gov)]], SUBSTITUTE(Table1[[#This Row],[County (WPR)]], " County", ""))</f>
        <v>Weber</v>
      </c>
    </row>
    <row r="5319" spans="1:10">
      <c r="A5319" t="s">
        <v>140</v>
      </c>
      <c r="B5319" t="s">
        <v>324</v>
      </c>
      <c r="C5319">
        <v>2025</v>
      </c>
      <c r="D5319">
        <v>2</v>
      </c>
      <c r="E5319">
        <v>84058</v>
      </c>
      <c r="F5319" t="s">
        <v>290</v>
      </c>
      <c r="G5319">
        <v>1</v>
      </c>
      <c r="H5319" t="str">
        <f>_xlfn.XLOOKUP(Table1[[#This Row],[ZIPCODE]],Table2[Zip Code],Table2[County])</f>
        <v>Utah</v>
      </c>
      <c r="I5319" t="str">
        <f>_xlfn.XLOOKUP(Table1[[#This Row],[ZIPCODE]],Table3[zip],Table3[county])</f>
        <v>Utah County</v>
      </c>
      <c r="J5319" t="str">
        <f>IFERROR(Table1[[#This Row],[County (Utah.gov)]], SUBSTITUTE(Table1[[#This Row],[County (WPR)]], " County", ""))</f>
        <v>Utah</v>
      </c>
    </row>
    <row r="5320" spans="1:10">
      <c r="A5320" t="s">
        <v>140</v>
      </c>
      <c r="B5320" t="s">
        <v>324</v>
      </c>
      <c r="C5320">
        <v>2025</v>
      </c>
      <c r="D5320">
        <v>2</v>
      </c>
      <c r="E5320">
        <v>84058</v>
      </c>
      <c r="F5320" t="s">
        <v>291</v>
      </c>
      <c r="G5320">
        <v>1</v>
      </c>
      <c r="H5320" t="str">
        <f>_xlfn.XLOOKUP(Table1[[#This Row],[ZIPCODE]],Table2[Zip Code],Table2[County])</f>
        <v>Utah</v>
      </c>
      <c r="I5320" t="str">
        <f>_xlfn.XLOOKUP(Table1[[#This Row],[ZIPCODE]],Table3[zip],Table3[county])</f>
        <v>Utah County</v>
      </c>
      <c r="J5320" t="str">
        <f>IFERROR(Table1[[#This Row],[County (Utah.gov)]], SUBSTITUTE(Table1[[#This Row],[County (WPR)]], " County", ""))</f>
        <v>Utah</v>
      </c>
    </row>
    <row r="5321" spans="1:10">
      <c r="A5321" t="s">
        <v>140</v>
      </c>
      <c r="B5321" t="s">
        <v>324</v>
      </c>
      <c r="C5321">
        <v>2025</v>
      </c>
      <c r="D5321">
        <v>2</v>
      </c>
      <c r="E5321">
        <v>84059</v>
      </c>
      <c r="F5321" t="s">
        <v>291</v>
      </c>
      <c r="G5321">
        <v>1</v>
      </c>
      <c r="H5321" t="str">
        <f>_xlfn.XLOOKUP(Table1[[#This Row],[ZIPCODE]],Table2[Zip Code],Table2[County])</f>
        <v>Utah</v>
      </c>
      <c r="I5321" t="str">
        <f>_xlfn.XLOOKUP(Table1[[#This Row],[ZIPCODE]],Table3[zip],Table3[county])</f>
        <v>Utah County</v>
      </c>
      <c r="J5321" t="str">
        <f>IFERROR(Table1[[#This Row],[County (Utah.gov)]], SUBSTITUTE(Table1[[#This Row],[County (WPR)]], " County", ""))</f>
        <v>Utah</v>
      </c>
    </row>
    <row r="5322" spans="1:10">
      <c r="A5322" t="s">
        <v>140</v>
      </c>
      <c r="B5322" t="s">
        <v>324</v>
      </c>
      <c r="C5322">
        <v>2025</v>
      </c>
      <c r="D5322">
        <v>2</v>
      </c>
      <c r="E5322">
        <v>84060</v>
      </c>
      <c r="F5322" t="s">
        <v>290</v>
      </c>
      <c r="G5322">
        <v>1</v>
      </c>
      <c r="H5322" t="str">
        <f>_xlfn.XLOOKUP(Table1[[#This Row],[ZIPCODE]],Table2[Zip Code],Table2[County])</f>
        <v>Summit</v>
      </c>
      <c r="I5322" t="str">
        <f>_xlfn.XLOOKUP(Table1[[#This Row],[ZIPCODE]],Table3[zip],Table3[county])</f>
        <v>Summit County</v>
      </c>
      <c r="J5322" t="str">
        <f>IFERROR(Table1[[#This Row],[County (Utah.gov)]], SUBSTITUTE(Table1[[#This Row],[County (WPR)]], " County", ""))</f>
        <v>Summit</v>
      </c>
    </row>
    <row r="5323" spans="1:10">
      <c r="A5323" t="s">
        <v>140</v>
      </c>
      <c r="B5323" t="s">
        <v>324</v>
      </c>
      <c r="C5323">
        <v>2025</v>
      </c>
      <c r="D5323">
        <v>2</v>
      </c>
      <c r="E5323">
        <v>84062</v>
      </c>
      <c r="F5323" t="s">
        <v>290</v>
      </c>
      <c r="G5323">
        <v>3</v>
      </c>
      <c r="H5323" t="str">
        <f>_xlfn.XLOOKUP(Table1[[#This Row],[ZIPCODE]],Table2[Zip Code],Table2[County])</f>
        <v>Utah</v>
      </c>
      <c r="I5323" t="str">
        <f>_xlfn.XLOOKUP(Table1[[#This Row],[ZIPCODE]],Table3[zip],Table3[county])</f>
        <v>Utah County</v>
      </c>
      <c r="J5323" t="str">
        <f>IFERROR(Table1[[#This Row],[County (Utah.gov)]], SUBSTITUTE(Table1[[#This Row],[County (WPR)]], " County", ""))</f>
        <v>Utah</v>
      </c>
    </row>
    <row r="5324" spans="1:10">
      <c r="A5324" t="s">
        <v>140</v>
      </c>
      <c r="B5324" t="s">
        <v>324</v>
      </c>
      <c r="C5324">
        <v>2025</v>
      </c>
      <c r="D5324">
        <v>2</v>
      </c>
      <c r="E5324">
        <v>84062</v>
      </c>
      <c r="F5324" t="s">
        <v>291</v>
      </c>
      <c r="G5324">
        <v>1</v>
      </c>
      <c r="H5324" t="str">
        <f>_xlfn.XLOOKUP(Table1[[#This Row],[ZIPCODE]],Table2[Zip Code],Table2[County])</f>
        <v>Utah</v>
      </c>
      <c r="I5324" t="str">
        <f>_xlfn.XLOOKUP(Table1[[#This Row],[ZIPCODE]],Table3[zip],Table3[county])</f>
        <v>Utah County</v>
      </c>
      <c r="J5324" t="str">
        <f>IFERROR(Table1[[#This Row],[County (Utah.gov)]], SUBSTITUTE(Table1[[#This Row],[County (WPR)]], " County", ""))</f>
        <v>Utah</v>
      </c>
    </row>
    <row r="5325" spans="1:10">
      <c r="A5325" t="s">
        <v>140</v>
      </c>
      <c r="B5325" t="s">
        <v>324</v>
      </c>
      <c r="C5325">
        <v>2025</v>
      </c>
      <c r="D5325">
        <v>2</v>
      </c>
      <c r="E5325">
        <v>84065</v>
      </c>
      <c r="F5325" t="s">
        <v>290</v>
      </c>
      <c r="G5325">
        <v>1</v>
      </c>
      <c r="H5325" t="str">
        <f>_xlfn.XLOOKUP(Table1[[#This Row],[ZIPCODE]],Table2[Zip Code],Table2[County])</f>
        <v>Salt Lake</v>
      </c>
      <c r="I5325" t="str">
        <f>_xlfn.XLOOKUP(Table1[[#This Row],[ZIPCODE]],Table3[zip],Table3[county])</f>
        <v>Salt Lake County</v>
      </c>
      <c r="J5325" t="str">
        <f>IFERROR(Table1[[#This Row],[County (Utah.gov)]], SUBSTITUTE(Table1[[#This Row],[County (WPR)]], " County", ""))</f>
        <v>Salt Lake</v>
      </c>
    </row>
    <row r="5326" spans="1:10">
      <c r="A5326" t="s">
        <v>140</v>
      </c>
      <c r="B5326" t="s">
        <v>324</v>
      </c>
      <c r="C5326">
        <v>2025</v>
      </c>
      <c r="D5326">
        <v>2</v>
      </c>
      <c r="E5326">
        <v>84065</v>
      </c>
      <c r="F5326" t="s">
        <v>291</v>
      </c>
      <c r="G5326">
        <v>1</v>
      </c>
      <c r="H5326" t="str">
        <f>_xlfn.XLOOKUP(Table1[[#This Row],[ZIPCODE]],Table2[Zip Code],Table2[County])</f>
        <v>Salt Lake</v>
      </c>
      <c r="I5326" t="str">
        <f>_xlfn.XLOOKUP(Table1[[#This Row],[ZIPCODE]],Table3[zip],Table3[county])</f>
        <v>Salt Lake County</v>
      </c>
      <c r="J5326" t="str">
        <f>IFERROR(Table1[[#This Row],[County (Utah.gov)]], SUBSTITUTE(Table1[[#This Row],[County (WPR)]], " County", ""))</f>
        <v>Salt Lake</v>
      </c>
    </row>
    <row r="5327" spans="1:10">
      <c r="A5327" t="s">
        <v>140</v>
      </c>
      <c r="B5327" t="s">
        <v>324</v>
      </c>
      <c r="C5327">
        <v>2025</v>
      </c>
      <c r="D5327">
        <v>2</v>
      </c>
      <c r="E5327">
        <v>84067</v>
      </c>
      <c r="F5327" t="s">
        <v>290</v>
      </c>
      <c r="G5327">
        <v>53</v>
      </c>
      <c r="H5327" t="str">
        <f>_xlfn.XLOOKUP(Table1[[#This Row],[ZIPCODE]],Table2[Zip Code],Table2[County])</f>
        <v>Weber</v>
      </c>
      <c r="I5327" t="str">
        <f>_xlfn.XLOOKUP(Table1[[#This Row],[ZIPCODE]],Table3[zip],Table3[county])</f>
        <v>Weber County</v>
      </c>
      <c r="J5327" t="str">
        <f>IFERROR(Table1[[#This Row],[County (Utah.gov)]], SUBSTITUTE(Table1[[#This Row],[County (WPR)]], " County", ""))</f>
        <v>Weber</v>
      </c>
    </row>
    <row r="5328" spans="1:10">
      <c r="A5328" t="s">
        <v>140</v>
      </c>
      <c r="B5328" t="s">
        <v>324</v>
      </c>
      <c r="C5328">
        <v>2025</v>
      </c>
      <c r="D5328">
        <v>2</v>
      </c>
      <c r="E5328">
        <v>84067</v>
      </c>
      <c r="F5328" t="s">
        <v>291</v>
      </c>
      <c r="G5328">
        <v>41</v>
      </c>
      <c r="H5328" t="str">
        <f>_xlfn.XLOOKUP(Table1[[#This Row],[ZIPCODE]],Table2[Zip Code],Table2[County])</f>
        <v>Weber</v>
      </c>
      <c r="I5328" t="str">
        <f>_xlfn.XLOOKUP(Table1[[#This Row],[ZIPCODE]],Table3[zip],Table3[county])</f>
        <v>Weber County</v>
      </c>
      <c r="J5328" t="str">
        <f>IFERROR(Table1[[#This Row],[County (Utah.gov)]], SUBSTITUTE(Table1[[#This Row],[County (WPR)]], " County", ""))</f>
        <v>Weber</v>
      </c>
    </row>
    <row r="5329" spans="1:10">
      <c r="A5329" t="s">
        <v>140</v>
      </c>
      <c r="B5329" t="s">
        <v>324</v>
      </c>
      <c r="C5329">
        <v>2025</v>
      </c>
      <c r="D5329">
        <v>2</v>
      </c>
      <c r="E5329">
        <v>84070</v>
      </c>
      <c r="F5329" t="s">
        <v>290</v>
      </c>
      <c r="G5329">
        <v>3</v>
      </c>
      <c r="H5329" t="str">
        <f>_xlfn.XLOOKUP(Table1[[#This Row],[ZIPCODE]],Table2[Zip Code],Table2[County])</f>
        <v>Salt Lake</v>
      </c>
      <c r="I5329" t="str">
        <f>_xlfn.XLOOKUP(Table1[[#This Row],[ZIPCODE]],Table3[zip],Table3[county])</f>
        <v>Salt Lake County</v>
      </c>
      <c r="J5329" t="str">
        <f>IFERROR(Table1[[#This Row],[County (Utah.gov)]], SUBSTITUTE(Table1[[#This Row],[County (WPR)]], " County", ""))</f>
        <v>Salt Lake</v>
      </c>
    </row>
    <row r="5330" spans="1:10">
      <c r="A5330" t="s">
        <v>140</v>
      </c>
      <c r="B5330" t="s">
        <v>324</v>
      </c>
      <c r="C5330">
        <v>2025</v>
      </c>
      <c r="D5330">
        <v>2</v>
      </c>
      <c r="E5330">
        <v>84070</v>
      </c>
      <c r="F5330" t="s">
        <v>291</v>
      </c>
      <c r="G5330">
        <v>1</v>
      </c>
      <c r="H5330" t="str">
        <f>_xlfn.XLOOKUP(Table1[[#This Row],[ZIPCODE]],Table2[Zip Code],Table2[County])</f>
        <v>Salt Lake</v>
      </c>
      <c r="I5330" t="str">
        <f>_xlfn.XLOOKUP(Table1[[#This Row],[ZIPCODE]],Table3[zip],Table3[county])</f>
        <v>Salt Lake County</v>
      </c>
      <c r="J5330" t="str">
        <f>IFERROR(Table1[[#This Row],[County (Utah.gov)]], SUBSTITUTE(Table1[[#This Row],[County (WPR)]], " County", ""))</f>
        <v>Salt Lake</v>
      </c>
    </row>
    <row r="5331" spans="1:10">
      <c r="A5331" t="s">
        <v>140</v>
      </c>
      <c r="B5331" t="s">
        <v>324</v>
      </c>
      <c r="C5331">
        <v>2025</v>
      </c>
      <c r="D5331">
        <v>2</v>
      </c>
      <c r="E5331">
        <v>84072</v>
      </c>
      <c r="F5331" t="s">
        <v>290</v>
      </c>
      <c r="G5331">
        <v>1</v>
      </c>
      <c r="H5331" t="str">
        <f>_xlfn.XLOOKUP(Table1[[#This Row],[ZIPCODE]],Table2[Zip Code],Table2[County])</f>
        <v>Duchesne</v>
      </c>
      <c r="I5331" t="str">
        <f>_xlfn.XLOOKUP(Table1[[#This Row],[ZIPCODE]],Table3[zip],Table3[county])</f>
        <v>Duchesne County</v>
      </c>
      <c r="J5331" t="str">
        <f>IFERROR(Table1[[#This Row],[County (Utah.gov)]], SUBSTITUTE(Table1[[#This Row],[County (WPR)]], " County", ""))</f>
        <v>Duchesne</v>
      </c>
    </row>
    <row r="5332" spans="1:10">
      <c r="A5332" t="s">
        <v>140</v>
      </c>
      <c r="B5332" t="s">
        <v>324</v>
      </c>
      <c r="C5332">
        <v>2025</v>
      </c>
      <c r="D5332">
        <v>2</v>
      </c>
      <c r="E5332">
        <v>84074</v>
      </c>
      <c r="F5332" t="s">
        <v>290</v>
      </c>
      <c r="G5332">
        <v>5</v>
      </c>
      <c r="H5332" t="str">
        <f>_xlfn.XLOOKUP(Table1[[#This Row],[ZIPCODE]],Table2[Zip Code],Table2[County])</f>
        <v>Tooele</v>
      </c>
      <c r="I5332" t="str">
        <f>_xlfn.XLOOKUP(Table1[[#This Row],[ZIPCODE]],Table3[zip],Table3[county])</f>
        <v>Tooele County</v>
      </c>
      <c r="J5332" t="str">
        <f>IFERROR(Table1[[#This Row],[County (Utah.gov)]], SUBSTITUTE(Table1[[#This Row],[County (WPR)]], " County", ""))</f>
        <v>Tooele</v>
      </c>
    </row>
    <row r="5333" spans="1:10">
      <c r="A5333" t="s">
        <v>140</v>
      </c>
      <c r="B5333" t="s">
        <v>324</v>
      </c>
      <c r="C5333">
        <v>2025</v>
      </c>
      <c r="D5333">
        <v>2</v>
      </c>
      <c r="E5333">
        <v>84074</v>
      </c>
      <c r="F5333" t="s">
        <v>291</v>
      </c>
      <c r="G5333">
        <v>5</v>
      </c>
      <c r="H5333" t="str">
        <f>_xlfn.XLOOKUP(Table1[[#This Row],[ZIPCODE]],Table2[Zip Code],Table2[County])</f>
        <v>Tooele</v>
      </c>
      <c r="I5333" t="str">
        <f>_xlfn.XLOOKUP(Table1[[#This Row],[ZIPCODE]],Table3[zip],Table3[county])</f>
        <v>Tooele County</v>
      </c>
      <c r="J5333" t="str">
        <f>IFERROR(Table1[[#This Row],[County (Utah.gov)]], SUBSTITUTE(Table1[[#This Row],[County (WPR)]], " County", ""))</f>
        <v>Tooele</v>
      </c>
    </row>
    <row r="5334" spans="1:10">
      <c r="A5334" t="s">
        <v>140</v>
      </c>
      <c r="B5334" t="s">
        <v>324</v>
      </c>
      <c r="C5334">
        <v>2025</v>
      </c>
      <c r="D5334">
        <v>2</v>
      </c>
      <c r="E5334">
        <v>84075</v>
      </c>
      <c r="F5334" t="s">
        <v>290</v>
      </c>
      <c r="G5334">
        <v>129</v>
      </c>
      <c r="H5334" t="str">
        <f>_xlfn.XLOOKUP(Table1[[#This Row],[ZIPCODE]],Table2[Zip Code],Table2[County])</f>
        <v>Davis</v>
      </c>
      <c r="I5334" t="str">
        <f>_xlfn.XLOOKUP(Table1[[#This Row],[ZIPCODE]],Table3[zip],Table3[county])</f>
        <v>Davis County</v>
      </c>
      <c r="J5334" t="str">
        <f>IFERROR(Table1[[#This Row],[County (Utah.gov)]], SUBSTITUTE(Table1[[#This Row],[County (WPR)]], " County", ""))</f>
        <v>Davis</v>
      </c>
    </row>
    <row r="5335" spans="1:10">
      <c r="A5335" t="s">
        <v>140</v>
      </c>
      <c r="B5335" t="s">
        <v>324</v>
      </c>
      <c r="C5335">
        <v>2025</v>
      </c>
      <c r="D5335">
        <v>2</v>
      </c>
      <c r="E5335">
        <v>84075</v>
      </c>
      <c r="F5335" t="s">
        <v>291</v>
      </c>
      <c r="G5335">
        <v>54</v>
      </c>
      <c r="H5335" t="str">
        <f>_xlfn.XLOOKUP(Table1[[#This Row],[ZIPCODE]],Table2[Zip Code],Table2[County])</f>
        <v>Davis</v>
      </c>
      <c r="I5335" t="str">
        <f>_xlfn.XLOOKUP(Table1[[#This Row],[ZIPCODE]],Table3[zip],Table3[county])</f>
        <v>Davis County</v>
      </c>
      <c r="J5335" t="str">
        <f>IFERROR(Table1[[#This Row],[County (Utah.gov)]], SUBSTITUTE(Table1[[#This Row],[County (WPR)]], " County", ""))</f>
        <v>Davis</v>
      </c>
    </row>
    <row r="5336" spans="1:10">
      <c r="A5336" t="s">
        <v>140</v>
      </c>
      <c r="B5336" t="s">
        <v>324</v>
      </c>
      <c r="C5336">
        <v>2025</v>
      </c>
      <c r="D5336">
        <v>2</v>
      </c>
      <c r="E5336">
        <v>84081</v>
      </c>
      <c r="F5336" t="s">
        <v>290</v>
      </c>
      <c r="G5336">
        <v>3</v>
      </c>
      <c r="H5336" t="e">
        <f>_xlfn.XLOOKUP(Table1[[#This Row],[ZIPCODE]],Table2[Zip Code],Table2[County])</f>
        <v>#N/A</v>
      </c>
      <c r="I5336" t="str">
        <f>_xlfn.XLOOKUP(Table1[[#This Row],[ZIPCODE]],Table3[zip],Table3[county])</f>
        <v>Salt Lake County</v>
      </c>
      <c r="J5336" t="str">
        <f>IFERROR(Table1[[#This Row],[County (Utah.gov)]], SUBSTITUTE(Table1[[#This Row],[County (WPR)]], " County", ""))</f>
        <v>Salt Lake</v>
      </c>
    </row>
    <row r="5337" spans="1:10">
      <c r="A5337" t="s">
        <v>140</v>
      </c>
      <c r="B5337" t="s">
        <v>324</v>
      </c>
      <c r="C5337">
        <v>2025</v>
      </c>
      <c r="D5337">
        <v>2</v>
      </c>
      <c r="E5337">
        <v>84081</v>
      </c>
      <c r="F5337" t="s">
        <v>291</v>
      </c>
      <c r="G5337">
        <v>3</v>
      </c>
      <c r="H5337" t="e">
        <f>_xlfn.XLOOKUP(Table1[[#This Row],[ZIPCODE]],Table2[Zip Code],Table2[County])</f>
        <v>#N/A</v>
      </c>
      <c r="I5337" t="str">
        <f>_xlfn.XLOOKUP(Table1[[#This Row],[ZIPCODE]],Table3[zip],Table3[county])</f>
        <v>Salt Lake County</v>
      </c>
      <c r="J5337" t="str">
        <f>IFERROR(Table1[[#This Row],[County (Utah.gov)]], SUBSTITUTE(Table1[[#This Row],[County (WPR)]], " County", ""))</f>
        <v>Salt Lake</v>
      </c>
    </row>
    <row r="5338" spans="1:10">
      <c r="A5338" t="s">
        <v>140</v>
      </c>
      <c r="B5338" t="s">
        <v>324</v>
      </c>
      <c r="C5338">
        <v>2025</v>
      </c>
      <c r="D5338">
        <v>2</v>
      </c>
      <c r="E5338">
        <v>84084</v>
      </c>
      <c r="F5338" t="s">
        <v>290</v>
      </c>
      <c r="G5338">
        <v>7</v>
      </c>
      <c r="H5338" t="str">
        <f>_xlfn.XLOOKUP(Table1[[#This Row],[ZIPCODE]],Table2[Zip Code],Table2[County])</f>
        <v>Salt Lake</v>
      </c>
      <c r="I5338" t="str">
        <f>_xlfn.XLOOKUP(Table1[[#This Row],[ZIPCODE]],Table3[zip],Table3[county])</f>
        <v>Salt Lake County</v>
      </c>
      <c r="J5338" t="str">
        <f>IFERROR(Table1[[#This Row],[County (Utah.gov)]], SUBSTITUTE(Table1[[#This Row],[County (WPR)]], " County", ""))</f>
        <v>Salt Lake</v>
      </c>
    </row>
    <row r="5339" spans="1:10">
      <c r="A5339" t="s">
        <v>140</v>
      </c>
      <c r="B5339" t="s">
        <v>324</v>
      </c>
      <c r="C5339">
        <v>2025</v>
      </c>
      <c r="D5339">
        <v>2</v>
      </c>
      <c r="E5339">
        <v>84084</v>
      </c>
      <c r="F5339" t="s">
        <v>291</v>
      </c>
      <c r="G5339">
        <v>3</v>
      </c>
      <c r="H5339" t="str">
        <f>_xlfn.XLOOKUP(Table1[[#This Row],[ZIPCODE]],Table2[Zip Code],Table2[County])</f>
        <v>Salt Lake</v>
      </c>
      <c r="I5339" t="str">
        <f>_xlfn.XLOOKUP(Table1[[#This Row],[ZIPCODE]],Table3[zip],Table3[county])</f>
        <v>Salt Lake County</v>
      </c>
      <c r="J5339" t="str">
        <f>IFERROR(Table1[[#This Row],[County (Utah.gov)]], SUBSTITUTE(Table1[[#This Row],[County (WPR)]], " County", ""))</f>
        <v>Salt Lake</v>
      </c>
    </row>
    <row r="5340" spans="1:10">
      <c r="A5340" t="s">
        <v>140</v>
      </c>
      <c r="B5340" t="s">
        <v>324</v>
      </c>
      <c r="C5340">
        <v>2025</v>
      </c>
      <c r="D5340">
        <v>2</v>
      </c>
      <c r="E5340">
        <v>84087</v>
      </c>
      <c r="F5340" t="s">
        <v>290</v>
      </c>
      <c r="G5340">
        <v>12</v>
      </c>
      <c r="H5340" t="str">
        <f>_xlfn.XLOOKUP(Table1[[#This Row],[ZIPCODE]],Table2[Zip Code],Table2[County])</f>
        <v>Davis</v>
      </c>
      <c r="I5340" t="str">
        <f>_xlfn.XLOOKUP(Table1[[#This Row],[ZIPCODE]],Table3[zip],Table3[county])</f>
        <v>Davis County</v>
      </c>
      <c r="J5340" t="str">
        <f>IFERROR(Table1[[#This Row],[County (Utah.gov)]], SUBSTITUTE(Table1[[#This Row],[County (WPR)]], " County", ""))</f>
        <v>Davis</v>
      </c>
    </row>
    <row r="5341" spans="1:10">
      <c r="A5341" t="s">
        <v>140</v>
      </c>
      <c r="B5341" t="s">
        <v>324</v>
      </c>
      <c r="C5341">
        <v>2025</v>
      </c>
      <c r="D5341">
        <v>2</v>
      </c>
      <c r="E5341">
        <v>84087</v>
      </c>
      <c r="F5341" t="s">
        <v>291</v>
      </c>
      <c r="G5341">
        <v>7</v>
      </c>
      <c r="H5341" t="str">
        <f>_xlfn.XLOOKUP(Table1[[#This Row],[ZIPCODE]],Table2[Zip Code],Table2[County])</f>
        <v>Davis</v>
      </c>
      <c r="I5341" t="str">
        <f>_xlfn.XLOOKUP(Table1[[#This Row],[ZIPCODE]],Table3[zip],Table3[county])</f>
        <v>Davis County</v>
      </c>
      <c r="J5341" t="str">
        <f>IFERROR(Table1[[#This Row],[County (Utah.gov)]], SUBSTITUTE(Table1[[#This Row],[County (WPR)]], " County", ""))</f>
        <v>Davis</v>
      </c>
    </row>
    <row r="5342" spans="1:10">
      <c r="A5342" t="s">
        <v>140</v>
      </c>
      <c r="B5342" t="s">
        <v>324</v>
      </c>
      <c r="C5342">
        <v>2025</v>
      </c>
      <c r="D5342">
        <v>2</v>
      </c>
      <c r="E5342">
        <v>84088</v>
      </c>
      <c r="F5342" t="s">
        <v>290</v>
      </c>
      <c r="G5342">
        <v>1</v>
      </c>
      <c r="H5342" t="str">
        <f>_xlfn.XLOOKUP(Table1[[#This Row],[ZIPCODE]],Table2[Zip Code],Table2[County])</f>
        <v>Salt Lake</v>
      </c>
      <c r="I5342" t="str">
        <f>_xlfn.XLOOKUP(Table1[[#This Row],[ZIPCODE]],Table3[zip],Table3[county])</f>
        <v>Salt Lake County</v>
      </c>
      <c r="J5342" t="str">
        <f>IFERROR(Table1[[#This Row],[County (Utah.gov)]], SUBSTITUTE(Table1[[#This Row],[County (WPR)]], " County", ""))</f>
        <v>Salt Lake</v>
      </c>
    </row>
    <row r="5343" spans="1:10">
      <c r="A5343" t="s">
        <v>140</v>
      </c>
      <c r="B5343" t="s">
        <v>324</v>
      </c>
      <c r="C5343">
        <v>2025</v>
      </c>
      <c r="D5343">
        <v>2</v>
      </c>
      <c r="E5343">
        <v>84088</v>
      </c>
      <c r="F5343" t="s">
        <v>291</v>
      </c>
      <c r="G5343">
        <v>1</v>
      </c>
      <c r="H5343" t="str">
        <f>_xlfn.XLOOKUP(Table1[[#This Row],[ZIPCODE]],Table2[Zip Code],Table2[County])</f>
        <v>Salt Lake</v>
      </c>
      <c r="I5343" t="str">
        <f>_xlfn.XLOOKUP(Table1[[#This Row],[ZIPCODE]],Table3[zip],Table3[county])</f>
        <v>Salt Lake County</v>
      </c>
      <c r="J5343" t="str">
        <f>IFERROR(Table1[[#This Row],[County (Utah.gov)]], SUBSTITUTE(Table1[[#This Row],[County (WPR)]], " County", ""))</f>
        <v>Salt Lake</v>
      </c>
    </row>
    <row r="5344" spans="1:10">
      <c r="A5344" t="s">
        <v>140</v>
      </c>
      <c r="B5344" t="s">
        <v>324</v>
      </c>
      <c r="C5344">
        <v>2025</v>
      </c>
      <c r="D5344">
        <v>2</v>
      </c>
      <c r="E5344">
        <v>84092</v>
      </c>
      <c r="F5344" t="s">
        <v>290</v>
      </c>
      <c r="G5344">
        <v>2</v>
      </c>
      <c r="H5344" t="str">
        <f>_xlfn.XLOOKUP(Table1[[#This Row],[ZIPCODE]],Table2[Zip Code],Table2[County])</f>
        <v>Salt Lake</v>
      </c>
      <c r="I5344" t="str">
        <f>_xlfn.XLOOKUP(Table1[[#This Row],[ZIPCODE]],Table3[zip],Table3[county])</f>
        <v>Salt Lake County</v>
      </c>
      <c r="J5344" t="str">
        <f>IFERROR(Table1[[#This Row],[County (Utah.gov)]], SUBSTITUTE(Table1[[#This Row],[County (WPR)]], " County", ""))</f>
        <v>Salt Lake</v>
      </c>
    </row>
    <row r="5345" spans="1:10">
      <c r="A5345" t="s">
        <v>140</v>
      </c>
      <c r="B5345" t="s">
        <v>324</v>
      </c>
      <c r="C5345">
        <v>2025</v>
      </c>
      <c r="D5345">
        <v>2</v>
      </c>
      <c r="E5345">
        <v>84092</v>
      </c>
      <c r="F5345" t="s">
        <v>291</v>
      </c>
      <c r="G5345">
        <v>2</v>
      </c>
      <c r="H5345" t="str">
        <f>_xlfn.XLOOKUP(Table1[[#This Row],[ZIPCODE]],Table2[Zip Code],Table2[County])</f>
        <v>Salt Lake</v>
      </c>
      <c r="I5345" t="str">
        <f>_xlfn.XLOOKUP(Table1[[#This Row],[ZIPCODE]],Table3[zip],Table3[county])</f>
        <v>Salt Lake County</v>
      </c>
      <c r="J5345" t="str">
        <f>IFERROR(Table1[[#This Row],[County (Utah.gov)]], SUBSTITUTE(Table1[[#This Row],[County (WPR)]], " County", ""))</f>
        <v>Salt Lake</v>
      </c>
    </row>
    <row r="5346" spans="1:10">
      <c r="A5346" t="s">
        <v>140</v>
      </c>
      <c r="B5346" t="s">
        <v>324</v>
      </c>
      <c r="C5346">
        <v>2025</v>
      </c>
      <c r="D5346">
        <v>2</v>
      </c>
      <c r="E5346">
        <v>84093</v>
      </c>
      <c r="F5346" t="s">
        <v>290</v>
      </c>
      <c r="G5346">
        <v>3</v>
      </c>
      <c r="H5346" t="str">
        <f>_xlfn.XLOOKUP(Table1[[#This Row],[ZIPCODE]],Table2[Zip Code],Table2[County])</f>
        <v>Salt Lake</v>
      </c>
      <c r="I5346" t="str">
        <f>_xlfn.XLOOKUP(Table1[[#This Row],[ZIPCODE]],Table3[zip],Table3[county])</f>
        <v>Salt Lake County</v>
      </c>
      <c r="J5346" t="str">
        <f>IFERROR(Table1[[#This Row],[County (Utah.gov)]], SUBSTITUTE(Table1[[#This Row],[County (WPR)]], " County", ""))</f>
        <v>Salt Lake</v>
      </c>
    </row>
    <row r="5347" spans="1:10">
      <c r="A5347" t="s">
        <v>140</v>
      </c>
      <c r="B5347" t="s">
        <v>324</v>
      </c>
      <c r="C5347">
        <v>2025</v>
      </c>
      <c r="D5347">
        <v>2</v>
      </c>
      <c r="E5347">
        <v>84094</v>
      </c>
      <c r="F5347" t="s">
        <v>291</v>
      </c>
      <c r="G5347">
        <v>1</v>
      </c>
      <c r="H5347" t="str">
        <f>_xlfn.XLOOKUP(Table1[[#This Row],[ZIPCODE]],Table2[Zip Code],Table2[County])</f>
        <v>Salt Lake</v>
      </c>
      <c r="I5347" t="str">
        <f>_xlfn.XLOOKUP(Table1[[#This Row],[ZIPCODE]],Table3[zip],Table3[county])</f>
        <v>Salt Lake County</v>
      </c>
      <c r="J5347" t="str">
        <f>IFERROR(Table1[[#This Row],[County (Utah.gov)]], SUBSTITUTE(Table1[[#This Row],[County (WPR)]], " County", ""))</f>
        <v>Salt Lake</v>
      </c>
    </row>
    <row r="5348" spans="1:10">
      <c r="A5348" t="s">
        <v>140</v>
      </c>
      <c r="B5348" t="s">
        <v>324</v>
      </c>
      <c r="C5348">
        <v>2025</v>
      </c>
      <c r="D5348">
        <v>2</v>
      </c>
      <c r="E5348">
        <v>84095</v>
      </c>
      <c r="F5348" t="s">
        <v>290</v>
      </c>
      <c r="G5348">
        <v>1</v>
      </c>
      <c r="H5348" t="str">
        <f>_xlfn.XLOOKUP(Table1[[#This Row],[ZIPCODE]],Table2[Zip Code],Table2[County])</f>
        <v>Salt Lake</v>
      </c>
      <c r="I5348" t="str">
        <f>_xlfn.XLOOKUP(Table1[[#This Row],[ZIPCODE]],Table3[zip],Table3[county])</f>
        <v>Salt Lake County</v>
      </c>
      <c r="J5348" t="str">
        <f>IFERROR(Table1[[#This Row],[County (Utah.gov)]], SUBSTITUTE(Table1[[#This Row],[County (WPR)]], " County", ""))</f>
        <v>Salt Lake</v>
      </c>
    </row>
    <row r="5349" spans="1:10">
      <c r="A5349" t="s">
        <v>140</v>
      </c>
      <c r="B5349" t="s">
        <v>324</v>
      </c>
      <c r="C5349">
        <v>2025</v>
      </c>
      <c r="D5349">
        <v>2</v>
      </c>
      <c r="E5349">
        <v>84095</v>
      </c>
      <c r="F5349" t="s">
        <v>291</v>
      </c>
      <c r="G5349">
        <v>1</v>
      </c>
      <c r="H5349" t="str">
        <f>_xlfn.XLOOKUP(Table1[[#This Row],[ZIPCODE]],Table2[Zip Code],Table2[County])</f>
        <v>Salt Lake</v>
      </c>
      <c r="I5349" t="str">
        <f>_xlfn.XLOOKUP(Table1[[#This Row],[ZIPCODE]],Table3[zip],Table3[county])</f>
        <v>Salt Lake County</v>
      </c>
      <c r="J5349" t="str">
        <f>IFERROR(Table1[[#This Row],[County (Utah.gov)]], SUBSTITUTE(Table1[[#This Row],[County (WPR)]], " County", ""))</f>
        <v>Salt Lake</v>
      </c>
    </row>
    <row r="5350" spans="1:10">
      <c r="A5350" t="s">
        <v>140</v>
      </c>
      <c r="B5350" t="s">
        <v>324</v>
      </c>
      <c r="C5350">
        <v>2025</v>
      </c>
      <c r="D5350">
        <v>2</v>
      </c>
      <c r="E5350">
        <v>84096</v>
      </c>
      <c r="F5350" t="s">
        <v>290</v>
      </c>
      <c r="G5350">
        <v>1</v>
      </c>
      <c r="H5350" t="e">
        <f>_xlfn.XLOOKUP(Table1[[#This Row],[ZIPCODE]],Table2[Zip Code],Table2[County])</f>
        <v>#N/A</v>
      </c>
      <c r="I5350" t="str">
        <f>_xlfn.XLOOKUP(Table1[[#This Row],[ZIPCODE]],Table3[zip],Table3[county])</f>
        <v>Salt Lake County</v>
      </c>
      <c r="J5350" t="str">
        <f>IFERROR(Table1[[#This Row],[County (Utah.gov)]], SUBSTITUTE(Table1[[#This Row],[County (WPR)]], " County", ""))</f>
        <v>Salt Lake</v>
      </c>
    </row>
    <row r="5351" spans="1:10">
      <c r="A5351" t="s">
        <v>140</v>
      </c>
      <c r="B5351" t="s">
        <v>324</v>
      </c>
      <c r="C5351">
        <v>2025</v>
      </c>
      <c r="D5351">
        <v>2</v>
      </c>
      <c r="E5351">
        <v>84096</v>
      </c>
      <c r="F5351" t="s">
        <v>291</v>
      </c>
      <c r="G5351">
        <v>2</v>
      </c>
      <c r="H5351" t="e">
        <f>_xlfn.XLOOKUP(Table1[[#This Row],[ZIPCODE]],Table2[Zip Code],Table2[County])</f>
        <v>#N/A</v>
      </c>
      <c r="I5351" t="str">
        <f>_xlfn.XLOOKUP(Table1[[#This Row],[ZIPCODE]],Table3[zip],Table3[county])</f>
        <v>Salt Lake County</v>
      </c>
      <c r="J5351" t="str">
        <f>IFERROR(Table1[[#This Row],[County (Utah.gov)]], SUBSTITUTE(Table1[[#This Row],[County (WPR)]], " County", ""))</f>
        <v>Salt Lake</v>
      </c>
    </row>
    <row r="5352" spans="1:10">
      <c r="A5352" t="s">
        <v>140</v>
      </c>
      <c r="B5352" t="s">
        <v>324</v>
      </c>
      <c r="C5352">
        <v>2025</v>
      </c>
      <c r="D5352">
        <v>2</v>
      </c>
      <c r="E5352">
        <v>84098</v>
      </c>
      <c r="F5352" t="s">
        <v>291</v>
      </c>
      <c r="G5352">
        <v>1</v>
      </c>
      <c r="H5352" t="str">
        <f>_xlfn.XLOOKUP(Table1[[#This Row],[ZIPCODE]],Table2[Zip Code],Table2[County])</f>
        <v>Summit</v>
      </c>
      <c r="I5352" t="str">
        <f>_xlfn.XLOOKUP(Table1[[#This Row],[ZIPCODE]],Table3[zip],Table3[county])</f>
        <v>Summit County</v>
      </c>
      <c r="J5352" t="str">
        <f>IFERROR(Table1[[#This Row],[County (Utah.gov)]], SUBSTITUTE(Table1[[#This Row],[County (WPR)]], " County", ""))</f>
        <v>Summit</v>
      </c>
    </row>
    <row r="5353" spans="1:10">
      <c r="A5353" t="s">
        <v>140</v>
      </c>
      <c r="B5353" t="s">
        <v>324</v>
      </c>
      <c r="C5353">
        <v>2025</v>
      </c>
      <c r="D5353">
        <v>2</v>
      </c>
      <c r="E5353">
        <v>84101</v>
      </c>
      <c r="F5353" t="s">
        <v>290</v>
      </c>
      <c r="G5353">
        <v>1</v>
      </c>
      <c r="H5353" t="str">
        <f>_xlfn.XLOOKUP(Table1[[#This Row],[ZIPCODE]],Table2[Zip Code],Table2[County])</f>
        <v>Salt Lake</v>
      </c>
      <c r="I5353" t="str">
        <f>_xlfn.XLOOKUP(Table1[[#This Row],[ZIPCODE]],Table3[zip],Table3[county])</f>
        <v>Salt Lake County</v>
      </c>
      <c r="J5353" t="str">
        <f>IFERROR(Table1[[#This Row],[County (Utah.gov)]], SUBSTITUTE(Table1[[#This Row],[County (WPR)]], " County", ""))</f>
        <v>Salt Lake</v>
      </c>
    </row>
    <row r="5354" spans="1:10">
      <c r="A5354" t="s">
        <v>140</v>
      </c>
      <c r="B5354" t="s">
        <v>324</v>
      </c>
      <c r="C5354">
        <v>2025</v>
      </c>
      <c r="D5354">
        <v>2</v>
      </c>
      <c r="E5354">
        <v>84102</v>
      </c>
      <c r="F5354" t="s">
        <v>290</v>
      </c>
      <c r="G5354">
        <v>3</v>
      </c>
      <c r="H5354" t="str">
        <f>_xlfn.XLOOKUP(Table1[[#This Row],[ZIPCODE]],Table2[Zip Code],Table2[County])</f>
        <v>Salt Lake</v>
      </c>
      <c r="I5354" t="str">
        <f>_xlfn.XLOOKUP(Table1[[#This Row],[ZIPCODE]],Table3[zip],Table3[county])</f>
        <v>Salt Lake County</v>
      </c>
      <c r="J5354" t="str">
        <f>IFERROR(Table1[[#This Row],[County (Utah.gov)]], SUBSTITUTE(Table1[[#This Row],[County (WPR)]], " County", ""))</f>
        <v>Salt Lake</v>
      </c>
    </row>
    <row r="5355" spans="1:10">
      <c r="A5355" t="s">
        <v>140</v>
      </c>
      <c r="B5355" t="s">
        <v>324</v>
      </c>
      <c r="C5355">
        <v>2025</v>
      </c>
      <c r="D5355">
        <v>2</v>
      </c>
      <c r="E5355">
        <v>84102</v>
      </c>
      <c r="F5355" t="s">
        <v>291</v>
      </c>
      <c r="G5355">
        <v>2</v>
      </c>
      <c r="H5355" t="str">
        <f>_xlfn.XLOOKUP(Table1[[#This Row],[ZIPCODE]],Table2[Zip Code],Table2[County])</f>
        <v>Salt Lake</v>
      </c>
      <c r="I5355" t="str">
        <f>_xlfn.XLOOKUP(Table1[[#This Row],[ZIPCODE]],Table3[zip],Table3[county])</f>
        <v>Salt Lake County</v>
      </c>
      <c r="J5355" t="str">
        <f>IFERROR(Table1[[#This Row],[County (Utah.gov)]], SUBSTITUTE(Table1[[#This Row],[County (WPR)]], " County", ""))</f>
        <v>Salt Lake</v>
      </c>
    </row>
    <row r="5356" spans="1:10">
      <c r="A5356" t="s">
        <v>140</v>
      </c>
      <c r="B5356" t="s">
        <v>324</v>
      </c>
      <c r="C5356">
        <v>2025</v>
      </c>
      <c r="D5356">
        <v>2</v>
      </c>
      <c r="E5356">
        <v>84103</v>
      </c>
      <c r="F5356" t="s">
        <v>290</v>
      </c>
      <c r="G5356">
        <v>2</v>
      </c>
      <c r="H5356" t="str">
        <f>_xlfn.XLOOKUP(Table1[[#This Row],[ZIPCODE]],Table2[Zip Code],Table2[County])</f>
        <v>Salt Lake</v>
      </c>
      <c r="I5356" t="str">
        <f>_xlfn.XLOOKUP(Table1[[#This Row],[ZIPCODE]],Table3[zip],Table3[county])</f>
        <v>Salt Lake County</v>
      </c>
      <c r="J5356" t="str">
        <f>IFERROR(Table1[[#This Row],[County (Utah.gov)]], SUBSTITUTE(Table1[[#This Row],[County (WPR)]], " County", ""))</f>
        <v>Salt Lake</v>
      </c>
    </row>
    <row r="5357" spans="1:10">
      <c r="A5357" t="s">
        <v>140</v>
      </c>
      <c r="B5357" t="s">
        <v>324</v>
      </c>
      <c r="C5357">
        <v>2025</v>
      </c>
      <c r="D5357">
        <v>2</v>
      </c>
      <c r="E5357">
        <v>84104</v>
      </c>
      <c r="F5357" t="s">
        <v>290</v>
      </c>
      <c r="G5357">
        <v>4</v>
      </c>
      <c r="H5357" t="str">
        <f>_xlfn.XLOOKUP(Table1[[#This Row],[ZIPCODE]],Table2[Zip Code],Table2[County])</f>
        <v>Salt Lake</v>
      </c>
      <c r="I5357" t="str">
        <f>_xlfn.XLOOKUP(Table1[[#This Row],[ZIPCODE]],Table3[zip],Table3[county])</f>
        <v>Salt Lake County</v>
      </c>
      <c r="J5357" t="str">
        <f>IFERROR(Table1[[#This Row],[County (Utah.gov)]], SUBSTITUTE(Table1[[#This Row],[County (WPR)]], " County", ""))</f>
        <v>Salt Lake</v>
      </c>
    </row>
    <row r="5358" spans="1:10">
      <c r="A5358" t="s">
        <v>140</v>
      </c>
      <c r="B5358" t="s">
        <v>324</v>
      </c>
      <c r="C5358">
        <v>2025</v>
      </c>
      <c r="D5358">
        <v>2</v>
      </c>
      <c r="E5358">
        <v>84105</v>
      </c>
      <c r="F5358" t="s">
        <v>291</v>
      </c>
      <c r="G5358">
        <v>2</v>
      </c>
      <c r="H5358" t="str">
        <f>_xlfn.XLOOKUP(Table1[[#This Row],[ZIPCODE]],Table2[Zip Code],Table2[County])</f>
        <v>Salt Lake</v>
      </c>
      <c r="I5358" t="str">
        <f>_xlfn.XLOOKUP(Table1[[#This Row],[ZIPCODE]],Table3[zip],Table3[county])</f>
        <v>Salt Lake County</v>
      </c>
      <c r="J5358" t="str">
        <f>IFERROR(Table1[[#This Row],[County (Utah.gov)]], SUBSTITUTE(Table1[[#This Row],[County (WPR)]], " County", ""))</f>
        <v>Salt Lake</v>
      </c>
    </row>
    <row r="5359" spans="1:10">
      <c r="A5359" t="s">
        <v>140</v>
      </c>
      <c r="B5359" t="s">
        <v>324</v>
      </c>
      <c r="C5359">
        <v>2025</v>
      </c>
      <c r="D5359">
        <v>2</v>
      </c>
      <c r="E5359">
        <v>84106</v>
      </c>
      <c r="F5359" t="s">
        <v>290</v>
      </c>
      <c r="G5359">
        <v>2</v>
      </c>
      <c r="H5359" t="str">
        <f>_xlfn.XLOOKUP(Table1[[#This Row],[ZIPCODE]],Table2[Zip Code],Table2[County])</f>
        <v>Salt Lake</v>
      </c>
      <c r="I5359" t="str">
        <f>_xlfn.XLOOKUP(Table1[[#This Row],[ZIPCODE]],Table3[zip],Table3[county])</f>
        <v>Salt Lake County</v>
      </c>
      <c r="J5359" t="str">
        <f>IFERROR(Table1[[#This Row],[County (Utah.gov)]], SUBSTITUTE(Table1[[#This Row],[County (WPR)]], " County", ""))</f>
        <v>Salt Lake</v>
      </c>
    </row>
    <row r="5360" spans="1:10">
      <c r="A5360" t="s">
        <v>140</v>
      </c>
      <c r="B5360" t="s">
        <v>324</v>
      </c>
      <c r="C5360">
        <v>2025</v>
      </c>
      <c r="D5360">
        <v>2</v>
      </c>
      <c r="E5360">
        <v>84106</v>
      </c>
      <c r="F5360" t="s">
        <v>291</v>
      </c>
      <c r="G5360">
        <v>3</v>
      </c>
      <c r="H5360" t="str">
        <f>_xlfn.XLOOKUP(Table1[[#This Row],[ZIPCODE]],Table2[Zip Code],Table2[County])</f>
        <v>Salt Lake</v>
      </c>
      <c r="I5360" t="str">
        <f>_xlfn.XLOOKUP(Table1[[#This Row],[ZIPCODE]],Table3[zip],Table3[county])</f>
        <v>Salt Lake County</v>
      </c>
      <c r="J5360" t="str">
        <f>IFERROR(Table1[[#This Row],[County (Utah.gov)]], SUBSTITUTE(Table1[[#This Row],[County (WPR)]], " County", ""))</f>
        <v>Salt Lake</v>
      </c>
    </row>
    <row r="5361" spans="1:10">
      <c r="A5361" t="s">
        <v>140</v>
      </c>
      <c r="B5361" t="s">
        <v>324</v>
      </c>
      <c r="C5361">
        <v>2025</v>
      </c>
      <c r="D5361">
        <v>2</v>
      </c>
      <c r="E5361">
        <v>84107</v>
      </c>
      <c r="F5361" t="s">
        <v>290</v>
      </c>
      <c r="G5361">
        <v>3</v>
      </c>
      <c r="H5361" t="str">
        <f>_xlfn.XLOOKUP(Table1[[#This Row],[ZIPCODE]],Table2[Zip Code],Table2[County])</f>
        <v>Salt Lake</v>
      </c>
      <c r="I5361" t="str">
        <f>_xlfn.XLOOKUP(Table1[[#This Row],[ZIPCODE]],Table3[zip],Table3[county])</f>
        <v>Salt Lake County</v>
      </c>
      <c r="J5361" t="str">
        <f>IFERROR(Table1[[#This Row],[County (Utah.gov)]], SUBSTITUTE(Table1[[#This Row],[County (WPR)]], " County", ""))</f>
        <v>Salt Lake</v>
      </c>
    </row>
    <row r="5362" spans="1:10">
      <c r="A5362" t="s">
        <v>140</v>
      </c>
      <c r="B5362" t="s">
        <v>324</v>
      </c>
      <c r="C5362">
        <v>2025</v>
      </c>
      <c r="D5362">
        <v>2</v>
      </c>
      <c r="E5362">
        <v>84107</v>
      </c>
      <c r="F5362" t="s">
        <v>291</v>
      </c>
      <c r="G5362">
        <v>2</v>
      </c>
      <c r="H5362" t="str">
        <f>_xlfn.XLOOKUP(Table1[[#This Row],[ZIPCODE]],Table2[Zip Code],Table2[County])</f>
        <v>Salt Lake</v>
      </c>
      <c r="I5362" t="str">
        <f>_xlfn.XLOOKUP(Table1[[#This Row],[ZIPCODE]],Table3[zip],Table3[county])</f>
        <v>Salt Lake County</v>
      </c>
      <c r="J5362" t="str">
        <f>IFERROR(Table1[[#This Row],[County (Utah.gov)]], SUBSTITUTE(Table1[[#This Row],[County (WPR)]], " County", ""))</f>
        <v>Salt Lake</v>
      </c>
    </row>
    <row r="5363" spans="1:10">
      <c r="A5363" t="s">
        <v>140</v>
      </c>
      <c r="B5363" t="s">
        <v>324</v>
      </c>
      <c r="C5363">
        <v>2025</v>
      </c>
      <c r="D5363">
        <v>2</v>
      </c>
      <c r="E5363">
        <v>84108</v>
      </c>
      <c r="F5363" t="s">
        <v>290</v>
      </c>
      <c r="G5363">
        <v>2</v>
      </c>
      <c r="H5363" t="str">
        <f>_xlfn.XLOOKUP(Table1[[#This Row],[ZIPCODE]],Table2[Zip Code],Table2[County])</f>
        <v>Salt Lake</v>
      </c>
      <c r="I5363" t="str">
        <f>_xlfn.XLOOKUP(Table1[[#This Row],[ZIPCODE]],Table3[zip],Table3[county])</f>
        <v>Salt Lake County</v>
      </c>
      <c r="J5363" t="str">
        <f>IFERROR(Table1[[#This Row],[County (Utah.gov)]], SUBSTITUTE(Table1[[#This Row],[County (WPR)]], " County", ""))</f>
        <v>Salt Lake</v>
      </c>
    </row>
    <row r="5364" spans="1:10">
      <c r="A5364" t="s">
        <v>140</v>
      </c>
      <c r="B5364" t="s">
        <v>324</v>
      </c>
      <c r="C5364">
        <v>2025</v>
      </c>
      <c r="D5364">
        <v>2</v>
      </c>
      <c r="E5364">
        <v>84108</v>
      </c>
      <c r="F5364" t="s">
        <v>291</v>
      </c>
      <c r="G5364">
        <v>1</v>
      </c>
      <c r="H5364" t="str">
        <f>_xlfn.XLOOKUP(Table1[[#This Row],[ZIPCODE]],Table2[Zip Code],Table2[County])</f>
        <v>Salt Lake</v>
      </c>
      <c r="I5364" t="str">
        <f>_xlfn.XLOOKUP(Table1[[#This Row],[ZIPCODE]],Table3[zip],Table3[county])</f>
        <v>Salt Lake County</v>
      </c>
      <c r="J5364" t="str">
        <f>IFERROR(Table1[[#This Row],[County (Utah.gov)]], SUBSTITUTE(Table1[[#This Row],[County (WPR)]], " County", ""))</f>
        <v>Salt Lake</v>
      </c>
    </row>
    <row r="5365" spans="1:10">
      <c r="A5365" t="s">
        <v>140</v>
      </c>
      <c r="B5365" t="s">
        <v>324</v>
      </c>
      <c r="C5365">
        <v>2025</v>
      </c>
      <c r="D5365">
        <v>2</v>
      </c>
      <c r="E5365">
        <v>84109</v>
      </c>
      <c r="F5365" t="s">
        <v>290</v>
      </c>
      <c r="G5365">
        <v>2</v>
      </c>
      <c r="H5365" t="str">
        <f>_xlfn.XLOOKUP(Table1[[#This Row],[ZIPCODE]],Table2[Zip Code],Table2[County])</f>
        <v>Salt Lake</v>
      </c>
      <c r="I5365" t="str">
        <f>_xlfn.XLOOKUP(Table1[[#This Row],[ZIPCODE]],Table3[zip],Table3[county])</f>
        <v>Salt Lake County</v>
      </c>
      <c r="J5365" t="str">
        <f>IFERROR(Table1[[#This Row],[County (Utah.gov)]], SUBSTITUTE(Table1[[#This Row],[County (WPR)]], " County", ""))</f>
        <v>Salt Lake</v>
      </c>
    </row>
    <row r="5366" spans="1:10">
      <c r="A5366" t="s">
        <v>140</v>
      </c>
      <c r="B5366" t="s">
        <v>324</v>
      </c>
      <c r="C5366">
        <v>2025</v>
      </c>
      <c r="D5366">
        <v>2</v>
      </c>
      <c r="E5366">
        <v>84111</v>
      </c>
      <c r="F5366" t="s">
        <v>291</v>
      </c>
      <c r="G5366">
        <v>1</v>
      </c>
      <c r="H5366" t="str">
        <f>_xlfn.XLOOKUP(Table1[[#This Row],[ZIPCODE]],Table2[Zip Code],Table2[County])</f>
        <v>Salt Lake</v>
      </c>
      <c r="I5366" t="str">
        <f>_xlfn.XLOOKUP(Table1[[#This Row],[ZIPCODE]],Table3[zip],Table3[county])</f>
        <v>Salt Lake County</v>
      </c>
      <c r="J5366" t="str">
        <f>IFERROR(Table1[[#This Row],[County (Utah.gov)]], SUBSTITUTE(Table1[[#This Row],[County (WPR)]], " County", ""))</f>
        <v>Salt Lake</v>
      </c>
    </row>
    <row r="5367" spans="1:10">
      <c r="A5367" t="s">
        <v>140</v>
      </c>
      <c r="B5367" t="s">
        <v>324</v>
      </c>
      <c r="C5367">
        <v>2025</v>
      </c>
      <c r="D5367">
        <v>2</v>
      </c>
      <c r="E5367">
        <v>84115</v>
      </c>
      <c r="F5367" t="s">
        <v>290</v>
      </c>
      <c r="G5367">
        <v>4</v>
      </c>
      <c r="H5367" t="str">
        <f>_xlfn.XLOOKUP(Table1[[#This Row],[ZIPCODE]],Table2[Zip Code],Table2[County])</f>
        <v>Salt Lake</v>
      </c>
      <c r="I5367" t="str">
        <f>_xlfn.XLOOKUP(Table1[[#This Row],[ZIPCODE]],Table3[zip],Table3[county])</f>
        <v>Salt Lake County</v>
      </c>
      <c r="J5367" t="str">
        <f>IFERROR(Table1[[#This Row],[County (Utah.gov)]], SUBSTITUTE(Table1[[#This Row],[County (WPR)]], " County", ""))</f>
        <v>Salt Lake</v>
      </c>
    </row>
    <row r="5368" spans="1:10">
      <c r="A5368" t="s">
        <v>140</v>
      </c>
      <c r="B5368" t="s">
        <v>324</v>
      </c>
      <c r="C5368">
        <v>2025</v>
      </c>
      <c r="D5368">
        <v>2</v>
      </c>
      <c r="E5368">
        <v>84115</v>
      </c>
      <c r="F5368" t="s">
        <v>291</v>
      </c>
      <c r="G5368">
        <v>2</v>
      </c>
      <c r="H5368" t="str">
        <f>_xlfn.XLOOKUP(Table1[[#This Row],[ZIPCODE]],Table2[Zip Code],Table2[County])</f>
        <v>Salt Lake</v>
      </c>
      <c r="I5368" t="str">
        <f>_xlfn.XLOOKUP(Table1[[#This Row],[ZIPCODE]],Table3[zip],Table3[county])</f>
        <v>Salt Lake County</v>
      </c>
      <c r="J5368" t="str">
        <f>IFERROR(Table1[[#This Row],[County (Utah.gov)]], SUBSTITUTE(Table1[[#This Row],[County (WPR)]], " County", ""))</f>
        <v>Salt Lake</v>
      </c>
    </row>
    <row r="5369" spans="1:10">
      <c r="A5369" t="s">
        <v>140</v>
      </c>
      <c r="B5369" t="s">
        <v>324</v>
      </c>
      <c r="C5369">
        <v>2025</v>
      </c>
      <c r="D5369">
        <v>2</v>
      </c>
      <c r="E5369">
        <v>84116</v>
      </c>
      <c r="F5369" t="s">
        <v>290</v>
      </c>
      <c r="G5369">
        <v>3</v>
      </c>
      <c r="H5369" t="str">
        <f>_xlfn.XLOOKUP(Table1[[#This Row],[ZIPCODE]],Table2[Zip Code],Table2[County])</f>
        <v>Salt Lake</v>
      </c>
      <c r="I5369" t="str">
        <f>_xlfn.XLOOKUP(Table1[[#This Row],[ZIPCODE]],Table3[zip],Table3[county])</f>
        <v>Salt Lake County</v>
      </c>
      <c r="J5369" t="str">
        <f>IFERROR(Table1[[#This Row],[County (Utah.gov)]], SUBSTITUTE(Table1[[#This Row],[County (WPR)]], " County", ""))</f>
        <v>Salt Lake</v>
      </c>
    </row>
    <row r="5370" spans="1:10">
      <c r="A5370" t="s">
        <v>140</v>
      </c>
      <c r="B5370" t="s">
        <v>324</v>
      </c>
      <c r="C5370">
        <v>2025</v>
      </c>
      <c r="D5370">
        <v>2</v>
      </c>
      <c r="E5370">
        <v>84117</v>
      </c>
      <c r="F5370" t="s">
        <v>290</v>
      </c>
      <c r="G5370">
        <v>1</v>
      </c>
      <c r="H5370" t="str">
        <f>_xlfn.XLOOKUP(Table1[[#This Row],[ZIPCODE]],Table2[Zip Code],Table2[County])</f>
        <v>Salt Lake</v>
      </c>
      <c r="I5370" t="str">
        <f>_xlfn.XLOOKUP(Table1[[#This Row],[ZIPCODE]],Table3[zip],Table3[county])</f>
        <v>Salt Lake County</v>
      </c>
      <c r="J5370" t="str">
        <f>IFERROR(Table1[[#This Row],[County (Utah.gov)]], SUBSTITUTE(Table1[[#This Row],[County (WPR)]], " County", ""))</f>
        <v>Salt Lake</v>
      </c>
    </row>
    <row r="5371" spans="1:10">
      <c r="A5371" t="s">
        <v>140</v>
      </c>
      <c r="B5371" t="s">
        <v>324</v>
      </c>
      <c r="C5371">
        <v>2025</v>
      </c>
      <c r="D5371">
        <v>2</v>
      </c>
      <c r="E5371">
        <v>84117</v>
      </c>
      <c r="F5371" t="s">
        <v>291</v>
      </c>
      <c r="G5371">
        <v>1</v>
      </c>
      <c r="H5371" t="str">
        <f>_xlfn.XLOOKUP(Table1[[#This Row],[ZIPCODE]],Table2[Zip Code],Table2[County])</f>
        <v>Salt Lake</v>
      </c>
      <c r="I5371" t="str">
        <f>_xlfn.XLOOKUP(Table1[[#This Row],[ZIPCODE]],Table3[zip],Table3[county])</f>
        <v>Salt Lake County</v>
      </c>
      <c r="J5371" t="str">
        <f>IFERROR(Table1[[#This Row],[County (Utah.gov)]], SUBSTITUTE(Table1[[#This Row],[County (WPR)]], " County", ""))</f>
        <v>Salt Lake</v>
      </c>
    </row>
    <row r="5372" spans="1:10">
      <c r="A5372" t="s">
        <v>140</v>
      </c>
      <c r="B5372" t="s">
        <v>324</v>
      </c>
      <c r="C5372">
        <v>2025</v>
      </c>
      <c r="D5372">
        <v>2</v>
      </c>
      <c r="E5372">
        <v>84118</v>
      </c>
      <c r="F5372" t="s">
        <v>290</v>
      </c>
      <c r="G5372">
        <v>2</v>
      </c>
      <c r="H5372" t="str">
        <f>_xlfn.XLOOKUP(Table1[[#This Row],[ZIPCODE]],Table2[Zip Code],Table2[County])</f>
        <v>Salt Lake</v>
      </c>
      <c r="I5372" t="str">
        <f>_xlfn.XLOOKUP(Table1[[#This Row],[ZIPCODE]],Table3[zip],Table3[county])</f>
        <v>Salt Lake County</v>
      </c>
      <c r="J5372" t="str">
        <f>IFERROR(Table1[[#This Row],[County (Utah.gov)]], SUBSTITUTE(Table1[[#This Row],[County (WPR)]], " County", ""))</f>
        <v>Salt Lake</v>
      </c>
    </row>
    <row r="5373" spans="1:10">
      <c r="A5373" t="s">
        <v>140</v>
      </c>
      <c r="B5373" t="s">
        <v>324</v>
      </c>
      <c r="C5373">
        <v>2025</v>
      </c>
      <c r="D5373">
        <v>2</v>
      </c>
      <c r="E5373">
        <v>84118</v>
      </c>
      <c r="F5373" t="s">
        <v>291</v>
      </c>
      <c r="G5373">
        <v>1</v>
      </c>
      <c r="H5373" t="str">
        <f>_xlfn.XLOOKUP(Table1[[#This Row],[ZIPCODE]],Table2[Zip Code],Table2[County])</f>
        <v>Salt Lake</v>
      </c>
      <c r="I5373" t="str">
        <f>_xlfn.XLOOKUP(Table1[[#This Row],[ZIPCODE]],Table3[zip],Table3[county])</f>
        <v>Salt Lake County</v>
      </c>
      <c r="J5373" t="str">
        <f>IFERROR(Table1[[#This Row],[County (Utah.gov)]], SUBSTITUTE(Table1[[#This Row],[County (WPR)]], " County", ""))</f>
        <v>Salt Lake</v>
      </c>
    </row>
    <row r="5374" spans="1:10">
      <c r="A5374" t="s">
        <v>140</v>
      </c>
      <c r="B5374" t="s">
        <v>324</v>
      </c>
      <c r="C5374">
        <v>2025</v>
      </c>
      <c r="D5374">
        <v>2</v>
      </c>
      <c r="E5374">
        <v>84119</v>
      </c>
      <c r="F5374" t="s">
        <v>290</v>
      </c>
      <c r="G5374">
        <v>5</v>
      </c>
      <c r="H5374" t="str">
        <f>_xlfn.XLOOKUP(Table1[[#This Row],[ZIPCODE]],Table2[Zip Code],Table2[County])</f>
        <v>Salt Lake</v>
      </c>
      <c r="I5374" t="str">
        <f>_xlfn.XLOOKUP(Table1[[#This Row],[ZIPCODE]],Table3[zip],Table3[county])</f>
        <v>Salt Lake County</v>
      </c>
      <c r="J5374" t="str">
        <f>IFERROR(Table1[[#This Row],[County (Utah.gov)]], SUBSTITUTE(Table1[[#This Row],[County (WPR)]], " County", ""))</f>
        <v>Salt Lake</v>
      </c>
    </row>
    <row r="5375" spans="1:10">
      <c r="A5375" t="s">
        <v>140</v>
      </c>
      <c r="B5375" t="s">
        <v>324</v>
      </c>
      <c r="C5375">
        <v>2025</v>
      </c>
      <c r="D5375">
        <v>2</v>
      </c>
      <c r="E5375">
        <v>84120</v>
      </c>
      <c r="F5375" t="s">
        <v>290</v>
      </c>
      <c r="G5375">
        <v>4</v>
      </c>
      <c r="H5375" t="str">
        <f>_xlfn.XLOOKUP(Table1[[#This Row],[ZIPCODE]],Table2[Zip Code],Table2[County])</f>
        <v>Salt Lake</v>
      </c>
      <c r="I5375" t="str">
        <f>_xlfn.XLOOKUP(Table1[[#This Row],[ZIPCODE]],Table3[zip],Table3[county])</f>
        <v>Salt Lake County</v>
      </c>
      <c r="J5375" t="str">
        <f>IFERROR(Table1[[#This Row],[County (Utah.gov)]], SUBSTITUTE(Table1[[#This Row],[County (WPR)]], " County", ""))</f>
        <v>Salt Lake</v>
      </c>
    </row>
    <row r="5376" spans="1:10">
      <c r="A5376" t="s">
        <v>140</v>
      </c>
      <c r="B5376" t="s">
        <v>324</v>
      </c>
      <c r="C5376">
        <v>2025</v>
      </c>
      <c r="D5376">
        <v>2</v>
      </c>
      <c r="E5376">
        <v>84120</v>
      </c>
      <c r="F5376" t="s">
        <v>291</v>
      </c>
      <c r="G5376">
        <v>2</v>
      </c>
      <c r="H5376" t="str">
        <f>_xlfn.XLOOKUP(Table1[[#This Row],[ZIPCODE]],Table2[Zip Code],Table2[County])</f>
        <v>Salt Lake</v>
      </c>
      <c r="I5376" t="str">
        <f>_xlfn.XLOOKUP(Table1[[#This Row],[ZIPCODE]],Table3[zip],Table3[county])</f>
        <v>Salt Lake County</v>
      </c>
      <c r="J5376" t="str">
        <f>IFERROR(Table1[[#This Row],[County (Utah.gov)]], SUBSTITUTE(Table1[[#This Row],[County (WPR)]], " County", ""))</f>
        <v>Salt Lake</v>
      </c>
    </row>
    <row r="5377" spans="1:10">
      <c r="A5377" t="s">
        <v>140</v>
      </c>
      <c r="B5377" t="s">
        <v>324</v>
      </c>
      <c r="C5377">
        <v>2025</v>
      </c>
      <c r="D5377">
        <v>2</v>
      </c>
      <c r="E5377">
        <v>84121</v>
      </c>
      <c r="F5377" t="s">
        <v>290</v>
      </c>
      <c r="G5377">
        <v>2</v>
      </c>
      <c r="H5377" t="str">
        <f>_xlfn.XLOOKUP(Table1[[#This Row],[ZIPCODE]],Table2[Zip Code],Table2[County])</f>
        <v>Salt Lake</v>
      </c>
      <c r="I5377" t="str">
        <f>_xlfn.XLOOKUP(Table1[[#This Row],[ZIPCODE]],Table3[zip],Table3[county])</f>
        <v>Salt Lake County</v>
      </c>
      <c r="J5377" t="str">
        <f>IFERROR(Table1[[#This Row],[County (Utah.gov)]], SUBSTITUTE(Table1[[#This Row],[County (WPR)]], " County", ""))</f>
        <v>Salt Lake</v>
      </c>
    </row>
    <row r="5378" spans="1:10">
      <c r="A5378" t="s">
        <v>140</v>
      </c>
      <c r="B5378" t="s">
        <v>324</v>
      </c>
      <c r="C5378">
        <v>2025</v>
      </c>
      <c r="D5378">
        <v>2</v>
      </c>
      <c r="E5378">
        <v>84121</v>
      </c>
      <c r="F5378" t="s">
        <v>291</v>
      </c>
      <c r="G5378">
        <v>1</v>
      </c>
      <c r="H5378" t="str">
        <f>_xlfn.XLOOKUP(Table1[[#This Row],[ZIPCODE]],Table2[Zip Code],Table2[County])</f>
        <v>Salt Lake</v>
      </c>
      <c r="I5378" t="str">
        <f>_xlfn.XLOOKUP(Table1[[#This Row],[ZIPCODE]],Table3[zip],Table3[county])</f>
        <v>Salt Lake County</v>
      </c>
      <c r="J5378" t="str">
        <f>IFERROR(Table1[[#This Row],[County (Utah.gov)]], SUBSTITUTE(Table1[[#This Row],[County (WPR)]], " County", ""))</f>
        <v>Salt Lake</v>
      </c>
    </row>
    <row r="5379" spans="1:10">
      <c r="A5379" t="s">
        <v>140</v>
      </c>
      <c r="B5379" t="s">
        <v>324</v>
      </c>
      <c r="C5379">
        <v>2025</v>
      </c>
      <c r="D5379">
        <v>2</v>
      </c>
      <c r="E5379">
        <v>84123</v>
      </c>
      <c r="F5379" t="s">
        <v>290</v>
      </c>
      <c r="G5379">
        <v>1</v>
      </c>
      <c r="H5379" t="str">
        <f>_xlfn.XLOOKUP(Table1[[#This Row],[ZIPCODE]],Table2[Zip Code],Table2[County])</f>
        <v>Salt Lake</v>
      </c>
      <c r="I5379" t="str">
        <f>_xlfn.XLOOKUP(Table1[[#This Row],[ZIPCODE]],Table3[zip],Table3[county])</f>
        <v>Salt Lake County</v>
      </c>
      <c r="J5379" t="str">
        <f>IFERROR(Table1[[#This Row],[County (Utah.gov)]], SUBSTITUTE(Table1[[#This Row],[County (WPR)]], " County", ""))</f>
        <v>Salt Lake</v>
      </c>
    </row>
    <row r="5380" spans="1:10">
      <c r="A5380" t="s">
        <v>140</v>
      </c>
      <c r="B5380" t="s">
        <v>324</v>
      </c>
      <c r="C5380">
        <v>2025</v>
      </c>
      <c r="D5380">
        <v>2</v>
      </c>
      <c r="E5380">
        <v>84128</v>
      </c>
      <c r="F5380" t="s">
        <v>290</v>
      </c>
      <c r="G5380">
        <v>2</v>
      </c>
      <c r="H5380" t="str">
        <f>_xlfn.XLOOKUP(Table1[[#This Row],[ZIPCODE]],Table2[Zip Code],Table2[County])</f>
        <v>Salt Lake</v>
      </c>
      <c r="I5380" t="str">
        <f>_xlfn.XLOOKUP(Table1[[#This Row],[ZIPCODE]],Table3[zip],Table3[county])</f>
        <v>Salt Lake County</v>
      </c>
      <c r="J5380" t="str">
        <f>IFERROR(Table1[[#This Row],[County (Utah.gov)]], SUBSTITUTE(Table1[[#This Row],[County (WPR)]], " County", ""))</f>
        <v>Salt Lake</v>
      </c>
    </row>
    <row r="5381" spans="1:10">
      <c r="A5381" t="s">
        <v>140</v>
      </c>
      <c r="B5381" t="s">
        <v>324</v>
      </c>
      <c r="C5381">
        <v>2025</v>
      </c>
      <c r="D5381">
        <v>2</v>
      </c>
      <c r="E5381">
        <v>84129</v>
      </c>
      <c r="F5381" t="s">
        <v>290</v>
      </c>
      <c r="G5381">
        <v>3</v>
      </c>
      <c r="H5381" t="e">
        <f>_xlfn.XLOOKUP(Table1[[#This Row],[ZIPCODE]],Table2[Zip Code],Table2[County])</f>
        <v>#N/A</v>
      </c>
      <c r="I5381" t="str">
        <f>_xlfn.XLOOKUP(Table1[[#This Row],[ZIPCODE]],Table3[zip],Table3[county])</f>
        <v>Salt Lake County</v>
      </c>
      <c r="J5381" t="str">
        <f>IFERROR(Table1[[#This Row],[County (Utah.gov)]], SUBSTITUTE(Table1[[#This Row],[County (WPR)]], " County", ""))</f>
        <v>Salt Lake</v>
      </c>
    </row>
    <row r="5382" spans="1:10">
      <c r="A5382" t="s">
        <v>140</v>
      </c>
      <c r="B5382" t="s">
        <v>324</v>
      </c>
      <c r="C5382">
        <v>2025</v>
      </c>
      <c r="D5382">
        <v>2</v>
      </c>
      <c r="E5382">
        <v>84129</v>
      </c>
      <c r="F5382" t="s">
        <v>291</v>
      </c>
      <c r="G5382">
        <v>1</v>
      </c>
      <c r="H5382" t="e">
        <f>_xlfn.XLOOKUP(Table1[[#This Row],[ZIPCODE]],Table2[Zip Code],Table2[County])</f>
        <v>#N/A</v>
      </c>
      <c r="I5382" t="str">
        <f>_xlfn.XLOOKUP(Table1[[#This Row],[ZIPCODE]],Table3[zip],Table3[county])</f>
        <v>Salt Lake County</v>
      </c>
      <c r="J5382" t="str">
        <f>IFERROR(Table1[[#This Row],[County (Utah.gov)]], SUBSTITUTE(Table1[[#This Row],[County (WPR)]], " County", ""))</f>
        <v>Salt Lake</v>
      </c>
    </row>
    <row r="5383" spans="1:10">
      <c r="A5383" t="s">
        <v>140</v>
      </c>
      <c r="B5383" t="s">
        <v>324</v>
      </c>
      <c r="C5383">
        <v>2025</v>
      </c>
      <c r="D5383">
        <v>2</v>
      </c>
      <c r="E5383">
        <v>84301</v>
      </c>
      <c r="F5383" t="s">
        <v>291</v>
      </c>
      <c r="G5383">
        <v>1</v>
      </c>
      <c r="H5383" t="str">
        <f>_xlfn.XLOOKUP(Table1[[#This Row],[ZIPCODE]],Table2[Zip Code],Table2[County])</f>
        <v>Box Elder</v>
      </c>
      <c r="I5383" t="str">
        <f>_xlfn.XLOOKUP(Table1[[#This Row],[ZIPCODE]],Table3[zip],Table3[county])</f>
        <v>Box Elder County</v>
      </c>
      <c r="J5383" t="str">
        <f>IFERROR(Table1[[#This Row],[County (Utah.gov)]], SUBSTITUTE(Table1[[#This Row],[County (WPR)]], " County", ""))</f>
        <v>Box Elder</v>
      </c>
    </row>
    <row r="5384" spans="1:10">
      <c r="A5384" t="s">
        <v>140</v>
      </c>
      <c r="B5384" t="s">
        <v>324</v>
      </c>
      <c r="C5384">
        <v>2025</v>
      </c>
      <c r="D5384">
        <v>2</v>
      </c>
      <c r="E5384">
        <v>84302</v>
      </c>
      <c r="F5384" t="s">
        <v>290</v>
      </c>
      <c r="G5384">
        <v>22</v>
      </c>
      <c r="H5384" t="str">
        <f>_xlfn.XLOOKUP(Table1[[#This Row],[ZIPCODE]],Table2[Zip Code],Table2[County])</f>
        <v>Box Elder</v>
      </c>
      <c r="I5384" t="str">
        <f>_xlfn.XLOOKUP(Table1[[#This Row],[ZIPCODE]],Table3[zip],Table3[county])</f>
        <v>Box Elder County</v>
      </c>
      <c r="J5384" t="str">
        <f>IFERROR(Table1[[#This Row],[County (Utah.gov)]], SUBSTITUTE(Table1[[#This Row],[County (WPR)]], " County", ""))</f>
        <v>Box Elder</v>
      </c>
    </row>
    <row r="5385" spans="1:10">
      <c r="A5385" t="s">
        <v>140</v>
      </c>
      <c r="B5385" t="s">
        <v>324</v>
      </c>
      <c r="C5385">
        <v>2025</v>
      </c>
      <c r="D5385">
        <v>2</v>
      </c>
      <c r="E5385">
        <v>84302</v>
      </c>
      <c r="F5385" t="s">
        <v>291</v>
      </c>
      <c r="G5385">
        <v>13</v>
      </c>
      <c r="H5385" t="str">
        <f>_xlfn.XLOOKUP(Table1[[#This Row],[ZIPCODE]],Table2[Zip Code],Table2[County])</f>
        <v>Box Elder</v>
      </c>
      <c r="I5385" t="str">
        <f>_xlfn.XLOOKUP(Table1[[#This Row],[ZIPCODE]],Table3[zip],Table3[county])</f>
        <v>Box Elder County</v>
      </c>
      <c r="J5385" t="str">
        <f>IFERROR(Table1[[#This Row],[County (Utah.gov)]], SUBSTITUTE(Table1[[#This Row],[County (WPR)]], " County", ""))</f>
        <v>Box Elder</v>
      </c>
    </row>
    <row r="5386" spans="1:10">
      <c r="A5386" t="s">
        <v>140</v>
      </c>
      <c r="B5386" t="s">
        <v>324</v>
      </c>
      <c r="C5386">
        <v>2025</v>
      </c>
      <c r="D5386">
        <v>2</v>
      </c>
      <c r="E5386">
        <v>84306</v>
      </c>
      <c r="F5386" t="s">
        <v>291</v>
      </c>
      <c r="G5386">
        <v>1</v>
      </c>
      <c r="H5386" t="str">
        <f>_xlfn.XLOOKUP(Table1[[#This Row],[ZIPCODE]],Table2[Zip Code],Table2[County])</f>
        <v>Box Elder</v>
      </c>
      <c r="I5386" t="str">
        <f>_xlfn.XLOOKUP(Table1[[#This Row],[ZIPCODE]],Table3[zip],Table3[county])</f>
        <v>Box Elder County</v>
      </c>
      <c r="J5386" t="str">
        <f>IFERROR(Table1[[#This Row],[County (Utah.gov)]], SUBSTITUTE(Table1[[#This Row],[County (WPR)]], " County", ""))</f>
        <v>Box Elder</v>
      </c>
    </row>
    <row r="5387" spans="1:10">
      <c r="A5387" t="s">
        <v>140</v>
      </c>
      <c r="B5387" t="s">
        <v>324</v>
      </c>
      <c r="C5387">
        <v>2025</v>
      </c>
      <c r="D5387">
        <v>2</v>
      </c>
      <c r="E5387">
        <v>84307</v>
      </c>
      <c r="F5387" t="s">
        <v>290</v>
      </c>
      <c r="G5387">
        <v>1</v>
      </c>
      <c r="H5387" t="str">
        <f>_xlfn.XLOOKUP(Table1[[#This Row],[ZIPCODE]],Table2[Zip Code],Table2[County])</f>
        <v>Box Elder</v>
      </c>
      <c r="I5387" t="str">
        <f>_xlfn.XLOOKUP(Table1[[#This Row],[ZIPCODE]],Table3[zip],Table3[county])</f>
        <v>Box Elder County</v>
      </c>
      <c r="J5387" t="str">
        <f>IFERROR(Table1[[#This Row],[County (Utah.gov)]], SUBSTITUTE(Table1[[#This Row],[County (WPR)]], " County", ""))</f>
        <v>Box Elder</v>
      </c>
    </row>
    <row r="5388" spans="1:10">
      <c r="A5388" t="s">
        <v>140</v>
      </c>
      <c r="B5388" t="s">
        <v>324</v>
      </c>
      <c r="C5388">
        <v>2025</v>
      </c>
      <c r="D5388">
        <v>2</v>
      </c>
      <c r="E5388">
        <v>84309</v>
      </c>
      <c r="F5388" t="s">
        <v>291</v>
      </c>
      <c r="G5388">
        <v>1</v>
      </c>
      <c r="H5388" t="str">
        <f>_xlfn.XLOOKUP(Table1[[#This Row],[ZIPCODE]],Table2[Zip Code],Table2[County])</f>
        <v>Box Elder</v>
      </c>
      <c r="I5388" t="str">
        <f>_xlfn.XLOOKUP(Table1[[#This Row],[ZIPCODE]],Table3[zip],Table3[county])</f>
        <v>Box Elder County</v>
      </c>
      <c r="J5388" t="str">
        <f>IFERROR(Table1[[#This Row],[County (Utah.gov)]], SUBSTITUTE(Table1[[#This Row],[County (WPR)]], " County", ""))</f>
        <v>Box Elder</v>
      </c>
    </row>
    <row r="5389" spans="1:10">
      <c r="A5389" t="s">
        <v>140</v>
      </c>
      <c r="B5389" t="s">
        <v>324</v>
      </c>
      <c r="C5389">
        <v>2025</v>
      </c>
      <c r="D5389">
        <v>2</v>
      </c>
      <c r="E5389">
        <v>84310</v>
      </c>
      <c r="F5389" t="s">
        <v>290</v>
      </c>
      <c r="G5389">
        <v>5</v>
      </c>
      <c r="H5389" t="str">
        <f>_xlfn.XLOOKUP(Table1[[#This Row],[ZIPCODE]],Table2[Zip Code],Table2[County])</f>
        <v>Weber</v>
      </c>
      <c r="I5389" t="str">
        <f>_xlfn.XLOOKUP(Table1[[#This Row],[ZIPCODE]],Table3[zip],Table3[county])</f>
        <v>Weber County</v>
      </c>
      <c r="J5389" t="str">
        <f>IFERROR(Table1[[#This Row],[County (Utah.gov)]], SUBSTITUTE(Table1[[#This Row],[County (WPR)]], " County", ""))</f>
        <v>Weber</v>
      </c>
    </row>
    <row r="5390" spans="1:10">
      <c r="A5390" t="s">
        <v>140</v>
      </c>
      <c r="B5390" t="s">
        <v>324</v>
      </c>
      <c r="C5390">
        <v>2025</v>
      </c>
      <c r="D5390">
        <v>2</v>
      </c>
      <c r="E5390">
        <v>84310</v>
      </c>
      <c r="F5390" t="s">
        <v>291</v>
      </c>
      <c r="G5390">
        <v>6</v>
      </c>
      <c r="H5390" t="str">
        <f>_xlfn.XLOOKUP(Table1[[#This Row],[ZIPCODE]],Table2[Zip Code],Table2[County])</f>
        <v>Weber</v>
      </c>
      <c r="I5390" t="str">
        <f>_xlfn.XLOOKUP(Table1[[#This Row],[ZIPCODE]],Table3[zip],Table3[county])</f>
        <v>Weber County</v>
      </c>
      <c r="J5390" t="str">
        <f>IFERROR(Table1[[#This Row],[County (Utah.gov)]], SUBSTITUTE(Table1[[#This Row],[County (WPR)]], " County", ""))</f>
        <v>Weber</v>
      </c>
    </row>
    <row r="5391" spans="1:10">
      <c r="A5391" t="s">
        <v>140</v>
      </c>
      <c r="B5391" t="s">
        <v>324</v>
      </c>
      <c r="C5391">
        <v>2025</v>
      </c>
      <c r="D5391">
        <v>2</v>
      </c>
      <c r="E5391">
        <v>84311</v>
      </c>
      <c r="F5391" t="s">
        <v>291</v>
      </c>
      <c r="G5391">
        <v>1</v>
      </c>
      <c r="H5391" t="str">
        <f>_xlfn.XLOOKUP(Table1[[#This Row],[ZIPCODE]],Table2[Zip Code],Table2[County])</f>
        <v>Box Elder</v>
      </c>
      <c r="I5391" t="str">
        <f>_xlfn.XLOOKUP(Table1[[#This Row],[ZIPCODE]],Table3[zip],Table3[county])</f>
        <v>Box Elder County</v>
      </c>
      <c r="J5391" t="str">
        <f>IFERROR(Table1[[#This Row],[County (Utah.gov)]], SUBSTITUTE(Table1[[#This Row],[County (WPR)]], " County", ""))</f>
        <v>Box Elder</v>
      </c>
    </row>
    <row r="5392" spans="1:10">
      <c r="A5392" t="s">
        <v>140</v>
      </c>
      <c r="B5392" t="s">
        <v>324</v>
      </c>
      <c r="C5392">
        <v>2025</v>
      </c>
      <c r="D5392">
        <v>2</v>
      </c>
      <c r="E5392">
        <v>84314</v>
      </c>
      <c r="F5392" t="s">
        <v>290</v>
      </c>
      <c r="G5392">
        <v>2</v>
      </c>
      <c r="H5392" t="str">
        <f>_xlfn.XLOOKUP(Table1[[#This Row],[ZIPCODE]],Table2[Zip Code],Table2[County])</f>
        <v>Box Elder</v>
      </c>
      <c r="I5392" t="str">
        <f>_xlfn.XLOOKUP(Table1[[#This Row],[ZIPCODE]],Table3[zip],Table3[county])</f>
        <v>Box Elder County</v>
      </c>
      <c r="J5392" t="str">
        <f>IFERROR(Table1[[#This Row],[County (Utah.gov)]], SUBSTITUTE(Table1[[#This Row],[County (WPR)]], " County", ""))</f>
        <v>Box Elder</v>
      </c>
    </row>
    <row r="5393" spans="1:10">
      <c r="A5393" t="s">
        <v>140</v>
      </c>
      <c r="B5393" t="s">
        <v>324</v>
      </c>
      <c r="C5393">
        <v>2025</v>
      </c>
      <c r="D5393">
        <v>2</v>
      </c>
      <c r="E5393">
        <v>84315</v>
      </c>
      <c r="F5393" t="s">
        <v>290</v>
      </c>
      <c r="G5393">
        <v>15</v>
      </c>
      <c r="H5393" t="str">
        <f>_xlfn.XLOOKUP(Table1[[#This Row],[ZIPCODE]],Table2[Zip Code],Table2[County])</f>
        <v>Weber</v>
      </c>
      <c r="I5393" t="str">
        <f>_xlfn.XLOOKUP(Table1[[#This Row],[ZIPCODE]],Table3[zip],Table3[county])</f>
        <v>Weber County</v>
      </c>
      <c r="J5393" t="str">
        <f>IFERROR(Table1[[#This Row],[County (Utah.gov)]], SUBSTITUTE(Table1[[#This Row],[County (WPR)]], " County", ""))</f>
        <v>Weber</v>
      </c>
    </row>
    <row r="5394" spans="1:10">
      <c r="A5394" t="s">
        <v>140</v>
      </c>
      <c r="B5394" t="s">
        <v>324</v>
      </c>
      <c r="C5394">
        <v>2025</v>
      </c>
      <c r="D5394">
        <v>2</v>
      </c>
      <c r="E5394">
        <v>84315</v>
      </c>
      <c r="F5394" t="s">
        <v>291</v>
      </c>
      <c r="G5394">
        <v>7</v>
      </c>
      <c r="H5394" t="str">
        <f>_xlfn.XLOOKUP(Table1[[#This Row],[ZIPCODE]],Table2[Zip Code],Table2[County])</f>
        <v>Weber</v>
      </c>
      <c r="I5394" t="str">
        <f>_xlfn.XLOOKUP(Table1[[#This Row],[ZIPCODE]],Table3[zip],Table3[county])</f>
        <v>Weber County</v>
      </c>
      <c r="J5394" t="str">
        <f>IFERROR(Table1[[#This Row],[County (Utah.gov)]], SUBSTITUTE(Table1[[#This Row],[County (WPR)]], " County", ""))</f>
        <v>Weber</v>
      </c>
    </row>
    <row r="5395" spans="1:10">
      <c r="A5395" t="s">
        <v>140</v>
      </c>
      <c r="B5395" t="s">
        <v>324</v>
      </c>
      <c r="C5395">
        <v>2025</v>
      </c>
      <c r="D5395">
        <v>2</v>
      </c>
      <c r="E5395">
        <v>84317</v>
      </c>
      <c r="F5395" t="s">
        <v>290</v>
      </c>
      <c r="G5395">
        <v>3</v>
      </c>
      <c r="H5395" t="str">
        <f>_xlfn.XLOOKUP(Table1[[#This Row],[ZIPCODE]],Table2[Zip Code],Table2[County])</f>
        <v>Weber</v>
      </c>
      <c r="I5395" t="str">
        <f>_xlfn.XLOOKUP(Table1[[#This Row],[ZIPCODE]],Table3[zip],Table3[county])</f>
        <v>Weber County</v>
      </c>
      <c r="J5395" t="str">
        <f>IFERROR(Table1[[#This Row],[County (Utah.gov)]], SUBSTITUTE(Table1[[#This Row],[County (WPR)]], " County", ""))</f>
        <v>Weber</v>
      </c>
    </row>
    <row r="5396" spans="1:10">
      <c r="A5396" t="s">
        <v>140</v>
      </c>
      <c r="B5396" t="s">
        <v>324</v>
      </c>
      <c r="C5396">
        <v>2025</v>
      </c>
      <c r="D5396">
        <v>2</v>
      </c>
      <c r="E5396">
        <v>84317</v>
      </c>
      <c r="F5396" t="s">
        <v>291</v>
      </c>
      <c r="G5396">
        <v>1</v>
      </c>
      <c r="H5396" t="str">
        <f>_xlfn.XLOOKUP(Table1[[#This Row],[ZIPCODE]],Table2[Zip Code],Table2[County])</f>
        <v>Weber</v>
      </c>
      <c r="I5396" t="str">
        <f>_xlfn.XLOOKUP(Table1[[#This Row],[ZIPCODE]],Table3[zip],Table3[county])</f>
        <v>Weber County</v>
      </c>
      <c r="J5396" t="str">
        <f>IFERROR(Table1[[#This Row],[County (Utah.gov)]], SUBSTITUTE(Table1[[#This Row],[County (WPR)]], " County", ""))</f>
        <v>Weber</v>
      </c>
    </row>
    <row r="5397" spans="1:10">
      <c r="A5397" t="s">
        <v>140</v>
      </c>
      <c r="B5397" t="s">
        <v>324</v>
      </c>
      <c r="C5397">
        <v>2025</v>
      </c>
      <c r="D5397">
        <v>2</v>
      </c>
      <c r="E5397">
        <v>84318</v>
      </c>
      <c r="F5397" t="s">
        <v>290</v>
      </c>
      <c r="G5397">
        <v>3</v>
      </c>
      <c r="H5397" t="str">
        <f>_xlfn.XLOOKUP(Table1[[#This Row],[ZIPCODE]],Table2[Zip Code],Table2[County])</f>
        <v>Cache</v>
      </c>
      <c r="I5397" t="str">
        <f>_xlfn.XLOOKUP(Table1[[#This Row],[ZIPCODE]],Table3[zip],Table3[county])</f>
        <v>Cache County</v>
      </c>
      <c r="J5397" t="str">
        <f>IFERROR(Table1[[#This Row],[County (Utah.gov)]], SUBSTITUTE(Table1[[#This Row],[County (WPR)]], " County", ""))</f>
        <v>Cache</v>
      </c>
    </row>
    <row r="5398" spans="1:10">
      <c r="A5398" t="s">
        <v>140</v>
      </c>
      <c r="B5398" t="s">
        <v>324</v>
      </c>
      <c r="C5398">
        <v>2025</v>
      </c>
      <c r="D5398">
        <v>2</v>
      </c>
      <c r="E5398">
        <v>84319</v>
      </c>
      <c r="F5398" t="s">
        <v>290</v>
      </c>
      <c r="G5398">
        <v>3</v>
      </c>
      <c r="H5398" t="str">
        <f>_xlfn.XLOOKUP(Table1[[#This Row],[ZIPCODE]],Table2[Zip Code],Table2[County])</f>
        <v>Cache</v>
      </c>
      <c r="I5398" t="str">
        <f>_xlfn.XLOOKUP(Table1[[#This Row],[ZIPCODE]],Table3[zip],Table3[county])</f>
        <v>Cache County</v>
      </c>
      <c r="J5398" t="str">
        <f>IFERROR(Table1[[#This Row],[County (Utah.gov)]], SUBSTITUTE(Table1[[#This Row],[County (WPR)]], " County", ""))</f>
        <v>Cache</v>
      </c>
    </row>
    <row r="5399" spans="1:10">
      <c r="A5399" t="s">
        <v>140</v>
      </c>
      <c r="B5399" t="s">
        <v>324</v>
      </c>
      <c r="C5399">
        <v>2025</v>
      </c>
      <c r="D5399">
        <v>2</v>
      </c>
      <c r="E5399">
        <v>84319</v>
      </c>
      <c r="F5399" t="s">
        <v>291</v>
      </c>
      <c r="G5399">
        <v>4</v>
      </c>
      <c r="H5399" t="str">
        <f>_xlfn.XLOOKUP(Table1[[#This Row],[ZIPCODE]],Table2[Zip Code],Table2[County])</f>
        <v>Cache</v>
      </c>
      <c r="I5399" t="str">
        <f>_xlfn.XLOOKUP(Table1[[#This Row],[ZIPCODE]],Table3[zip],Table3[county])</f>
        <v>Cache County</v>
      </c>
      <c r="J5399" t="str">
        <f>IFERROR(Table1[[#This Row],[County (Utah.gov)]], SUBSTITUTE(Table1[[#This Row],[County (WPR)]], " County", ""))</f>
        <v>Cache</v>
      </c>
    </row>
    <row r="5400" spans="1:10">
      <c r="A5400" t="s">
        <v>140</v>
      </c>
      <c r="B5400" t="s">
        <v>324</v>
      </c>
      <c r="C5400">
        <v>2025</v>
      </c>
      <c r="D5400">
        <v>2</v>
      </c>
      <c r="E5400">
        <v>84321</v>
      </c>
      <c r="F5400" t="s">
        <v>290</v>
      </c>
      <c r="G5400">
        <v>4</v>
      </c>
      <c r="H5400" t="str">
        <f>_xlfn.XLOOKUP(Table1[[#This Row],[ZIPCODE]],Table2[Zip Code],Table2[County])</f>
        <v>Cache</v>
      </c>
      <c r="I5400" t="str">
        <f>_xlfn.XLOOKUP(Table1[[#This Row],[ZIPCODE]],Table3[zip],Table3[county])</f>
        <v>Cache County</v>
      </c>
      <c r="J5400" t="str">
        <f>IFERROR(Table1[[#This Row],[County (Utah.gov)]], SUBSTITUTE(Table1[[#This Row],[County (WPR)]], " County", ""))</f>
        <v>Cache</v>
      </c>
    </row>
    <row r="5401" spans="1:10">
      <c r="A5401" t="s">
        <v>140</v>
      </c>
      <c r="B5401" t="s">
        <v>324</v>
      </c>
      <c r="C5401">
        <v>2025</v>
      </c>
      <c r="D5401">
        <v>2</v>
      </c>
      <c r="E5401">
        <v>84321</v>
      </c>
      <c r="F5401" t="s">
        <v>291</v>
      </c>
      <c r="G5401">
        <v>5</v>
      </c>
      <c r="H5401" t="str">
        <f>_xlfn.XLOOKUP(Table1[[#This Row],[ZIPCODE]],Table2[Zip Code],Table2[County])</f>
        <v>Cache</v>
      </c>
      <c r="I5401" t="str">
        <f>_xlfn.XLOOKUP(Table1[[#This Row],[ZIPCODE]],Table3[zip],Table3[county])</f>
        <v>Cache County</v>
      </c>
      <c r="J5401" t="str">
        <f>IFERROR(Table1[[#This Row],[County (Utah.gov)]], SUBSTITUTE(Table1[[#This Row],[County (WPR)]], " County", ""))</f>
        <v>Cache</v>
      </c>
    </row>
    <row r="5402" spans="1:10">
      <c r="A5402" t="s">
        <v>140</v>
      </c>
      <c r="B5402" t="s">
        <v>324</v>
      </c>
      <c r="C5402">
        <v>2025</v>
      </c>
      <c r="D5402">
        <v>2</v>
      </c>
      <c r="E5402">
        <v>84324</v>
      </c>
      <c r="F5402" t="s">
        <v>291</v>
      </c>
      <c r="G5402">
        <v>1</v>
      </c>
      <c r="H5402" t="str">
        <f>_xlfn.XLOOKUP(Table1[[#This Row],[ZIPCODE]],Table2[Zip Code],Table2[County])</f>
        <v>Box Elder</v>
      </c>
      <c r="I5402" t="str">
        <f>_xlfn.XLOOKUP(Table1[[#This Row],[ZIPCODE]],Table3[zip],Table3[county])</f>
        <v>Box Elder County</v>
      </c>
      <c r="J5402" t="str">
        <f>IFERROR(Table1[[#This Row],[County (Utah.gov)]], SUBSTITUTE(Table1[[#This Row],[County (WPR)]], " County", ""))</f>
        <v>Box Elder</v>
      </c>
    </row>
    <row r="5403" spans="1:10">
      <c r="A5403" t="s">
        <v>140</v>
      </c>
      <c r="B5403" t="s">
        <v>324</v>
      </c>
      <c r="C5403">
        <v>2025</v>
      </c>
      <c r="D5403">
        <v>2</v>
      </c>
      <c r="E5403">
        <v>84327</v>
      </c>
      <c r="F5403" t="s">
        <v>291</v>
      </c>
      <c r="G5403">
        <v>1</v>
      </c>
      <c r="H5403" t="str">
        <f>_xlfn.XLOOKUP(Table1[[#This Row],[ZIPCODE]],Table2[Zip Code],Table2[County])</f>
        <v>Cache</v>
      </c>
      <c r="I5403" t="str">
        <f>_xlfn.XLOOKUP(Table1[[#This Row],[ZIPCODE]],Table3[zip],Table3[county])</f>
        <v>Cache County</v>
      </c>
      <c r="J5403" t="str">
        <f>IFERROR(Table1[[#This Row],[County (Utah.gov)]], SUBSTITUTE(Table1[[#This Row],[County (WPR)]], " County", ""))</f>
        <v>Cache</v>
      </c>
    </row>
    <row r="5404" spans="1:10">
      <c r="A5404" t="s">
        <v>140</v>
      </c>
      <c r="B5404" t="s">
        <v>324</v>
      </c>
      <c r="C5404">
        <v>2025</v>
      </c>
      <c r="D5404">
        <v>2</v>
      </c>
      <c r="E5404">
        <v>84328</v>
      </c>
      <c r="F5404" t="s">
        <v>291</v>
      </c>
      <c r="G5404">
        <v>1</v>
      </c>
      <c r="H5404" t="str">
        <f>_xlfn.XLOOKUP(Table1[[#This Row],[ZIPCODE]],Table2[Zip Code],Table2[County])</f>
        <v>Cache</v>
      </c>
      <c r="I5404" t="str">
        <f>_xlfn.XLOOKUP(Table1[[#This Row],[ZIPCODE]],Table3[zip],Table3[county])</f>
        <v>Cache County</v>
      </c>
      <c r="J5404" t="str">
        <f>IFERROR(Table1[[#This Row],[County (Utah.gov)]], SUBSTITUTE(Table1[[#This Row],[County (WPR)]], " County", ""))</f>
        <v>Cache</v>
      </c>
    </row>
    <row r="5405" spans="1:10">
      <c r="A5405" t="s">
        <v>140</v>
      </c>
      <c r="B5405" t="s">
        <v>324</v>
      </c>
      <c r="C5405">
        <v>2025</v>
      </c>
      <c r="D5405">
        <v>2</v>
      </c>
      <c r="E5405">
        <v>84330</v>
      </c>
      <c r="F5405" t="s">
        <v>290</v>
      </c>
      <c r="G5405">
        <v>1</v>
      </c>
      <c r="H5405" t="str">
        <f>_xlfn.XLOOKUP(Table1[[#This Row],[ZIPCODE]],Table2[Zip Code],Table2[County])</f>
        <v>Box Elder</v>
      </c>
      <c r="I5405" t="str">
        <f>_xlfn.XLOOKUP(Table1[[#This Row],[ZIPCODE]],Table3[zip],Table3[county])</f>
        <v>Box Elder County</v>
      </c>
      <c r="J5405" t="str">
        <f>IFERROR(Table1[[#This Row],[County (Utah.gov)]], SUBSTITUTE(Table1[[#This Row],[County (WPR)]], " County", ""))</f>
        <v>Box Elder</v>
      </c>
    </row>
    <row r="5406" spans="1:10">
      <c r="A5406" t="s">
        <v>140</v>
      </c>
      <c r="B5406" t="s">
        <v>324</v>
      </c>
      <c r="C5406">
        <v>2025</v>
      </c>
      <c r="D5406">
        <v>2</v>
      </c>
      <c r="E5406">
        <v>84332</v>
      </c>
      <c r="F5406" t="s">
        <v>290</v>
      </c>
      <c r="G5406">
        <v>1</v>
      </c>
      <c r="H5406" t="str">
        <f>_xlfn.XLOOKUP(Table1[[#This Row],[ZIPCODE]],Table2[Zip Code],Table2[County])</f>
        <v>Cache</v>
      </c>
      <c r="I5406" t="str">
        <f>_xlfn.XLOOKUP(Table1[[#This Row],[ZIPCODE]],Table3[zip],Table3[county])</f>
        <v>Cache County</v>
      </c>
      <c r="J5406" t="str">
        <f>IFERROR(Table1[[#This Row],[County (Utah.gov)]], SUBSTITUTE(Table1[[#This Row],[County (WPR)]], " County", ""))</f>
        <v>Cache</v>
      </c>
    </row>
    <row r="5407" spans="1:10">
      <c r="A5407" t="s">
        <v>140</v>
      </c>
      <c r="B5407" t="s">
        <v>324</v>
      </c>
      <c r="C5407">
        <v>2025</v>
      </c>
      <c r="D5407">
        <v>2</v>
      </c>
      <c r="E5407">
        <v>84332</v>
      </c>
      <c r="F5407" t="s">
        <v>291</v>
      </c>
      <c r="G5407">
        <v>1</v>
      </c>
      <c r="H5407" t="str">
        <f>_xlfn.XLOOKUP(Table1[[#This Row],[ZIPCODE]],Table2[Zip Code],Table2[County])</f>
        <v>Cache</v>
      </c>
      <c r="I5407" t="str">
        <f>_xlfn.XLOOKUP(Table1[[#This Row],[ZIPCODE]],Table3[zip],Table3[county])</f>
        <v>Cache County</v>
      </c>
      <c r="J5407" t="str">
        <f>IFERROR(Table1[[#This Row],[County (Utah.gov)]], SUBSTITUTE(Table1[[#This Row],[County (WPR)]], " County", ""))</f>
        <v>Cache</v>
      </c>
    </row>
    <row r="5408" spans="1:10">
      <c r="A5408" t="s">
        <v>140</v>
      </c>
      <c r="B5408" t="s">
        <v>324</v>
      </c>
      <c r="C5408">
        <v>2025</v>
      </c>
      <c r="D5408">
        <v>2</v>
      </c>
      <c r="E5408">
        <v>84333</v>
      </c>
      <c r="F5408" t="s">
        <v>290</v>
      </c>
      <c r="G5408">
        <v>2</v>
      </c>
      <c r="H5408" t="str">
        <f>_xlfn.XLOOKUP(Table1[[#This Row],[ZIPCODE]],Table2[Zip Code],Table2[County])</f>
        <v>Cache</v>
      </c>
      <c r="I5408" t="str">
        <f>_xlfn.XLOOKUP(Table1[[#This Row],[ZIPCODE]],Table3[zip],Table3[county])</f>
        <v>Cache County</v>
      </c>
      <c r="J5408" t="str">
        <f>IFERROR(Table1[[#This Row],[County (Utah.gov)]], SUBSTITUTE(Table1[[#This Row],[County (WPR)]], " County", ""))</f>
        <v>Cache</v>
      </c>
    </row>
    <row r="5409" spans="1:10">
      <c r="A5409" t="s">
        <v>140</v>
      </c>
      <c r="B5409" t="s">
        <v>324</v>
      </c>
      <c r="C5409">
        <v>2025</v>
      </c>
      <c r="D5409">
        <v>2</v>
      </c>
      <c r="E5409">
        <v>84333</v>
      </c>
      <c r="F5409" t="s">
        <v>291</v>
      </c>
      <c r="G5409">
        <v>1</v>
      </c>
      <c r="H5409" t="str">
        <f>_xlfn.XLOOKUP(Table1[[#This Row],[ZIPCODE]],Table2[Zip Code],Table2[County])</f>
        <v>Cache</v>
      </c>
      <c r="I5409" t="str">
        <f>_xlfn.XLOOKUP(Table1[[#This Row],[ZIPCODE]],Table3[zip],Table3[county])</f>
        <v>Cache County</v>
      </c>
      <c r="J5409" t="str">
        <f>IFERROR(Table1[[#This Row],[County (Utah.gov)]], SUBSTITUTE(Table1[[#This Row],[County (WPR)]], " County", ""))</f>
        <v>Cache</v>
      </c>
    </row>
    <row r="5410" spans="1:10">
      <c r="A5410" t="s">
        <v>140</v>
      </c>
      <c r="B5410" t="s">
        <v>324</v>
      </c>
      <c r="C5410">
        <v>2025</v>
      </c>
      <c r="D5410">
        <v>2</v>
      </c>
      <c r="E5410">
        <v>84335</v>
      </c>
      <c r="F5410" t="s">
        <v>290</v>
      </c>
      <c r="G5410">
        <v>2</v>
      </c>
      <c r="H5410" t="str">
        <f>_xlfn.XLOOKUP(Table1[[#This Row],[ZIPCODE]],Table2[Zip Code],Table2[County])</f>
        <v>Cache</v>
      </c>
      <c r="I5410" t="str">
        <f>_xlfn.XLOOKUP(Table1[[#This Row],[ZIPCODE]],Table3[zip],Table3[county])</f>
        <v>Cache County</v>
      </c>
      <c r="J5410" t="str">
        <f>IFERROR(Table1[[#This Row],[County (Utah.gov)]], SUBSTITUTE(Table1[[#This Row],[County (WPR)]], " County", ""))</f>
        <v>Cache</v>
      </c>
    </row>
    <row r="5411" spans="1:10">
      <c r="A5411" t="s">
        <v>140</v>
      </c>
      <c r="B5411" t="s">
        <v>324</v>
      </c>
      <c r="C5411">
        <v>2025</v>
      </c>
      <c r="D5411">
        <v>2</v>
      </c>
      <c r="E5411">
        <v>84335</v>
      </c>
      <c r="F5411" t="s">
        <v>291</v>
      </c>
      <c r="G5411">
        <v>1</v>
      </c>
      <c r="H5411" t="str">
        <f>_xlfn.XLOOKUP(Table1[[#This Row],[ZIPCODE]],Table2[Zip Code],Table2[County])</f>
        <v>Cache</v>
      </c>
      <c r="I5411" t="str">
        <f>_xlfn.XLOOKUP(Table1[[#This Row],[ZIPCODE]],Table3[zip],Table3[county])</f>
        <v>Cache County</v>
      </c>
      <c r="J5411" t="str">
        <f>IFERROR(Table1[[#This Row],[County (Utah.gov)]], SUBSTITUTE(Table1[[#This Row],[County (WPR)]], " County", ""))</f>
        <v>Cache</v>
      </c>
    </row>
    <row r="5412" spans="1:10">
      <c r="A5412" t="s">
        <v>140</v>
      </c>
      <c r="B5412" t="s">
        <v>324</v>
      </c>
      <c r="C5412">
        <v>2025</v>
      </c>
      <c r="D5412">
        <v>2</v>
      </c>
      <c r="E5412">
        <v>84337</v>
      </c>
      <c r="F5412" t="s">
        <v>290</v>
      </c>
      <c r="G5412">
        <v>5</v>
      </c>
      <c r="H5412" t="str">
        <f>_xlfn.XLOOKUP(Table1[[#This Row],[ZIPCODE]],Table2[Zip Code],Table2[County])</f>
        <v>Box Elder</v>
      </c>
      <c r="I5412" t="str">
        <f>_xlfn.XLOOKUP(Table1[[#This Row],[ZIPCODE]],Table3[zip],Table3[county])</f>
        <v>Box Elder County</v>
      </c>
      <c r="J5412" t="str">
        <f>IFERROR(Table1[[#This Row],[County (Utah.gov)]], SUBSTITUTE(Table1[[#This Row],[County (WPR)]], " County", ""))</f>
        <v>Box Elder</v>
      </c>
    </row>
    <row r="5413" spans="1:10">
      <c r="A5413" t="s">
        <v>140</v>
      </c>
      <c r="B5413" t="s">
        <v>324</v>
      </c>
      <c r="C5413">
        <v>2025</v>
      </c>
      <c r="D5413">
        <v>2</v>
      </c>
      <c r="E5413">
        <v>84337</v>
      </c>
      <c r="F5413" t="s">
        <v>291</v>
      </c>
      <c r="G5413">
        <v>5</v>
      </c>
      <c r="H5413" t="str">
        <f>_xlfn.XLOOKUP(Table1[[#This Row],[ZIPCODE]],Table2[Zip Code],Table2[County])</f>
        <v>Box Elder</v>
      </c>
      <c r="I5413" t="str">
        <f>_xlfn.XLOOKUP(Table1[[#This Row],[ZIPCODE]],Table3[zip],Table3[county])</f>
        <v>Box Elder County</v>
      </c>
      <c r="J5413" t="str">
        <f>IFERROR(Table1[[#This Row],[County (Utah.gov)]], SUBSTITUTE(Table1[[#This Row],[County (WPR)]], " County", ""))</f>
        <v>Box Elder</v>
      </c>
    </row>
    <row r="5414" spans="1:10">
      <c r="A5414" t="s">
        <v>140</v>
      </c>
      <c r="B5414" t="s">
        <v>324</v>
      </c>
      <c r="C5414">
        <v>2025</v>
      </c>
      <c r="D5414">
        <v>2</v>
      </c>
      <c r="E5414">
        <v>84339</v>
      </c>
      <c r="F5414" t="s">
        <v>290</v>
      </c>
      <c r="G5414">
        <v>2</v>
      </c>
      <c r="H5414" t="str">
        <f>_xlfn.XLOOKUP(Table1[[#This Row],[ZIPCODE]],Table2[Zip Code],Table2[County])</f>
        <v>Cache</v>
      </c>
      <c r="I5414" t="str">
        <f>_xlfn.XLOOKUP(Table1[[#This Row],[ZIPCODE]],Table3[zip],Table3[county])</f>
        <v>Cache County</v>
      </c>
      <c r="J5414" t="str">
        <f>IFERROR(Table1[[#This Row],[County (Utah.gov)]], SUBSTITUTE(Table1[[#This Row],[County (WPR)]], " County", ""))</f>
        <v>Cache</v>
      </c>
    </row>
    <row r="5415" spans="1:10">
      <c r="A5415" t="s">
        <v>140</v>
      </c>
      <c r="B5415" t="s">
        <v>324</v>
      </c>
      <c r="C5415">
        <v>2025</v>
      </c>
      <c r="D5415">
        <v>2</v>
      </c>
      <c r="E5415">
        <v>84340</v>
      </c>
      <c r="F5415" t="s">
        <v>290</v>
      </c>
      <c r="G5415">
        <v>3</v>
      </c>
      <c r="H5415" t="str">
        <f>_xlfn.XLOOKUP(Table1[[#This Row],[ZIPCODE]],Table2[Zip Code],Table2[County])</f>
        <v>Box Elder</v>
      </c>
      <c r="I5415" t="str">
        <f>_xlfn.XLOOKUP(Table1[[#This Row],[ZIPCODE]],Table3[zip],Table3[county])</f>
        <v>Box Elder County</v>
      </c>
      <c r="J5415" t="str">
        <f>IFERROR(Table1[[#This Row],[County (Utah.gov)]], SUBSTITUTE(Table1[[#This Row],[County (WPR)]], " County", ""))</f>
        <v>Box Elder</v>
      </c>
    </row>
    <row r="5416" spans="1:10">
      <c r="A5416" t="s">
        <v>140</v>
      </c>
      <c r="B5416" t="s">
        <v>324</v>
      </c>
      <c r="C5416">
        <v>2025</v>
      </c>
      <c r="D5416">
        <v>2</v>
      </c>
      <c r="E5416">
        <v>84340</v>
      </c>
      <c r="F5416" t="s">
        <v>291</v>
      </c>
      <c r="G5416">
        <v>4</v>
      </c>
      <c r="H5416" t="str">
        <f>_xlfn.XLOOKUP(Table1[[#This Row],[ZIPCODE]],Table2[Zip Code],Table2[County])</f>
        <v>Box Elder</v>
      </c>
      <c r="I5416" t="str">
        <f>_xlfn.XLOOKUP(Table1[[#This Row],[ZIPCODE]],Table3[zip],Table3[county])</f>
        <v>Box Elder County</v>
      </c>
      <c r="J5416" t="str">
        <f>IFERROR(Table1[[#This Row],[County (Utah.gov)]], SUBSTITUTE(Table1[[#This Row],[County (WPR)]], " County", ""))</f>
        <v>Box Elder</v>
      </c>
    </row>
    <row r="5417" spans="1:10">
      <c r="A5417" t="s">
        <v>140</v>
      </c>
      <c r="B5417" t="s">
        <v>324</v>
      </c>
      <c r="C5417">
        <v>2025</v>
      </c>
      <c r="D5417">
        <v>2</v>
      </c>
      <c r="E5417">
        <v>84341</v>
      </c>
      <c r="F5417" t="s">
        <v>290</v>
      </c>
      <c r="G5417">
        <v>1</v>
      </c>
      <c r="H5417" t="str">
        <f>_xlfn.XLOOKUP(Table1[[#This Row],[ZIPCODE]],Table2[Zip Code],Table2[County])</f>
        <v>Cache</v>
      </c>
      <c r="I5417" t="str">
        <f>_xlfn.XLOOKUP(Table1[[#This Row],[ZIPCODE]],Table3[zip],Table3[county])</f>
        <v>Cache County</v>
      </c>
      <c r="J5417" t="str">
        <f>IFERROR(Table1[[#This Row],[County (Utah.gov)]], SUBSTITUTE(Table1[[#This Row],[County (WPR)]], " County", ""))</f>
        <v>Cache</v>
      </c>
    </row>
    <row r="5418" spans="1:10">
      <c r="A5418" t="s">
        <v>140</v>
      </c>
      <c r="B5418" t="s">
        <v>324</v>
      </c>
      <c r="C5418">
        <v>2025</v>
      </c>
      <c r="D5418">
        <v>2</v>
      </c>
      <c r="E5418">
        <v>84401</v>
      </c>
      <c r="F5418" t="s">
        <v>290</v>
      </c>
      <c r="G5418">
        <v>85</v>
      </c>
      <c r="H5418" t="str">
        <f>_xlfn.XLOOKUP(Table1[[#This Row],[ZIPCODE]],Table2[Zip Code],Table2[County])</f>
        <v>Weber</v>
      </c>
      <c r="I5418" t="str">
        <f>_xlfn.XLOOKUP(Table1[[#This Row],[ZIPCODE]],Table3[zip],Table3[county])</f>
        <v>Weber County</v>
      </c>
      <c r="J5418" t="str">
        <f>IFERROR(Table1[[#This Row],[County (Utah.gov)]], SUBSTITUTE(Table1[[#This Row],[County (WPR)]], " County", ""))</f>
        <v>Weber</v>
      </c>
    </row>
    <row r="5419" spans="1:10">
      <c r="A5419" t="s">
        <v>140</v>
      </c>
      <c r="B5419" t="s">
        <v>324</v>
      </c>
      <c r="C5419">
        <v>2025</v>
      </c>
      <c r="D5419">
        <v>2</v>
      </c>
      <c r="E5419">
        <v>84401</v>
      </c>
      <c r="F5419" t="s">
        <v>291</v>
      </c>
      <c r="G5419">
        <v>37</v>
      </c>
      <c r="H5419" t="str">
        <f>_xlfn.XLOOKUP(Table1[[#This Row],[ZIPCODE]],Table2[Zip Code],Table2[County])</f>
        <v>Weber</v>
      </c>
      <c r="I5419" t="str">
        <f>_xlfn.XLOOKUP(Table1[[#This Row],[ZIPCODE]],Table3[zip],Table3[county])</f>
        <v>Weber County</v>
      </c>
      <c r="J5419" t="str">
        <f>IFERROR(Table1[[#This Row],[County (Utah.gov)]], SUBSTITUTE(Table1[[#This Row],[County (WPR)]], " County", ""))</f>
        <v>Weber</v>
      </c>
    </row>
    <row r="5420" spans="1:10">
      <c r="A5420" t="s">
        <v>140</v>
      </c>
      <c r="B5420" t="s">
        <v>324</v>
      </c>
      <c r="C5420">
        <v>2025</v>
      </c>
      <c r="D5420">
        <v>2</v>
      </c>
      <c r="E5420">
        <v>84403</v>
      </c>
      <c r="F5420" t="s">
        <v>290</v>
      </c>
      <c r="G5420">
        <v>107</v>
      </c>
      <c r="H5420" t="str">
        <f>_xlfn.XLOOKUP(Table1[[#This Row],[ZIPCODE]],Table2[Zip Code],Table2[County])</f>
        <v>Weber</v>
      </c>
      <c r="I5420" t="str">
        <f>_xlfn.XLOOKUP(Table1[[#This Row],[ZIPCODE]],Table3[zip],Table3[county])</f>
        <v>Weber County</v>
      </c>
      <c r="J5420" t="str">
        <f>IFERROR(Table1[[#This Row],[County (Utah.gov)]], SUBSTITUTE(Table1[[#This Row],[County (WPR)]], " County", ""))</f>
        <v>Weber</v>
      </c>
    </row>
    <row r="5421" spans="1:10">
      <c r="A5421" t="s">
        <v>140</v>
      </c>
      <c r="B5421" t="s">
        <v>324</v>
      </c>
      <c r="C5421">
        <v>2025</v>
      </c>
      <c r="D5421">
        <v>2</v>
      </c>
      <c r="E5421">
        <v>84403</v>
      </c>
      <c r="F5421" t="s">
        <v>291</v>
      </c>
      <c r="G5421">
        <v>37</v>
      </c>
      <c r="H5421" t="str">
        <f>_xlfn.XLOOKUP(Table1[[#This Row],[ZIPCODE]],Table2[Zip Code],Table2[County])</f>
        <v>Weber</v>
      </c>
      <c r="I5421" t="str">
        <f>_xlfn.XLOOKUP(Table1[[#This Row],[ZIPCODE]],Table3[zip],Table3[county])</f>
        <v>Weber County</v>
      </c>
      <c r="J5421" t="str">
        <f>IFERROR(Table1[[#This Row],[County (Utah.gov)]], SUBSTITUTE(Table1[[#This Row],[County (WPR)]], " County", ""))</f>
        <v>Weber</v>
      </c>
    </row>
    <row r="5422" spans="1:10">
      <c r="A5422" t="s">
        <v>140</v>
      </c>
      <c r="B5422" t="s">
        <v>324</v>
      </c>
      <c r="C5422">
        <v>2025</v>
      </c>
      <c r="D5422">
        <v>2</v>
      </c>
      <c r="E5422">
        <v>84404</v>
      </c>
      <c r="F5422" t="s">
        <v>290</v>
      </c>
      <c r="G5422">
        <v>86</v>
      </c>
      <c r="H5422" t="str">
        <f>_xlfn.XLOOKUP(Table1[[#This Row],[ZIPCODE]],Table2[Zip Code],Table2[County])</f>
        <v>Weber</v>
      </c>
      <c r="I5422" t="str">
        <f>_xlfn.XLOOKUP(Table1[[#This Row],[ZIPCODE]],Table3[zip],Table3[county])</f>
        <v>Weber County</v>
      </c>
      <c r="J5422" t="str">
        <f>IFERROR(Table1[[#This Row],[County (Utah.gov)]], SUBSTITUTE(Table1[[#This Row],[County (WPR)]], " County", ""))</f>
        <v>Weber</v>
      </c>
    </row>
    <row r="5423" spans="1:10">
      <c r="A5423" t="s">
        <v>140</v>
      </c>
      <c r="B5423" t="s">
        <v>324</v>
      </c>
      <c r="C5423">
        <v>2025</v>
      </c>
      <c r="D5423">
        <v>2</v>
      </c>
      <c r="E5423">
        <v>84404</v>
      </c>
      <c r="F5423" t="s">
        <v>291</v>
      </c>
      <c r="G5423">
        <v>56</v>
      </c>
      <c r="H5423" t="str">
        <f>_xlfn.XLOOKUP(Table1[[#This Row],[ZIPCODE]],Table2[Zip Code],Table2[County])</f>
        <v>Weber</v>
      </c>
      <c r="I5423" t="str">
        <f>_xlfn.XLOOKUP(Table1[[#This Row],[ZIPCODE]],Table3[zip],Table3[county])</f>
        <v>Weber County</v>
      </c>
      <c r="J5423" t="str">
        <f>IFERROR(Table1[[#This Row],[County (Utah.gov)]], SUBSTITUTE(Table1[[#This Row],[County (WPR)]], " County", ""))</f>
        <v>Weber</v>
      </c>
    </row>
    <row r="5424" spans="1:10">
      <c r="A5424" t="s">
        <v>140</v>
      </c>
      <c r="B5424" t="s">
        <v>324</v>
      </c>
      <c r="C5424">
        <v>2025</v>
      </c>
      <c r="D5424">
        <v>2</v>
      </c>
      <c r="E5424">
        <v>84405</v>
      </c>
      <c r="F5424" t="s">
        <v>290</v>
      </c>
      <c r="G5424">
        <v>53</v>
      </c>
      <c r="H5424" t="str">
        <f>_xlfn.XLOOKUP(Table1[[#This Row],[ZIPCODE]],Table2[Zip Code],Table2[County])</f>
        <v>Weber</v>
      </c>
      <c r="I5424" t="str">
        <f>_xlfn.XLOOKUP(Table1[[#This Row],[ZIPCODE]],Table3[zip],Table3[county])</f>
        <v>Weber County</v>
      </c>
      <c r="J5424" t="str">
        <f>IFERROR(Table1[[#This Row],[County (Utah.gov)]], SUBSTITUTE(Table1[[#This Row],[County (WPR)]], " County", ""))</f>
        <v>Weber</v>
      </c>
    </row>
    <row r="5425" spans="1:10">
      <c r="A5425" t="s">
        <v>140</v>
      </c>
      <c r="B5425" t="s">
        <v>324</v>
      </c>
      <c r="C5425">
        <v>2025</v>
      </c>
      <c r="D5425">
        <v>2</v>
      </c>
      <c r="E5425">
        <v>84405</v>
      </c>
      <c r="F5425" t="s">
        <v>291</v>
      </c>
      <c r="G5425">
        <v>32</v>
      </c>
      <c r="H5425" t="str">
        <f>_xlfn.XLOOKUP(Table1[[#This Row],[ZIPCODE]],Table2[Zip Code],Table2[County])</f>
        <v>Weber</v>
      </c>
      <c r="I5425" t="str">
        <f>_xlfn.XLOOKUP(Table1[[#This Row],[ZIPCODE]],Table3[zip],Table3[county])</f>
        <v>Weber County</v>
      </c>
      <c r="J5425" t="str">
        <f>IFERROR(Table1[[#This Row],[County (Utah.gov)]], SUBSTITUTE(Table1[[#This Row],[County (WPR)]], " County", ""))</f>
        <v>Weber</v>
      </c>
    </row>
    <row r="5426" spans="1:10">
      <c r="A5426" t="s">
        <v>140</v>
      </c>
      <c r="B5426" t="s">
        <v>324</v>
      </c>
      <c r="C5426">
        <v>2025</v>
      </c>
      <c r="D5426">
        <v>2</v>
      </c>
      <c r="E5426">
        <v>84408</v>
      </c>
      <c r="F5426" t="s">
        <v>290</v>
      </c>
      <c r="G5426">
        <v>12</v>
      </c>
      <c r="H5426" t="str">
        <f>_xlfn.XLOOKUP(Table1[[#This Row],[ZIPCODE]],Table2[Zip Code],Table2[County])</f>
        <v>Weber</v>
      </c>
      <c r="I5426" t="str">
        <f>_xlfn.XLOOKUP(Table1[[#This Row],[ZIPCODE]],Table3[zip],Table3[county])</f>
        <v>Weber County</v>
      </c>
      <c r="J5426" t="str">
        <f>IFERROR(Table1[[#This Row],[County (Utah.gov)]], SUBSTITUTE(Table1[[#This Row],[County (WPR)]], " County", ""))</f>
        <v>Weber</v>
      </c>
    </row>
    <row r="5427" spans="1:10">
      <c r="A5427" t="s">
        <v>140</v>
      </c>
      <c r="B5427" t="s">
        <v>324</v>
      </c>
      <c r="C5427">
        <v>2025</v>
      </c>
      <c r="D5427">
        <v>2</v>
      </c>
      <c r="E5427">
        <v>84414</v>
      </c>
      <c r="F5427" t="s">
        <v>290</v>
      </c>
      <c r="G5427">
        <v>56</v>
      </c>
      <c r="H5427" t="str">
        <f>_xlfn.XLOOKUP(Table1[[#This Row],[ZIPCODE]],Table2[Zip Code],Table2[County])</f>
        <v>Weber</v>
      </c>
      <c r="I5427" t="str">
        <f>_xlfn.XLOOKUP(Table1[[#This Row],[ZIPCODE]],Table3[zip],Table3[county])</f>
        <v>Weber County</v>
      </c>
      <c r="J5427" t="str">
        <f>IFERROR(Table1[[#This Row],[County (Utah.gov)]], SUBSTITUTE(Table1[[#This Row],[County (WPR)]], " County", ""))</f>
        <v>Weber</v>
      </c>
    </row>
    <row r="5428" spans="1:10">
      <c r="A5428" t="s">
        <v>140</v>
      </c>
      <c r="B5428" t="s">
        <v>324</v>
      </c>
      <c r="C5428">
        <v>2025</v>
      </c>
      <c r="D5428">
        <v>2</v>
      </c>
      <c r="E5428">
        <v>84414</v>
      </c>
      <c r="F5428" t="s">
        <v>291</v>
      </c>
      <c r="G5428">
        <v>23</v>
      </c>
      <c r="H5428" t="str">
        <f>_xlfn.XLOOKUP(Table1[[#This Row],[ZIPCODE]],Table2[Zip Code],Table2[County])</f>
        <v>Weber</v>
      </c>
      <c r="I5428" t="str">
        <f>_xlfn.XLOOKUP(Table1[[#This Row],[ZIPCODE]],Table3[zip],Table3[county])</f>
        <v>Weber County</v>
      </c>
      <c r="J5428" t="str">
        <f>IFERROR(Table1[[#This Row],[County (Utah.gov)]], SUBSTITUTE(Table1[[#This Row],[County (WPR)]], " County", ""))</f>
        <v>Weber</v>
      </c>
    </row>
    <row r="5429" spans="1:10">
      <c r="A5429" t="s">
        <v>140</v>
      </c>
      <c r="B5429" t="s">
        <v>324</v>
      </c>
      <c r="C5429">
        <v>2025</v>
      </c>
      <c r="D5429">
        <v>2</v>
      </c>
      <c r="E5429">
        <v>84415</v>
      </c>
      <c r="F5429" t="s">
        <v>290</v>
      </c>
      <c r="G5429">
        <v>1</v>
      </c>
      <c r="H5429" t="str">
        <f>_xlfn.XLOOKUP(Table1[[#This Row],[ZIPCODE]],Table2[Zip Code],Table2[County])</f>
        <v>Weber</v>
      </c>
      <c r="I5429" t="e">
        <f>_xlfn.XLOOKUP(Table1[[#This Row],[ZIPCODE]],Table3[zip],Table3[county])</f>
        <v>#N/A</v>
      </c>
      <c r="J5429" t="str">
        <f>IFERROR(Table1[[#This Row],[County (Utah.gov)]], SUBSTITUTE(Table1[[#This Row],[County (WPR)]], " County", ""))</f>
        <v>Weber</v>
      </c>
    </row>
    <row r="5430" spans="1:10">
      <c r="A5430" t="s">
        <v>140</v>
      </c>
      <c r="B5430" t="s">
        <v>324</v>
      </c>
      <c r="C5430">
        <v>2025</v>
      </c>
      <c r="D5430">
        <v>2</v>
      </c>
      <c r="E5430">
        <v>84511</v>
      </c>
      <c r="F5430" t="s">
        <v>290</v>
      </c>
      <c r="G5430">
        <v>1</v>
      </c>
      <c r="H5430" t="str">
        <f>_xlfn.XLOOKUP(Table1[[#This Row],[ZIPCODE]],Table2[Zip Code],Table2[County])</f>
        <v>San Juan</v>
      </c>
      <c r="I5430" t="str">
        <f>_xlfn.XLOOKUP(Table1[[#This Row],[ZIPCODE]],Table3[zip],Table3[county])</f>
        <v>San Juan County</v>
      </c>
      <c r="J5430" t="str">
        <f>IFERROR(Table1[[#This Row],[County (Utah.gov)]], SUBSTITUTE(Table1[[#This Row],[County (WPR)]], " County", ""))</f>
        <v>San Juan</v>
      </c>
    </row>
    <row r="5431" spans="1:10">
      <c r="A5431" t="s">
        <v>140</v>
      </c>
      <c r="B5431" t="s">
        <v>324</v>
      </c>
      <c r="C5431">
        <v>2025</v>
      </c>
      <c r="D5431">
        <v>2</v>
      </c>
      <c r="E5431">
        <v>84601</v>
      </c>
      <c r="F5431" t="s">
        <v>291</v>
      </c>
      <c r="G5431">
        <v>1</v>
      </c>
      <c r="H5431" t="str">
        <f>_xlfn.XLOOKUP(Table1[[#This Row],[ZIPCODE]],Table2[Zip Code],Table2[County])</f>
        <v>Utah</v>
      </c>
      <c r="I5431" t="str">
        <f>_xlfn.XLOOKUP(Table1[[#This Row],[ZIPCODE]],Table3[zip],Table3[county])</f>
        <v>Utah County</v>
      </c>
      <c r="J5431" t="str">
        <f>IFERROR(Table1[[#This Row],[County (Utah.gov)]], SUBSTITUTE(Table1[[#This Row],[County (WPR)]], " County", ""))</f>
        <v>Utah</v>
      </c>
    </row>
    <row r="5432" spans="1:10">
      <c r="A5432" t="s">
        <v>140</v>
      </c>
      <c r="B5432" t="s">
        <v>324</v>
      </c>
      <c r="C5432">
        <v>2025</v>
      </c>
      <c r="D5432">
        <v>2</v>
      </c>
      <c r="E5432">
        <v>84604</v>
      </c>
      <c r="F5432" t="s">
        <v>290</v>
      </c>
      <c r="G5432">
        <v>1</v>
      </c>
      <c r="H5432" t="str">
        <f>_xlfn.XLOOKUP(Table1[[#This Row],[ZIPCODE]],Table2[Zip Code],Table2[County])</f>
        <v>Utah</v>
      </c>
      <c r="I5432" t="str">
        <f>_xlfn.XLOOKUP(Table1[[#This Row],[ZIPCODE]],Table3[zip],Table3[county])</f>
        <v>Utah County</v>
      </c>
      <c r="J5432" t="str">
        <f>IFERROR(Table1[[#This Row],[County (Utah.gov)]], SUBSTITUTE(Table1[[#This Row],[County (WPR)]], " County", ""))</f>
        <v>Utah</v>
      </c>
    </row>
    <row r="5433" spans="1:10">
      <c r="A5433" t="s">
        <v>140</v>
      </c>
      <c r="B5433" t="s">
        <v>324</v>
      </c>
      <c r="C5433">
        <v>2025</v>
      </c>
      <c r="D5433">
        <v>2</v>
      </c>
      <c r="E5433">
        <v>84604</v>
      </c>
      <c r="F5433" t="s">
        <v>291</v>
      </c>
      <c r="G5433">
        <v>1</v>
      </c>
      <c r="H5433" t="str">
        <f>_xlfn.XLOOKUP(Table1[[#This Row],[ZIPCODE]],Table2[Zip Code],Table2[County])</f>
        <v>Utah</v>
      </c>
      <c r="I5433" t="str">
        <f>_xlfn.XLOOKUP(Table1[[#This Row],[ZIPCODE]],Table3[zip],Table3[county])</f>
        <v>Utah County</v>
      </c>
      <c r="J5433" t="str">
        <f>IFERROR(Table1[[#This Row],[County (Utah.gov)]], SUBSTITUTE(Table1[[#This Row],[County (WPR)]], " County", ""))</f>
        <v>Utah</v>
      </c>
    </row>
    <row r="5434" spans="1:10">
      <c r="A5434" t="s">
        <v>140</v>
      </c>
      <c r="B5434" t="s">
        <v>324</v>
      </c>
      <c r="C5434">
        <v>2025</v>
      </c>
      <c r="D5434">
        <v>2</v>
      </c>
      <c r="E5434">
        <v>84624</v>
      </c>
      <c r="F5434" t="s">
        <v>291</v>
      </c>
      <c r="G5434">
        <v>1</v>
      </c>
      <c r="H5434" t="str">
        <f>_xlfn.XLOOKUP(Table1[[#This Row],[ZIPCODE]],Table2[Zip Code],Table2[County])</f>
        <v>Millard</v>
      </c>
      <c r="I5434" t="str">
        <f>_xlfn.XLOOKUP(Table1[[#This Row],[ZIPCODE]],Table3[zip],Table3[county])</f>
        <v>Millard County</v>
      </c>
      <c r="J5434" t="str">
        <f>IFERROR(Table1[[#This Row],[County (Utah.gov)]], SUBSTITUTE(Table1[[#This Row],[County (WPR)]], " County", ""))</f>
        <v>Millard</v>
      </c>
    </row>
    <row r="5435" spans="1:10">
      <c r="A5435" t="s">
        <v>140</v>
      </c>
      <c r="B5435" t="s">
        <v>324</v>
      </c>
      <c r="C5435">
        <v>2025</v>
      </c>
      <c r="D5435">
        <v>2</v>
      </c>
      <c r="E5435">
        <v>84629</v>
      </c>
      <c r="F5435" t="s">
        <v>291</v>
      </c>
      <c r="G5435">
        <v>1</v>
      </c>
      <c r="H5435" t="str">
        <f>_xlfn.XLOOKUP(Table1[[#This Row],[ZIPCODE]],Table2[Zip Code],Table2[County])</f>
        <v>Sanpete</v>
      </c>
      <c r="I5435" t="str">
        <f>_xlfn.XLOOKUP(Table1[[#This Row],[ZIPCODE]],Table3[zip],Table3[county])</f>
        <v>Sanpete County</v>
      </c>
      <c r="J5435" t="str">
        <f>IFERROR(Table1[[#This Row],[County (Utah.gov)]], SUBSTITUTE(Table1[[#This Row],[County (WPR)]], " County", ""))</f>
        <v>Sanpete</v>
      </c>
    </row>
    <row r="5436" spans="1:10">
      <c r="A5436" t="s">
        <v>140</v>
      </c>
      <c r="B5436" t="s">
        <v>324</v>
      </c>
      <c r="C5436">
        <v>2025</v>
      </c>
      <c r="D5436">
        <v>2</v>
      </c>
      <c r="E5436">
        <v>84637</v>
      </c>
      <c r="F5436" t="s">
        <v>291</v>
      </c>
      <c r="G5436">
        <v>1</v>
      </c>
      <c r="H5436" t="str">
        <f>_xlfn.XLOOKUP(Table1[[#This Row],[ZIPCODE]],Table2[Zip Code],Table2[County])</f>
        <v>Millard</v>
      </c>
      <c r="I5436" t="str">
        <f>_xlfn.XLOOKUP(Table1[[#This Row],[ZIPCODE]],Table3[zip],Table3[county])</f>
        <v>Millard County</v>
      </c>
      <c r="J5436" t="str">
        <f>IFERROR(Table1[[#This Row],[County (Utah.gov)]], SUBSTITUTE(Table1[[#This Row],[County (WPR)]], " County", ""))</f>
        <v>Millard</v>
      </c>
    </row>
    <row r="5437" spans="1:10">
      <c r="A5437" t="s">
        <v>140</v>
      </c>
      <c r="B5437" t="s">
        <v>324</v>
      </c>
      <c r="C5437">
        <v>2025</v>
      </c>
      <c r="D5437">
        <v>2</v>
      </c>
      <c r="E5437">
        <v>84642</v>
      </c>
      <c r="F5437" t="s">
        <v>290</v>
      </c>
      <c r="G5437">
        <v>1</v>
      </c>
      <c r="H5437" t="str">
        <f>_xlfn.XLOOKUP(Table1[[#This Row],[ZIPCODE]],Table2[Zip Code],Table2[County])</f>
        <v>Sanpete</v>
      </c>
      <c r="I5437" t="str">
        <f>_xlfn.XLOOKUP(Table1[[#This Row],[ZIPCODE]],Table3[zip],Table3[county])</f>
        <v>Sanpete County</v>
      </c>
      <c r="J5437" t="str">
        <f>IFERROR(Table1[[#This Row],[County (Utah.gov)]], SUBSTITUTE(Table1[[#This Row],[County (WPR)]], " County", ""))</f>
        <v>Sanpete</v>
      </c>
    </row>
    <row r="5438" spans="1:10">
      <c r="A5438" t="s">
        <v>140</v>
      </c>
      <c r="B5438" t="s">
        <v>324</v>
      </c>
      <c r="C5438">
        <v>2025</v>
      </c>
      <c r="D5438">
        <v>2</v>
      </c>
      <c r="E5438">
        <v>84648</v>
      </c>
      <c r="F5438" t="s">
        <v>291</v>
      </c>
      <c r="G5438">
        <v>1</v>
      </c>
      <c r="H5438" t="str">
        <f>_xlfn.XLOOKUP(Table1[[#This Row],[ZIPCODE]],Table2[Zip Code],Table2[County])</f>
        <v>Juab</v>
      </c>
      <c r="I5438" t="str">
        <f>_xlfn.XLOOKUP(Table1[[#This Row],[ZIPCODE]],Table3[zip],Table3[county])</f>
        <v>Juab County</v>
      </c>
      <c r="J5438" t="str">
        <f>IFERROR(Table1[[#This Row],[County (Utah.gov)]], SUBSTITUTE(Table1[[#This Row],[County (WPR)]], " County", ""))</f>
        <v>Juab</v>
      </c>
    </row>
    <row r="5439" spans="1:10">
      <c r="A5439" t="s">
        <v>140</v>
      </c>
      <c r="B5439" t="s">
        <v>324</v>
      </c>
      <c r="C5439">
        <v>2025</v>
      </c>
      <c r="D5439">
        <v>2</v>
      </c>
      <c r="E5439">
        <v>84651</v>
      </c>
      <c r="F5439" t="s">
        <v>290</v>
      </c>
      <c r="G5439">
        <v>2</v>
      </c>
      <c r="H5439" t="str">
        <f>_xlfn.XLOOKUP(Table1[[#This Row],[ZIPCODE]],Table2[Zip Code],Table2[County])</f>
        <v>Utah</v>
      </c>
      <c r="I5439" t="str">
        <f>_xlfn.XLOOKUP(Table1[[#This Row],[ZIPCODE]],Table3[zip],Table3[county])</f>
        <v>Utah County</v>
      </c>
      <c r="J5439" t="str">
        <f>IFERROR(Table1[[#This Row],[County (Utah.gov)]], SUBSTITUTE(Table1[[#This Row],[County (WPR)]], " County", ""))</f>
        <v>Utah</v>
      </c>
    </row>
    <row r="5440" spans="1:10">
      <c r="A5440" t="s">
        <v>140</v>
      </c>
      <c r="B5440" t="s">
        <v>324</v>
      </c>
      <c r="C5440">
        <v>2025</v>
      </c>
      <c r="D5440">
        <v>2</v>
      </c>
      <c r="E5440">
        <v>84651</v>
      </c>
      <c r="F5440" t="s">
        <v>291</v>
      </c>
      <c r="G5440">
        <v>1</v>
      </c>
      <c r="H5440" t="str">
        <f>_xlfn.XLOOKUP(Table1[[#This Row],[ZIPCODE]],Table2[Zip Code],Table2[County])</f>
        <v>Utah</v>
      </c>
      <c r="I5440" t="str">
        <f>_xlfn.XLOOKUP(Table1[[#This Row],[ZIPCODE]],Table3[zip],Table3[county])</f>
        <v>Utah County</v>
      </c>
      <c r="J5440" t="str">
        <f>IFERROR(Table1[[#This Row],[County (Utah.gov)]], SUBSTITUTE(Table1[[#This Row],[County (WPR)]], " County", ""))</f>
        <v>Utah</v>
      </c>
    </row>
    <row r="5441" spans="1:10">
      <c r="A5441" t="s">
        <v>140</v>
      </c>
      <c r="B5441" t="s">
        <v>324</v>
      </c>
      <c r="C5441">
        <v>2025</v>
      </c>
      <c r="D5441">
        <v>2</v>
      </c>
      <c r="E5441">
        <v>84653</v>
      </c>
      <c r="F5441" t="s">
        <v>291</v>
      </c>
      <c r="G5441">
        <v>1</v>
      </c>
      <c r="H5441" t="str">
        <f>_xlfn.XLOOKUP(Table1[[#This Row],[ZIPCODE]],Table2[Zip Code],Table2[County])</f>
        <v>Utah</v>
      </c>
      <c r="I5441" t="str">
        <f>_xlfn.XLOOKUP(Table1[[#This Row],[ZIPCODE]],Table3[zip],Table3[county])</f>
        <v>Utah County</v>
      </c>
      <c r="J5441" t="str">
        <f>IFERROR(Table1[[#This Row],[County (Utah.gov)]], SUBSTITUTE(Table1[[#This Row],[County (WPR)]], " County", ""))</f>
        <v>Utah</v>
      </c>
    </row>
    <row r="5442" spans="1:10">
      <c r="A5442" t="s">
        <v>140</v>
      </c>
      <c r="B5442" t="s">
        <v>324</v>
      </c>
      <c r="C5442">
        <v>2025</v>
      </c>
      <c r="D5442">
        <v>2</v>
      </c>
      <c r="E5442">
        <v>84655</v>
      </c>
      <c r="F5442" t="s">
        <v>291</v>
      </c>
      <c r="G5442">
        <v>1</v>
      </c>
      <c r="H5442" t="str">
        <f>_xlfn.XLOOKUP(Table1[[#This Row],[ZIPCODE]],Table2[Zip Code],Table2[County])</f>
        <v>Utah</v>
      </c>
      <c r="I5442" t="str">
        <f>_xlfn.XLOOKUP(Table1[[#This Row],[ZIPCODE]],Table3[zip],Table3[county])</f>
        <v>Utah County</v>
      </c>
      <c r="J5442" t="str">
        <f>IFERROR(Table1[[#This Row],[County (Utah.gov)]], SUBSTITUTE(Table1[[#This Row],[County (WPR)]], " County", ""))</f>
        <v>Utah</v>
      </c>
    </row>
    <row r="5443" spans="1:10">
      <c r="A5443" t="s">
        <v>140</v>
      </c>
      <c r="B5443" t="s">
        <v>324</v>
      </c>
      <c r="C5443">
        <v>2025</v>
      </c>
      <c r="D5443">
        <v>2</v>
      </c>
      <c r="E5443">
        <v>84660</v>
      </c>
      <c r="F5443" t="s">
        <v>290</v>
      </c>
      <c r="G5443">
        <v>1</v>
      </c>
      <c r="H5443" t="str">
        <f>_xlfn.XLOOKUP(Table1[[#This Row],[ZIPCODE]],Table2[Zip Code],Table2[County])</f>
        <v>Utah</v>
      </c>
      <c r="I5443" t="str">
        <f>_xlfn.XLOOKUP(Table1[[#This Row],[ZIPCODE]],Table3[zip],Table3[county])</f>
        <v>Utah County</v>
      </c>
      <c r="J5443" t="str">
        <f>IFERROR(Table1[[#This Row],[County (Utah.gov)]], SUBSTITUTE(Table1[[#This Row],[County (WPR)]], " County", ""))</f>
        <v>Utah</v>
      </c>
    </row>
    <row r="5444" spans="1:10">
      <c r="A5444" t="s">
        <v>140</v>
      </c>
      <c r="B5444" t="s">
        <v>324</v>
      </c>
      <c r="C5444">
        <v>2025</v>
      </c>
      <c r="D5444">
        <v>2</v>
      </c>
      <c r="E5444">
        <v>84660</v>
      </c>
      <c r="F5444" t="s">
        <v>291</v>
      </c>
      <c r="G5444">
        <v>3</v>
      </c>
      <c r="H5444" t="str">
        <f>_xlfn.XLOOKUP(Table1[[#This Row],[ZIPCODE]],Table2[Zip Code],Table2[County])</f>
        <v>Utah</v>
      </c>
      <c r="I5444" t="str">
        <f>_xlfn.XLOOKUP(Table1[[#This Row],[ZIPCODE]],Table3[zip],Table3[county])</f>
        <v>Utah County</v>
      </c>
      <c r="J5444" t="str">
        <f>IFERROR(Table1[[#This Row],[County (Utah.gov)]], SUBSTITUTE(Table1[[#This Row],[County (WPR)]], " County", ""))</f>
        <v>Utah</v>
      </c>
    </row>
    <row r="5445" spans="1:10">
      <c r="A5445" t="s">
        <v>140</v>
      </c>
      <c r="B5445" t="s">
        <v>324</v>
      </c>
      <c r="C5445">
        <v>2025</v>
      </c>
      <c r="D5445">
        <v>2</v>
      </c>
      <c r="E5445">
        <v>84662</v>
      </c>
      <c r="F5445" t="s">
        <v>290</v>
      </c>
      <c r="G5445">
        <v>1</v>
      </c>
      <c r="H5445" t="str">
        <f>_xlfn.XLOOKUP(Table1[[#This Row],[ZIPCODE]],Table2[Zip Code],Table2[County])</f>
        <v>Sanpete</v>
      </c>
      <c r="I5445" t="str">
        <f>_xlfn.XLOOKUP(Table1[[#This Row],[ZIPCODE]],Table3[zip],Table3[county])</f>
        <v>Sanpete County</v>
      </c>
      <c r="J5445" t="str">
        <f>IFERROR(Table1[[#This Row],[County (Utah.gov)]], SUBSTITUTE(Table1[[#This Row],[County (WPR)]], " County", ""))</f>
        <v>Sanpete</v>
      </c>
    </row>
    <row r="5446" spans="1:10">
      <c r="A5446" t="s">
        <v>140</v>
      </c>
      <c r="B5446" t="s">
        <v>324</v>
      </c>
      <c r="C5446">
        <v>2025</v>
      </c>
      <c r="D5446">
        <v>2</v>
      </c>
      <c r="E5446">
        <v>84663</v>
      </c>
      <c r="F5446" t="s">
        <v>290</v>
      </c>
      <c r="G5446">
        <v>1</v>
      </c>
      <c r="H5446" t="str">
        <f>_xlfn.XLOOKUP(Table1[[#This Row],[ZIPCODE]],Table2[Zip Code],Table2[County])</f>
        <v>Utah</v>
      </c>
      <c r="I5446" t="str">
        <f>_xlfn.XLOOKUP(Table1[[#This Row],[ZIPCODE]],Table3[zip],Table3[county])</f>
        <v>Utah County</v>
      </c>
      <c r="J5446" t="str">
        <f>IFERROR(Table1[[#This Row],[County (Utah.gov)]], SUBSTITUTE(Table1[[#This Row],[County (WPR)]], " County", ""))</f>
        <v>Utah</v>
      </c>
    </row>
    <row r="5447" spans="1:10">
      <c r="A5447" t="s">
        <v>140</v>
      </c>
      <c r="B5447" t="s">
        <v>324</v>
      </c>
      <c r="C5447">
        <v>2025</v>
      </c>
      <c r="D5447">
        <v>2</v>
      </c>
      <c r="E5447">
        <v>84664</v>
      </c>
      <c r="F5447" t="s">
        <v>291</v>
      </c>
      <c r="G5447">
        <v>1</v>
      </c>
      <c r="H5447" t="str">
        <f>_xlfn.XLOOKUP(Table1[[#This Row],[ZIPCODE]],Table2[Zip Code],Table2[County])</f>
        <v>Utah</v>
      </c>
      <c r="I5447" t="str">
        <f>_xlfn.XLOOKUP(Table1[[#This Row],[ZIPCODE]],Table3[zip],Table3[county])</f>
        <v>Utah County</v>
      </c>
      <c r="J5447" t="str">
        <f>IFERROR(Table1[[#This Row],[County (Utah.gov)]], SUBSTITUTE(Table1[[#This Row],[County (WPR)]], " County", ""))</f>
        <v>Utah</v>
      </c>
    </row>
    <row r="5448" spans="1:10">
      <c r="A5448" t="s">
        <v>140</v>
      </c>
      <c r="B5448" t="s">
        <v>324</v>
      </c>
      <c r="C5448">
        <v>2025</v>
      </c>
      <c r="D5448">
        <v>2</v>
      </c>
      <c r="E5448">
        <v>84701</v>
      </c>
      <c r="F5448" t="s">
        <v>291</v>
      </c>
      <c r="G5448">
        <v>1</v>
      </c>
      <c r="H5448" t="str">
        <f>_xlfn.XLOOKUP(Table1[[#This Row],[ZIPCODE]],Table2[Zip Code],Table2[County])</f>
        <v>Sevier</v>
      </c>
      <c r="I5448" t="str">
        <f>_xlfn.XLOOKUP(Table1[[#This Row],[ZIPCODE]],Table3[zip],Table3[county])</f>
        <v>Sevier County</v>
      </c>
      <c r="J5448" t="str">
        <f>IFERROR(Table1[[#This Row],[County (Utah.gov)]], SUBSTITUTE(Table1[[#This Row],[County (WPR)]], " County", ""))</f>
        <v>Sevier</v>
      </c>
    </row>
    <row r="5449" spans="1:10">
      <c r="A5449" t="s">
        <v>140</v>
      </c>
      <c r="B5449" t="s">
        <v>324</v>
      </c>
      <c r="C5449">
        <v>2025</v>
      </c>
      <c r="D5449">
        <v>2</v>
      </c>
      <c r="E5449">
        <v>84721</v>
      </c>
      <c r="F5449" t="s">
        <v>290</v>
      </c>
      <c r="G5449">
        <v>1</v>
      </c>
      <c r="H5449" t="str">
        <f>_xlfn.XLOOKUP(Table1[[#This Row],[ZIPCODE]],Table2[Zip Code],Table2[County])</f>
        <v>Iron</v>
      </c>
      <c r="I5449" t="str">
        <f>_xlfn.XLOOKUP(Table1[[#This Row],[ZIPCODE]],Table3[zip],Table3[county])</f>
        <v>Iron County</v>
      </c>
      <c r="J5449" t="str">
        <f>IFERROR(Table1[[#This Row],[County (Utah.gov)]], SUBSTITUTE(Table1[[#This Row],[County (WPR)]], " County", ""))</f>
        <v>Iron</v>
      </c>
    </row>
    <row r="5450" spans="1:10">
      <c r="A5450" t="s">
        <v>140</v>
      </c>
      <c r="B5450" t="s">
        <v>324</v>
      </c>
      <c r="C5450">
        <v>2025</v>
      </c>
      <c r="D5450">
        <v>2</v>
      </c>
      <c r="E5450">
        <v>84730</v>
      </c>
      <c r="F5450" t="s">
        <v>290</v>
      </c>
      <c r="G5450">
        <v>1</v>
      </c>
      <c r="H5450" t="str">
        <f>_xlfn.XLOOKUP(Table1[[#This Row],[ZIPCODE]],Table2[Zip Code],Table2[County])</f>
        <v>Sevier</v>
      </c>
      <c r="I5450" t="str">
        <f>_xlfn.XLOOKUP(Table1[[#This Row],[ZIPCODE]],Table3[zip],Table3[county])</f>
        <v>Sevier County</v>
      </c>
      <c r="J5450" t="str">
        <f>IFERROR(Table1[[#This Row],[County (Utah.gov)]], SUBSTITUTE(Table1[[#This Row],[County (WPR)]], " County", ""))</f>
        <v>Sevier</v>
      </c>
    </row>
    <row r="5451" spans="1:10">
      <c r="A5451" t="s">
        <v>140</v>
      </c>
      <c r="B5451" t="s">
        <v>324</v>
      </c>
      <c r="C5451">
        <v>2025</v>
      </c>
      <c r="D5451">
        <v>2</v>
      </c>
      <c r="E5451">
        <v>84746</v>
      </c>
      <c r="F5451" t="s">
        <v>290</v>
      </c>
      <c r="G5451">
        <v>1</v>
      </c>
      <c r="H5451" t="str">
        <f>_xlfn.XLOOKUP(Table1[[#This Row],[ZIPCODE]],Table2[Zip Code],Table2[County])</f>
        <v>Washington</v>
      </c>
      <c r="I5451" t="str">
        <f>_xlfn.XLOOKUP(Table1[[#This Row],[ZIPCODE]],Table3[zip],Table3[county])</f>
        <v>Washington County</v>
      </c>
      <c r="J5451" t="str">
        <f>IFERROR(Table1[[#This Row],[County (Utah.gov)]], SUBSTITUTE(Table1[[#This Row],[County (WPR)]], " County", ""))</f>
        <v>Washington</v>
      </c>
    </row>
    <row r="5452" spans="1:10">
      <c r="A5452" t="s">
        <v>140</v>
      </c>
      <c r="B5452" t="s">
        <v>324</v>
      </c>
      <c r="C5452">
        <v>2025</v>
      </c>
      <c r="D5452">
        <v>2</v>
      </c>
      <c r="E5452">
        <v>84780</v>
      </c>
      <c r="F5452" t="s">
        <v>290</v>
      </c>
      <c r="G5452">
        <v>1</v>
      </c>
      <c r="H5452" t="str">
        <f>_xlfn.XLOOKUP(Table1[[#This Row],[ZIPCODE]],Table2[Zip Code],Table2[County])</f>
        <v>Washington</v>
      </c>
      <c r="I5452" t="str">
        <f>_xlfn.XLOOKUP(Table1[[#This Row],[ZIPCODE]],Table3[zip],Table3[county])</f>
        <v>Washington County</v>
      </c>
      <c r="J5452" t="str">
        <f>IFERROR(Table1[[#This Row],[County (Utah.gov)]], SUBSTITUTE(Table1[[#This Row],[County (WPR)]], " County", ""))</f>
        <v>Washington</v>
      </c>
    </row>
    <row r="5453" spans="1:10">
      <c r="A5453" t="s">
        <v>140</v>
      </c>
      <c r="B5453" t="s">
        <v>324</v>
      </c>
      <c r="C5453">
        <v>2025</v>
      </c>
      <c r="D5453">
        <v>2</v>
      </c>
      <c r="E5453">
        <v>84790</v>
      </c>
      <c r="F5453" t="s">
        <v>290</v>
      </c>
      <c r="G5453">
        <v>1</v>
      </c>
      <c r="H5453" t="str">
        <f>_xlfn.XLOOKUP(Table1[[#This Row],[ZIPCODE]],Table2[Zip Code],Table2[County])</f>
        <v>Washington</v>
      </c>
      <c r="I5453" t="str">
        <f>_xlfn.XLOOKUP(Table1[[#This Row],[ZIPCODE]],Table3[zip],Table3[county])</f>
        <v>Washington County</v>
      </c>
      <c r="J5453" t="str">
        <f>IFERROR(Table1[[#This Row],[County (Utah.gov)]], SUBSTITUTE(Table1[[#This Row],[County (WPR)]], " County", ""))</f>
        <v>Washington</v>
      </c>
    </row>
    <row r="5454" spans="1:10">
      <c r="A5454" t="s">
        <v>140</v>
      </c>
      <c r="B5454" t="s">
        <v>325</v>
      </c>
      <c r="C5454">
        <v>2025</v>
      </c>
      <c r="D5454">
        <v>2</v>
      </c>
      <c r="E5454">
        <v>84010</v>
      </c>
      <c r="F5454" t="s">
        <v>290</v>
      </c>
      <c r="G5454">
        <v>4</v>
      </c>
      <c r="H5454" t="str">
        <f>_xlfn.XLOOKUP(Table1[[#This Row],[ZIPCODE]],Table2[Zip Code],Table2[County])</f>
        <v>Davis</v>
      </c>
      <c r="I5454" t="str">
        <f>_xlfn.XLOOKUP(Table1[[#This Row],[ZIPCODE]],Table3[zip],Table3[county])</f>
        <v>Davis County</v>
      </c>
      <c r="J5454" t="str">
        <f>IFERROR(Table1[[#This Row],[County (Utah.gov)]], SUBSTITUTE(Table1[[#This Row],[County (WPR)]], " County", ""))</f>
        <v>Davis</v>
      </c>
    </row>
    <row r="5455" spans="1:10">
      <c r="A5455" t="s">
        <v>140</v>
      </c>
      <c r="B5455" t="s">
        <v>325</v>
      </c>
      <c r="C5455">
        <v>2025</v>
      </c>
      <c r="D5455">
        <v>2</v>
      </c>
      <c r="E5455">
        <v>84010</v>
      </c>
      <c r="F5455" t="s">
        <v>291</v>
      </c>
      <c r="G5455">
        <v>1</v>
      </c>
      <c r="H5455" t="str">
        <f>_xlfn.XLOOKUP(Table1[[#This Row],[ZIPCODE]],Table2[Zip Code],Table2[County])</f>
        <v>Davis</v>
      </c>
      <c r="I5455" t="str">
        <f>_xlfn.XLOOKUP(Table1[[#This Row],[ZIPCODE]],Table3[zip],Table3[county])</f>
        <v>Davis County</v>
      </c>
      <c r="J5455" t="str">
        <f>IFERROR(Table1[[#This Row],[County (Utah.gov)]], SUBSTITUTE(Table1[[#This Row],[County (WPR)]], " County", ""))</f>
        <v>Davis</v>
      </c>
    </row>
    <row r="5456" spans="1:10">
      <c r="A5456" t="s">
        <v>140</v>
      </c>
      <c r="B5456" t="s">
        <v>325</v>
      </c>
      <c r="C5456">
        <v>2025</v>
      </c>
      <c r="D5456">
        <v>2</v>
      </c>
      <c r="E5456">
        <v>84014</v>
      </c>
      <c r="F5456" t="s">
        <v>290</v>
      </c>
      <c r="G5456">
        <v>6</v>
      </c>
      <c r="H5456" t="str">
        <f>_xlfn.XLOOKUP(Table1[[#This Row],[ZIPCODE]],Table2[Zip Code],Table2[County])</f>
        <v>Davis</v>
      </c>
      <c r="I5456" t="str">
        <f>_xlfn.XLOOKUP(Table1[[#This Row],[ZIPCODE]],Table3[zip],Table3[county])</f>
        <v>Davis County</v>
      </c>
      <c r="J5456" t="str">
        <f>IFERROR(Table1[[#This Row],[County (Utah.gov)]], SUBSTITUTE(Table1[[#This Row],[County (WPR)]], " County", ""))</f>
        <v>Davis</v>
      </c>
    </row>
    <row r="5457" spans="1:10">
      <c r="A5457" t="s">
        <v>140</v>
      </c>
      <c r="B5457" t="s">
        <v>325</v>
      </c>
      <c r="C5457">
        <v>2025</v>
      </c>
      <c r="D5457">
        <v>2</v>
      </c>
      <c r="E5457">
        <v>84014</v>
      </c>
      <c r="F5457" t="s">
        <v>291</v>
      </c>
      <c r="G5457">
        <v>2</v>
      </c>
      <c r="H5457" t="str">
        <f>_xlfn.XLOOKUP(Table1[[#This Row],[ZIPCODE]],Table2[Zip Code],Table2[County])</f>
        <v>Davis</v>
      </c>
      <c r="I5457" t="str">
        <f>_xlfn.XLOOKUP(Table1[[#This Row],[ZIPCODE]],Table3[zip],Table3[county])</f>
        <v>Davis County</v>
      </c>
      <c r="J5457" t="str">
        <f>IFERROR(Table1[[#This Row],[County (Utah.gov)]], SUBSTITUTE(Table1[[#This Row],[County (WPR)]], " County", ""))</f>
        <v>Davis</v>
      </c>
    </row>
    <row r="5458" spans="1:10">
      <c r="A5458" t="s">
        <v>140</v>
      </c>
      <c r="B5458" t="s">
        <v>325</v>
      </c>
      <c r="C5458">
        <v>2025</v>
      </c>
      <c r="D5458">
        <v>2</v>
      </c>
      <c r="E5458">
        <v>84015</v>
      </c>
      <c r="F5458" t="s">
        <v>290</v>
      </c>
      <c r="G5458">
        <v>9</v>
      </c>
      <c r="H5458" t="str">
        <f>_xlfn.XLOOKUP(Table1[[#This Row],[ZIPCODE]],Table2[Zip Code],Table2[County])</f>
        <v>Davis</v>
      </c>
      <c r="I5458" t="str">
        <f>_xlfn.XLOOKUP(Table1[[#This Row],[ZIPCODE]],Table3[zip],Table3[county])</f>
        <v>Davis County</v>
      </c>
      <c r="J5458" t="str">
        <f>IFERROR(Table1[[#This Row],[County (Utah.gov)]], SUBSTITUTE(Table1[[#This Row],[County (WPR)]], " County", ""))</f>
        <v>Davis</v>
      </c>
    </row>
    <row r="5459" spans="1:10">
      <c r="A5459" t="s">
        <v>140</v>
      </c>
      <c r="B5459" t="s">
        <v>325</v>
      </c>
      <c r="C5459">
        <v>2025</v>
      </c>
      <c r="D5459">
        <v>2</v>
      </c>
      <c r="E5459">
        <v>84015</v>
      </c>
      <c r="F5459" t="s">
        <v>291</v>
      </c>
      <c r="G5459">
        <v>3</v>
      </c>
      <c r="H5459" t="str">
        <f>_xlfn.XLOOKUP(Table1[[#This Row],[ZIPCODE]],Table2[Zip Code],Table2[County])</f>
        <v>Davis</v>
      </c>
      <c r="I5459" t="str">
        <f>_xlfn.XLOOKUP(Table1[[#This Row],[ZIPCODE]],Table3[zip],Table3[county])</f>
        <v>Davis County</v>
      </c>
      <c r="J5459" t="str">
        <f>IFERROR(Table1[[#This Row],[County (Utah.gov)]], SUBSTITUTE(Table1[[#This Row],[County (WPR)]], " County", ""))</f>
        <v>Davis</v>
      </c>
    </row>
    <row r="5460" spans="1:10">
      <c r="A5460" t="s">
        <v>140</v>
      </c>
      <c r="B5460" t="s">
        <v>325</v>
      </c>
      <c r="C5460">
        <v>2025</v>
      </c>
      <c r="D5460">
        <v>2</v>
      </c>
      <c r="E5460">
        <v>84020</v>
      </c>
      <c r="F5460" t="s">
        <v>290</v>
      </c>
      <c r="G5460">
        <v>2</v>
      </c>
      <c r="H5460" t="str">
        <f>_xlfn.XLOOKUP(Table1[[#This Row],[ZIPCODE]],Table2[Zip Code],Table2[County])</f>
        <v>Salt Lake</v>
      </c>
      <c r="I5460" t="str">
        <f>_xlfn.XLOOKUP(Table1[[#This Row],[ZIPCODE]],Table3[zip],Table3[county])</f>
        <v>Salt Lake County</v>
      </c>
      <c r="J5460" t="str">
        <f>IFERROR(Table1[[#This Row],[County (Utah.gov)]], SUBSTITUTE(Table1[[#This Row],[County (WPR)]], " County", ""))</f>
        <v>Salt Lake</v>
      </c>
    </row>
    <row r="5461" spans="1:10">
      <c r="A5461" t="s">
        <v>140</v>
      </c>
      <c r="B5461" t="s">
        <v>325</v>
      </c>
      <c r="C5461">
        <v>2025</v>
      </c>
      <c r="D5461">
        <v>2</v>
      </c>
      <c r="E5461">
        <v>84025</v>
      </c>
      <c r="F5461" t="s">
        <v>290</v>
      </c>
      <c r="G5461">
        <v>12</v>
      </c>
      <c r="H5461" t="str">
        <f>_xlfn.XLOOKUP(Table1[[#This Row],[ZIPCODE]],Table2[Zip Code],Table2[County])</f>
        <v>Davis</v>
      </c>
      <c r="I5461" t="str">
        <f>_xlfn.XLOOKUP(Table1[[#This Row],[ZIPCODE]],Table3[zip],Table3[county])</f>
        <v>Davis County</v>
      </c>
      <c r="J5461" t="str">
        <f>IFERROR(Table1[[#This Row],[County (Utah.gov)]], SUBSTITUTE(Table1[[#This Row],[County (WPR)]], " County", ""))</f>
        <v>Davis</v>
      </c>
    </row>
    <row r="5462" spans="1:10">
      <c r="A5462" t="s">
        <v>140</v>
      </c>
      <c r="B5462" t="s">
        <v>325</v>
      </c>
      <c r="C5462">
        <v>2025</v>
      </c>
      <c r="D5462">
        <v>2</v>
      </c>
      <c r="E5462">
        <v>84025</v>
      </c>
      <c r="F5462" t="s">
        <v>291</v>
      </c>
      <c r="G5462">
        <v>7</v>
      </c>
      <c r="H5462" t="str">
        <f>_xlfn.XLOOKUP(Table1[[#This Row],[ZIPCODE]],Table2[Zip Code],Table2[County])</f>
        <v>Davis</v>
      </c>
      <c r="I5462" t="str">
        <f>_xlfn.XLOOKUP(Table1[[#This Row],[ZIPCODE]],Table3[zip],Table3[county])</f>
        <v>Davis County</v>
      </c>
      <c r="J5462" t="str">
        <f>IFERROR(Table1[[#This Row],[County (Utah.gov)]], SUBSTITUTE(Table1[[#This Row],[County (WPR)]], " County", ""))</f>
        <v>Davis</v>
      </c>
    </row>
    <row r="5463" spans="1:10">
      <c r="A5463" t="s">
        <v>140</v>
      </c>
      <c r="B5463" t="s">
        <v>325</v>
      </c>
      <c r="C5463">
        <v>2025</v>
      </c>
      <c r="D5463">
        <v>2</v>
      </c>
      <c r="E5463">
        <v>84037</v>
      </c>
      <c r="F5463" t="s">
        <v>290</v>
      </c>
      <c r="G5463">
        <v>11</v>
      </c>
      <c r="H5463" t="str">
        <f>_xlfn.XLOOKUP(Table1[[#This Row],[ZIPCODE]],Table2[Zip Code],Table2[County])</f>
        <v>Davis</v>
      </c>
      <c r="I5463" t="str">
        <f>_xlfn.XLOOKUP(Table1[[#This Row],[ZIPCODE]],Table3[zip],Table3[county])</f>
        <v>Davis County</v>
      </c>
      <c r="J5463" t="str">
        <f>IFERROR(Table1[[#This Row],[County (Utah.gov)]], SUBSTITUTE(Table1[[#This Row],[County (WPR)]], " County", ""))</f>
        <v>Davis</v>
      </c>
    </row>
    <row r="5464" spans="1:10">
      <c r="A5464" t="s">
        <v>140</v>
      </c>
      <c r="B5464" t="s">
        <v>325</v>
      </c>
      <c r="C5464">
        <v>2025</v>
      </c>
      <c r="D5464">
        <v>2</v>
      </c>
      <c r="E5464">
        <v>84037</v>
      </c>
      <c r="F5464" t="s">
        <v>291</v>
      </c>
      <c r="G5464">
        <v>3</v>
      </c>
      <c r="H5464" t="str">
        <f>_xlfn.XLOOKUP(Table1[[#This Row],[ZIPCODE]],Table2[Zip Code],Table2[County])</f>
        <v>Davis</v>
      </c>
      <c r="I5464" t="str">
        <f>_xlfn.XLOOKUP(Table1[[#This Row],[ZIPCODE]],Table3[zip],Table3[county])</f>
        <v>Davis County</v>
      </c>
      <c r="J5464" t="str">
        <f>IFERROR(Table1[[#This Row],[County (Utah.gov)]], SUBSTITUTE(Table1[[#This Row],[County (WPR)]], " County", ""))</f>
        <v>Davis</v>
      </c>
    </row>
    <row r="5465" spans="1:10">
      <c r="A5465" t="s">
        <v>140</v>
      </c>
      <c r="B5465" t="s">
        <v>325</v>
      </c>
      <c r="C5465">
        <v>2025</v>
      </c>
      <c r="D5465">
        <v>2</v>
      </c>
      <c r="E5465">
        <v>84040</v>
      </c>
      <c r="F5465" t="s">
        <v>290</v>
      </c>
      <c r="G5465">
        <v>3</v>
      </c>
      <c r="H5465" t="str">
        <f>_xlfn.XLOOKUP(Table1[[#This Row],[ZIPCODE]],Table2[Zip Code],Table2[County])</f>
        <v>Davis</v>
      </c>
      <c r="I5465" t="str">
        <f>_xlfn.XLOOKUP(Table1[[#This Row],[ZIPCODE]],Table3[zip],Table3[county])</f>
        <v>Davis County</v>
      </c>
      <c r="J5465" t="str">
        <f>IFERROR(Table1[[#This Row],[County (Utah.gov)]], SUBSTITUTE(Table1[[#This Row],[County (WPR)]], " County", ""))</f>
        <v>Davis</v>
      </c>
    </row>
    <row r="5466" spans="1:10">
      <c r="A5466" t="s">
        <v>140</v>
      </c>
      <c r="B5466" t="s">
        <v>325</v>
      </c>
      <c r="C5466">
        <v>2025</v>
      </c>
      <c r="D5466">
        <v>2</v>
      </c>
      <c r="E5466">
        <v>84040</v>
      </c>
      <c r="F5466" t="s">
        <v>291</v>
      </c>
      <c r="G5466">
        <v>2</v>
      </c>
      <c r="H5466" t="str">
        <f>_xlfn.XLOOKUP(Table1[[#This Row],[ZIPCODE]],Table2[Zip Code],Table2[County])</f>
        <v>Davis</v>
      </c>
      <c r="I5466" t="str">
        <f>_xlfn.XLOOKUP(Table1[[#This Row],[ZIPCODE]],Table3[zip],Table3[county])</f>
        <v>Davis County</v>
      </c>
      <c r="J5466" t="str">
        <f>IFERROR(Table1[[#This Row],[County (Utah.gov)]], SUBSTITUTE(Table1[[#This Row],[County (WPR)]], " County", ""))</f>
        <v>Davis</v>
      </c>
    </row>
    <row r="5467" spans="1:10">
      <c r="A5467" t="s">
        <v>140</v>
      </c>
      <c r="B5467" t="s">
        <v>325</v>
      </c>
      <c r="C5467">
        <v>2025</v>
      </c>
      <c r="D5467">
        <v>2</v>
      </c>
      <c r="E5467">
        <v>84041</v>
      </c>
      <c r="F5467" t="s">
        <v>290</v>
      </c>
      <c r="G5467">
        <v>11</v>
      </c>
      <c r="H5467" t="str">
        <f>_xlfn.XLOOKUP(Table1[[#This Row],[ZIPCODE]],Table2[Zip Code],Table2[County])</f>
        <v>Davis</v>
      </c>
      <c r="I5467" t="str">
        <f>_xlfn.XLOOKUP(Table1[[#This Row],[ZIPCODE]],Table3[zip],Table3[county])</f>
        <v>Davis County</v>
      </c>
      <c r="J5467" t="str">
        <f>IFERROR(Table1[[#This Row],[County (Utah.gov)]], SUBSTITUTE(Table1[[#This Row],[County (WPR)]], " County", ""))</f>
        <v>Davis</v>
      </c>
    </row>
    <row r="5468" spans="1:10">
      <c r="A5468" t="s">
        <v>140</v>
      </c>
      <c r="B5468" t="s">
        <v>325</v>
      </c>
      <c r="C5468">
        <v>2025</v>
      </c>
      <c r="D5468">
        <v>2</v>
      </c>
      <c r="E5468">
        <v>84041</v>
      </c>
      <c r="F5468" t="s">
        <v>291</v>
      </c>
      <c r="G5468">
        <v>3</v>
      </c>
      <c r="H5468" t="str">
        <f>_xlfn.XLOOKUP(Table1[[#This Row],[ZIPCODE]],Table2[Zip Code],Table2[County])</f>
        <v>Davis</v>
      </c>
      <c r="I5468" t="str">
        <f>_xlfn.XLOOKUP(Table1[[#This Row],[ZIPCODE]],Table3[zip],Table3[county])</f>
        <v>Davis County</v>
      </c>
      <c r="J5468" t="str">
        <f>IFERROR(Table1[[#This Row],[County (Utah.gov)]], SUBSTITUTE(Table1[[#This Row],[County (WPR)]], " County", ""))</f>
        <v>Davis</v>
      </c>
    </row>
    <row r="5469" spans="1:10">
      <c r="A5469" t="s">
        <v>140</v>
      </c>
      <c r="B5469" t="s">
        <v>325</v>
      </c>
      <c r="C5469">
        <v>2025</v>
      </c>
      <c r="D5469">
        <v>2</v>
      </c>
      <c r="E5469">
        <v>84044</v>
      </c>
      <c r="F5469" t="s">
        <v>290</v>
      </c>
      <c r="G5469">
        <v>1</v>
      </c>
      <c r="H5469" t="str">
        <f>_xlfn.XLOOKUP(Table1[[#This Row],[ZIPCODE]],Table2[Zip Code],Table2[County])</f>
        <v>Salt Lake</v>
      </c>
      <c r="I5469" t="str">
        <f>_xlfn.XLOOKUP(Table1[[#This Row],[ZIPCODE]],Table3[zip],Table3[county])</f>
        <v>Salt Lake County</v>
      </c>
      <c r="J5469" t="str">
        <f>IFERROR(Table1[[#This Row],[County (Utah.gov)]], SUBSTITUTE(Table1[[#This Row],[County (WPR)]], " County", ""))</f>
        <v>Salt Lake</v>
      </c>
    </row>
    <row r="5470" spans="1:10">
      <c r="A5470" t="s">
        <v>140</v>
      </c>
      <c r="B5470" t="s">
        <v>325</v>
      </c>
      <c r="C5470">
        <v>2025</v>
      </c>
      <c r="D5470">
        <v>2</v>
      </c>
      <c r="E5470">
        <v>84047</v>
      </c>
      <c r="F5470" t="s">
        <v>290</v>
      </c>
      <c r="G5470">
        <v>1</v>
      </c>
      <c r="H5470" t="str">
        <f>_xlfn.XLOOKUP(Table1[[#This Row],[ZIPCODE]],Table2[Zip Code],Table2[County])</f>
        <v>Salt Lake</v>
      </c>
      <c r="I5470" t="str">
        <f>_xlfn.XLOOKUP(Table1[[#This Row],[ZIPCODE]],Table3[zip],Table3[county])</f>
        <v>Salt Lake County</v>
      </c>
      <c r="J5470" t="str">
        <f>IFERROR(Table1[[#This Row],[County (Utah.gov)]], SUBSTITUTE(Table1[[#This Row],[County (WPR)]], " County", ""))</f>
        <v>Salt Lake</v>
      </c>
    </row>
    <row r="5471" spans="1:10">
      <c r="A5471" t="s">
        <v>140</v>
      </c>
      <c r="B5471" t="s">
        <v>325</v>
      </c>
      <c r="C5471">
        <v>2025</v>
      </c>
      <c r="D5471">
        <v>2</v>
      </c>
      <c r="E5471">
        <v>84050</v>
      </c>
      <c r="F5471" t="s">
        <v>290</v>
      </c>
      <c r="G5471">
        <v>1</v>
      </c>
      <c r="H5471" t="str">
        <f>_xlfn.XLOOKUP(Table1[[#This Row],[ZIPCODE]],Table2[Zip Code],Table2[County])</f>
        <v>Morgan</v>
      </c>
      <c r="I5471" t="str">
        <f>_xlfn.XLOOKUP(Table1[[#This Row],[ZIPCODE]],Table3[zip],Table3[county])</f>
        <v>Morgan County</v>
      </c>
      <c r="J5471" t="str">
        <f>IFERROR(Table1[[#This Row],[County (Utah.gov)]], SUBSTITUTE(Table1[[#This Row],[County (WPR)]], " County", ""))</f>
        <v>Morgan</v>
      </c>
    </row>
    <row r="5472" spans="1:10">
      <c r="A5472" t="s">
        <v>140</v>
      </c>
      <c r="B5472" t="s">
        <v>325</v>
      </c>
      <c r="C5472">
        <v>2025</v>
      </c>
      <c r="D5472">
        <v>2</v>
      </c>
      <c r="E5472">
        <v>84054</v>
      </c>
      <c r="F5472" t="s">
        <v>290</v>
      </c>
      <c r="G5472">
        <v>3</v>
      </c>
      <c r="H5472" t="str">
        <f>_xlfn.XLOOKUP(Table1[[#This Row],[ZIPCODE]],Table2[Zip Code],Table2[County])</f>
        <v>Davis</v>
      </c>
      <c r="I5472" t="str">
        <f>_xlfn.XLOOKUP(Table1[[#This Row],[ZIPCODE]],Table3[zip],Table3[county])</f>
        <v>Davis County</v>
      </c>
      <c r="J5472" t="str">
        <f>IFERROR(Table1[[#This Row],[County (Utah.gov)]], SUBSTITUTE(Table1[[#This Row],[County (WPR)]], " County", ""))</f>
        <v>Davis</v>
      </c>
    </row>
    <row r="5473" spans="1:10">
      <c r="A5473" t="s">
        <v>140</v>
      </c>
      <c r="B5473" t="s">
        <v>325</v>
      </c>
      <c r="C5473">
        <v>2025</v>
      </c>
      <c r="D5473">
        <v>2</v>
      </c>
      <c r="E5473">
        <v>84054</v>
      </c>
      <c r="F5473" t="s">
        <v>291</v>
      </c>
      <c r="G5473">
        <v>1</v>
      </c>
      <c r="H5473" t="str">
        <f>_xlfn.XLOOKUP(Table1[[#This Row],[ZIPCODE]],Table2[Zip Code],Table2[County])</f>
        <v>Davis</v>
      </c>
      <c r="I5473" t="str">
        <f>_xlfn.XLOOKUP(Table1[[#This Row],[ZIPCODE]],Table3[zip],Table3[county])</f>
        <v>Davis County</v>
      </c>
      <c r="J5473" t="str">
        <f>IFERROR(Table1[[#This Row],[County (Utah.gov)]], SUBSTITUTE(Table1[[#This Row],[County (WPR)]], " County", ""))</f>
        <v>Davis</v>
      </c>
    </row>
    <row r="5474" spans="1:10">
      <c r="A5474" t="s">
        <v>140</v>
      </c>
      <c r="B5474" t="s">
        <v>325</v>
      </c>
      <c r="C5474">
        <v>2025</v>
      </c>
      <c r="D5474">
        <v>2</v>
      </c>
      <c r="E5474">
        <v>84056</v>
      </c>
      <c r="F5474" t="s">
        <v>290</v>
      </c>
      <c r="G5474">
        <v>1</v>
      </c>
      <c r="H5474" t="str">
        <f>_xlfn.XLOOKUP(Table1[[#This Row],[ZIPCODE]],Table2[Zip Code],Table2[County])</f>
        <v>Weber</v>
      </c>
      <c r="I5474" t="str">
        <f>_xlfn.XLOOKUP(Table1[[#This Row],[ZIPCODE]],Table3[zip],Table3[county])</f>
        <v>Davis County</v>
      </c>
      <c r="J5474" t="str">
        <f>IFERROR(Table1[[#This Row],[County (Utah.gov)]], SUBSTITUTE(Table1[[#This Row],[County (WPR)]], " County", ""))</f>
        <v>Weber</v>
      </c>
    </row>
    <row r="5475" spans="1:10">
      <c r="A5475" t="s">
        <v>140</v>
      </c>
      <c r="B5475" t="s">
        <v>325</v>
      </c>
      <c r="C5475">
        <v>2025</v>
      </c>
      <c r="D5475">
        <v>2</v>
      </c>
      <c r="E5475">
        <v>84067</v>
      </c>
      <c r="F5475" t="s">
        <v>290</v>
      </c>
      <c r="G5475">
        <v>4</v>
      </c>
      <c r="H5475" t="str">
        <f>_xlfn.XLOOKUP(Table1[[#This Row],[ZIPCODE]],Table2[Zip Code],Table2[County])</f>
        <v>Weber</v>
      </c>
      <c r="I5475" t="str">
        <f>_xlfn.XLOOKUP(Table1[[#This Row],[ZIPCODE]],Table3[zip],Table3[county])</f>
        <v>Weber County</v>
      </c>
      <c r="J5475" t="str">
        <f>IFERROR(Table1[[#This Row],[County (Utah.gov)]], SUBSTITUTE(Table1[[#This Row],[County (WPR)]], " County", ""))</f>
        <v>Weber</v>
      </c>
    </row>
    <row r="5476" spans="1:10">
      <c r="A5476" t="s">
        <v>140</v>
      </c>
      <c r="B5476" t="s">
        <v>325</v>
      </c>
      <c r="C5476">
        <v>2025</v>
      </c>
      <c r="D5476">
        <v>2</v>
      </c>
      <c r="E5476">
        <v>84067</v>
      </c>
      <c r="F5476" t="s">
        <v>291</v>
      </c>
      <c r="G5476">
        <v>3</v>
      </c>
      <c r="H5476" t="str">
        <f>_xlfn.XLOOKUP(Table1[[#This Row],[ZIPCODE]],Table2[Zip Code],Table2[County])</f>
        <v>Weber</v>
      </c>
      <c r="I5476" t="str">
        <f>_xlfn.XLOOKUP(Table1[[#This Row],[ZIPCODE]],Table3[zip],Table3[county])</f>
        <v>Weber County</v>
      </c>
      <c r="J5476" t="str">
        <f>IFERROR(Table1[[#This Row],[County (Utah.gov)]], SUBSTITUTE(Table1[[#This Row],[County (WPR)]], " County", ""))</f>
        <v>Weber</v>
      </c>
    </row>
    <row r="5477" spans="1:10">
      <c r="A5477" t="s">
        <v>140</v>
      </c>
      <c r="B5477" t="s">
        <v>325</v>
      </c>
      <c r="C5477">
        <v>2025</v>
      </c>
      <c r="D5477">
        <v>2</v>
      </c>
      <c r="E5477">
        <v>84074</v>
      </c>
      <c r="F5477" t="s">
        <v>290</v>
      </c>
      <c r="G5477">
        <v>1</v>
      </c>
      <c r="H5477" t="str">
        <f>_xlfn.XLOOKUP(Table1[[#This Row],[ZIPCODE]],Table2[Zip Code],Table2[County])</f>
        <v>Tooele</v>
      </c>
      <c r="I5477" t="str">
        <f>_xlfn.XLOOKUP(Table1[[#This Row],[ZIPCODE]],Table3[zip],Table3[county])</f>
        <v>Tooele County</v>
      </c>
      <c r="J5477" t="str">
        <f>IFERROR(Table1[[#This Row],[County (Utah.gov)]], SUBSTITUTE(Table1[[#This Row],[County (WPR)]], " County", ""))</f>
        <v>Tooele</v>
      </c>
    </row>
    <row r="5478" spans="1:10">
      <c r="A5478" t="s">
        <v>140</v>
      </c>
      <c r="B5478" t="s">
        <v>325</v>
      </c>
      <c r="C5478">
        <v>2025</v>
      </c>
      <c r="D5478">
        <v>2</v>
      </c>
      <c r="E5478">
        <v>84075</v>
      </c>
      <c r="F5478" t="s">
        <v>290</v>
      </c>
      <c r="G5478">
        <v>14</v>
      </c>
      <c r="H5478" t="str">
        <f>_xlfn.XLOOKUP(Table1[[#This Row],[ZIPCODE]],Table2[Zip Code],Table2[County])</f>
        <v>Davis</v>
      </c>
      <c r="I5478" t="str">
        <f>_xlfn.XLOOKUP(Table1[[#This Row],[ZIPCODE]],Table3[zip],Table3[county])</f>
        <v>Davis County</v>
      </c>
      <c r="J5478" t="str">
        <f>IFERROR(Table1[[#This Row],[County (Utah.gov)]], SUBSTITUTE(Table1[[#This Row],[County (WPR)]], " County", ""))</f>
        <v>Davis</v>
      </c>
    </row>
    <row r="5479" spans="1:10">
      <c r="A5479" t="s">
        <v>140</v>
      </c>
      <c r="B5479" t="s">
        <v>325</v>
      </c>
      <c r="C5479">
        <v>2025</v>
      </c>
      <c r="D5479">
        <v>2</v>
      </c>
      <c r="E5479">
        <v>84075</v>
      </c>
      <c r="F5479" t="s">
        <v>291</v>
      </c>
      <c r="G5479">
        <v>5</v>
      </c>
      <c r="H5479" t="str">
        <f>_xlfn.XLOOKUP(Table1[[#This Row],[ZIPCODE]],Table2[Zip Code],Table2[County])</f>
        <v>Davis</v>
      </c>
      <c r="I5479" t="str">
        <f>_xlfn.XLOOKUP(Table1[[#This Row],[ZIPCODE]],Table3[zip],Table3[county])</f>
        <v>Davis County</v>
      </c>
      <c r="J5479" t="str">
        <f>IFERROR(Table1[[#This Row],[County (Utah.gov)]], SUBSTITUTE(Table1[[#This Row],[County (WPR)]], " County", ""))</f>
        <v>Davis</v>
      </c>
    </row>
    <row r="5480" spans="1:10">
      <c r="A5480" t="s">
        <v>140</v>
      </c>
      <c r="B5480" t="s">
        <v>325</v>
      </c>
      <c r="C5480">
        <v>2025</v>
      </c>
      <c r="D5480">
        <v>2</v>
      </c>
      <c r="E5480">
        <v>84081</v>
      </c>
      <c r="F5480" t="s">
        <v>290</v>
      </c>
      <c r="G5480">
        <v>1</v>
      </c>
      <c r="H5480" t="e">
        <f>_xlfn.XLOOKUP(Table1[[#This Row],[ZIPCODE]],Table2[Zip Code],Table2[County])</f>
        <v>#N/A</v>
      </c>
      <c r="I5480" t="str">
        <f>_xlfn.XLOOKUP(Table1[[#This Row],[ZIPCODE]],Table3[zip],Table3[county])</f>
        <v>Salt Lake County</v>
      </c>
      <c r="J5480" t="str">
        <f>IFERROR(Table1[[#This Row],[County (Utah.gov)]], SUBSTITUTE(Table1[[#This Row],[County (WPR)]], " County", ""))</f>
        <v>Salt Lake</v>
      </c>
    </row>
    <row r="5481" spans="1:10">
      <c r="A5481" t="s">
        <v>140</v>
      </c>
      <c r="B5481" t="s">
        <v>325</v>
      </c>
      <c r="C5481">
        <v>2025</v>
      </c>
      <c r="D5481">
        <v>2</v>
      </c>
      <c r="E5481">
        <v>84081</v>
      </c>
      <c r="F5481" t="s">
        <v>291</v>
      </c>
      <c r="G5481">
        <v>1</v>
      </c>
      <c r="H5481" t="e">
        <f>_xlfn.XLOOKUP(Table1[[#This Row],[ZIPCODE]],Table2[Zip Code],Table2[County])</f>
        <v>#N/A</v>
      </c>
      <c r="I5481" t="str">
        <f>_xlfn.XLOOKUP(Table1[[#This Row],[ZIPCODE]],Table3[zip],Table3[county])</f>
        <v>Salt Lake County</v>
      </c>
      <c r="J5481" t="str">
        <f>IFERROR(Table1[[#This Row],[County (Utah.gov)]], SUBSTITUTE(Table1[[#This Row],[County (WPR)]], " County", ""))</f>
        <v>Salt Lake</v>
      </c>
    </row>
    <row r="5482" spans="1:10">
      <c r="A5482" t="s">
        <v>140</v>
      </c>
      <c r="B5482" t="s">
        <v>325</v>
      </c>
      <c r="C5482">
        <v>2025</v>
      </c>
      <c r="D5482">
        <v>2</v>
      </c>
      <c r="E5482">
        <v>84084</v>
      </c>
      <c r="F5482" t="s">
        <v>290</v>
      </c>
      <c r="G5482">
        <v>1</v>
      </c>
      <c r="H5482" t="str">
        <f>_xlfn.XLOOKUP(Table1[[#This Row],[ZIPCODE]],Table2[Zip Code],Table2[County])</f>
        <v>Salt Lake</v>
      </c>
      <c r="I5482" t="str">
        <f>_xlfn.XLOOKUP(Table1[[#This Row],[ZIPCODE]],Table3[zip],Table3[county])</f>
        <v>Salt Lake County</v>
      </c>
      <c r="J5482" t="str">
        <f>IFERROR(Table1[[#This Row],[County (Utah.gov)]], SUBSTITUTE(Table1[[#This Row],[County (WPR)]], " County", ""))</f>
        <v>Salt Lake</v>
      </c>
    </row>
    <row r="5483" spans="1:10">
      <c r="A5483" t="s">
        <v>140</v>
      </c>
      <c r="B5483" t="s">
        <v>325</v>
      </c>
      <c r="C5483">
        <v>2025</v>
      </c>
      <c r="D5483">
        <v>2</v>
      </c>
      <c r="E5483">
        <v>84087</v>
      </c>
      <c r="F5483" t="s">
        <v>290</v>
      </c>
      <c r="G5483">
        <v>1</v>
      </c>
      <c r="H5483" t="str">
        <f>_xlfn.XLOOKUP(Table1[[#This Row],[ZIPCODE]],Table2[Zip Code],Table2[County])</f>
        <v>Davis</v>
      </c>
      <c r="I5483" t="str">
        <f>_xlfn.XLOOKUP(Table1[[#This Row],[ZIPCODE]],Table3[zip],Table3[county])</f>
        <v>Davis County</v>
      </c>
      <c r="J5483" t="str">
        <f>IFERROR(Table1[[#This Row],[County (Utah.gov)]], SUBSTITUTE(Table1[[#This Row],[County (WPR)]], " County", ""))</f>
        <v>Davis</v>
      </c>
    </row>
    <row r="5484" spans="1:10">
      <c r="A5484" t="s">
        <v>140</v>
      </c>
      <c r="B5484" t="s">
        <v>325</v>
      </c>
      <c r="C5484">
        <v>2025</v>
      </c>
      <c r="D5484">
        <v>2</v>
      </c>
      <c r="E5484">
        <v>84087</v>
      </c>
      <c r="F5484" t="s">
        <v>291</v>
      </c>
      <c r="G5484">
        <v>1</v>
      </c>
      <c r="H5484" t="str">
        <f>_xlfn.XLOOKUP(Table1[[#This Row],[ZIPCODE]],Table2[Zip Code],Table2[County])</f>
        <v>Davis</v>
      </c>
      <c r="I5484" t="str">
        <f>_xlfn.XLOOKUP(Table1[[#This Row],[ZIPCODE]],Table3[zip],Table3[county])</f>
        <v>Davis County</v>
      </c>
      <c r="J5484" t="str">
        <f>IFERROR(Table1[[#This Row],[County (Utah.gov)]], SUBSTITUTE(Table1[[#This Row],[County (WPR)]], " County", ""))</f>
        <v>Davis</v>
      </c>
    </row>
    <row r="5485" spans="1:10">
      <c r="A5485" t="s">
        <v>140</v>
      </c>
      <c r="B5485" t="s">
        <v>325</v>
      </c>
      <c r="C5485">
        <v>2025</v>
      </c>
      <c r="D5485">
        <v>2</v>
      </c>
      <c r="E5485">
        <v>84095</v>
      </c>
      <c r="F5485" t="s">
        <v>290</v>
      </c>
      <c r="G5485">
        <v>2</v>
      </c>
      <c r="H5485" t="str">
        <f>_xlfn.XLOOKUP(Table1[[#This Row],[ZIPCODE]],Table2[Zip Code],Table2[County])</f>
        <v>Salt Lake</v>
      </c>
      <c r="I5485" t="str">
        <f>_xlfn.XLOOKUP(Table1[[#This Row],[ZIPCODE]],Table3[zip],Table3[county])</f>
        <v>Salt Lake County</v>
      </c>
      <c r="J5485" t="str">
        <f>IFERROR(Table1[[#This Row],[County (Utah.gov)]], SUBSTITUTE(Table1[[#This Row],[County (WPR)]], " County", ""))</f>
        <v>Salt Lake</v>
      </c>
    </row>
    <row r="5486" spans="1:10">
      <c r="A5486" t="s">
        <v>140</v>
      </c>
      <c r="B5486" t="s">
        <v>325</v>
      </c>
      <c r="C5486">
        <v>2025</v>
      </c>
      <c r="D5486">
        <v>2</v>
      </c>
      <c r="E5486">
        <v>84108</v>
      </c>
      <c r="F5486" t="s">
        <v>291</v>
      </c>
      <c r="G5486">
        <v>1</v>
      </c>
      <c r="H5486" t="str">
        <f>_xlfn.XLOOKUP(Table1[[#This Row],[ZIPCODE]],Table2[Zip Code],Table2[County])</f>
        <v>Salt Lake</v>
      </c>
      <c r="I5486" t="str">
        <f>_xlfn.XLOOKUP(Table1[[#This Row],[ZIPCODE]],Table3[zip],Table3[county])</f>
        <v>Salt Lake County</v>
      </c>
      <c r="J5486" t="str">
        <f>IFERROR(Table1[[#This Row],[County (Utah.gov)]], SUBSTITUTE(Table1[[#This Row],[County (WPR)]], " County", ""))</f>
        <v>Salt Lake</v>
      </c>
    </row>
    <row r="5487" spans="1:10">
      <c r="A5487" t="s">
        <v>140</v>
      </c>
      <c r="B5487" t="s">
        <v>325</v>
      </c>
      <c r="C5487">
        <v>2025</v>
      </c>
      <c r="D5487">
        <v>2</v>
      </c>
      <c r="E5487">
        <v>84115</v>
      </c>
      <c r="F5487" t="s">
        <v>290</v>
      </c>
      <c r="G5487">
        <v>1</v>
      </c>
      <c r="H5487" t="str">
        <f>_xlfn.XLOOKUP(Table1[[#This Row],[ZIPCODE]],Table2[Zip Code],Table2[County])</f>
        <v>Salt Lake</v>
      </c>
      <c r="I5487" t="str">
        <f>_xlfn.XLOOKUP(Table1[[#This Row],[ZIPCODE]],Table3[zip],Table3[county])</f>
        <v>Salt Lake County</v>
      </c>
      <c r="J5487" t="str">
        <f>IFERROR(Table1[[#This Row],[County (Utah.gov)]], SUBSTITUTE(Table1[[#This Row],[County (WPR)]], " County", ""))</f>
        <v>Salt Lake</v>
      </c>
    </row>
    <row r="5488" spans="1:10">
      <c r="A5488" t="s">
        <v>140</v>
      </c>
      <c r="B5488" t="s">
        <v>325</v>
      </c>
      <c r="C5488">
        <v>2025</v>
      </c>
      <c r="D5488">
        <v>2</v>
      </c>
      <c r="E5488">
        <v>84116</v>
      </c>
      <c r="F5488" t="s">
        <v>290</v>
      </c>
      <c r="G5488">
        <v>1</v>
      </c>
      <c r="H5488" t="str">
        <f>_xlfn.XLOOKUP(Table1[[#This Row],[ZIPCODE]],Table2[Zip Code],Table2[County])</f>
        <v>Salt Lake</v>
      </c>
      <c r="I5488" t="str">
        <f>_xlfn.XLOOKUP(Table1[[#This Row],[ZIPCODE]],Table3[zip],Table3[county])</f>
        <v>Salt Lake County</v>
      </c>
      <c r="J5488" t="str">
        <f>IFERROR(Table1[[#This Row],[County (Utah.gov)]], SUBSTITUTE(Table1[[#This Row],[County (WPR)]], " County", ""))</f>
        <v>Salt Lake</v>
      </c>
    </row>
    <row r="5489" spans="1:10">
      <c r="A5489" t="s">
        <v>140</v>
      </c>
      <c r="B5489" t="s">
        <v>325</v>
      </c>
      <c r="C5489">
        <v>2025</v>
      </c>
      <c r="D5489">
        <v>2</v>
      </c>
      <c r="E5489">
        <v>84117</v>
      </c>
      <c r="F5489" t="s">
        <v>290</v>
      </c>
      <c r="G5489">
        <v>2</v>
      </c>
      <c r="H5489" t="str">
        <f>_xlfn.XLOOKUP(Table1[[#This Row],[ZIPCODE]],Table2[Zip Code],Table2[County])</f>
        <v>Salt Lake</v>
      </c>
      <c r="I5489" t="str">
        <f>_xlfn.XLOOKUP(Table1[[#This Row],[ZIPCODE]],Table3[zip],Table3[county])</f>
        <v>Salt Lake County</v>
      </c>
      <c r="J5489" t="str">
        <f>IFERROR(Table1[[#This Row],[County (Utah.gov)]], SUBSTITUTE(Table1[[#This Row],[County (WPR)]], " County", ""))</f>
        <v>Salt Lake</v>
      </c>
    </row>
    <row r="5490" spans="1:10">
      <c r="A5490" t="s">
        <v>140</v>
      </c>
      <c r="B5490" t="s">
        <v>325</v>
      </c>
      <c r="C5490">
        <v>2025</v>
      </c>
      <c r="D5490">
        <v>2</v>
      </c>
      <c r="E5490">
        <v>84119</v>
      </c>
      <c r="F5490" t="s">
        <v>290</v>
      </c>
      <c r="G5490">
        <v>2</v>
      </c>
      <c r="H5490" t="str">
        <f>_xlfn.XLOOKUP(Table1[[#This Row],[ZIPCODE]],Table2[Zip Code],Table2[County])</f>
        <v>Salt Lake</v>
      </c>
      <c r="I5490" t="str">
        <f>_xlfn.XLOOKUP(Table1[[#This Row],[ZIPCODE]],Table3[zip],Table3[county])</f>
        <v>Salt Lake County</v>
      </c>
      <c r="J5490" t="str">
        <f>IFERROR(Table1[[#This Row],[County (Utah.gov)]], SUBSTITUTE(Table1[[#This Row],[County (WPR)]], " County", ""))</f>
        <v>Salt Lake</v>
      </c>
    </row>
    <row r="5491" spans="1:10">
      <c r="A5491" t="s">
        <v>140</v>
      </c>
      <c r="B5491" t="s">
        <v>325</v>
      </c>
      <c r="C5491">
        <v>2025</v>
      </c>
      <c r="D5491">
        <v>2</v>
      </c>
      <c r="E5491">
        <v>84123</v>
      </c>
      <c r="F5491" t="s">
        <v>290</v>
      </c>
      <c r="G5491">
        <v>1</v>
      </c>
      <c r="H5491" t="str">
        <f>_xlfn.XLOOKUP(Table1[[#This Row],[ZIPCODE]],Table2[Zip Code],Table2[County])</f>
        <v>Salt Lake</v>
      </c>
      <c r="I5491" t="str">
        <f>_xlfn.XLOOKUP(Table1[[#This Row],[ZIPCODE]],Table3[zip],Table3[county])</f>
        <v>Salt Lake County</v>
      </c>
      <c r="J5491" t="str">
        <f>IFERROR(Table1[[#This Row],[County (Utah.gov)]], SUBSTITUTE(Table1[[#This Row],[County (WPR)]], " County", ""))</f>
        <v>Salt Lake</v>
      </c>
    </row>
    <row r="5492" spans="1:10">
      <c r="A5492" t="s">
        <v>140</v>
      </c>
      <c r="B5492" t="s">
        <v>325</v>
      </c>
      <c r="C5492">
        <v>2025</v>
      </c>
      <c r="D5492">
        <v>2</v>
      </c>
      <c r="E5492">
        <v>84123</v>
      </c>
      <c r="F5492" t="s">
        <v>291</v>
      </c>
      <c r="G5492">
        <v>1</v>
      </c>
      <c r="H5492" t="str">
        <f>_xlfn.XLOOKUP(Table1[[#This Row],[ZIPCODE]],Table2[Zip Code],Table2[County])</f>
        <v>Salt Lake</v>
      </c>
      <c r="I5492" t="str">
        <f>_xlfn.XLOOKUP(Table1[[#This Row],[ZIPCODE]],Table3[zip],Table3[county])</f>
        <v>Salt Lake County</v>
      </c>
      <c r="J5492" t="str">
        <f>IFERROR(Table1[[#This Row],[County (Utah.gov)]], SUBSTITUTE(Table1[[#This Row],[County (WPR)]], " County", ""))</f>
        <v>Salt Lake</v>
      </c>
    </row>
    <row r="5493" spans="1:10">
      <c r="A5493" t="s">
        <v>140</v>
      </c>
      <c r="B5493" t="s">
        <v>325</v>
      </c>
      <c r="C5493">
        <v>2025</v>
      </c>
      <c r="D5493">
        <v>2</v>
      </c>
      <c r="E5493">
        <v>84302</v>
      </c>
      <c r="F5493" t="s">
        <v>290</v>
      </c>
      <c r="G5493">
        <v>1</v>
      </c>
      <c r="H5493" t="str">
        <f>_xlfn.XLOOKUP(Table1[[#This Row],[ZIPCODE]],Table2[Zip Code],Table2[County])</f>
        <v>Box Elder</v>
      </c>
      <c r="I5493" t="str">
        <f>_xlfn.XLOOKUP(Table1[[#This Row],[ZIPCODE]],Table3[zip],Table3[county])</f>
        <v>Box Elder County</v>
      </c>
      <c r="J5493" t="str">
        <f>IFERROR(Table1[[#This Row],[County (Utah.gov)]], SUBSTITUTE(Table1[[#This Row],[County (WPR)]], " County", ""))</f>
        <v>Box Elder</v>
      </c>
    </row>
    <row r="5494" spans="1:10">
      <c r="A5494" t="s">
        <v>140</v>
      </c>
      <c r="B5494" t="s">
        <v>325</v>
      </c>
      <c r="C5494">
        <v>2025</v>
      </c>
      <c r="D5494">
        <v>2</v>
      </c>
      <c r="E5494">
        <v>84315</v>
      </c>
      <c r="F5494" t="s">
        <v>290</v>
      </c>
      <c r="G5494">
        <v>1</v>
      </c>
      <c r="H5494" t="str">
        <f>_xlfn.XLOOKUP(Table1[[#This Row],[ZIPCODE]],Table2[Zip Code],Table2[County])</f>
        <v>Weber</v>
      </c>
      <c r="I5494" t="str">
        <f>_xlfn.XLOOKUP(Table1[[#This Row],[ZIPCODE]],Table3[zip],Table3[county])</f>
        <v>Weber County</v>
      </c>
      <c r="J5494" t="str">
        <f>IFERROR(Table1[[#This Row],[County (Utah.gov)]], SUBSTITUTE(Table1[[#This Row],[County (WPR)]], " County", ""))</f>
        <v>Weber</v>
      </c>
    </row>
    <row r="5495" spans="1:10">
      <c r="A5495" t="s">
        <v>140</v>
      </c>
      <c r="B5495" t="s">
        <v>325</v>
      </c>
      <c r="C5495">
        <v>2025</v>
      </c>
      <c r="D5495">
        <v>2</v>
      </c>
      <c r="E5495">
        <v>84315</v>
      </c>
      <c r="F5495" t="s">
        <v>291</v>
      </c>
      <c r="G5495">
        <v>1</v>
      </c>
      <c r="H5495" t="str">
        <f>_xlfn.XLOOKUP(Table1[[#This Row],[ZIPCODE]],Table2[Zip Code],Table2[County])</f>
        <v>Weber</v>
      </c>
      <c r="I5495" t="str">
        <f>_xlfn.XLOOKUP(Table1[[#This Row],[ZIPCODE]],Table3[zip],Table3[county])</f>
        <v>Weber County</v>
      </c>
      <c r="J5495" t="str">
        <f>IFERROR(Table1[[#This Row],[County (Utah.gov)]], SUBSTITUTE(Table1[[#This Row],[County (WPR)]], " County", ""))</f>
        <v>Weber</v>
      </c>
    </row>
    <row r="5496" spans="1:10">
      <c r="A5496" t="s">
        <v>140</v>
      </c>
      <c r="B5496" t="s">
        <v>325</v>
      </c>
      <c r="C5496">
        <v>2025</v>
      </c>
      <c r="D5496">
        <v>2</v>
      </c>
      <c r="E5496">
        <v>84333</v>
      </c>
      <c r="F5496" t="s">
        <v>290</v>
      </c>
      <c r="G5496">
        <v>1</v>
      </c>
      <c r="H5496" t="str">
        <f>_xlfn.XLOOKUP(Table1[[#This Row],[ZIPCODE]],Table2[Zip Code],Table2[County])</f>
        <v>Cache</v>
      </c>
      <c r="I5496" t="str">
        <f>_xlfn.XLOOKUP(Table1[[#This Row],[ZIPCODE]],Table3[zip],Table3[county])</f>
        <v>Cache County</v>
      </c>
      <c r="J5496" t="str">
        <f>IFERROR(Table1[[#This Row],[County (Utah.gov)]], SUBSTITUTE(Table1[[#This Row],[County (WPR)]], " County", ""))</f>
        <v>Cache</v>
      </c>
    </row>
    <row r="5497" spans="1:10">
      <c r="A5497" t="s">
        <v>140</v>
      </c>
      <c r="B5497" t="s">
        <v>325</v>
      </c>
      <c r="C5497">
        <v>2025</v>
      </c>
      <c r="D5497">
        <v>2</v>
      </c>
      <c r="E5497">
        <v>84337</v>
      </c>
      <c r="F5497" t="s">
        <v>290</v>
      </c>
      <c r="G5497">
        <v>3</v>
      </c>
      <c r="H5497" t="str">
        <f>_xlfn.XLOOKUP(Table1[[#This Row],[ZIPCODE]],Table2[Zip Code],Table2[County])</f>
        <v>Box Elder</v>
      </c>
      <c r="I5497" t="str">
        <f>_xlfn.XLOOKUP(Table1[[#This Row],[ZIPCODE]],Table3[zip],Table3[county])</f>
        <v>Box Elder County</v>
      </c>
      <c r="J5497" t="str">
        <f>IFERROR(Table1[[#This Row],[County (Utah.gov)]], SUBSTITUTE(Table1[[#This Row],[County (WPR)]], " County", ""))</f>
        <v>Box Elder</v>
      </c>
    </row>
    <row r="5498" spans="1:10">
      <c r="A5498" t="s">
        <v>140</v>
      </c>
      <c r="B5498" t="s">
        <v>325</v>
      </c>
      <c r="C5498">
        <v>2025</v>
      </c>
      <c r="D5498">
        <v>2</v>
      </c>
      <c r="E5498">
        <v>84340</v>
      </c>
      <c r="F5498" t="s">
        <v>290</v>
      </c>
      <c r="G5498">
        <v>1</v>
      </c>
      <c r="H5498" t="str">
        <f>_xlfn.XLOOKUP(Table1[[#This Row],[ZIPCODE]],Table2[Zip Code],Table2[County])</f>
        <v>Box Elder</v>
      </c>
      <c r="I5498" t="str">
        <f>_xlfn.XLOOKUP(Table1[[#This Row],[ZIPCODE]],Table3[zip],Table3[county])</f>
        <v>Box Elder County</v>
      </c>
      <c r="J5498" t="str">
        <f>IFERROR(Table1[[#This Row],[County (Utah.gov)]], SUBSTITUTE(Table1[[#This Row],[County (WPR)]], " County", ""))</f>
        <v>Box Elder</v>
      </c>
    </row>
    <row r="5499" spans="1:10">
      <c r="A5499" t="s">
        <v>140</v>
      </c>
      <c r="B5499" t="s">
        <v>325</v>
      </c>
      <c r="C5499">
        <v>2025</v>
      </c>
      <c r="D5499">
        <v>2</v>
      </c>
      <c r="E5499">
        <v>84401</v>
      </c>
      <c r="F5499" t="s">
        <v>290</v>
      </c>
      <c r="G5499">
        <v>3</v>
      </c>
      <c r="H5499" t="str">
        <f>_xlfn.XLOOKUP(Table1[[#This Row],[ZIPCODE]],Table2[Zip Code],Table2[County])</f>
        <v>Weber</v>
      </c>
      <c r="I5499" t="str">
        <f>_xlfn.XLOOKUP(Table1[[#This Row],[ZIPCODE]],Table3[zip],Table3[county])</f>
        <v>Weber County</v>
      </c>
      <c r="J5499" t="str">
        <f>IFERROR(Table1[[#This Row],[County (Utah.gov)]], SUBSTITUTE(Table1[[#This Row],[County (WPR)]], " County", ""))</f>
        <v>Weber</v>
      </c>
    </row>
    <row r="5500" spans="1:10">
      <c r="A5500" t="s">
        <v>140</v>
      </c>
      <c r="B5500" t="s">
        <v>325</v>
      </c>
      <c r="C5500">
        <v>2025</v>
      </c>
      <c r="D5500">
        <v>2</v>
      </c>
      <c r="E5500">
        <v>84403</v>
      </c>
      <c r="F5500" t="s">
        <v>290</v>
      </c>
      <c r="G5500">
        <v>9</v>
      </c>
      <c r="H5500" t="str">
        <f>_xlfn.XLOOKUP(Table1[[#This Row],[ZIPCODE]],Table2[Zip Code],Table2[County])</f>
        <v>Weber</v>
      </c>
      <c r="I5500" t="str">
        <f>_xlfn.XLOOKUP(Table1[[#This Row],[ZIPCODE]],Table3[zip],Table3[county])</f>
        <v>Weber County</v>
      </c>
      <c r="J5500" t="str">
        <f>IFERROR(Table1[[#This Row],[County (Utah.gov)]], SUBSTITUTE(Table1[[#This Row],[County (WPR)]], " County", ""))</f>
        <v>Weber</v>
      </c>
    </row>
    <row r="5501" spans="1:10">
      <c r="A5501" t="s">
        <v>140</v>
      </c>
      <c r="B5501" t="s">
        <v>325</v>
      </c>
      <c r="C5501">
        <v>2025</v>
      </c>
      <c r="D5501">
        <v>2</v>
      </c>
      <c r="E5501">
        <v>84403</v>
      </c>
      <c r="F5501" t="s">
        <v>291</v>
      </c>
      <c r="G5501">
        <v>2</v>
      </c>
      <c r="H5501" t="str">
        <f>_xlfn.XLOOKUP(Table1[[#This Row],[ZIPCODE]],Table2[Zip Code],Table2[County])</f>
        <v>Weber</v>
      </c>
      <c r="I5501" t="str">
        <f>_xlfn.XLOOKUP(Table1[[#This Row],[ZIPCODE]],Table3[zip],Table3[county])</f>
        <v>Weber County</v>
      </c>
      <c r="J5501" t="str">
        <f>IFERROR(Table1[[#This Row],[County (Utah.gov)]], SUBSTITUTE(Table1[[#This Row],[County (WPR)]], " County", ""))</f>
        <v>Weber</v>
      </c>
    </row>
    <row r="5502" spans="1:10">
      <c r="A5502" t="s">
        <v>140</v>
      </c>
      <c r="B5502" t="s">
        <v>325</v>
      </c>
      <c r="C5502">
        <v>2025</v>
      </c>
      <c r="D5502">
        <v>2</v>
      </c>
      <c r="E5502">
        <v>84404</v>
      </c>
      <c r="F5502" t="s">
        <v>290</v>
      </c>
      <c r="G5502">
        <v>3</v>
      </c>
      <c r="H5502" t="str">
        <f>_xlfn.XLOOKUP(Table1[[#This Row],[ZIPCODE]],Table2[Zip Code],Table2[County])</f>
        <v>Weber</v>
      </c>
      <c r="I5502" t="str">
        <f>_xlfn.XLOOKUP(Table1[[#This Row],[ZIPCODE]],Table3[zip],Table3[county])</f>
        <v>Weber County</v>
      </c>
      <c r="J5502" t="str">
        <f>IFERROR(Table1[[#This Row],[County (Utah.gov)]], SUBSTITUTE(Table1[[#This Row],[County (WPR)]], " County", ""))</f>
        <v>Weber</v>
      </c>
    </row>
    <row r="5503" spans="1:10">
      <c r="A5503" t="s">
        <v>140</v>
      </c>
      <c r="B5503" t="s">
        <v>325</v>
      </c>
      <c r="C5503">
        <v>2025</v>
      </c>
      <c r="D5503">
        <v>2</v>
      </c>
      <c r="E5503">
        <v>84405</v>
      </c>
      <c r="F5503" t="s">
        <v>290</v>
      </c>
      <c r="G5503">
        <v>7</v>
      </c>
      <c r="H5503" t="str">
        <f>_xlfn.XLOOKUP(Table1[[#This Row],[ZIPCODE]],Table2[Zip Code],Table2[County])</f>
        <v>Weber</v>
      </c>
      <c r="I5503" t="str">
        <f>_xlfn.XLOOKUP(Table1[[#This Row],[ZIPCODE]],Table3[zip],Table3[county])</f>
        <v>Weber County</v>
      </c>
      <c r="J5503" t="str">
        <f>IFERROR(Table1[[#This Row],[County (Utah.gov)]], SUBSTITUTE(Table1[[#This Row],[County (WPR)]], " County", ""))</f>
        <v>Weber</v>
      </c>
    </row>
    <row r="5504" spans="1:10">
      <c r="A5504" t="s">
        <v>140</v>
      </c>
      <c r="B5504" t="s">
        <v>325</v>
      </c>
      <c r="C5504">
        <v>2025</v>
      </c>
      <c r="D5504">
        <v>2</v>
      </c>
      <c r="E5504">
        <v>84414</v>
      </c>
      <c r="F5504" t="s">
        <v>290</v>
      </c>
      <c r="G5504">
        <v>4</v>
      </c>
      <c r="H5504" t="str">
        <f>_xlfn.XLOOKUP(Table1[[#This Row],[ZIPCODE]],Table2[Zip Code],Table2[County])</f>
        <v>Weber</v>
      </c>
      <c r="I5504" t="str">
        <f>_xlfn.XLOOKUP(Table1[[#This Row],[ZIPCODE]],Table3[zip],Table3[county])</f>
        <v>Weber County</v>
      </c>
      <c r="J5504" t="str">
        <f>IFERROR(Table1[[#This Row],[County (Utah.gov)]], SUBSTITUTE(Table1[[#This Row],[County (WPR)]], " County", ""))</f>
        <v>Weber</v>
      </c>
    </row>
    <row r="5505" spans="1:10">
      <c r="A5505" t="s">
        <v>140</v>
      </c>
      <c r="B5505" t="s">
        <v>325</v>
      </c>
      <c r="C5505">
        <v>2025</v>
      </c>
      <c r="D5505">
        <v>2</v>
      </c>
      <c r="E5505">
        <v>84414</v>
      </c>
      <c r="F5505" t="s">
        <v>291</v>
      </c>
      <c r="G5505">
        <v>3</v>
      </c>
      <c r="H5505" t="str">
        <f>_xlfn.XLOOKUP(Table1[[#This Row],[ZIPCODE]],Table2[Zip Code],Table2[County])</f>
        <v>Weber</v>
      </c>
      <c r="I5505" t="str">
        <f>_xlfn.XLOOKUP(Table1[[#This Row],[ZIPCODE]],Table3[zip],Table3[county])</f>
        <v>Weber County</v>
      </c>
      <c r="J5505" t="str">
        <f>IFERROR(Table1[[#This Row],[County (Utah.gov)]], SUBSTITUTE(Table1[[#This Row],[County (WPR)]], " County", ""))</f>
        <v>Weber</v>
      </c>
    </row>
    <row r="5506" spans="1:10">
      <c r="A5506" t="s">
        <v>140</v>
      </c>
      <c r="B5506" t="s">
        <v>325</v>
      </c>
      <c r="C5506">
        <v>2025</v>
      </c>
      <c r="D5506">
        <v>2</v>
      </c>
      <c r="E5506">
        <v>84501</v>
      </c>
      <c r="F5506" t="s">
        <v>290</v>
      </c>
      <c r="G5506">
        <v>1</v>
      </c>
      <c r="H5506" t="str">
        <f>_xlfn.XLOOKUP(Table1[[#This Row],[ZIPCODE]],Table2[Zip Code],Table2[County])</f>
        <v>Carbon</v>
      </c>
      <c r="I5506" t="str">
        <f>_xlfn.XLOOKUP(Table1[[#This Row],[ZIPCODE]],Table3[zip],Table3[county])</f>
        <v>Carbon County</v>
      </c>
      <c r="J5506" t="str">
        <f>IFERROR(Table1[[#This Row],[County (Utah.gov)]], SUBSTITUTE(Table1[[#This Row],[County (WPR)]], " County", ""))</f>
        <v>Carbon</v>
      </c>
    </row>
    <row r="5507" spans="1:10">
      <c r="A5507" t="s">
        <v>140</v>
      </c>
      <c r="B5507" t="s">
        <v>325</v>
      </c>
      <c r="C5507">
        <v>2025</v>
      </c>
      <c r="D5507">
        <v>2</v>
      </c>
      <c r="E5507">
        <v>84601</v>
      </c>
      <c r="F5507" t="s">
        <v>290</v>
      </c>
      <c r="G5507">
        <v>1</v>
      </c>
      <c r="H5507" t="str">
        <f>_xlfn.XLOOKUP(Table1[[#This Row],[ZIPCODE]],Table2[Zip Code],Table2[County])</f>
        <v>Utah</v>
      </c>
      <c r="I5507" t="str">
        <f>_xlfn.XLOOKUP(Table1[[#This Row],[ZIPCODE]],Table3[zip],Table3[county])</f>
        <v>Utah County</v>
      </c>
      <c r="J5507" t="str">
        <f>IFERROR(Table1[[#This Row],[County (Utah.gov)]], SUBSTITUTE(Table1[[#This Row],[County (WPR)]], " County", ""))</f>
        <v>Utah</v>
      </c>
    </row>
    <row r="5508" spans="1:10">
      <c r="A5508" t="s">
        <v>140</v>
      </c>
      <c r="B5508" t="s">
        <v>326</v>
      </c>
      <c r="C5508">
        <v>2025</v>
      </c>
      <c r="D5508">
        <v>2</v>
      </c>
      <c r="E5508">
        <v>84104</v>
      </c>
      <c r="F5508" t="s">
        <v>290</v>
      </c>
      <c r="G5508">
        <v>1</v>
      </c>
      <c r="H5508" t="str">
        <f>_xlfn.XLOOKUP(Table1[[#This Row],[ZIPCODE]],Table2[Zip Code],Table2[County])</f>
        <v>Salt Lake</v>
      </c>
      <c r="I5508" t="str">
        <f>_xlfn.XLOOKUP(Table1[[#This Row],[ZIPCODE]],Table3[zip],Table3[county])</f>
        <v>Salt Lake County</v>
      </c>
      <c r="J5508" t="str">
        <f>IFERROR(Table1[[#This Row],[County (Utah.gov)]], SUBSTITUTE(Table1[[#This Row],[County (WPR)]], " County", ""))</f>
        <v>Salt Lake</v>
      </c>
    </row>
    <row r="5509" spans="1:10">
      <c r="A5509" t="s">
        <v>140</v>
      </c>
      <c r="B5509" t="s">
        <v>326</v>
      </c>
      <c r="C5509">
        <v>2025</v>
      </c>
      <c r="D5509">
        <v>2</v>
      </c>
      <c r="E5509">
        <v>84120</v>
      </c>
      <c r="F5509" t="s">
        <v>291</v>
      </c>
      <c r="G5509">
        <v>1</v>
      </c>
      <c r="H5509" t="str">
        <f>_xlfn.XLOOKUP(Table1[[#This Row],[ZIPCODE]],Table2[Zip Code],Table2[County])</f>
        <v>Salt Lake</v>
      </c>
      <c r="I5509" t="str">
        <f>_xlfn.XLOOKUP(Table1[[#This Row],[ZIPCODE]],Table3[zip],Table3[county])</f>
        <v>Salt Lake County</v>
      </c>
      <c r="J5509" t="str">
        <f>IFERROR(Table1[[#This Row],[County (Utah.gov)]], SUBSTITUTE(Table1[[#This Row],[County (WPR)]], " County", ""))</f>
        <v>Salt Lake</v>
      </c>
    </row>
    <row r="5510" spans="1:10">
      <c r="A5510" t="s">
        <v>140</v>
      </c>
      <c r="B5510" t="s">
        <v>326</v>
      </c>
      <c r="C5510">
        <v>2025</v>
      </c>
      <c r="D5510">
        <v>2</v>
      </c>
      <c r="E5510">
        <v>84123</v>
      </c>
      <c r="F5510" t="s">
        <v>290</v>
      </c>
      <c r="G5510">
        <v>1</v>
      </c>
      <c r="H5510" t="str">
        <f>_xlfn.XLOOKUP(Table1[[#This Row],[ZIPCODE]],Table2[Zip Code],Table2[County])</f>
        <v>Salt Lake</v>
      </c>
      <c r="I5510" t="str">
        <f>_xlfn.XLOOKUP(Table1[[#This Row],[ZIPCODE]],Table3[zip],Table3[county])</f>
        <v>Salt Lake County</v>
      </c>
      <c r="J5510" t="str">
        <f>IFERROR(Table1[[#This Row],[County (Utah.gov)]], SUBSTITUTE(Table1[[#This Row],[County (WPR)]], " County", ""))</f>
        <v>Salt Lake</v>
      </c>
    </row>
    <row r="5511" spans="1:10">
      <c r="A5511" t="s">
        <v>140</v>
      </c>
      <c r="B5511" t="s">
        <v>326</v>
      </c>
      <c r="C5511">
        <v>2025</v>
      </c>
      <c r="D5511">
        <v>2</v>
      </c>
      <c r="E5511">
        <v>84405</v>
      </c>
      <c r="F5511" t="s">
        <v>290</v>
      </c>
      <c r="G5511">
        <v>1</v>
      </c>
      <c r="H5511" t="str">
        <f>_xlfn.XLOOKUP(Table1[[#This Row],[ZIPCODE]],Table2[Zip Code],Table2[County])</f>
        <v>Weber</v>
      </c>
      <c r="I5511" t="str">
        <f>_xlfn.XLOOKUP(Table1[[#This Row],[ZIPCODE]],Table3[zip],Table3[county])</f>
        <v>Weber County</v>
      </c>
      <c r="J5511" t="str">
        <f>IFERROR(Table1[[#This Row],[County (Utah.gov)]], SUBSTITUTE(Table1[[#This Row],[County (WPR)]], " County", ""))</f>
        <v>Weber</v>
      </c>
    </row>
    <row r="5512" spans="1:10">
      <c r="A5512" t="s">
        <v>140</v>
      </c>
      <c r="B5512" t="s">
        <v>327</v>
      </c>
      <c r="C5512">
        <v>2025</v>
      </c>
      <c r="D5512">
        <v>2</v>
      </c>
      <c r="E5512">
        <v>84009</v>
      </c>
      <c r="F5512" t="s">
        <v>290</v>
      </c>
      <c r="G5512">
        <v>1</v>
      </c>
      <c r="H5512" t="e">
        <f>_xlfn.XLOOKUP(Table1[[#This Row],[ZIPCODE]],Table2[Zip Code],Table2[County])</f>
        <v>#N/A</v>
      </c>
      <c r="I5512" t="str">
        <f>_xlfn.XLOOKUP(Table1[[#This Row],[ZIPCODE]],Table3[zip],Table3[county])</f>
        <v>Salt Lake County</v>
      </c>
      <c r="J5512" t="str">
        <f>IFERROR(Table1[[#This Row],[County (Utah.gov)]], SUBSTITUTE(Table1[[#This Row],[County (WPR)]], " County", ""))</f>
        <v>Salt Lake</v>
      </c>
    </row>
    <row r="5513" spans="1:10">
      <c r="A5513" t="s">
        <v>140</v>
      </c>
      <c r="B5513" t="s">
        <v>327</v>
      </c>
      <c r="C5513">
        <v>2025</v>
      </c>
      <c r="D5513">
        <v>2</v>
      </c>
      <c r="E5513">
        <v>84010</v>
      </c>
      <c r="F5513" t="s">
        <v>291</v>
      </c>
      <c r="G5513">
        <v>2</v>
      </c>
      <c r="H5513" t="str">
        <f>_xlfn.XLOOKUP(Table1[[#This Row],[ZIPCODE]],Table2[Zip Code],Table2[County])</f>
        <v>Davis</v>
      </c>
      <c r="I5513" t="str">
        <f>_xlfn.XLOOKUP(Table1[[#This Row],[ZIPCODE]],Table3[zip],Table3[county])</f>
        <v>Davis County</v>
      </c>
      <c r="J5513" t="str">
        <f>IFERROR(Table1[[#This Row],[County (Utah.gov)]], SUBSTITUTE(Table1[[#This Row],[County (WPR)]], " County", ""))</f>
        <v>Davis</v>
      </c>
    </row>
    <row r="5514" spans="1:10">
      <c r="A5514" t="s">
        <v>140</v>
      </c>
      <c r="B5514" t="s">
        <v>327</v>
      </c>
      <c r="C5514">
        <v>2025</v>
      </c>
      <c r="D5514">
        <v>2</v>
      </c>
      <c r="E5514">
        <v>84014</v>
      </c>
      <c r="F5514" t="s">
        <v>291</v>
      </c>
      <c r="G5514">
        <v>1</v>
      </c>
      <c r="H5514" t="str">
        <f>_xlfn.XLOOKUP(Table1[[#This Row],[ZIPCODE]],Table2[Zip Code],Table2[County])</f>
        <v>Davis</v>
      </c>
      <c r="I5514" t="str">
        <f>_xlfn.XLOOKUP(Table1[[#This Row],[ZIPCODE]],Table3[zip],Table3[county])</f>
        <v>Davis County</v>
      </c>
      <c r="J5514" t="str">
        <f>IFERROR(Table1[[#This Row],[County (Utah.gov)]], SUBSTITUTE(Table1[[#This Row],[County (WPR)]], " County", ""))</f>
        <v>Davis</v>
      </c>
    </row>
    <row r="5515" spans="1:10">
      <c r="A5515" t="s">
        <v>140</v>
      </c>
      <c r="B5515" t="s">
        <v>327</v>
      </c>
      <c r="C5515">
        <v>2025</v>
      </c>
      <c r="D5515">
        <v>2</v>
      </c>
      <c r="E5515">
        <v>84015</v>
      </c>
      <c r="F5515" t="s">
        <v>290</v>
      </c>
      <c r="G5515">
        <v>2</v>
      </c>
      <c r="H5515" t="str">
        <f>_xlfn.XLOOKUP(Table1[[#This Row],[ZIPCODE]],Table2[Zip Code],Table2[County])</f>
        <v>Davis</v>
      </c>
      <c r="I5515" t="str">
        <f>_xlfn.XLOOKUP(Table1[[#This Row],[ZIPCODE]],Table3[zip],Table3[county])</f>
        <v>Davis County</v>
      </c>
      <c r="J5515" t="str">
        <f>IFERROR(Table1[[#This Row],[County (Utah.gov)]], SUBSTITUTE(Table1[[#This Row],[County (WPR)]], " County", ""))</f>
        <v>Davis</v>
      </c>
    </row>
    <row r="5516" spans="1:10">
      <c r="A5516" t="s">
        <v>140</v>
      </c>
      <c r="B5516" t="s">
        <v>327</v>
      </c>
      <c r="C5516">
        <v>2025</v>
      </c>
      <c r="D5516">
        <v>2</v>
      </c>
      <c r="E5516">
        <v>84015</v>
      </c>
      <c r="F5516" t="s">
        <v>291</v>
      </c>
      <c r="G5516">
        <v>3</v>
      </c>
      <c r="H5516" t="str">
        <f>_xlfn.XLOOKUP(Table1[[#This Row],[ZIPCODE]],Table2[Zip Code],Table2[County])</f>
        <v>Davis</v>
      </c>
      <c r="I5516" t="str">
        <f>_xlfn.XLOOKUP(Table1[[#This Row],[ZIPCODE]],Table3[zip],Table3[county])</f>
        <v>Davis County</v>
      </c>
      <c r="J5516" t="str">
        <f>IFERROR(Table1[[#This Row],[County (Utah.gov)]], SUBSTITUTE(Table1[[#This Row],[County (WPR)]], " County", ""))</f>
        <v>Davis</v>
      </c>
    </row>
    <row r="5517" spans="1:10">
      <c r="A5517" t="s">
        <v>140</v>
      </c>
      <c r="B5517" t="s">
        <v>327</v>
      </c>
      <c r="C5517">
        <v>2025</v>
      </c>
      <c r="D5517">
        <v>2</v>
      </c>
      <c r="E5517">
        <v>84017</v>
      </c>
      <c r="F5517" t="s">
        <v>290</v>
      </c>
      <c r="G5517">
        <v>1</v>
      </c>
      <c r="H5517" t="str">
        <f>_xlfn.XLOOKUP(Table1[[#This Row],[ZIPCODE]],Table2[Zip Code],Table2[County])</f>
        <v>Summit</v>
      </c>
      <c r="I5517" t="str">
        <f>_xlfn.XLOOKUP(Table1[[#This Row],[ZIPCODE]],Table3[zip],Table3[county])</f>
        <v>Summit County</v>
      </c>
      <c r="J5517" t="str">
        <f>IFERROR(Table1[[#This Row],[County (Utah.gov)]], SUBSTITUTE(Table1[[#This Row],[County (WPR)]], " County", ""))</f>
        <v>Summit</v>
      </c>
    </row>
    <row r="5518" spans="1:10">
      <c r="A5518" t="s">
        <v>140</v>
      </c>
      <c r="B5518" t="s">
        <v>327</v>
      </c>
      <c r="C5518">
        <v>2025</v>
      </c>
      <c r="D5518">
        <v>2</v>
      </c>
      <c r="E5518">
        <v>84020</v>
      </c>
      <c r="F5518" t="s">
        <v>290</v>
      </c>
      <c r="G5518">
        <v>1</v>
      </c>
      <c r="H5518" t="str">
        <f>_xlfn.XLOOKUP(Table1[[#This Row],[ZIPCODE]],Table2[Zip Code],Table2[County])</f>
        <v>Salt Lake</v>
      </c>
      <c r="I5518" t="str">
        <f>_xlfn.XLOOKUP(Table1[[#This Row],[ZIPCODE]],Table3[zip],Table3[county])</f>
        <v>Salt Lake County</v>
      </c>
      <c r="J5518" t="str">
        <f>IFERROR(Table1[[#This Row],[County (Utah.gov)]], SUBSTITUTE(Table1[[#This Row],[County (WPR)]], " County", ""))</f>
        <v>Salt Lake</v>
      </c>
    </row>
    <row r="5519" spans="1:10">
      <c r="A5519" t="s">
        <v>140</v>
      </c>
      <c r="B5519" t="s">
        <v>327</v>
      </c>
      <c r="C5519">
        <v>2025</v>
      </c>
      <c r="D5519">
        <v>2</v>
      </c>
      <c r="E5519">
        <v>84025</v>
      </c>
      <c r="F5519" t="s">
        <v>290</v>
      </c>
      <c r="G5519">
        <v>2</v>
      </c>
      <c r="H5519" t="str">
        <f>_xlfn.XLOOKUP(Table1[[#This Row],[ZIPCODE]],Table2[Zip Code],Table2[County])</f>
        <v>Davis</v>
      </c>
      <c r="I5519" t="str">
        <f>_xlfn.XLOOKUP(Table1[[#This Row],[ZIPCODE]],Table3[zip],Table3[county])</f>
        <v>Davis County</v>
      </c>
      <c r="J5519" t="str">
        <f>IFERROR(Table1[[#This Row],[County (Utah.gov)]], SUBSTITUTE(Table1[[#This Row],[County (WPR)]], " County", ""))</f>
        <v>Davis</v>
      </c>
    </row>
    <row r="5520" spans="1:10">
      <c r="A5520" t="s">
        <v>140</v>
      </c>
      <c r="B5520" t="s">
        <v>327</v>
      </c>
      <c r="C5520">
        <v>2025</v>
      </c>
      <c r="D5520">
        <v>2</v>
      </c>
      <c r="E5520">
        <v>84025</v>
      </c>
      <c r="F5520" t="s">
        <v>291</v>
      </c>
      <c r="G5520">
        <v>2</v>
      </c>
      <c r="H5520" t="str">
        <f>_xlfn.XLOOKUP(Table1[[#This Row],[ZIPCODE]],Table2[Zip Code],Table2[County])</f>
        <v>Davis</v>
      </c>
      <c r="I5520" t="str">
        <f>_xlfn.XLOOKUP(Table1[[#This Row],[ZIPCODE]],Table3[zip],Table3[county])</f>
        <v>Davis County</v>
      </c>
      <c r="J5520" t="str">
        <f>IFERROR(Table1[[#This Row],[County (Utah.gov)]], SUBSTITUTE(Table1[[#This Row],[County (WPR)]], " County", ""))</f>
        <v>Davis</v>
      </c>
    </row>
    <row r="5521" spans="1:10">
      <c r="A5521" t="s">
        <v>140</v>
      </c>
      <c r="B5521" t="s">
        <v>327</v>
      </c>
      <c r="C5521">
        <v>2025</v>
      </c>
      <c r="D5521">
        <v>2</v>
      </c>
      <c r="E5521">
        <v>84037</v>
      </c>
      <c r="F5521" t="s">
        <v>290</v>
      </c>
      <c r="G5521">
        <v>4</v>
      </c>
      <c r="H5521" t="str">
        <f>_xlfn.XLOOKUP(Table1[[#This Row],[ZIPCODE]],Table2[Zip Code],Table2[County])</f>
        <v>Davis</v>
      </c>
      <c r="I5521" t="str">
        <f>_xlfn.XLOOKUP(Table1[[#This Row],[ZIPCODE]],Table3[zip],Table3[county])</f>
        <v>Davis County</v>
      </c>
      <c r="J5521" t="str">
        <f>IFERROR(Table1[[#This Row],[County (Utah.gov)]], SUBSTITUTE(Table1[[#This Row],[County (WPR)]], " County", ""))</f>
        <v>Davis</v>
      </c>
    </row>
    <row r="5522" spans="1:10">
      <c r="A5522" t="s">
        <v>140</v>
      </c>
      <c r="B5522" t="s">
        <v>327</v>
      </c>
      <c r="C5522">
        <v>2025</v>
      </c>
      <c r="D5522">
        <v>2</v>
      </c>
      <c r="E5522">
        <v>84037</v>
      </c>
      <c r="F5522" t="s">
        <v>291</v>
      </c>
      <c r="G5522">
        <v>6</v>
      </c>
      <c r="H5522" t="str">
        <f>_xlfn.XLOOKUP(Table1[[#This Row],[ZIPCODE]],Table2[Zip Code],Table2[County])</f>
        <v>Davis</v>
      </c>
      <c r="I5522" t="str">
        <f>_xlfn.XLOOKUP(Table1[[#This Row],[ZIPCODE]],Table3[zip],Table3[county])</f>
        <v>Davis County</v>
      </c>
      <c r="J5522" t="str">
        <f>IFERROR(Table1[[#This Row],[County (Utah.gov)]], SUBSTITUTE(Table1[[#This Row],[County (WPR)]], " County", ""))</f>
        <v>Davis</v>
      </c>
    </row>
    <row r="5523" spans="1:10">
      <c r="A5523" t="s">
        <v>140</v>
      </c>
      <c r="B5523" t="s">
        <v>327</v>
      </c>
      <c r="C5523">
        <v>2025</v>
      </c>
      <c r="D5523">
        <v>2</v>
      </c>
      <c r="E5523">
        <v>84040</v>
      </c>
      <c r="F5523" t="s">
        <v>290</v>
      </c>
      <c r="G5523">
        <v>3</v>
      </c>
      <c r="H5523" t="str">
        <f>_xlfn.XLOOKUP(Table1[[#This Row],[ZIPCODE]],Table2[Zip Code],Table2[County])</f>
        <v>Davis</v>
      </c>
      <c r="I5523" t="str">
        <f>_xlfn.XLOOKUP(Table1[[#This Row],[ZIPCODE]],Table3[zip],Table3[county])</f>
        <v>Davis County</v>
      </c>
      <c r="J5523" t="str">
        <f>IFERROR(Table1[[#This Row],[County (Utah.gov)]], SUBSTITUTE(Table1[[#This Row],[County (WPR)]], " County", ""))</f>
        <v>Davis</v>
      </c>
    </row>
    <row r="5524" spans="1:10">
      <c r="A5524" t="s">
        <v>140</v>
      </c>
      <c r="B5524" t="s">
        <v>327</v>
      </c>
      <c r="C5524">
        <v>2025</v>
      </c>
      <c r="D5524">
        <v>2</v>
      </c>
      <c r="E5524">
        <v>84040</v>
      </c>
      <c r="F5524" t="s">
        <v>291</v>
      </c>
      <c r="G5524">
        <v>3</v>
      </c>
      <c r="H5524" t="str">
        <f>_xlfn.XLOOKUP(Table1[[#This Row],[ZIPCODE]],Table2[Zip Code],Table2[County])</f>
        <v>Davis</v>
      </c>
      <c r="I5524" t="str">
        <f>_xlfn.XLOOKUP(Table1[[#This Row],[ZIPCODE]],Table3[zip],Table3[county])</f>
        <v>Davis County</v>
      </c>
      <c r="J5524" t="str">
        <f>IFERROR(Table1[[#This Row],[County (Utah.gov)]], SUBSTITUTE(Table1[[#This Row],[County (WPR)]], " County", ""))</f>
        <v>Davis</v>
      </c>
    </row>
    <row r="5525" spans="1:10">
      <c r="A5525" t="s">
        <v>140</v>
      </c>
      <c r="B5525" t="s">
        <v>327</v>
      </c>
      <c r="C5525">
        <v>2025</v>
      </c>
      <c r="D5525">
        <v>2</v>
      </c>
      <c r="E5525">
        <v>84041</v>
      </c>
      <c r="F5525" t="s">
        <v>290</v>
      </c>
      <c r="G5525">
        <v>4</v>
      </c>
      <c r="H5525" t="str">
        <f>_xlfn.XLOOKUP(Table1[[#This Row],[ZIPCODE]],Table2[Zip Code],Table2[County])</f>
        <v>Davis</v>
      </c>
      <c r="I5525" t="str">
        <f>_xlfn.XLOOKUP(Table1[[#This Row],[ZIPCODE]],Table3[zip],Table3[county])</f>
        <v>Davis County</v>
      </c>
      <c r="J5525" t="str">
        <f>IFERROR(Table1[[#This Row],[County (Utah.gov)]], SUBSTITUTE(Table1[[#This Row],[County (WPR)]], " County", ""))</f>
        <v>Davis</v>
      </c>
    </row>
    <row r="5526" spans="1:10">
      <c r="A5526" t="s">
        <v>140</v>
      </c>
      <c r="B5526" t="s">
        <v>327</v>
      </c>
      <c r="C5526">
        <v>2025</v>
      </c>
      <c r="D5526">
        <v>2</v>
      </c>
      <c r="E5526">
        <v>84041</v>
      </c>
      <c r="F5526" t="s">
        <v>291</v>
      </c>
      <c r="G5526">
        <v>3</v>
      </c>
      <c r="H5526" t="str">
        <f>_xlfn.XLOOKUP(Table1[[#This Row],[ZIPCODE]],Table2[Zip Code],Table2[County])</f>
        <v>Davis</v>
      </c>
      <c r="I5526" t="str">
        <f>_xlfn.XLOOKUP(Table1[[#This Row],[ZIPCODE]],Table3[zip],Table3[county])</f>
        <v>Davis County</v>
      </c>
      <c r="J5526" t="str">
        <f>IFERROR(Table1[[#This Row],[County (Utah.gov)]], SUBSTITUTE(Table1[[#This Row],[County (WPR)]], " County", ""))</f>
        <v>Davis</v>
      </c>
    </row>
    <row r="5527" spans="1:10">
      <c r="A5527" t="s">
        <v>140</v>
      </c>
      <c r="B5527" t="s">
        <v>327</v>
      </c>
      <c r="C5527">
        <v>2025</v>
      </c>
      <c r="D5527">
        <v>2</v>
      </c>
      <c r="E5527">
        <v>84044</v>
      </c>
      <c r="F5527" t="s">
        <v>291</v>
      </c>
      <c r="G5527">
        <v>1</v>
      </c>
      <c r="H5527" t="str">
        <f>_xlfn.XLOOKUP(Table1[[#This Row],[ZIPCODE]],Table2[Zip Code],Table2[County])</f>
        <v>Salt Lake</v>
      </c>
      <c r="I5527" t="str">
        <f>_xlfn.XLOOKUP(Table1[[#This Row],[ZIPCODE]],Table3[zip],Table3[county])</f>
        <v>Salt Lake County</v>
      </c>
      <c r="J5527" t="str">
        <f>IFERROR(Table1[[#This Row],[County (Utah.gov)]], SUBSTITUTE(Table1[[#This Row],[County (WPR)]], " County", ""))</f>
        <v>Salt Lake</v>
      </c>
    </row>
    <row r="5528" spans="1:10">
      <c r="A5528" t="s">
        <v>140</v>
      </c>
      <c r="B5528" t="s">
        <v>327</v>
      </c>
      <c r="C5528">
        <v>2025</v>
      </c>
      <c r="D5528">
        <v>2</v>
      </c>
      <c r="E5528">
        <v>84050</v>
      </c>
      <c r="F5528" t="s">
        <v>290</v>
      </c>
      <c r="G5528">
        <v>3</v>
      </c>
      <c r="H5528" t="str">
        <f>_xlfn.XLOOKUP(Table1[[#This Row],[ZIPCODE]],Table2[Zip Code],Table2[County])</f>
        <v>Morgan</v>
      </c>
      <c r="I5528" t="str">
        <f>_xlfn.XLOOKUP(Table1[[#This Row],[ZIPCODE]],Table3[zip],Table3[county])</f>
        <v>Morgan County</v>
      </c>
      <c r="J5528" t="str">
        <f>IFERROR(Table1[[#This Row],[County (Utah.gov)]], SUBSTITUTE(Table1[[#This Row],[County (WPR)]], " County", ""))</f>
        <v>Morgan</v>
      </c>
    </row>
    <row r="5529" spans="1:10">
      <c r="A5529" t="s">
        <v>140</v>
      </c>
      <c r="B5529" t="s">
        <v>327</v>
      </c>
      <c r="C5529">
        <v>2025</v>
      </c>
      <c r="D5529">
        <v>2</v>
      </c>
      <c r="E5529">
        <v>84050</v>
      </c>
      <c r="F5529" t="s">
        <v>291</v>
      </c>
      <c r="G5529">
        <v>3</v>
      </c>
      <c r="H5529" t="str">
        <f>_xlfn.XLOOKUP(Table1[[#This Row],[ZIPCODE]],Table2[Zip Code],Table2[County])</f>
        <v>Morgan</v>
      </c>
      <c r="I5529" t="str">
        <f>_xlfn.XLOOKUP(Table1[[#This Row],[ZIPCODE]],Table3[zip],Table3[county])</f>
        <v>Morgan County</v>
      </c>
      <c r="J5529" t="str">
        <f>IFERROR(Table1[[#This Row],[County (Utah.gov)]], SUBSTITUTE(Table1[[#This Row],[County (WPR)]], " County", ""))</f>
        <v>Morgan</v>
      </c>
    </row>
    <row r="5530" spans="1:10">
      <c r="A5530" t="s">
        <v>140</v>
      </c>
      <c r="B5530" t="s">
        <v>327</v>
      </c>
      <c r="C5530">
        <v>2025</v>
      </c>
      <c r="D5530">
        <v>2</v>
      </c>
      <c r="E5530">
        <v>84054</v>
      </c>
      <c r="F5530" t="s">
        <v>290</v>
      </c>
      <c r="G5530">
        <v>1</v>
      </c>
      <c r="H5530" t="str">
        <f>_xlfn.XLOOKUP(Table1[[#This Row],[ZIPCODE]],Table2[Zip Code],Table2[County])</f>
        <v>Davis</v>
      </c>
      <c r="I5530" t="str">
        <f>_xlfn.XLOOKUP(Table1[[#This Row],[ZIPCODE]],Table3[zip],Table3[county])</f>
        <v>Davis County</v>
      </c>
      <c r="J5530" t="str">
        <f>IFERROR(Table1[[#This Row],[County (Utah.gov)]], SUBSTITUTE(Table1[[#This Row],[County (WPR)]], " County", ""))</f>
        <v>Davis</v>
      </c>
    </row>
    <row r="5531" spans="1:10">
      <c r="A5531" t="s">
        <v>140</v>
      </c>
      <c r="B5531" t="s">
        <v>327</v>
      </c>
      <c r="C5531">
        <v>2025</v>
      </c>
      <c r="D5531">
        <v>2</v>
      </c>
      <c r="E5531">
        <v>84054</v>
      </c>
      <c r="F5531" t="s">
        <v>291</v>
      </c>
      <c r="G5531">
        <v>2</v>
      </c>
      <c r="H5531" t="str">
        <f>_xlfn.XLOOKUP(Table1[[#This Row],[ZIPCODE]],Table2[Zip Code],Table2[County])</f>
        <v>Davis</v>
      </c>
      <c r="I5531" t="str">
        <f>_xlfn.XLOOKUP(Table1[[#This Row],[ZIPCODE]],Table3[zip],Table3[county])</f>
        <v>Davis County</v>
      </c>
      <c r="J5531" t="str">
        <f>IFERROR(Table1[[#This Row],[County (Utah.gov)]], SUBSTITUTE(Table1[[#This Row],[County (WPR)]], " County", ""))</f>
        <v>Davis</v>
      </c>
    </row>
    <row r="5532" spans="1:10">
      <c r="A5532" t="s">
        <v>140</v>
      </c>
      <c r="B5532" t="s">
        <v>327</v>
      </c>
      <c r="C5532">
        <v>2025</v>
      </c>
      <c r="D5532">
        <v>2</v>
      </c>
      <c r="E5532">
        <v>84056</v>
      </c>
      <c r="F5532" t="s">
        <v>290</v>
      </c>
      <c r="G5532">
        <v>1</v>
      </c>
      <c r="H5532" t="str">
        <f>_xlfn.XLOOKUP(Table1[[#This Row],[ZIPCODE]],Table2[Zip Code],Table2[County])</f>
        <v>Weber</v>
      </c>
      <c r="I5532" t="str">
        <f>_xlfn.XLOOKUP(Table1[[#This Row],[ZIPCODE]],Table3[zip],Table3[county])</f>
        <v>Davis County</v>
      </c>
      <c r="J5532" t="str">
        <f>IFERROR(Table1[[#This Row],[County (Utah.gov)]], SUBSTITUTE(Table1[[#This Row],[County (WPR)]], " County", ""))</f>
        <v>Weber</v>
      </c>
    </row>
    <row r="5533" spans="1:10">
      <c r="A5533" t="s">
        <v>140</v>
      </c>
      <c r="B5533" t="s">
        <v>327</v>
      </c>
      <c r="C5533">
        <v>2025</v>
      </c>
      <c r="D5533">
        <v>2</v>
      </c>
      <c r="E5533">
        <v>84056</v>
      </c>
      <c r="F5533" t="s">
        <v>291</v>
      </c>
      <c r="G5533">
        <v>2</v>
      </c>
      <c r="H5533" t="str">
        <f>_xlfn.XLOOKUP(Table1[[#This Row],[ZIPCODE]],Table2[Zip Code],Table2[County])</f>
        <v>Weber</v>
      </c>
      <c r="I5533" t="str">
        <f>_xlfn.XLOOKUP(Table1[[#This Row],[ZIPCODE]],Table3[zip],Table3[county])</f>
        <v>Davis County</v>
      </c>
      <c r="J5533" t="str">
        <f>IFERROR(Table1[[#This Row],[County (Utah.gov)]], SUBSTITUTE(Table1[[#This Row],[County (WPR)]], " County", ""))</f>
        <v>Weber</v>
      </c>
    </row>
    <row r="5534" spans="1:10">
      <c r="A5534" t="s">
        <v>140</v>
      </c>
      <c r="B5534" t="s">
        <v>327</v>
      </c>
      <c r="C5534">
        <v>2025</v>
      </c>
      <c r="D5534">
        <v>2</v>
      </c>
      <c r="E5534">
        <v>84067</v>
      </c>
      <c r="F5534" t="s">
        <v>290</v>
      </c>
      <c r="G5534">
        <v>2</v>
      </c>
      <c r="H5534" t="str">
        <f>_xlfn.XLOOKUP(Table1[[#This Row],[ZIPCODE]],Table2[Zip Code],Table2[County])</f>
        <v>Weber</v>
      </c>
      <c r="I5534" t="str">
        <f>_xlfn.XLOOKUP(Table1[[#This Row],[ZIPCODE]],Table3[zip],Table3[county])</f>
        <v>Weber County</v>
      </c>
      <c r="J5534" t="str">
        <f>IFERROR(Table1[[#This Row],[County (Utah.gov)]], SUBSTITUTE(Table1[[#This Row],[County (WPR)]], " County", ""))</f>
        <v>Weber</v>
      </c>
    </row>
    <row r="5535" spans="1:10">
      <c r="A5535" t="s">
        <v>140</v>
      </c>
      <c r="B5535" t="s">
        <v>327</v>
      </c>
      <c r="C5535">
        <v>2025</v>
      </c>
      <c r="D5535">
        <v>2</v>
      </c>
      <c r="E5535">
        <v>84067</v>
      </c>
      <c r="F5535" t="s">
        <v>291</v>
      </c>
      <c r="G5535">
        <v>6</v>
      </c>
      <c r="H5535" t="str">
        <f>_xlfn.XLOOKUP(Table1[[#This Row],[ZIPCODE]],Table2[Zip Code],Table2[County])</f>
        <v>Weber</v>
      </c>
      <c r="I5535" t="str">
        <f>_xlfn.XLOOKUP(Table1[[#This Row],[ZIPCODE]],Table3[zip],Table3[county])</f>
        <v>Weber County</v>
      </c>
      <c r="J5535" t="str">
        <f>IFERROR(Table1[[#This Row],[County (Utah.gov)]], SUBSTITUTE(Table1[[#This Row],[County (WPR)]], " County", ""))</f>
        <v>Weber</v>
      </c>
    </row>
    <row r="5536" spans="1:10">
      <c r="A5536" t="s">
        <v>140</v>
      </c>
      <c r="B5536" t="s">
        <v>327</v>
      </c>
      <c r="C5536">
        <v>2025</v>
      </c>
      <c r="D5536">
        <v>2</v>
      </c>
      <c r="E5536">
        <v>84075</v>
      </c>
      <c r="F5536" t="s">
        <v>290</v>
      </c>
      <c r="G5536">
        <v>1</v>
      </c>
      <c r="H5536" t="str">
        <f>_xlfn.XLOOKUP(Table1[[#This Row],[ZIPCODE]],Table2[Zip Code],Table2[County])</f>
        <v>Davis</v>
      </c>
      <c r="I5536" t="str">
        <f>_xlfn.XLOOKUP(Table1[[#This Row],[ZIPCODE]],Table3[zip],Table3[county])</f>
        <v>Davis County</v>
      </c>
      <c r="J5536" t="str">
        <f>IFERROR(Table1[[#This Row],[County (Utah.gov)]], SUBSTITUTE(Table1[[#This Row],[County (WPR)]], " County", ""))</f>
        <v>Davis</v>
      </c>
    </row>
    <row r="5537" spans="1:10">
      <c r="A5537" t="s">
        <v>140</v>
      </c>
      <c r="B5537" t="s">
        <v>327</v>
      </c>
      <c r="C5537">
        <v>2025</v>
      </c>
      <c r="D5537">
        <v>2</v>
      </c>
      <c r="E5537">
        <v>84075</v>
      </c>
      <c r="F5537" t="s">
        <v>291</v>
      </c>
      <c r="G5537">
        <v>2</v>
      </c>
      <c r="H5537" t="str">
        <f>_xlfn.XLOOKUP(Table1[[#This Row],[ZIPCODE]],Table2[Zip Code],Table2[County])</f>
        <v>Davis</v>
      </c>
      <c r="I5537" t="str">
        <f>_xlfn.XLOOKUP(Table1[[#This Row],[ZIPCODE]],Table3[zip],Table3[county])</f>
        <v>Davis County</v>
      </c>
      <c r="J5537" t="str">
        <f>IFERROR(Table1[[#This Row],[County (Utah.gov)]], SUBSTITUTE(Table1[[#This Row],[County (WPR)]], " County", ""))</f>
        <v>Davis</v>
      </c>
    </row>
    <row r="5538" spans="1:10">
      <c r="A5538" t="s">
        <v>140</v>
      </c>
      <c r="B5538" t="s">
        <v>327</v>
      </c>
      <c r="C5538">
        <v>2025</v>
      </c>
      <c r="D5538">
        <v>2</v>
      </c>
      <c r="E5538">
        <v>84087</v>
      </c>
      <c r="F5538" t="s">
        <v>290</v>
      </c>
      <c r="G5538">
        <v>1</v>
      </c>
      <c r="H5538" t="str">
        <f>_xlfn.XLOOKUP(Table1[[#This Row],[ZIPCODE]],Table2[Zip Code],Table2[County])</f>
        <v>Davis</v>
      </c>
      <c r="I5538" t="str">
        <f>_xlfn.XLOOKUP(Table1[[#This Row],[ZIPCODE]],Table3[zip],Table3[county])</f>
        <v>Davis County</v>
      </c>
      <c r="J5538" t="str">
        <f>IFERROR(Table1[[#This Row],[County (Utah.gov)]], SUBSTITUTE(Table1[[#This Row],[County (WPR)]], " County", ""))</f>
        <v>Davis</v>
      </c>
    </row>
    <row r="5539" spans="1:10">
      <c r="A5539" t="s">
        <v>140</v>
      </c>
      <c r="B5539" t="s">
        <v>327</v>
      </c>
      <c r="C5539">
        <v>2025</v>
      </c>
      <c r="D5539">
        <v>2</v>
      </c>
      <c r="E5539">
        <v>84092</v>
      </c>
      <c r="F5539" t="s">
        <v>291</v>
      </c>
      <c r="G5539">
        <v>1</v>
      </c>
      <c r="H5539" t="str">
        <f>_xlfn.XLOOKUP(Table1[[#This Row],[ZIPCODE]],Table2[Zip Code],Table2[County])</f>
        <v>Salt Lake</v>
      </c>
      <c r="I5539" t="str">
        <f>_xlfn.XLOOKUP(Table1[[#This Row],[ZIPCODE]],Table3[zip],Table3[county])</f>
        <v>Salt Lake County</v>
      </c>
      <c r="J5539" t="str">
        <f>IFERROR(Table1[[#This Row],[County (Utah.gov)]], SUBSTITUTE(Table1[[#This Row],[County (WPR)]], " County", ""))</f>
        <v>Salt Lake</v>
      </c>
    </row>
    <row r="5540" spans="1:10">
      <c r="A5540" t="s">
        <v>140</v>
      </c>
      <c r="B5540" t="s">
        <v>327</v>
      </c>
      <c r="C5540">
        <v>2025</v>
      </c>
      <c r="D5540">
        <v>2</v>
      </c>
      <c r="E5540">
        <v>84102</v>
      </c>
      <c r="F5540" t="s">
        <v>290</v>
      </c>
      <c r="G5540">
        <v>1</v>
      </c>
      <c r="H5540" t="str">
        <f>_xlfn.XLOOKUP(Table1[[#This Row],[ZIPCODE]],Table2[Zip Code],Table2[County])</f>
        <v>Salt Lake</v>
      </c>
      <c r="I5540" t="str">
        <f>_xlfn.XLOOKUP(Table1[[#This Row],[ZIPCODE]],Table3[zip],Table3[county])</f>
        <v>Salt Lake County</v>
      </c>
      <c r="J5540" t="str">
        <f>IFERROR(Table1[[#This Row],[County (Utah.gov)]], SUBSTITUTE(Table1[[#This Row],[County (WPR)]], " County", ""))</f>
        <v>Salt Lake</v>
      </c>
    </row>
    <row r="5541" spans="1:10">
      <c r="A5541" t="s">
        <v>140</v>
      </c>
      <c r="B5541" t="s">
        <v>327</v>
      </c>
      <c r="C5541">
        <v>2025</v>
      </c>
      <c r="D5541">
        <v>2</v>
      </c>
      <c r="E5541">
        <v>84106</v>
      </c>
      <c r="F5541" t="s">
        <v>291</v>
      </c>
      <c r="G5541">
        <v>1</v>
      </c>
      <c r="H5541" t="str">
        <f>_xlfn.XLOOKUP(Table1[[#This Row],[ZIPCODE]],Table2[Zip Code],Table2[County])</f>
        <v>Salt Lake</v>
      </c>
      <c r="I5541" t="str">
        <f>_xlfn.XLOOKUP(Table1[[#This Row],[ZIPCODE]],Table3[zip],Table3[county])</f>
        <v>Salt Lake County</v>
      </c>
      <c r="J5541" t="str">
        <f>IFERROR(Table1[[#This Row],[County (Utah.gov)]], SUBSTITUTE(Table1[[#This Row],[County (WPR)]], " County", ""))</f>
        <v>Salt Lake</v>
      </c>
    </row>
    <row r="5542" spans="1:10">
      <c r="A5542" t="s">
        <v>140</v>
      </c>
      <c r="B5542" t="s">
        <v>327</v>
      </c>
      <c r="C5542">
        <v>2025</v>
      </c>
      <c r="D5542">
        <v>2</v>
      </c>
      <c r="E5542">
        <v>84128</v>
      </c>
      <c r="F5542" t="s">
        <v>290</v>
      </c>
      <c r="G5542">
        <v>1</v>
      </c>
      <c r="H5542" t="str">
        <f>_xlfn.XLOOKUP(Table1[[#This Row],[ZIPCODE]],Table2[Zip Code],Table2[County])</f>
        <v>Salt Lake</v>
      </c>
      <c r="I5542" t="str">
        <f>_xlfn.XLOOKUP(Table1[[#This Row],[ZIPCODE]],Table3[zip],Table3[county])</f>
        <v>Salt Lake County</v>
      </c>
      <c r="J5542" t="str">
        <f>IFERROR(Table1[[#This Row],[County (Utah.gov)]], SUBSTITUTE(Table1[[#This Row],[County (WPR)]], " County", ""))</f>
        <v>Salt Lake</v>
      </c>
    </row>
    <row r="5543" spans="1:10">
      <c r="A5543" t="s">
        <v>140</v>
      </c>
      <c r="B5543" t="s">
        <v>327</v>
      </c>
      <c r="C5543">
        <v>2025</v>
      </c>
      <c r="D5543">
        <v>2</v>
      </c>
      <c r="E5543">
        <v>84302</v>
      </c>
      <c r="F5543" t="s">
        <v>291</v>
      </c>
      <c r="G5543">
        <v>2</v>
      </c>
      <c r="H5543" t="str">
        <f>_xlfn.XLOOKUP(Table1[[#This Row],[ZIPCODE]],Table2[Zip Code],Table2[County])</f>
        <v>Box Elder</v>
      </c>
      <c r="I5543" t="str">
        <f>_xlfn.XLOOKUP(Table1[[#This Row],[ZIPCODE]],Table3[zip],Table3[county])</f>
        <v>Box Elder County</v>
      </c>
      <c r="J5543" t="str">
        <f>IFERROR(Table1[[#This Row],[County (Utah.gov)]], SUBSTITUTE(Table1[[#This Row],[County (WPR)]], " County", ""))</f>
        <v>Box Elder</v>
      </c>
    </row>
    <row r="5544" spans="1:10">
      <c r="A5544" t="s">
        <v>140</v>
      </c>
      <c r="B5544" t="s">
        <v>327</v>
      </c>
      <c r="C5544">
        <v>2025</v>
      </c>
      <c r="D5544">
        <v>2</v>
      </c>
      <c r="E5544">
        <v>84315</v>
      </c>
      <c r="F5544" t="s">
        <v>291</v>
      </c>
      <c r="G5544">
        <v>1</v>
      </c>
      <c r="H5544" t="str">
        <f>_xlfn.XLOOKUP(Table1[[#This Row],[ZIPCODE]],Table2[Zip Code],Table2[County])</f>
        <v>Weber</v>
      </c>
      <c r="I5544" t="str">
        <f>_xlfn.XLOOKUP(Table1[[#This Row],[ZIPCODE]],Table3[zip],Table3[county])</f>
        <v>Weber County</v>
      </c>
      <c r="J5544" t="str">
        <f>IFERROR(Table1[[#This Row],[County (Utah.gov)]], SUBSTITUTE(Table1[[#This Row],[County (WPR)]], " County", ""))</f>
        <v>Weber</v>
      </c>
    </row>
    <row r="5545" spans="1:10">
      <c r="A5545" t="s">
        <v>140</v>
      </c>
      <c r="B5545" t="s">
        <v>327</v>
      </c>
      <c r="C5545">
        <v>2025</v>
      </c>
      <c r="D5545">
        <v>2</v>
      </c>
      <c r="E5545">
        <v>84340</v>
      </c>
      <c r="F5545" t="s">
        <v>290</v>
      </c>
      <c r="G5545">
        <v>1</v>
      </c>
      <c r="H5545" t="str">
        <f>_xlfn.XLOOKUP(Table1[[#This Row],[ZIPCODE]],Table2[Zip Code],Table2[County])</f>
        <v>Box Elder</v>
      </c>
      <c r="I5545" t="str">
        <f>_xlfn.XLOOKUP(Table1[[#This Row],[ZIPCODE]],Table3[zip],Table3[county])</f>
        <v>Box Elder County</v>
      </c>
      <c r="J5545" t="str">
        <f>IFERROR(Table1[[#This Row],[County (Utah.gov)]], SUBSTITUTE(Table1[[#This Row],[County (WPR)]], " County", ""))</f>
        <v>Box Elder</v>
      </c>
    </row>
    <row r="5546" spans="1:10">
      <c r="A5546" t="s">
        <v>140</v>
      </c>
      <c r="B5546" t="s">
        <v>327</v>
      </c>
      <c r="C5546">
        <v>2025</v>
      </c>
      <c r="D5546">
        <v>2</v>
      </c>
      <c r="E5546">
        <v>84401</v>
      </c>
      <c r="F5546" t="s">
        <v>290</v>
      </c>
      <c r="G5546">
        <v>2</v>
      </c>
      <c r="H5546" t="str">
        <f>_xlfn.XLOOKUP(Table1[[#This Row],[ZIPCODE]],Table2[Zip Code],Table2[County])</f>
        <v>Weber</v>
      </c>
      <c r="I5546" t="str">
        <f>_xlfn.XLOOKUP(Table1[[#This Row],[ZIPCODE]],Table3[zip],Table3[county])</f>
        <v>Weber County</v>
      </c>
      <c r="J5546" t="str">
        <f>IFERROR(Table1[[#This Row],[County (Utah.gov)]], SUBSTITUTE(Table1[[#This Row],[County (WPR)]], " County", ""))</f>
        <v>Weber</v>
      </c>
    </row>
    <row r="5547" spans="1:10">
      <c r="A5547" t="s">
        <v>140</v>
      </c>
      <c r="B5547" t="s">
        <v>327</v>
      </c>
      <c r="C5547">
        <v>2025</v>
      </c>
      <c r="D5547">
        <v>2</v>
      </c>
      <c r="E5547">
        <v>84401</v>
      </c>
      <c r="F5547" t="s">
        <v>291</v>
      </c>
      <c r="G5547">
        <v>7</v>
      </c>
      <c r="H5547" t="str">
        <f>_xlfn.XLOOKUP(Table1[[#This Row],[ZIPCODE]],Table2[Zip Code],Table2[County])</f>
        <v>Weber</v>
      </c>
      <c r="I5547" t="str">
        <f>_xlfn.XLOOKUP(Table1[[#This Row],[ZIPCODE]],Table3[zip],Table3[county])</f>
        <v>Weber County</v>
      </c>
      <c r="J5547" t="str">
        <f>IFERROR(Table1[[#This Row],[County (Utah.gov)]], SUBSTITUTE(Table1[[#This Row],[County (WPR)]], " County", ""))</f>
        <v>Weber</v>
      </c>
    </row>
    <row r="5548" spans="1:10">
      <c r="A5548" t="s">
        <v>140</v>
      </c>
      <c r="B5548" t="s">
        <v>327</v>
      </c>
      <c r="C5548">
        <v>2025</v>
      </c>
      <c r="D5548">
        <v>2</v>
      </c>
      <c r="E5548">
        <v>84403</v>
      </c>
      <c r="F5548" t="s">
        <v>291</v>
      </c>
      <c r="G5548">
        <v>6</v>
      </c>
      <c r="H5548" t="str">
        <f>_xlfn.XLOOKUP(Table1[[#This Row],[ZIPCODE]],Table2[Zip Code],Table2[County])</f>
        <v>Weber</v>
      </c>
      <c r="I5548" t="str">
        <f>_xlfn.XLOOKUP(Table1[[#This Row],[ZIPCODE]],Table3[zip],Table3[county])</f>
        <v>Weber County</v>
      </c>
      <c r="J5548" t="str">
        <f>IFERROR(Table1[[#This Row],[County (Utah.gov)]], SUBSTITUTE(Table1[[#This Row],[County (WPR)]], " County", ""))</f>
        <v>Weber</v>
      </c>
    </row>
    <row r="5549" spans="1:10">
      <c r="A5549" t="s">
        <v>140</v>
      </c>
      <c r="B5549" t="s">
        <v>327</v>
      </c>
      <c r="C5549">
        <v>2025</v>
      </c>
      <c r="D5549">
        <v>2</v>
      </c>
      <c r="E5549">
        <v>84404</v>
      </c>
      <c r="F5549" t="s">
        <v>290</v>
      </c>
      <c r="G5549">
        <v>1</v>
      </c>
      <c r="H5549" t="str">
        <f>_xlfn.XLOOKUP(Table1[[#This Row],[ZIPCODE]],Table2[Zip Code],Table2[County])</f>
        <v>Weber</v>
      </c>
      <c r="I5549" t="str">
        <f>_xlfn.XLOOKUP(Table1[[#This Row],[ZIPCODE]],Table3[zip],Table3[county])</f>
        <v>Weber County</v>
      </c>
      <c r="J5549" t="str">
        <f>IFERROR(Table1[[#This Row],[County (Utah.gov)]], SUBSTITUTE(Table1[[#This Row],[County (WPR)]], " County", ""))</f>
        <v>Weber</v>
      </c>
    </row>
    <row r="5550" spans="1:10">
      <c r="A5550" t="s">
        <v>140</v>
      </c>
      <c r="B5550" t="s">
        <v>327</v>
      </c>
      <c r="C5550">
        <v>2025</v>
      </c>
      <c r="D5550">
        <v>2</v>
      </c>
      <c r="E5550">
        <v>84405</v>
      </c>
      <c r="F5550" t="s">
        <v>290</v>
      </c>
      <c r="G5550">
        <v>2</v>
      </c>
      <c r="H5550" t="str">
        <f>_xlfn.XLOOKUP(Table1[[#This Row],[ZIPCODE]],Table2[Zip Code],Table2[County])</f>
        <v>Weber</v>
      </c>
      <c r="I5550" t="str">
        <f>_xlfn.XLOOKUP(Table1[[#This Row],[ZIPCODE]],Table3[zip],Table3[county])</f>
        <v>Weber County</v>
      </c>
      <c r="J5550" t="str">
        <f>IFERROR(Table1[[#This Row],[County (Utah.gov)]], SUBSTITUTE(Table1[[#This Row],[County (WPR)]], " County", ""))</f>
        <v>Weber</v>
      </c>
    </row>
    <row r="5551" spans="1:10">
      <c r="A5551" t="s">
        <v>140</v>
      </c>
      <c r="B5551" t="s">
        <v>327</v>
      </c>
      <c r="C5551">
        <v>2025</v>
      </c>
      <c r="D5551">
        <v>2</v>
      </c>
      <c r="E5551">
        <v>84405</v>
      </c>
      <c r="F5551" t="s">
        <v>291</v>
      </c>
      <c r="G5551">
        <v>1</v>
      </c>
      <c r="H5551" t="str">
        <f>_xlfn.XLOOKUP(Table1[[#This Row],[ZIPCODE]],Table2[Zip Code],Table2[County])</f>
        <v>Weber</v>
      </c>
      <c r="I5551" t="str">
        <f>_xlfn.XLOOKUP(Table1[[#This Row],[ZIPCODE]],Table3[zip],Table3[county])</f>
        <v>Weber County</v>
      </c>
      <c r="J5551" t="str">
        <f>IFERROR(Table1[[#This Row],[County (Utah.gov)]], SUBSTITUTE(Table1[[#This Row],[County (WPR)]], " County", ""))</f>
        <v>Weber</v>
      </c>
    </row>
    <row r="5552" spans="1:10">
      <c r="A5552" t="s">
        <v>140</v>
      </c>
      <c r="B5552" t="s">
        <v>327</v>
      </c>
      <c r="C5552">
        <v>2025</v>
      </c>
      <c r="D5552">
        <v>2</v>
      </c>
      <c r="E5552">
        <v>84414</v>
      </c>
      <c r="F5552" t="s">
        <v>291</v>
      </c>
      <c r="G5552">
        <v>5</v>
      </c>
      <c r="H5552" t="str">
        <f>_xlfn.XLOOKUP(Table1[[#This Row],[ZIPCODE]],Table2[Zip Code],Table2[County])</f>
        <v>Weber</v>
      </c>
      <c r="I5552" t="str">
        <f>_xlfn.XLOOKUP(Table1[[#This Row],[ZIPCODE]],Table3[zip],Table3[county])</f>
        <v>Weber County</v>
      </c>
      <c r="J5552" t="str">
        <f>IFERROR(Table1[[#This Row],[County (Utah.gov)]], SUBSTITUTE(Table1[[#This Row],[County (WPR)]], " County", ""))</f>
        <v>Weber</v>
      </c>
    </row>
    <row r="5553" spans="1:10">
      <c r="A5553" t="s">
        <v>140</v>
      </c>
      <c r="B5553" t="s">
        <v>327</v>
      </c>
      <c r="C5553">
        <v>2025</v>
      </c>
      <c r="D5553">
        <v>2</v>
      </c>
      <c r="E5553">
        <v>84601</v>
      </c>
      <c r="F5553" t="s">
        <v>291</v>
      </c>
      <c r="G5553">
        <v>1</v>
      </c>
      <c r="H5553" t="str">
        <f>_xlfn.XLOOKUP(Table1[[#This Row],[ZIPCODE]],Table2[Zip Code],Table2[County])</f>
        <v>Utah</v>
      </c>
      <c r="I5553" t="str">
        <f>_xlfn.XLOOKUP(Table1[[#This Row],[ZIPCODE]],Table3[zip],Table3[county])</f>
        <v>Utah County</v>
      </c>
      <c r="J5553" t="str">
        <f>IFERROR(Table1[[#This Row],[County (Utah.gov)]], SUBSTITUTE(Table1[[#This Row],[County (WPR)]], " County", ""))</f>
        <v>Utah</v>
      </c>
    </row>
    <row r="5554" spans="1:10">
      <c r="A5554" t="s">
        <v>140</v>
      </c>
      <c r="B5554" t="s">
        <v>328</v>
      </c>
      <c r="C5554">
        <v>2025</v>
      </c>
      <c r="D5554">
        <v>2</v>
      </c>
      <c r="E5554">
        <v>84010</v>
      </c>
      <c r="F5554" t="s">
        <v>291</v>
      </c>
      <c r="G5554">
        <v>3</v>
      </c>
      <c r="H5554" t="str">
        <f>_xlfn.XLOOKUP(Table1[[#This Row],[ZIPCODE]],Table2[Zip Code],Table2[County])</f>
        <v>Davis</v>
      </c>
      <c r="I5554" t="str">
        <f>_xlfn.XLOOKUP(Table1[[#This Row],[ZIPCODE]],Table3[zip],Table3[county])</f>
        <v>Davis County</v>
      </c>
      <c r="J5554" t="str">
        <f>IFERROR(Table1[[#This Row],[County (Utah.gov)]], SUBSTITUTE(Table1[[#This Row],[County (WPR)]], " County", ""))</f>
        <v>Davis</v>
      </c>
    </row>
    <row r="5555" spans="1:10">
      <c r="A5555" t="s">
        <v>140</v>
      </c>
      <c r="B5555" t="s">
        <v>328</v>
      </c>
      <c r="C5555">
        <v>2025</v>
      </c>
      <c r="D5555">
        <v>2</v>
      </c>
      <c r="E5555">
        <v>84014</v>
      </c>
      <c r="F5555" t="s">
        <v>291</v>
      </c>
      <c r="G5555">
        <v>1</v>
      </c>
      <c r="H5555" t="str">
        <f>_xlfn.XLOOKUP(Table1[[#This Row],[ZIPCODE]],Table2[Zip Code],Table2[County])</f>
        <v>Davis</v>
      </c>
      <c r="I5555" t="str">
        <f>_xlfn.XLOOKUP(Table1[[#This Row],[ZIPCODE]],Table3[zip],Table3[county])</f>
        <v>Davis County</v>
      </c>
      <c r="J5555" t="str">
        <f>IFERROR(Table1[[#This Row],[County (Utah.gov)]], SUBSTITUTE(Table1[[#This Row],[County (WPR)]], " County", ""))</f>
        <v>Davis</v>
      </c>
    </row>
    <row r="5556" spans="1:10">
      <c r="A5556" t="s">
        <v>140</v>
      </c>
      <c r="B5556" t="s">
        <v>328</v>
      </c>
      <c r="C5556">
        <v>2025</v>
      </c>
      <c r="D5556">
        <v>2</v>
      </c>
      <c r="E5556">
        <v>84015</v>
      </c>
      <c r="F5556" t="s">
        <v>291</v>
      </c>
      <c r="G5556">
        <v>2</v>
      </c>
      <c r="H5556" t="str">
        <f>_xlfn.XLOOKUP(Table1[[#This Row],[ZIPCODE]],Table2[Zip Code],Table2[County])</f>
        <v>Davis</v>
      </c>
      <c r="I5556" t="str">
        <f>_xlfn.XLOOKUP(Table1[[#This Row],[ZIPCODE]],Table3[zip],Table3[county])</f>
        <v>Davis County</v>
      </c>
      <c r="J5556" t="str">
        <f>IFERROR(Table1[[#This Row],[County (Utah.gov)]], SUBSTITUTE(Table1[[#This Row],[County (WPR)]], " County", ""))</f>
        <v>Davis</v>
      </c>
    </row>
    <row r="5557" spans="1:10">
      <c r="A5557" t="s">
        <v>140</v>
      </c>
      <c r="B5557" t="s">
        <v>328</v>
      </c>
      <c r="C5557">
        <v>2025</v>
      </c>
      <c r="D5557">
        <v>2</v>
      </c>
      <c r="E5557">
        <v>84025</v>
      </c>
      <c r="F5557" t="s">
        <v>291</v>
      </c>
      <c r="G5557">
        <v>1</v>
      </c>
      <c r="H5557" t="str">
        <f>_xlfn.XLOOKUP(Table1[[#This Row],[ZIPCODE]],Table2[Zip Code],Table2[County])</f>
        <v>Davis</v>
      </c>
      <c r="I5557" t="str">
        <f>_xlfn.XLOOKUP(Table1[[#This Row],[ZIPCODE]],Table3[zip],Table3[county])</f>
        <v>Davis County</v>
      </c>
      <c r="J5557" t="str">
        <f>IFERROR(Table1[[#This Row],[County (Utah.gov)]], SUBSTITUTE(Table1[[#This Row],[County (WPR)]], " County", ""))</f>
        <v>Davis</v>
      </c>
    </row>
    <row r="5558" spans="1:10">
      <c r="A5558" t="s">
        <v>140</v>
      </c>
      <c r="B5558" t="s">
        <v>328</v>
      </c>
      <c r="C5558">
        <v>2025</v>
      </c>
      <c r="D5558">
        <v>2</v>
      </c>
      <c r="E5558">
        <v>84040</v>
      </c>
      <c r="F5558" t="s">
        <v>291</v>
      </c>
      <c r="G5558">
        <v>1</v>
      </c>
      <c r="H5558" t="str">
        <f>_xlfn.XLOOKUP(Table1[[#This Row],[ZIPCODE]],Table2[Zip Code],Table2[County])</f>
        <v>Davis</v>
      </c>
      <c r="I5558" t="str">
        <f>_xlfn.XLOOKUP(Table1[[#This Row],[ZIPCODE]],Table3[zip],Table3[county])</f>
        <v>Davis County</v>
      </c>
      <c r="J5558" t="str">
        <f>IFERROR(Table1[[#This Row],[County (Utah.gov)]], SUBSTITUTE(Table1[[#This Row],[County (WPR)]], " County", ""))</f>
        <v>Davis</v>
      </c>
    </row>
    <row r="5559" spans="1:10">
      <c r="A5559" t="s">
        <v>140</v>
      </c>
      <c r="B5559" t="s">
        <v>328</v>
      </c>
      <c r="C5559">
        <v>2025</v>
      </c>
      <c r="D5559">
        <v>2</v>
      </c>
      <c r="E5559">
        <v>84041</v>
      </c>
      <c r="F5559" t="s">
        <v>291</v>
      </c>
      <c r="G5559">
        <v>1</v>
      </c>
      <c r="H5559" t="str">
        <f>_xlfn.XLOOKUP(Table1[[#This Row],[ZIPCODE]],Table2[Zip Code],Table2[County])</f>
        <v>Davis</v>
      </c>
      <c r="I5559" t="str">
        <f>_xlfn.XLOOKUP(Table1[[#This Row],[ZIPCODE]],Table3[zip],Table3[county])</f>
        <v>Davis County</v>
      </c>
      <c r="J5559" t="str">
        <f>IFERROR(Table1[[#This Row],[County (Utah.gov)]], SUBSTITUTE(Table1[[#This Row],[County (WPR)]], " County", ""))</f>
        <v>Davis</v>
      </c>
    </row>
    <row r="5560" spans="1:10">
      <c r="A5560" t="s">
        <v>140</v>
      </c>
      <c r="B5560" t="s">
        <v>328</v>
      </c>
      <c r="C5560">
        <v>2025</v>
      </c>
      <c r="D5560">
        <v>2</v>
      </c>
      <c r="E5560">
        <v>84044</v>
      </c>
      <c r="F5560" t="s">
        <v>291</v>
      </c>
      <c r="G5560">
        <v>1</v>
      </c>
      <c r="H5560" t="str">
        <f>_xlfn.XLOOKUP(Table1[[#This Row],[ZIPCODE]],Table2[Zip Code],Table2[County])</f>
        <v>Salt Lake</v>
      </c>
      <c r="I5560" t="str">
        <f>_xlfn.XLOOKUP(Table1[[#This Row],[ZIPCODE]],Table3[zip],Table3[county])</f>
        <v>Salt Lake County</v>
      </c>
      <c r="J5560" t="str">
        <f>IFERROR(Table1[[#This Row],[County (Utah.gov)]], SUBSTITUTE(Table1[[#This Row],[County (WPR)]], " County", ""))</f>
        <v>Salt Lake</v>
      </c>
    </row>
    <row r="5561" spans="1:10">
      <c r="A5561" t="s">
        <v>140</v>
      </c>
      <c r="B5561" t="s">
        <v>328</v>
      </c>
      <c r="C5561">
        <v>2025</v>
      </c>
      <c r="D5561">
        <v>2</v>
      </c>
      <c r="E5561">
        <v>84054</v>
      </c>
      <c r="F5561" t="s">
        <v>291</v>
      </c>
      <c r="G5561">
        <v>1</v>
      </c>
      <c r="H5561" t="str">
        <f>_xlfn.XLOOKUP(Table1[[#This Row],[ZIPCODE]],Table2[Zip Code],Table2[County])</f>
        <v>Davis</v>
      </c>
      <c r="I5561" t="str">
        <f>_xlfn.XLOOKUP(Table1[[#This Row],[ZIPCODE]],Table3[zip],Table3[county])</f>
        <v>Davis County</v>
      </c>
      <c r="J5561" t="str">
        <f>IFERROR(Table1[[#This Row],[County (Utah.gov)]], SUBSTITUTE(Table1[[#This Row],[County (WPR)]], " County", ""))</f>
        <v>Davis</v>
      </c>
    </row>
    <row r="5562" spans="1:10">
      <c r="A5562" t="s">
        <v>140</v>
      </c>
      <c r="B5562" t="s">
        <v>328</v>
      </c>
      <c r="C5562">
        <v>2025</v>
      </c>
      <c r="D5562">
        <v>2</v>
      </c>
      <c r="E5562">
        <v>84056</v>
      </c>
      <c r="F5562" t="s">
        <v>291</v>
      </c>
      <c r="G5562">
        <v>2</v>
      </c>
      <c r="H5562" t="str">
        <f>_xlfn.XLOOKUP(Table1[[#This Row],[ZIPCODE]],Table2[Zip Code],Table2[County])</f>
        <v>Weber</v>
      </c>
      <c r="I5562" t="str">
        <f>_xlfn.XLOOKUP(Table1[[#This Row],[ZIPCODE]],Table3[zip],Table3[county])</f>
        <v>Davis County</v>
      </c>
      <c r="J5562" t="str">
        <f>IFERROR(Table1[[#This Row],[County (Utah.gov)]], SUBSTITUTE(Table1[[#This Row],[County (WPR)]], " County", ""))</f>
        <v>Weber</v>
      </c>
    </row>
    <row r="5563" spans="1:10">
      <c r="A5563" t="s">
        <v>140</v>
      </c>
      <c r="B5563" t="s">
        <v>328</v>
      </c>
      <c r="C5563">
        <v>2025</v>
      </c>
      <c r="D5563">
        <v>2</v>
      </c>
      <c r="E5563">
        <v>84067</v>
      </c>
      <c r="F5563" t="s">
        <v>290</v>
      </c>
      <c r="G5563">
        <v>1</v>
      </c>
      <c r="H5563" t="str">
        <f>_xlfn.XLOOKUP(Table1[[#This Row],[ZIPCODE]],Table2[Zip Code],Table2[County])</f>
        <v>Weber</v>
      </c>
      <c r="I5563" t="str">
        <f>_xlfn.XLOOKUP(Table1[[#This Row],[ZIPCODE]],Table3[zip],Table3[county])</f>
        <v>Weber County</v>
      </c>
      <c r="J5563" t="str">
        <f>IFERROR(Table1[[#This Row],[County (Utah.gov)]], SUBSTITUTE(Table1[[#This Row],[County (WPR)]], " County", ""))</f>
        <v>Weber</v>
      </c>
    </row>
    <row r="5564" spans="1:10">
      <c r="A5564" t="s">
        <v>140</v>
      </c>
      <c r="B5564" t="s">
        <v>328</v>
      </c>
      <c r="C5564">
        <v>2025</v>
      </c>
      <c r="D5564">
        <v>2</v>
      </c>
      <c r="E5564">
        <v>84067</v>
      </c>
      <c r="F5564" t="s">
        <v>291</v>
      </c>
      <c r="G5564">
        <v>5</v>
      </c>
      <c r="H5564" t="str">
        <f>_xlfn.XLOOKUP(Table1[[#This Row],[ZIPCODE]],Table2[Zip Code],Table2[County])</f>
        <v>Weber</v>
      </c>
      <c r="I5564" t="str">
        <f>_xlfn.XLOOKUP(Table1[[#This Row],[ZIPCODE]],Table3[zip],Table3[county])</f>
        <v>Weber County</v>
      </c>
      <c r="J5564" t="str">
        <f>IFERROR(Table1[[#This Row],[County (Utah.gov)]], SUBSTITUTE(Table1[[#This Row],[County (WPR)]], " County", ""))</f>
        <v>Weber</v>
      </c>
    </row>
    <row r="5565" spans="1:10">
      <c r="A5565" t="s">
        <v>140</v>
      </c>
      <c r="B5565" t="s">
        <v>328</v>
      </c>
      <c r="C5565">
        <v>2025</v>
      </c>
      <c r="D5565">
        <v>2</v>
      </c>
      <c r="E5565">
        <v>84075</v>
      </c>
      <c r="F5565" t="s">
        <v>291</v>
      </c>
      <c r="G5565">
        <v>4</v>
      </c>
      <c r="H5565" t="str">
        <f>_xlfn.XLOOKUP(Table1[[#This Row],[ZIPCODE]],Table2[Zip Code],Table2[County])</f>
        <v>Davis</v>
      </c>
      <c r="I5565" t="str">
        <f>_xlfn.XLOOKUP(Table1[[#This Row],[ZIPCODE]],Table3[zip],Table3[county])</f>
        <v>Davis County</v>
      </c>
      <c r="J5565" t="str">
        <f>IFERROR(Table1[[#This Row],[County (Utah.gov)]], SUBSTITUTE(Table1[[#This Row],[County (WPR)]], " County", ""))</f>
        <v>Davis</v>
      </c>
    </row>
    <row r="5566" spans="1:10">
      <c r="A5566" t="s">
        <v>140</v>
      </c>
      <c r="B5566" t="s">
        <v>328</v>
      </c>
      <c r="C5566">
        <v>2025</v>
      </c>
      <c r="D5566">
        <v>2</v>
      </c>
      <c r="E5566">
        <v>84092</v>
      </c>
      <c r="F5566" t="s">
        <v>291</v>
      </c>
      <c r="G5566">
        <v>1</v>
      </c>
      <c r="H5566" t="str">
        <f>_xlfn.XLOOKUP(Table1[[#This Row],[ZIPCODE]],Table2[Zip Code],Table2[County])</f>
        <v>Salt Lake</v>
      </c>
      <c r="I5566" t="str">
        <f>_xlfn.XLOOKUP(Table1[[#This Row],[ZIPCODE]],Table3[zip],Table3[county])</f>
        <v>Salt Lake County</v>
      </c>
      <c r="J5566" t="str">
        <f>IFERROR(Table1[[#This Row],[County (Utah.gov)]], SUBSTITUTE(Table1[[#This Row],[County (WPR)]], " County", ""))</f>
        <v>Salt Lake</v>
      </c>
    </row>
    <row r="5567" spans="1:10">
      <c r="A5567" t="s">
        <v>140</v>
      </c>
      <c r="B5567" t="s">
        <v>328</v>
      </c>
      <c r="C5567">
        <v>2025</v>
      </c>
      <c r="D5567">
        <v>2</v>
      </c>
      <c r="E5567">
        <v>84096</v>
      </c>
      <c r="F5567" t="s">
        <v>290</v>
      </c>
      <c r="G5567">
        <v>1</v>
      </c>
      <c r="H5567" t="e">
        <f>_xlfn.XLOOKUP(Table1[[#This Row],[ZIPCODE]],Table2[Zip Code],Table2[County])</f>
        <v>#N/A</v>
      </c>
      <c r="I5567" t="str">
        <f>_xlfn.XLOOKUP(Table1[[#This Row],[ZIPCODE]],Table3[zip],Table3[county])</f>
        <v>Salt Lake County</v>
      </c>
      <c r="J5567" t="str">
        <f>IFERROR(Table1[[#This Row],[County (Utah.gov)]], SUBSTITUTE(Table1[[#This Row],[County (WPR)]], " County", ""))</f>
        <v>Salt Lake</v>
      </c>
    </row>
    <row r="5568" spans="1:10">
      <c r="A5568" t="s">
        <v>140</v>
      </c>
      <c r="B5568" t="s">
        <v>328</v>
      </c>
      <c r="C5568">
        <v>2025</v>
      </c>
      <c r="D5568">
        <v>2</v>
      </c>
      <c r="E5568">
        <v>84103</v>
      </c>
      <c r="F5568" t="s">
        <v>291</v>
      </c>
      <c r="G5568">
        <v>1</v>
      </c>
      <c r="H5568" t="str">
        <f>_xlfn.XLOOKUP(Table1[[#This Row],[ZIPCODE]],Table2[Zip Code],Table2[County])</f>
        <v>Salt Lake</v>
      </c>
      <c r="I5568" t="str">
        <f>_xlfn.XLOOKUP(Table1[[#This Row],[ZIPCODE]],Table3[zip],Table3[county])</f>
        <v>Salt Lake County</v>
      </c>
      <c r="J5568" t="str">
        <f>IFERROR(Table1[[#This Row],[County (Utah.gov)]], SUBSTITUTE(Table1[[#This Row],[County (WPR)]], " County", ""))</f>
        <v>Salt Lake</v>
      </c>
    </row>
    <row r="5569" spans="1:10">
      <c r="A5569" t="s">
        <v>140</v>
      </c>
      <c r="B5569" t="s">
        <v>328</v>
      </c>
      <c r="C5569">
        <v>2025</v>
      </c>
      <c r="D5569">
        <v>2</v>
      </c>
      <c r="E5569">
        <v>84302</v>
      </c>
      <c r="F5569" t="s">
        <v>291</v>
      </c>
      <c r="G5569">
        <v>2</v>
      </c>
      <c r="H5569" t="str">
        <f>_xlfn.XLOOKUP(Table1[[#This Row],[ZIPCODE]],Table2[Zip Code],Table2[County])</f>
        <v>Box Elder</v>
      </c>
      <c r="I5569" t="str">
        <f>_xlfn.XLOOKUP(Table1[[#This Row],[ZIPCODE]],Table3[zip],Table3[county])</f>
        <v>Box Elder County</v>
      </c>
      <c r="J5569" t="str">
        <f>IFERROR(Table1[[#This Row],[County (Utah.gov)]], SUBSTITUTE(Table1[[#This Row],[County (WPR)]], " County", ""))</f>
        <v>Box Elder</v>
      </c>
    </row>
    <row r="5570" spans="1:10">
      <c r="A5570" t="s">
        <v>140</v>
      </c>
      <c r="B5570" t="s">
        <v>328</v>
      </c>
      <c r="C5570">
        <v>2025</v>
      </c>
      <c r="D5570">
        <v>2</v>
      </c>
      <c r="E5570">
        <v>84310</v>
      </c>
      <c r="F5570" t="s">
        <v>290</v>
      </c>
      <c r="G5570">
        <v>1</v>
      </c>
      <c r="H5570" t="str">
        <f>_xlfn.XLOOKUP(Table1[[#This Row],[ZIPCODE]],Table2[Zip Code],Table2[County])</f>
        <v>Weber</v>
      </c>
      <c r="I5570" t="str">
        <f>_xlfn.XLOOKUP(Table1[[#This Row],[ZIPCODE]],Table3[zip],Table3[county])</f>
        <v>Weber County</v>
      </c>
      <c r="J5570" t="str">
        <f>IFERROR(Table1[[#This Row],[County (Utah.gov)]], SUBSTITUTE(Table1[[#This Row],[County (WPR)]], " County", ""))</f>
        <v>Weber</v>
      </c>
    </row>
    <row r="5571" spans="1:10">
      <c r="A5571" t="s">
        <v>140</v>
      </c>
      <c r="B5571" t="s">
        <v>328</v>
      </c>
      <c r="C5571">
        <v>2025</v>
      </c>
      <c r="D5571">
        <v>2</v>
      </c>
      <c r="E5571">
        <v>84314</v>
      </c>
      <c r="F5571" t="s">
        <v>291</v>
      </c>
      <c r="G5571">
        <v>2</v>
      </c>
      <c r="H5571" t="str">
        <f>_xlfn.XLOOKUP(Table1[[#This Row],[ZIPCODE]],Table2[Zip Code],Table2[County])</f>
        <v>Box Elder</v>
      </c>
      <c r="I5571" t="str">
        <f>_xlfn.XLOOKUP(Table1[[#This Row],[ZIPCODE]],Table3[zip],Table3[county])</f>
        <v>Box Elder County</v>
      </c>
      <c r="J5571" t="str">
        <f>IFERROR(Table1[[#This Row],[County (Utah.gov)]], SUBSTITUTE(Table1[[#This Row],[County (WPR)]], " County", ""))</f>
        <v>Box Elder</v>
      </c>
    </row>
    <row r="5572" spans="1:10">
      <c r="A5572" t="s">
        <v>140</v>
      </c>
      <c r="B5572" t="s">
        <v>328</v>
      </c>
      <c r="C5572">
        <v>2025</v>
      </c>
      <c r="D5572">
        <v>2</v>
      </c>
      <c r="E5572">
        <v>84315</v>
      </c>
      <c r="F5572" t="s">
        <v>291</v>
      </c>
      <c r="G5572">
        <v>1</v>
      </c>
      <c r="H5572" t="str">
        <f>_xlfn.XLOOKUP(Table1[[#This Row],[ZIPCODE]],Table2[Zip Code],Table2[County])</f>
        <v>Weber</v>
      </c>
      <c r="I5572" t="str">
        <f>_xlfn.XLOOKUP(Table1[[#This Row],[ZIPCODE]],Table3[zip],Table3[county])</f>
        <v>Weber County</v>
      </c>
      <c r="J5572" t="str">
        <f>IFERROR(Table1[[#This Row],[County (Utah.gov)]], SUBSTITUTE(Table1[[#This Row],[County (WPR)]], " County", ""))</f>
        <v>Weber</v>
      </c>
    </row>
    <row r="5573" spans="1:10">
      <c r="A5573" t="s">
        <v>140</v>
      </c>
      <c r="B5573" t="s">
        <v>328</v>
      </c>
      <c r="C5573">
        <v>2025</v>
      </c>
      <c r="D5573">
        <v>2</v>
      </c>
      <c r="E5573">
        <v>84316</v>
      </c>
      <c r="F5573" t="s">
        <v>291</v>
      </c>
      <c r="G5573">
        <v>1</v>
      </c>
      <c r="H5573" t="str">
        <f>_xlfn.XLOOKUP(Table1[[#This Row],[ZIPCODE]],Table2[Zip Code],Table2[County])</f>
        <v>Box Elder</v>
      </c>
      <c r="I5573" t="str">
        <f>_xlfn.XLOOKUP(Table1[[#This Row],[ZIPCODE]],Table3[zip],Table3[county])</f>
        <v>Box Elder County</v>
      </c>
      <c r="J5573" t="str">
        <f>IFERROR(Table1[[#This Row],[County (Utah.gov)]], SUBSTITUTE(Table1[[#This Row],[County (WPR)]], " County", ""))</f>
        <v>Box Elder</v>
      </c>
    </row>
    <row r="5574" spans="1:10">
      <c r="A5574" t="s">
        <v>140</v>
      </c>
      <c r="B5574" t="s">
        <v>328</v>
      </c>
      <c r="C5574">
        <v>2025</v>
      </c>
      <c r="D5574">
        <v>2</v>
      </c>
      <c r="E5574">
        <v>84340</v>
      </c>
      <c r="F5574" t="s">
        <v>290</v>
      </c>
      <c r="G5574">
        <v>1</v>
      </c>
      <c r="H5574" t="str">
        <f>_xlfn.XLOOKUP(Table1[[#This Row],[ZIPCODE]],Table2[Zip Code],Table2[County])</f>
        <v>Box Elder</v>
      </c>
      <c r="I5574" t="str">
        <f>_xlfn.XLOOKUP(Table1[[#This Row],[ZIPCODE]],Table3[zip],Table3[county])</f>
        <v>Box Elder County</v>
      </c>
      <c r="J5574" t="str">
        <f>IFERROR(Table1[[#This Row],[County (Utah.gov)]], SUBSTITUTE(Table1[[#This Row],[County (WPR)]], " County", ""))</f>
        <v>Box Elder</v>
      </c>
    </row>
    <row r="5575" spans="1:10">
      <c r="A5575" t="s">
        <v>140</v>
      </c>
      <c r="B5575" t="s">
        <v>328</v>
      </c>
      <c r="C5575">
        <v>2025</v>
      </c>
      <c r="D5575">
        <v>2</v>
      </c>
      <c r="E5575">
        <v>84401</v>
      </c>
      <c r="F5575" t="s">
        <v>290</v>
      </c>
      <c r="G5575">
        <v>1</v>
      </c>
      <c r="H5575" t="str">
        <f>_xlfn.XLOOKUP(Table1[[#This Row],[ZIPCODE]],Table2[Zip Code],Table2[County])</f>
        <v>Weber</v>
      </c>
      <c r="I5575" t="str">
        <f>_xlfn.XLOOKUP(Table1[[#This Row],[ZIPCODE]],Table3[zip],Table3[county])</f>
        <v>Weber County</v>
      </c>
      <c r="J5575" t="str">
        <f>IFERROR(Table1[[#This Row],[County (Utah.gov)]], SUBSTITUTE(Table1[[#This Row],[County (WPR)]], " County", ""))</f>
        <v>Weber</v>
      </c>
    </row>
    <row r="5576" spans="1:10">
      <c r="A5576" t="s">
        <v>140</v>
      </c>
      <c r="B5576" t="s">
        <v>328</v>
      </c>
      <c r="C5576">
        <v>2025</v>
      </c>
      <c r="D5576">
        <v>2</v>
      </c>
      <c r="E5576">
        <v>84401</v>
      </c>
      <c r="F5576" t="s">
        <v>291</v>
      </c>
      <c r="G5576">
        <v>5</v>
      </c>
      <c r="H5576" t="str">
        <f>_xlfn.XLOOKUP(Table1[[#This Row],[ZIPCODE]],Table2[Zip Code],Table2[County])</f>
        <v>Weber</v>
      </c>
      <c r="I5576" t="str">
        <f>_xlfn.XLOOKUP(Table1[[#This Row],[ZIPCODE]],Table3[zip],Table3[county])</f>
        <v>Weber County</v>
      </c>
      <c r="J5576" t="str">
        <f>IFERROR(Table1[[#This Row],[County (Utah.gov)]], SUBSTITUTE(Table1[[#This Row],[County (WPR)]], " County", ""))</f>
        <v>Weber</v>
      </c>
    </row>
    <row r="5577" spans="1:10">
      <c r="A5577" t="s">
        <v>140</v>
      </c>
      <c r="B5577" t="s">
        <v>328</v>
      </c>
      <c r="C5577">
        <v>2025</v>
      </c>
      <c r="D5577">
        <v>2</v>
      </c>
      <c r="E5577">
        <v>84403</v>
      </c>
      <c r="F5577" t="s">
        <v>291</v>
      </c>
      <c r="G5577">
        <v>6</v>
      </c>
      <c r="H5577" t="str">
        <f>_xlfn.XLOOKUP(Table1[[#This Row],[ZIPCODE]],Table2[Zip Code],Table2[County])</f>
        <v>Weber</v>
      </c>
      <c r="I5577" t="str">
        <f>_xlfn.XLOOKUP(Table1[[#This Row],[ZIPCODE]],Table3[zip],Table3[county])</f>
        <v>Weber County</v>
      </c>
      <c r="J5577" t="str">
        <f>IFERROR(Table1[[#This Row],[County (Utah.gov)]], SUBSTITUTE(Table1[[#This Row],[County (WPR)]], " County", ""))</f>
        <v>Weber</v>
      </c>
    </row>
    <row r="5578" spans="1:10">
      <c r="A5578" t="s">
        <v>140</v>
      </c>
      <c r="B5578" t="s">
        <v>328</v>
      </c>
      <c r="C5578">
        <v>2025</v>
      </c>
      <c r="D5578">
        <v>2</v>
      </c>
      <c r="E5578">
        <v>84404</v>
      </c>
      <c r="F5578" t="s">
        <v>291</v>
      </c>
      <c r="G5578">
        <v>8</v>
      </c>
      <c r="H5578" t="str">
        <f>_xlfn.XLOOKUP(Table1[[#This Row],[ZIPCODE]],Table2[Zip Code],Table2[County])</f>
        <v>Weber</v>
      </c>
      <c r="I5578" t="str">
        <f>_xlfn.XLOOKUP(Table1[[#This Row],[ZIPCODE]],Table3[zip],Table3[county])</f>
        <v>Weber County</v>
      </c>
      <c r="J5578" t="str">
        <f>IFERROR(Table1[[#This Row],[County (Utah.gov)]], SUBSTITUTE(Table1[[#This Row],[County (WPR)]], " County", ""))</f>
        <v>Weber</v>
      </c>
    </row>
    <row r="5579" spans="1:10">
      <c r="A5579" t="s">
        <v>140</v>
      </c>
      <c r="B5579" t="s">
        <v>328</v>
      </c>
      <c r="C5579">
        <v>2025</v>
      </c>
      <c r="D5579">
        <v>2</v>
      </c>
      <c r="E5579">
        <v>84405</v>
      </c>
      <c r="F5579" t="s">
        <v>291</v>
      </c>
      <c r="G5579">
        <v>2</v>
      </c>
      <c r="H5579" t="str">
        <f>_xlfn.XLOOKUP(Table1[[#This Row],[ZIPCODE]],Table2[Zip Code],Table2[County])</f>
        <v>Weber</v>
      </c>
      <c r="I5579" t="str">
        <f>_xlfn.XLOOKUP(Table1[[#This Row],[ZIPCODE]],Table3[zip],Table3[county])</f>
        <v>Weber County</v>
      </c>
      <c r="J5579" t="str">
        <f>IFERROR(Table1[[#This Row],[County (Utah.gov)]], SUBSTITUTE(Table1[[#This Row],[County (WPR)]], " County", ""))</f>
        <v>Weber</v>
      </c>
    </row>
    <row r="5580" spans="1:10">
      <c r="A5580" t="s">
        <v>140</v>
      </c>
      <c r="B5580" t="s">
        <v>328</v>
      </c>
      <c r="C5580">
        <v>2025</v>
      </c>
      <c r="D5580">
        <v>2</v>
      </c>
      <c r="E5580">
        <v>84414</v>
      </c>
      <c r="F5580" t="s">
        <v>290</v>
      </c>
      <c r="G5580">
        <v>1</v>
      </c>
      <c r="H5580" t="str">
        <f>_xlfn.XLOOKUP(Table1[[#This Row],[ZIPCODE]],Table2[Zip Code],Table2[County])</f>
        <v>Weber</v>
      </c>
      <c r="I5580" t="str">
        <f>_xlfn.XLOOKUP(Table1[[#This Row],[ZIPCODE]],Table3[zip],Table3[county])</f>
        <v>Weber County</v>
      </c>
      <c r="J5580" t="str">
        <f>IFERROR(Table1[[#This Row],[County (Utah.gov)]], SUBSTITUTE(Table1[[#This Row],[County (WPR)]], " County", ""))</f>
        <v>Weber</v>
      </c>
    </row>
    <row r="5581" spans="1:10">
      <c r="A5581" t="s">
        <v>140</v>
      </c>
      <c r="B5581" t="s">
        <v>328</v>
      </c>
      <c r="C5581">
        <v>2025</v>
      </c>
      <c r="D5581">
        <v>2</v>
      </c>
      <c r="E5581">
        <v>84414</v>
      </c>
      <c r="F5581" t="s">
        <v>291</v>
      </c>
      <c r="G5581">
        <v>4</v>
      </c>
      <c r="H5581" t="str">
        <f>_xlfn.XLOOKUP(Table1[[#This Row],[ZIPCODE]],Table2[Zip Code],Table2[County])</f>
        <v>Weber</v>
      </c>
      <c r="I5581" t="str">
        <f>_xlfn.XLOOKUP(Table1[[#This Row],[ZIPCODE]],Table3[zip],Table3[county])</f>
        <v>Weber County</v>
      </c>
      <c r="J5581" t="str">
        <f>IFERROR(Table1[[#This Row],[County (Utah.gov)]], SUBSTITUTE(Table1[[#This Row],[County (WPR)]], " County", ""))</f>
        <v>Weber</v>
      </c>
    </row>
    <row r="5582" spans="1:10">
      <c r="A5582" t="s">
        <v>140</v>
      </c>
      <c r="B5582" t="s">
        <v>328</v>
      </c>
      <c r="C5582">
        <v>2025</v>
      </c>
      <c r="D5582">
        <v>2</v>
      </c>
      <c r="E5582">
        <v>84627</v>
      </c>
      <c r="F5582" t="s">
        <v>291</v>
      </c>
      <c r="G5582">
        <v>1</v>
      </c>
      <c r="H5582" t="str">
        <f>_xlfn.XLOOKUP(Table1[[#This Row],[ZIPCODE]],Table2[Zip Code],Table2[County])</f>
        <v>Sanpete</v>
      </c>
      <c r="I5582" t="str">
        <f>_xlfn.XLOOKUP(Table1[[#This Row],[ZIPCODE]],Table3[zip],Table3[county])</f>
        <v>Sanpete County</v>
      </c>
      <c r="J5582" t="str">
        <f>IFERROR(Table1[[#This Row],[County (Utah.gov)]], SUBSTITUTE(Table1[[#This Row],[County (WPR)]], " County", ""))</f>
        <v>Sanpete</v>
      </c>
    </row>
    <row r="5583" spans="1:10">
      <c r="A5583" t="s">
        <v>140</v>
      </c>
      <c r="B5583" t="s">
        <v>329</v>
      </c>
      <c r="C5583">
        <v>2025</v>
      </c>
      <c r="D5583">
        <v>2</v>
      </c>
      <c r="E5583">
        <v>84003</v>
      </c>
      <c r="F5583" t="s">
        <v>290</v>
      </c>
      <c r="G5583">
        <v>1</v>
      </c>
      <c r="H5583" t="str">
        <f>_xlfn.XLOOKUP(Table1[[#This Row],[ZIPCODE]],Table2[Zip Code],Table2[County])</f>
        <v>Utah</v>
      </c>
      <c r="I5583" t="str">
        <f>_xlfn.XLOOKUP(Table1[[#This Row],[ZIPCODE]],Table3[zip],Table3[county])</f>
        <v>Utah County</v>
      </c>
      <c r="J5583" t="str">
        <f>IFERROR(Table1[[#This Row],[County (Utah.gov)]], SUBSTITUTE(Table1[[#This Row],[County (WPR)]], " County", ""))</f>
        <v>Utah</v>
      </c>
    </row>
    <row r="5584" spans="1:10">
      <c r="A5584" t="s">
        <v>140</v>
      </c>
      <c r="B5584" t="s">
        <v>329</v>
      </c>
      <c r="C5584">
        <v>2025</v>
      </c>
      <c r="D5584">
        <v>2</v>
      </c>
      <c r="E5584">
        <v>84003</v>
      </c>
      <c r="F5584" t="s">
        <v>291</v>
      </c>
      <c r="G5584">
        <v>1</v>
      </c>
      <c r="H5584" t="str">
        <f>_xlfn.XLOOKUP(Table1[[#This Row],[ZIPCODE]],Table2[Zip Code],Table2[County])</f>
        <v>Utah</v>
      </c>
      <c r="I5584" t="str">
        <f>_xlfn.XLOOKUP(Table1[[#This Row],[ZIPCODE]],Table3[zip],Table3[county])</f>
        <v>Utah County</v>
      </c>
      <c r="J5584" t="str">
        <f>IFERROR(Table1[[#This Row],[County (Utah.gov)]], SUBSTITUTE(Table1[[#This Row],[County (WPR)]], " County", ""))</f>
        <v>Utah</v>
      </c>
    </row>
    <row r="5585" spans="1:10">
      <c r="A5585" t="s">
        <v>140</v>
      </c>
      <c r="B5585" t="s">
        <v>329</v>
      </c>
      <c r="C5585">
        <v>2025</v>
      </c>
      <c r="D5585">
        <v>2</v>
      </c>
      <c r="E5585">
        <v>84037</v>
      </c>
      <c r="F5585" t="s">
        <v>290</v>
      </c>
      <c r="G5585">
        <v>1</v>
      </c>
      <c r="H5585" t="str">
        <f>_xlfn.XLOOKUP(Table1[[#This Row],[ZIPCODE]],Table2[Zip Code],Table2[County])</f>
        <v>Davis</v>
      </c>
      <c r="I5585" t="str">
        <f>_xlfn.XLOOKUP(Table1[[#This Row],[ZIPCODE]],Table3[zip],Table3[county])</f>
        <v>Davis County</v>
      </c>
      <c r="J5585" t="str">
        <f>IFERROR(Table1[[#This Row],[County (Utah.gov)]], SUBSTITUTE(Table1[[#This Row],[County (WPR)]], " County", ""))</f>
        <v>Davis</v>
      </c>
    </row>
    <row r="5586" spans="1:10">
      <c r="A5586" t="s">
        <v>140</v>
      </c>
      <c r="B5586" t="s">
        <v>329</v>
      </c>
      <c r="C5586">
        <v>2025</v>
      </c>
      <c r="D5586">
        <v>2</v>
      </c>
      <c r="E5586">
        <v>84075</v>
      </c>
      <c r="F5586" t="s">
        <v>291</v>
      </c>
      <c r="G5586">
        <v>1</v>
      </c>
      <c r="H5586" t="str">
        <f>_xlfn.XLOOKUP(Table1[[#This Row],[ZIPCODE]],Table2[Zip Code],Table2[County])</f>
        <v>Davis</v>
      </c>
      <c r="I5586" t="str">
        <f>_xlfn.XLOOKUP(Table1[[#This Row],[ZIPCODE]],Table3[zip],Table3[county])</f>
        <v>Davis County</v>
      </c>
      <c r="J5586" t="str">
        <f>IFERROR(Table1[[#This Row],[County (Utah.gov)]], SUBSTITUTE(Table1[[#This Row],[County (WPR)]], " County", ""))</f>
        <v>Davis</v>
      </c>
    </row>
    <row r="5587" spans="1:10">
      <c r="A5587" t="s">
        <v>140</v>
      </c>
      <c r="B5587" t="s">
        <v>329</v>
      </c>
      <c r="C5587">
        <v>2025</v>
      </c>
      <c r="D5587">
        <v>2</v>
      </c>
      <c r="E5587">
        <v>84078</v>
      </c>
      <c r="F5587" t="s">
        <v>291</v>
      </c>
      <c r="G5587">
        <v>2</v>
      </c>
      <c r="H5587" t="str">
        <f>_xlfn.XLOOKUP(Table1[[#This Row],[ZIPCODE]],Table2[Zip Code],Table2[County])</f>
        <v>Uintah</v>
      </c>
      <c r="I5587" t="str">
        <f>_xlfn.XLOOKUP(Table1[[#This Row],[ZIPCODE]],Table3[zip],Table3[county])</f>
        <v>Uintah County</v>
      </c>
      <c r="J5587" t="str">
        <f>IFERROR(Table1[[#This Row],[County (Utah.gov)]], SUBSTITUTE(Table1[[#This Row],[County (WPR)]], " County", ""))</f>
        <v>Uintah</v>
      </c>
    </row>
    <row r="5588" spans="1:10">
      <c r="A5588" t="s">
        <v>140</v>
      </c>
      <c r="B5588" t="s">
        <v>329</v>
      </c>
      <c r="C5588">
        <v>2025</v>
      </c>
      <c r="D5588">
        <v>2</v>
      </c>
      <c r="E5588">
        <v>84318</v>
      </c>
      <c r="F5588" t="s">
        <v>291</v>
      </c>
      <c r="G5588">
        <v>3</v>
      </c>
      <c r="H5588" t="str">
        <f>_xlfn.XLOOKUP(Table1[[#This Row],[ZIPCODE]],Table2[Zip Code],Table2[County])</f>
        <v>Cache</v>
      </c>
      <c r="I5588" t="str">
        <f>_xlfn.XLOOKUP(Table1[[#This Row],[ZIPCODE]],Table3[zip],Table3[county])</f>
        <v>Cache County</v>
      </c>
      <c r="J5588" t="str">
        <f>IFERROR(Table1[[#This Row],[County (Utah.gov)]], SUBSTITUTE(Table1[[#This Row],[County (WPR)]], " County", ""))</f>
        <v>Cache</v>
      </c>
    </row>
    <row r="5589" spans="1:10">
      <c r="A5589" t="s">
        <v>140</v>
      </c>
      <c r="B5589" t="s">
        <v>329</v>
      </c>
      <c r="C5589">
        <v>2025</v>
      </c>
      <c r="D5589">
        <v>2</v>
      </c>
      <c r="E5589">
        <v>84319</v>
      </c>
      <c r="F5589" t="s">
        <v>290</v>
      </c>
      <c r="G5589">
        <v>3</v>
      </c>
      <c r="H5589" t="str">
        <f>_xlfn.XLOOKUP(Table1[[#This Row],[ZIPCODE]],Table2[Zip Code],Table2[County])</f>
        <v>Cache</v>
      </c>
      <c r="I5589" t="str">
        <f>_xlfn.XLOOKUP(Table1[[#This Row],[ZIPCODE]],Table3[zip],Table3[county])</f>
        <v>Cache County</v>
      </c>
      <c r="J5589" t="str">
        <f>IFERROR(Table1[[#This Row],[County (Utah.gov)]], SUBSTITUTE(Table1[[#This Row],[County (WPR)]], " County", ""))</f>
        <v>Cache</v>
      </c>
    </row>
    <row r="5590" spans="1:10">
      <c r="A5590" t="s">
        <v>140</v>
      </c>
      <c r="B5590" t="s">
        <v>329</v>
      </c>
      <c r="C5590">
        <v>2025</v>
      </c>
      <c r="D5590">
        <v>2</v>
      </c>
      <c r="E5590">
        <v>84320</v>
      </c>
      <c r="F5590" t="s">
        <v>291</v>
      </c>
      <c r="G5590">
        <v>3</v>
      </c>
      <c r="H5590" t="str">
        <f>_xlfn.XLOOKUP(Table1[[#This Row],[ZIPCODE]],Table2[Zip Code],Table2[County])</f>
        <v>Cache</v>
      </c>
      <c r="I5590" t="str">
        <f>_xlfn.XLOOKUP(Table1[[#This Row],[ZIPCODE]],Table3[zip],Table3[county])</f>
        <v>Cache County</v>
      </c>
      <c r="J5590" t="str">
        <f>IFERROR(Table1[[#This Row],[County (Utah.gov)]], SUBSTITUTE(Table1[[#This Row],[County (WPR)]], " County", ""))</f>
        <v>Cache</v>
      </c>
    </row>
    <row r="5591" spans="1:10">
      <c r="A5591" t="s">
        <v>140</v>
      </c>
      <c r="B5591" t="s">
        <v>329</v>
      </c>
      <c r="C5591">
        <v>2025</v>
      </c>
      <c r="D5591">
        <v>2</v>
      </c>
      <c r="E5591">
        <v>84321</v>
      </c>
      <c r="F5591" t="s">
        <v>290</v>
      </c>
      <c r="G5591">
        <v>5</v>
      </c>
      <c r="H5591" t="str">
        <f>_xlfn.XLOOKUP(Table1[[#This Row],[ZIPCODE]],Table2[Zip Code],Table2[County])</f>
        <v>Cache</v>
      </c>
      <c r="I5591" t="str">
        <f>_xlfn.XLOOKUP(Table1[[#This Row],[ZIPCODE]],Table3[zip],Table3[county])</f>
        <v>Cache County</v>
      </c>
      <c r="J5591" t="str">
        <f>IFERROR(Table1[[#This Row],[County (Utah.gov)]], SUBSTITUTE(Table1[[#This Row],[County (WPR)]], " County", ""))</f>
        <v>Cache</v>
      </c>
    </row>
    <row r="5592" spans="1:10">
      <c r="A5592" t="s">
        <v>140</v>
      </c>
      <c r="B5592" t="s">
        <v>329</v>
      </c>
      <c r="C5592">
        <v>2025</v>
      </c>
      <c r="D5592">
        <v>2</v>
      </c>
      <c r="E5592">
        <v>84321</v>
      </c>
      <c r="F5592" t="s">
        <v>291</v>
      </c>
      <c r="G5592">
        <v>12</v>
      </c>
      <c r="H5592" t="str">
        <f>_xlfn.XLOOKUP(Table1[[#This Row],[ZIPCODE]],Table2[Zip Code],Table2[County])</f>
        <v>Cache</v>
      </c>
      <c r="I5592" t="str">
        <f>_xlfn.XLOOKUP(Table1[[#This Row],[ZIPCODE]],Table3[zip],Table3[county])</f>
        <v>Cache County</v>
      </c>
      <c r="J5592" t="str">
        <f>IFERROR(Table1[[#This Row],[County (Utah.gov)]], SUBSTITUTE(Table1[[#This Row],[County (WPR)]], " County", ""))</f>
        <v>Cache</v>
      </c>
    </row>
    <row r="5593" spans="1:10">
      <c r="A5593" t="s">
        <v>140</v>
      </c>
      <c r="B5593" t="s">
        <v>329</v>
      </c>
      <c r="C5593">
        <v>2025</v>
      </c>
      <c r="D5593">
        <v>2</v>
      </c>
      <c r="E5593">
        <v>84325</v>
      </c>
      <c r="F5593" t="s">
        <v>290</v>
      </c>
      <c r="G5593">
        <v>1</v>
      </c>
      <c r="H5593" t="str">
        <f>_xlfn.XLOOKUP(Table1[[#This Row],[ZIPCODE]],Table2[Zip Code],Table2[County])</f>
        <v>Cache</v>
      </c>
      <c r="I5593" t="str">
        <f>_xlfn.XLOOKUP(Table1[[#This Row],[ZIPCODE]],Table3[zip],Table3[county])</f>
        <v>Cache County</v>
      </c>
      <c r="J5593" t="str">
        <f>IFERROR(Table1[[#This Row],[County (Utah.gov)]], SUBSTITUTE(Table1[[#This Row],[County (WPR)]], " County", ""))</f>
        <v>Cache</v>
      </c>
    </row>
    <row r="5594" spans="1:10">
      <c r="A5594" t="s">
        <v>140</v>
      </c>
      <c r="B5594" t="s">
        <v>329</v>
      </c>
      <c r="C5594">
        <v>2025</v>
      </c>
      <c r="D5594">
        <v>2</v>
      </c>
      <c r="E5594">
        <v>84326</v>
      </c>
      <c r="F5594" t="s">
        <v>290</v>
      </c>
      <c r="G5594">
        <v>1</v>
      </c>
      <c r="H5594" t="str">
        <f>_xlfn.XLOOKUP(Table1[[#This Row],[ZIPCODE]],Table2[Zip Code],Table2[County])</f>
        <v>Cache</v>
      </c>
      <c r="I5594" t="str">
        <f>_xlfn.XLOOKUP(Table1[[#This Row],[ZIPCODE]],Table3[zip],Table3[county])</f>
        <v>Cache County</v>
      </c>
      <c r="J5594" t="str">
        <f>IFERROR(Table1[[#This Row],[County (Utah.gov)]], SUBSTITUTE(Table1[[#This Row],[County (WPR)]], " County", ""))</f>
        <v>Cache</v>
      </c>
    </row>
    <row r="5595" spans="1:10">
      <c r="A5595" t="s">
        <v>140</v>
      </c>
      <c r="B5595" t="s">
        <v>329</v>
      </c>
      <c r="C5595">
        <v>2025</v>
      </c>
      <c r="D5595">
        <v>2</v>
      </c>
      <c r="E5595">
        <v>84332</v>
      </c>
      <c r="F5595" t="s">
        <v>291</v>
      </c>
      <c r="G5595">
        <v>2</v>
      </c>
      <c r="H5595" t="str">
        <f>_xlfn.XLOOKUP(Table1[[#This Row],[ZIPCODE]],Table2[Zip Code],Table2[County])</f>
        <v>Cache</v>
      </c>
      <c r="I5595" t="str">
        <f>_xlfn.XLOOKUP(Table1[[#This Row],[ZIPCODE]],Table3[zip],Table3[county])</f>
        <v>Cache County</v>
      </c>
      <c r="J5595" t="str">
        <f>IFERROR(Table1[[#This Row],[County (Utah.gov)]], SUBSTITUTE(Table1[[#This Row],[County (WPR)]], " County", ""))</f>
        <v>Cache</v>
      </c>
    </row>
    <row r="5596" spans="1:10">
      <c r="A5596" t="s">
        <v>140</v>
      </c>
      <c r="B5596" t="s">
        <v>329</v>
      </c>
      <c r="C5596">
        <v>2025</v>
      </c>
      <c r="D5596">
        <v>2</v>
      </c>
      <c r="E5596">
        <v>84333</v>
      </c>
      <c r="F5596" t="s">
        <v>290</v>
      </c>
      <c r="G5596">
        <v>2</v>
      </c>
      <c r="H5596" t="str">
        <f>_xlfn.XLOOKUP(Table1[[#This Row],[ZIPCODE]],Table2[Zip Code],Table2[County])</f>
        <v>Cache</v>
      </c>
      <c r="I5596" t="str">
        <f>_xlfn.XLOOKUP(Table1[[#This Row],[ZIPCODE]],Table3[zip],Table3[county])</f>
        <v>Cache County</v>
      </c>
      <c r="J5596" t="str">
        <f>IFERROR(Table1[[#This Row],[County (Utah.gov)]], SUBSTITUTE(Table1[[#This Row],[County (WPR)]], " County", ""))</f>
        <v>Cache</v>
      </c>
    </row>
    <row r="5597" spans="1:10">
      <c r="A5597" t="s">
        <v>140</v>
      </c>
      <c r="B5597" t="s">
        <v>329</v>
      </c>
      <c r="C5597">
        <v>2025</v>
      </c>
      <c r="D5597">
        <v>2</v>
      </c>
      <c r="E5597">
        <v>84333</v>
      </c>
      <c r="F5597" t="s">
        <v>291</v>
      </c>
      <c r="G5597">
        <v>1</v>
      </c>
      <c r="H5597" t="str">
        <f>_xlfn.XLOOKUP(Table1[[#This Row],[ZIPCODE]],Table2[Zip Code],Table2[County])</f>
        <v>Cache</v>
      </c>
      <c r="I5597" t="str">
        <f>_xlfn.XLOOKUP(Table1[[#This Row],[ZIPCODE]],Table3[zip],Table3[county])</f>
        <v>Cache County</v>
      </c>
      <c r="J5597" t="str">
        <f>IFERROR(Table1[[#This Row],[County (Utah.gov)]], SUBSTITUTE(Table1[[#This Row],[County (WPR)]], " County", ""))</f>
        <v>Cache</v>
      </c>
    </row>
    <row r="5598" spans="1:10">
      <c r="A5598" t="s">
        <v>140</v>
      </c>
      <c r="B5598" t="s">
        <v>329</v>
      </c>
      <c r="C5598">
        <v>2025</v>
      </c>
      <c r="D5598">
        <v>2</v>
      </c>
      <c r="E5598">
        <v>84335</v>
      </c>
      <c r="F5598" t="s">
        <v>290</v>
      </c>
      <c r="G5598">
        <v>2</v>
      </c>
      <c r="H5598" t="str">
        <f>_xlfn.XLOOKUP(Table1[[#This Row],[ZIPCODE]],Table2[Zip Code],Table2[County])</f>
        <v>Cache</v>
      </c>
      <c r="I5598" t="str">
        <f>_xlfn.XLOOKUP(Table1[[#This Row],[ZIPCODE]],Table3[zip],Table3[county])</f>
        <v>Cache County</v>
      </c>
      <c r="J5598" t="str">
        <f>IFERROR(Table1[[#This Row],[County (Utah.gov)]], SUBSTITUTE(Table1[[#This Row],[County (WPR)]], " County", ""))</f>
        <v>Cache</v>
      </c>
    </row>
    <row r="5599" spans="1:10">
      <c r="A5599" t="s">
        <v>140</v>
      </c>
      <c r="B5599" t="s">
        <v>329</v>
      </c>
      <c r="C5599">
        <v>2025</v>
      </c>
      <c r="D5599">
        <v>2</v>
      </c>
      <c r="E5599">
        <v>84335</v>
      </c>
      <c r="F5599" t="s">
        <v>291</v>
      </c>
      <c r="G5599">
        <v>6</v>
      </c>
      <c r="H5599" t="str">
        <f>_xlfn.XLOOKUP(Table1[[#This Row],[ZIPCODE]],Table2[Zip Code],Table2[County])</f>
        <v>Cache</v>
      </c>
      <c r="I5599" t="str">
        <f>_xlfn.XLOOKUP(Table1[[#This Row],[ZIPCODE]],Table3[zip],Table3[county])</f>
        <v>Cache County</v>
      </c>
      <c r="J5599" t="str">
        <f>IFERROR(Table1[[#This Row],[County (Utah.gov)]], SUBSTITUTE(Table1[[#This Row],[County (WPR)]], " County", ""))</f>
        <v>Cache</v>
      </c>
    </row>
    <row r="5600" spans="1:10">
      <c r="A5600" t="s">
        <v>140</v>
      </c>
      <c r="B5600" t="s">
        <v>329</v>
      </c>
      <c r="C5600">
        <v>2025</v>
      </c>
      <c r="D5600">
        <v>2</v>
      </c>
      <c r="E5600">
        <v>84339</v>
      </c>
      <c r="F5600" t="s">
        <v>290</v>
      </c>
      <c r="G5600">
        <v>1</v>
      </c>
      <c r="H5600" t="str">
        <f>_xlfn.XLOOKUP(Table1[[#This Row],[ZIPCODE]],Table2[Zip Code],Table2[County])</f>
        <v>Cache</v>
      </c>
      <c r="I5600" t="str">
        <f>_xlfn.XLOOKUP(Table1[[#This Row],[ZIPCODE]],Table3[zip],Table3[county])</f>
        <v>Cache County</v>
      </c>
      <c r="J5600" t="str">
        <f>IFERROR(Table1[[#This Row],[County (Utah.gov)]], SUBSTITUTE(Table1[[#This Row],[County (WPR)]], " County", ""))</f>
        <v>Cache</v>
      </c>
    </row>
    <row r="5601" spans="1:10">
      <c r="A5601" t="s">
        <v>140</v>
      </c>
      <c r="B5601" t="s">
        <v>329</v>
      </c>
      <c r="C5601">
        <v>2025</v>
      </c>
      <c r="D5601">
        <v>2</v>
      </c>
      <c r="E5601">
        <v>84341</v>
      </c>
      <c r="F5601" t="s">
        <v>290</v>
      </c>
      <c r="G5601">
        <v>4</v>
      </c>
      <c r="H5601" t="str">
        <f>_xlfn.XLOOKUP(Table1[[#This Row],[ZIPCODE]],Table2[Zip Code],Table2[County])</f>
        <v>Cache</v>
      </c>
      <c r="I5601" t="str">
        <f>_xlfn.XLOOKUP(Table1[[#This Row],[ZIPCODE]],Table3[zip],Table3[county])</f>
        <v>Cache County</v>
      </c>
      <c r="J5601" t="str">
        <f>IFERROR(Table1[[#This Row],[County (Utah.gov)]], SUBSTITUTE(Table1[[#This Row],[County (WPR)]], " County", ""))</f>
        <v>Cache</v>
      </c>
    </row>
    <row r="5602" spans="1:10">
      <c r="A5602" t="s">
        <v>140</v>
      </c>
      <c r="B5602" t="s">
        <v>329</v>
      </c>
      <c r="C5602">
        <v>2025</v>
      </c>
      <c r="D5602">
        <v>2</v>
      </c>
      <c r="E5602">
        <v>84341</v>
      </c>
      <c r="F5602" t="s">
        <v>291</v>
      </c>
      <c r="G5602">
        <v>8</v>
      </c>
      <c r="H5602" t="str">
        <f>_xlfn.XLOOKUP(Table1[[#This Row],[ZIPCODE]],Table2[Zip Code],Table2[County])</f>
        <v>Cache</v>
      </c>
      <c r="I5602" t="str">
        <f>_xlfn.XLOOKUP(Table1[[#This Row],[ZIPCODE]],Table3[zip],Table3[county])</f>
        <v>Cache County</v>
      </c>
      <c r="J5602" t="str">
        <f>IFERROR(Table1[[#This Row],[County (Utah.gov)]], SUBSTITUTE(Table1[[#This Row],[County (WPR)]], " County", ""))</f>
        <v>Cache</v>
      </c>
    </row>
    <row r="5603" spans="1:10">
      <c r="A5603" t="s">
        <v>140</v>
      </c>
      <c r="B5603" t="s">
        <v>329</v>
      </c>
      <c r="C5603">
        <v>2025</v>
      </c>
      <c r="D5603">
        <v>2</v>
      </c>
      <c r="E5603">
        <v>84723</v>
      </c>
      <c r="F5603" t="s">
        <v>290</v>
      </c>
      <c r="G5603">
        <v>1</v>
      </c>
      <c r="H5603" t="str">
        <f>_xlfn.XLOOKUP(Table1[[#This Row],[ZIPCODE]],Table2[Zip Code],Table2[County])</f>
        <v>Piute</v>
      </c>
      <c r="I5603" t="str">
        <f>_xlfn.XLOOKUP(Table1[[#This Row],[ZIPCODE]],Table3[zip],Table3[county])</f>
        <v>Piute County</v>
      </c>
      <c r="J5603" t="str">
        <f>IFERROR(Table1[[#This Row],[County (Utah.gov)]], SUBSTITUTE(Table1[[#This Row],[County (WPR)]], " County", ""))</f>
        <v>Piute</v>
      </c>
    </row>
    <row r="5604" spans="1:10">
      <c r="A5604" t="s">
        <v>140</v>
      </c>
      <c r="B5604" t="s">
        <v>321</v>
      </c>
      <c r="C5604">
        <v>2025</v>
      </c>
      <c r="D5604">
        <v>2</v>
      </c>
      <c r="E5604">
        <v>84025</v>
      </c>
      <c r="F5604" t="s">
        <v>290</v>
      </c>
      <c r="G5604">
        <v>1</v>
      </c>
      <c r="H5604" t="str">
        <f>_xlfn.XLOOKUP(Table1[[#This Row],[ZIPCODE]],Table2[Zip Code],Table2[County])</f>
        <v>Davis</v>
      </c>
      <c r="I5604" t="str">
        <f>_xlfn.XLOOKUP(Table1[[#This Row],[ZIPCODE]],Table3[zip],Table3[county])</f>
        <v>Davis County</v>
      </c>
      <c r="J5604" t="str">
        <f>IFERROR(Table1[[#This Row],[County (Utah.gov)]], SUBSTITUTE(Table1[[#This Row],[County (WPR)]], " County", ""))</f>
        <v>Davis</v>
      </c>
    </row>
    <row r="5605" spans="1:10">
      <c r="A5605" t="s">
        <v>140</v>
      </c>
      <c r="B5605" t="s">
        <v>321</v>
      </c>
      <c r="C5605">
        <v>2025</v>
      </c>
      <c r="D5605">
        <v>2</v>
      </c>
      <c r="E5605">
        <v>84037</v>
      </c>
      <c r="F5605" t="s">
        <v>290</v>
      </c>
      <c r="G5605">
        <v>1</v>
      </c>
      <c r="H5605" t="str">
        <f>_xlfn.XLOOKUP(Table1[[#This Row],[ZIPCODE]],Table2[Zip Code],Table2[County])</f>
        <v>Davis</v>
      </c>
      <c r="I5605" t="str">
        <f>_xlfn.XLOOKUP(Table1[[#This Row],[ZIPCODE]],Table3[zip],Table3[county])</f>
        <v>Davis County</v>
      </c>
      <c r="J5605" t="str">
        <f>IFERROR(Table1[[#This Row],[County (Utah.gov)]], SUBSTITUTE(Table1[[#This Row],[County (WPR)]], " County", ""))</f>
        <v>Davis</v>
      </c>
    </row>
    <row r="5606" spans="1:10">
      <c r="A5606" t="s">
        <v>140</v>
      </c>
      <c r="B5606" t="s">
        <v>321</v>
      </c>
      <c r="C5606">
        <v>2025</v>
      </c>
      <c r="D5606">
        <v>2</v>
      </c>
      <c r="E5606">
        <v>84040</v>
      </c>
      <c r="F5606" t="s">
        <v>290</v>
      </c>
      <c r="G5606">
        <v>1</v>
      </c>
      <c r="H5606" t="str">
        <f>_xlfn.XLOOKUP(Table1[[#This Row],[ZIPCODE]],Table2[Zip Code],Table2[County])</f>
        <v>Davis</v>
      </c>
      <c r="I5606" t="str">
        <f>_xlfn.XLOOKUP(Table1[[#This Row],[ZIPCODE]],Table3[zip],Table3[county])</f>
        <v>Davis County</v>
      </c>
      <c r="J5606" t="str">
        <f>IFERROR(Table1[[#This Row],[County (Utah.gov)]], SUBSTITUTE(Table1[[#This Row],[County (WPR)]], " County", ""))</f>
        <v>Davis</v>
      </c>
    </row>
    <row r="5607" spans="1:10">
      <c r="A5607" t="s">
        <v>140</v>
      </c>
      <c r="B5607" t="s">
        <v>321</v>
      </c>
      <c r="C5607">
        <v>2025</v>
      </c>
      <c r="D5607">
        <v>2</v>
      </c>
      <c r="E5607">
        <v>84041</v>
      </c>
      <c r="F5607" t="s">
        <v>290</v>
      </c>
      <c r="G5607">
        <v>1</v>
      </c>
      <c r="H5607" t="str">
        <f>_xlfn.XLOOKUP(Table1[[#This Row],[ZIPCODE]],Table2[Zip Code],Table2[County])</f>
        <v>Davis</v>
      </c>
      <c r="I5607" t="str">
        <f>_xlfn.XLOOKUP(Table1[[#This Row],[ZIPCODE]],Table3[zip],Table3[county])</f>
        <v>Davis County</v>
      </c>
      <c r="J5607" t="str">
        <f>IFERROR(Table1[[#This Row],[County (Utah.gov)]], SUBSTITUTE(Table1[[#This Row],[County (WPR)]], " County", ""))</f>
        <v>Davis</v>
      </c>
    </row>
    <row r="5608" spans="1:10">
      <c r="A5608" t="s">
        <v>140</v>
      </c>
      <c r="B5608" t="s">
        <v>321</v>
      </c>
      <c r="C5608">
        <v>2025</v>
      </c>
      <c r="D5608">
        <v>2</v>
      </c>
      <c r="E5608">
        <v>84332</v>
      </c>
      <c r="F5608" t="s">
        <v>290</v>
      </c>
      <c r="G5608">
        <v>1</v>
      </c>
      <c r="H5608" t="str">
        <f>_xlfn.XLOOKUP(Table1[[#This Row],[ZIPCODE]],Table2[Zip Code],Table2[County])</f>
        <v>Cache</v>
      </c>
      <c r="I5608" t="str">
        <f>_xlfn.XLOOKUP(Table1[[#This Row],[ZIPCODE]],Table3[zip],Table3[county])</f>
        <v>Cache County</v>
      </c>
      <c r="J5608" t="str">
        <f>IFERROR(Table1[[#This Row],[County (Utah.gov)]], SUBSTITUTE(Table1[[#This Row],[County (WPR)]], " County", ""))</f>
        <v>Cache</v>
      </c>
    </row>
    <row r="5609" spans="1:10">
      <c r="A5609" t="s">
        <v>140</v>
      </c>
      <c r="B5609" t="s">
        <v>321</v>
      </c>
      <c r="C5609">
        <v>2025</v>
      </c>
      <c r="D5609">
        <v>2</v>
      </c>
      <c r="E5609">
        <v>84401</v>
      </c>
      <c r="F5609" t="s">
        <v>290</v>
      </c>
      <c r="G5609">
        <v>1</v>
      </c>
      <c r="H5609" t="str">
        <f>_xlfn.XLOOKUP(Table1[[#This Row],[ZIPCODE]],Table2[Zip Code],Table2[County])</f>
        <v>Weber</v>
      </c>
      <c r="I5609" t="str">
        <f>_xlfn.XLOOKUP(Table1[[#This Row],[ZIPCODE]],Table3[zip],Table3[county])</f>
        <v>Weber County</v>
      </c>
      <c r="J5609" t="str">
        <f>IFERROR(Table1[[#This Row],[County (Utah.gov)]], SUBSTITUTE(Table1[[#This Row],[County (WPR)]], " County", ""))</f>
        <v>Weber</v>
      </c>
    </row>
    <row r="5610" spans="1:10">
      <c r="A5610" t="s">
        <v>140</v>
      </c>
      <c r="B5610" t="s">
        <v>321</v>
      </c>
      <c r="C5610">
        <v>2025</v>
      </c>
      <c r="D5610">
        <v>2</v>
      </c>
      <c r="E5610">
        <v>84403</v>
      </c>
      <c r="F5610" t="s">
        <v>290</v>
      </c>
      <c r="G5610">
        <v>1</v>
      </c>
      <c r="H5610" t="str">
        <f>_xlfn.XLOOKUP(Table1[[#This Row],[ZIPCODE]],Table2[Zip Code],Table2[County])</f>
        <v>Weber</v>
      </c>
      <c r="I5610" t="str">
        <f>_xlfn.XLOOKUP(Table1[[#This Row],[ZIPCODE]],Table3[zip],Table3[county])</f>
        <v>Weber County</v>
      </c>
      <c r="J5610" t="str">
        <f>IFERROR(Table1[[#This Row],[County (Utah.gov)]], SUBSTITUTE(Table1[[#This Row],[County (WPR)]], " County", ""))</f>
        <v>Weber</v>
      </c>
    </row>
    <row r="5611" spans="1:10">
      <c r="A5611" t="s">
        <v>140</v>
      </c>
      <c r="B5611" t="s">
        <v>321</v>
      </c>
      <c r="C5611">
        <v>2025</v>
      </c>
      <c r="D5611">
        <v>2</v>
      </c>
      <c r="E5611">
        <v>84404</v>
      </c>
      <c r="F5611" t="s">
        <v>290</v>
      </c>
      <c r="G5611">
        <v>1</v>
      </c>
      <c r="H5611" t="str">
        <f>_xlfn.XLOOKUP(Table1[[#This Row],[ZIPCODE]],Table2[Zip Code],Table2[County])</f>
        <v>Weber</v>
      </c>
      <c r="I5611" t="str">
        <f>_xlfn.XLOOKUP(Table1[[#This Row],[ZIPCODE]],Table3[zip],Table3[county])</f>
        <v>Weber County</v>
      </c>
      <c r="J5611" t="str">
        <f>IFERROR(Table1[[#This Row],[County (Utah.gov)]], SUBSTITUTE(Table1[[#This Row],[County (WPR)]], " County", ""))</f>
        <v>Weber</v>
      </c>
    </row>
    <row r="5612" spans="1:10">
      <c r="A5612" t="s">
        <v>140</v>
      </c>
      <c r="B5612" t="s">
        <v>321</v>
      </c>
      <c r="C5612">
        <v>2025</v>
      </c>
      <c r="D5612">
        <v>2</v>
      </c>
      <c r="E5612">
        <v>84405</v>
      </c>
      <c r="F5612" t="s">
        <v>290</v>
      </c>
      <c r="G5612">
        <v>1</v>
      </c>
      <c r="H5612" t="str">
        <f>_xlfn.XLOOKUP(Table1[[#This Row],[ZIPCODE]],Table2[Zip Code],Table2[County])</f>
        <v>Weber</v>
      </c>
      <c r="I5612" t="str">
        <f>_xlfn.XLOOKUP(Table1[[#This Row],[ZIPCODE]],Table3[zip],Table3[county])</f>
        <v>Weber County</v>
      </c>
      <c r="J5612" t="str">
        <f>IFERROR(Table1[[#This Row],[County (Utah.gov)]], SUBSTITUTE(Table1[[#This Row],[County (WPR)]], " County", ""))</f>
        <v>Weber</v>
      </c>
    </row>
    <row r="5613" spans="1:10">
      <c r="A5613" t="s">
        <v>140</v>
      </c>
      <c r="B5613" t="s">
        <v>321</v>
      </c>
      <c r="C5613">
        <v>2025</v>
      </c>
      <c r="D5613">
        <v>2</v>
      </c>
      <c r="E5613">
        <v>84405</v>
      </c>
      <c r="F5613" t="s">
        <v>291</v>
      </c>
      <c r="G5613">
        <v>1</v>
      </c>
      <c r="H5613" t="str">
        <f>_xlfn.XLOOKUP(Table1[[#This Row],[ZIPCODE]],Table2[Zip Code],Table2[County])</f>
        <v>Weber</v>
      </c>
      <c r="I5613" t="str">
        <f>_xlfn.XLOOKUP(Table1[[#This Row],[ZIPCODE]],Table3[zip],Table3[county])</f>
        <v>Weber County</v>
      </c>
      <c r="J5613" t="str">
        <f>IFERROR(Table1[[#This Row],[County (Utah.gov)]], SUBSTITUTE(Table1[[#This Row],[County (WPR)]], " County", ""))</f>
        <v>Weber</v>
      </c>
    </row>
    <row r="5614" spans="1:10">
      <c r="A5614" t="s">
        <v>140</v>
      </c>
      <c r="B5614" t="s">
        <v>321</v>
      </c>
      <c r="C5614">
        <v>2025</v>
      </c>
      <c r="D5614">
        <v>2</v>
      </c>
      <c r="E5614">
        <v>84414</v>
      </c>
      <c r="F5614" t="s">
        <v>290</v>
      </c>
      <c r="G5614">
        <v>1</v>
      </c>
      <c r="H5614" t="str">
        <f>_xlfn.XLOOKUP(Table1[[#This Row],[ZIPCODE]],Table2[Zip Code],Table2[County])</f>
        <v>Weber</v>
      </c>
      <c r="I5614" t="str">
        <f>_xlfn.XLOOKUP(Table1[[#This Row],[ZIPCODE]],Table3[zip],Table3[county])</f>
        <v>Weber County</v>
      </c>
      <c r="J5614" t="str">
        <f>IFERROR(Table1[[#This Row],[County (Utah.gov)]], SUBSTITUTE(Table1[[#This Row],[County (WPR)]], " County", ""))</f>
        <v>Weber</v>
      </c>
    </row>
    <row r="5615" spans="1:10">
      <c r="A5615" t="s">
        <v>140</v>
      </c>
      <c r="B5615" t="s">
        <v>304</v>
      </c>
      <c r="C5615">
        <v>2025</v>
      </c>
      <c r="D5615">
        <v>2</v>
      </c>
      <c r="E5615">
        <v>84037</v>
      </c>
      <c r="F5615" t="s">
        <v>290</v>
      </c>
      <c r="G5615">
        <v>1</v>
      </c>
      <c r="H5615" t="str">
        <f>_xlfn.XLOOKUP(Table1[[#This Row],[ZIPCODE]],Table2[Zip Code],Table2[County])</f>
        <v>Davis</v>
      </c>
      <c r="I5615" t="str">
        <f>_xlfn.XLOOKUP(Table1[[#This Row],[ZIPCODE]],Table3[zip],Table3[county])</f>
        <v>Davis County</v>
      </c>
      <c r="J5615" t="str">
        <f>IFERROR(Table1[[#This Row],[County (Utah.gov)]], SUBSTITUTE(Table1[[#This Row],[County (WPR)]], " County", ""))</f>
        <v>Davis</v>
      </c>
    </row>
    <row r="5616" spans="1:10">
      <c r="A5616" t="s">
        <v>140</v>
      </c>
      <c r="B5616" t="s">
        <v>304</v>
      </c>
      <c r="C5616">
        <v>2025</v>
      </c>
      <c r="D5616">
        <v>2</v>
      </c>
      <c r="E5616">
        <v>84041</v>
      </c>
      <c r="F5616" t="s">
        <v>290</v>
      </c>
      <c r="G5616">
        <v>1</v>
      </c>
      <c r="H5616" t="str">
        <f>_xlfn.XLOOKUP(Table1[[#This Row],[ZIPCODE]],Table2[Zip Code],Table2[County])</f>
        <v>Davis</v>
      </c>
      <c r="I5616" t="str">
        <f>_xlfn.XLOOKUP(Table1[[#This Row],[ZIPCODE]],Table3[zip],Table3[county])</f>
        <v>Davis County</v>
      </c>
      <c r="J5616" t="str">
        <f>IFERROR(Table1[[#This Row],[County (Utah.gov)]], SUBSTITUTE(Table1[[#This Row],[County (WPR)]], " County", ""))</f>
        <v>Davis</v>
      </c>
    </row>
    <row r="5617" spans="1:10">
      <c r="A5617" t="s">
        <v>140</v>
      </c>
      <c r="B5617" t="s">
        <v>304</v>
      </c>
      <c r="C5617">
        <v>2025</v>
      </c>
      <c r="D5617">
        <v>2</v>
      </c>
      <c r="E5617">
        <v>84045</v>
      </c>
      <c r="F5617" t="s">
        <v>290</v>
      </c>
      <c r="G5617">
        <v>1</v>
      </c>
      <c r="H5617" t="e">
        <f>_xlfn.XLOOKUP(Table1[[#This Row],[ZIPCODE]],Table2[Zip Code],Table2[County])</f>
        <v>#N/A</v>
      </c>
      <c r="I5617" t="str">
        <f>_xlfn.XLOOKUP(Table1[[#This Row],[ZIPCODE]],Table3[zip],Table3[county])</f>
        <v>Utah County</v>
      </c>
      <c r="J5617" t="str">
        <f>IFERROR(Table1[[#This Row],[County (Utah.gov)]], SUBSTITUTE(Table1[[#This Row],[County (WPR)]], " County", ""))</f>
        <v>Utah</v>
      </c>
    </row>
    <row r="5618" spans="1:10">
      <c r="A5618" t="s">
        <v>140</v>
      </c>
      <c r="B5618" t="s">
        <v>304</v>
      </c>
      <c r="C5618">
        <v>2025</v>
      </c>
      <c r="D5618">
        <v>2</v>
      </c>
      <c r="E5618">
        <v>84050</v>
      </c>
      <c r="F5618" t="s">
        <v>291</v>
      </c>
      <c r="G5618">
        <v>1</v>
      </c>
      <c r="H5618" t="str">
        <f>_xlfn.XLOOKUP(Table1[[#This Row],[ZIPCODE]],Table2[Zip Code],Table2[County])</f>
        <v>Morgan</v>
      </c>
      <c r="I5618" t="str">
        <f>_xlfn.XLOOKUP(Table1[[#This Row],[ZIPCODE]],Table3[zip],Table3[county])</f>
        <v>Morgan County</v>
      </c>
      <c r="J5618" t="str">
        <f>IFERROR(Table1[[#This Row],[County (Utah.gov)]], SUBSTITUTE(Table1[[#This Row],[County (WPR)]], " County", ""))</f>
        <v>Morgan</v>
      </c>
    </row>
    <row r="5619" spans="1:10">
      <c r="A5619" t="s">
        <v>140</v>
      </c>
      <c r="B5619" t="s">
        <v>304</v>
      </c>
      <c r="C5619">
        <v>2025</v>
      </c>
      <c r="D5619">
        <v>2</v>
      </c>
      <c r="E5619">
        <v>84075</v>
      </c>
      <c r="F5619" t="s">
        <v>290</v>
      </c>
      <c r="G5619">
        <v>1</v>
      </c>
      <c r="H5619" t="str">
        <f>_xlfn.XLOOKUP(Table1[[#This Row],[ZIPCODE]],Table2[Zip Code],Table2[County])</f>
        <v>Davis</v>
      </c>
      <c r="I5619" t="str">
        <f>_xlfn.XLOOKUP(Table1[[#This Row],[ZIPCODE]],Table3[zip],Table3[county])</f>
        <v>Davis County</v>
      </c>
      <c r="J5619" t="str">
        <f>IFERROR(Table1[[#This Row],[County (Utah.gov)]], SUBSTITUTE(Table1[[#This Row],[County (WPR)]], " County", ""))</f>
        <v>Davis</v>
      </c>
    </row>
    <row r="5620" spans="1:10">
      <c r="A5620" t="s">
        <v>140</v>
      </c>
      <c r="B5620" t="s">
        <v>304</v>
      </c>
      <c r="C5620">
        <v>2025</v>
      </c>
      <c r="D5620">
        <v>2</v>
      </c>
      <c r="E5620">
        <v>84401</v>
      </c>
      <c r="F5620" t="s">
        <v>290</v>
      </c>
      <c r="G5620">
        <v>1</v>
      </c>
      <c r="H5620" t="str">
        <f>_xlfn.XLOOKUP(Table1[[#This Row],[ZIPCODE]],Table2[Zip Code],Table2[County])</f>
        <v>Weber</v>
      </c>
      <c r="I5620" t="str">
        <f>_xlfn.XLOOKUP(Table1[[#This Row],[ZIPCODE]],Table3[zip],Table3[county])</f>
        <v>Weber County</v>
      </c>
      <c r="J5620" t="str">
        <f>IFERROR(Table1[[#This Row],[County (Utah.gov)]], SUBSTITUTE(Table1[[#This Row],[County (WPR)]], " County", ""))</f>
        <v>Weber</v>
      </c>
    </row>
    <row r="5621" spans="1:10">
      <c r="A5621" t="s">
        <v>140</v>
      </c>
      <c r="B5621" t="s">
        <v>304</v>
      </c>
      <c r="C5621">
        <v>2025</v>
      </c>
      <c r="D5621">
        <v>2</v>
      </c>
      <c r="E5621">
        <v>84405</v>
      </c>
      <c r="F5621" t="s">
        <v>290</v>
      </c>
      <c r="G5621">
        <v>2</v>
      </c>
      <c r="H5621" t="str">
        <f>_xlfn.XLOOKUP(Table1[[#This Row],[ZIPCODE]],Table2[Zip Code],Table2[County])</f>
        <v>Weber</v>
      </c>
      <c r="I5621" t="str">
        <f>_xlfn.XLOOKUP(Table1[[#This Row],[ZIPCODE]],Table3[zip],Table3[county])</f>
        <v>Weber County</v>
      </c>
      <c r="J5621" t="str">
        <f>IFERROR(Table1[[#This Row],[County (Utah.gov)]], SUBSTITUTE(Table1[[#This Row],[County (WPR)]], " County", ""))</f>
        <v>Weber</v>
      </c>
    </row>
    <row r="5622" spans="1:10">
      <c r="A5622" t="s">
        <v>140</v>
      </c>
      <c r="B5622" t="s">
        <v>300</v>
      </c>
      <c r="C5622">
        <v>2025</v>
      </c>
      <c r="D5622">
        <v>2</v>
      </c>
      <c r="E5622">
        <v>84003</v>
      </c>
      <c r="F5622" t="s">
        <v>290</v>
      </c>
      <c r="G5622">
        <v>1</v>
      </c>
      <c r="H5622" t="str">
        <f>_xlfn.XLOOKUP(Table1[[#This Row],[ZIPCODE]],Table2[Zip Code],Table2[County])</f>
        <v>Utah</v>
      </c>
      <c r="I5622" t="str">
        <f>_xlfn.XLOOKUP(Table1[[#This Row],[ZIPCODE]],Table3[zip],Table3[county])</f>
        <v>Utah County</v>
      </c>
      <c r="J5622" t="str">
        <f>IFERROR(Table1[[#This Row],[County (Utah.gov)]], SUBSTITUTE(Table1[[#This Row],[County (WPR)]], " County", ""))</f>
        <v>Utah</v>
      </c>
    </row>
    <row r="5623" spans="1:10">
      <c r="A5623" t="s">
        <v>140</v>
      </c>
      <c r="B5623" t="s">
        <v>300</v>
      </c>
      <c r="C5623">
        <v>2025</v>
      </c>
      <c r="D5623">
        <v>2</v>
      </c>
      <c r="E5623">
        <v>84004</v>
      </c>
      <c r="F5623" t="s">
        <v>290</v>
      </c>
      <c r="G5623">
        <v>1</v>
      </c>
      <c r="H5623" t="str">
        <f>_xlfn.XLOOKUP(Table1[[#This Row],[ZIPCODE]],Table2[Zip Code],Table2[County])</f>
        <v>Utah</v>
      </c>
      <c r="I5623" t="str">
        <f>_xlfn.XLOOKUP(Table1[[#This Row],[ZIPCODE]],Table3[zip],Table3[county])</f>
        <v>Utah County</v>
      </c>
      <c r="J5623" t="str">
        <f>IFERROR(Table1[[#This Row],[County (Utah.gov)]], SUBSTITUTE(Table1[[#This Row],[County (WPR)]], " County", ""))</f>
        <v>Utah</v>
      </c>
    </row>
    <row r="5624" spans="1:10">
      <c r="A5624" t="s">
        <v>140</v>
      </c>
      <c r="B5624" t="s">
        <v>300</v>
      </c>
      <c r="C5624">
        <v>2025</v>
      </c>
      <c r="D5624">
        <v>2</v>
      </c>
      <c r="E5624">
        <v>84010</v>
      </c>
      <c r="F5624" t="s">
        <v>290</v>
      </c>
      <c r="G5624">
        <v>2</v>
      </c>
      <c r="H5624" t="str">
        <f>_xlfn.XLOOKUP(Table1[[#This Row],[ZIPCODE]],Table2[Zip Code],Table2[County])</f>
        <v>Davis</v>
      </c>
      <c r="I5624" t="str">
        <f>_xlfn.XLOOKUP(Table1[[#This Row],[ZIPCODE]],Table3[zip],Table3[county])</f>
        <v>Davis County</v>
      </c>
      <c r="J5624" t="str">
        <f>IFERROR(Table1[[#This Row],[County (Utah.gov)]], SUBSTITUTE(Table1[[#This Row],[County (WPR)]], " County", ""))</f>
        <v>Davis</v>
      </c>
    </row>
    <row r="5625" spans="1:10">
      <c r="A5625" t="s">
        <v>140</v>
      </c>
      <c r="B5625" t="s">
        <v>300</v>
      </c>
      <c r="C5625">
        <v>2025</v>
      </c>
      <c r="D5625">
        <v>2</v>
      </c>
      <c r="E5625">
        <v>84010</v>
      </c>
      <c r="F5625" t="s">
        <v>291</v>
      </c>
      <c r="G5625">
        <v>1</v>
      </c>
      <c r="H5625" t="str">
        <f>_xlfn.XLOOKUP(Table1[[#This Row],[ZIPCODE]],Table2[Zip Code],Table2[County])</f>
        <v>Davis</v>
      </c>
      <c r="I5625" t="str">
        <f>_xlfn.XLOOKUP(Table1[[#This Row],[ZIPCODE]],Table3[zip],Table3[county])</f>
        <v>Davis County</v>
      </c>
      <c r="J5625" t="str">
        <f>IFERROR(Table1[[#This Row],[County (Utah.gov)]], SUBSTITUTE(Table1[[#This Row],[County (WPR)]], " County", ""))</f>
        <v>Davis</v>
      </c>
    </row>
    <row r="5626" spans="1:10">
      <c r="A5626" t="s">
        <v>140</v>
      </c>
      <c r="B5626" t="s">
        <v>300</v>
      </c>
      <c r="C5626">
        <v>2025</v>
      </c>
      <c r="D5626">
        <v>2</v>
      </c>
      <c r="E5626">
        <v>84015</v>
      </c>
      <c r="F5626" t="s">
        <v>290</v>
      </c>
      <c r="G5626">
        <v>13</v>
      </c>
      <c r="H5626" t="str">
        <f>_xlfn.XLOOKUP(Table1[[#This Row],[ZIPCODE]],Table2[Zip Code],Table2[County])</f>
        <v>Davis</v>
      </c>
      <c r="I5626" t="str">
        <f>_xlfn.XLOOKUP(Table1[[#This Row],[ZIPCODE]],Table3[zip],Table3[county])</f>
        <v>Davis County</v>
      </c>
      <c r="J5626" t="str">
        <f>IFERROR(Table1[[#This Row],[County (Utah.gov)]], SUBSTITUTE(Table1[[#This Row],[County (WPR)]], " County", ""))</f>
        <v>Davis</v>
      </c>
    </row>
    <row r="5627" spans="1:10">
      <c r="A5627" t="s">
        <v>140</v>
      </c>
      <c r="B5627" t="s">
        <v>300</v>
      </c>
      <c r="C5627">
        <v>2025</v>
      </c>
      <c r="D5627">
        <v>2</v>
      </c>
      <c r="E5627">
        <v>84015</v>
      </c>
      <c r="F5627" t="s">
        <v>291</v>
      </c>
      <c r="G5627">
        <v>3</v>
      </c>
      <c r="H5627" t="str">
        <f>_xlfn.XLOOKUP(Table1[[#This Row],[ZIPCODE]],Table2[Zip Code],Table2[County])</f>
        <v>Davis</v>
      </c>
      <c r="I5627" t="str">
        <f>_xlfn.XLOOKUP(Table1[[#This Row],[ZIPCODE]],Table3[zip],Table3[county])</f>
        <v>Davis County</v>
      </c>
      <c r="J5627" t="str">
        <f>IFERROR(Table1[[#This Row],[County (Utah.gov)]], SUBSTITUTE(Table1[[#This Row],[County (WPR)]], " County", ""))</f>
        <v>Davis</v>
      </c>
    </row>
    <row r="5628" spans="1:10">
      <c r="A5628" t="s">
        <v>140</v>
      </c>
      <c r="B5628" t="s">
        <v>300</v>
      </c>
      <c r="C5628">
        <v>2025</v>
      </c>
      <c r="D5628">
        <v>2</v>
      </c>
      <c r="E5628">
        <v>84020</v>
      </c>
      <c r="F5628" t="s">
        <v>290</v>
      </c>
      <c r="G5628">
        <v>1</v>
      </c>
      <c r="H5628" t="str">
        <f>_xlfn.XLOOKUP(Table1[[#This Row],[ZIPCODE]],Table2[Zip Code],Table2[County])</f>
        <v>Salt Lake</v>
      </c>
      <c r="I5628" t="str">
        <f>_xlfn.XLOOKUP(Table1[[#This Row],[ZIPCODE]],Table3[zip],Table3[county])</f>
        <v>Salt Lake County</v>
      </c>
      <c r="J5628" t="str">
        <f>IFERROR(Table1[[#This Row],[County (Utah.gov)]], SUBSTITUTE(Table1[[#This Row],[County (WPR)]], " County", ""))</f>
        <v>Salt Lake</v>
      </c>
    </row>
    <row r="5629" spans="1:10">
      <c r="A5629" t="s">
        <v>140</v>
      </c>
      <c r="B5629" t="s">
        <v>300</v>
      </c>
      <c r="C5629">
        <v>2025</v>
      </c>
      <c r="D5629">
        <v>2</v>
      </c>
      <c r="E5629">
        <v>84025</v>
      </c>
      <c r="F5629" t="s">
        <v>290</v>
      </c>
      <c r="G5629">
        <v>3</v>
      </c>
      <c r="H5629" t="str">
        <f>_xlfn.XLOOKUP(Table1[[#This Row],[ZIPCODE]],Table2[Zip Code],Table2[County])</f>
        <v>Davis</v>
      </c>
      <c r="I5629" t="str">
        <f>_xlfn.XLOOKUP(Table1[[#This Row],[ZIPCODE]],Table3[zip],Table3[county])</f>
        <v>Davis County</v>
      </c>
      <c r="J5629" t="str">
        <f>IFERROR(Table1[[#This Row],[County (Utah.gov)]], SUBSTITUTE(Table1[[#This Row],[County (WPR)]], " County", ""))</f>
        <v>Davis</v>
      </c>
    </row>
    <row r="5630" spans="1:10">
      <c r="A5630" t="s">
        <v>140</v>
      </c>
      <c r="B5630" t="s">
        <v>300</v>
      </c>
      <c r="C5630">
        <v>2025</v>
      </c>
      <c r="D5630">
        <v>2</v>
      </c>
      <c r="E5630">
        <v>84025</v>
      </c>
      <c r="F5630" t="s">
        <v>291</v>
      </c>
      <c r="G5630">
        <v>11</v>
      </c>
      <c r="H5630" t="str">
        <f>_xlfn.XLOOKUP(Table1[[#This Row],[ZIPCODE]],Table2[Zip Code],Table2[County])</f>
        <v>Davis</v>
      </c>
      <c r="I5630" t="str">
        <f>_xlfn.XLOOKUP(Table1[[#This Row],[ZIPCODE]],Table3[zip],Table3[county])</f>
        <v>Davis County</v>
      </c>
      <c r="J5630" t="str">
        <f>IFERROR(Table1[[#This Row],[County (Utah.gov)]], SUBSTITUTE(Table1[[#This Row],[County (WPR)]], " County", ""))</f>
        <v>Davis</v>
      </c>
    </row>
    <row r="5631" spans="1:10">
      <c r="A5631" t="s">
        <v>140</v>
      </c>
      <c r="B5631" t="s">
        <v>300</v>
      </c>
      <c r="C5631">
        <v>2025</v>
      </c>
      <c r="D5631">
        <v>2</v>
      </c>
      <c r="E5631">
        <v>84036</v>
      </c>
      <c r="F5631" t="s">
        <v>290</v>
      </c>
      <c r="G5631">
        <v>1</v>
      </c>
      <c r="H5631" t="str">
        <f>_xlfn.XLOOKUP(Table1[[#This Row],[ZIPCODE]],Table2[Zip Code],Table2[County])</f>
        <v>Summit</v>
      </c>
      <c r="I5631" t="str">
        <f>_xlfn.XLOOKUP(Table1[[#This Row],[ZIPCODE]],Table3[zip],Table3[county])</f>
        <v>Summit County</v>
      </c>
      <c r="J5631" t="str">
        <f>IFERROR(Table1[[#This Row],[County (Utah.gov)]], SUBSTITUTE(Table1[[#This Row],[County (WPR)]], " County", ""))</f>
        <v>Summit</v>
      </c>
    </row>
    <row r="5632" spans="1:10">
      <c r="A5632" t="s">
        <v>140</v>
      </c>
      <c r="B5632" t="s">
        <v>300</v>
      </c>
      <c r="C5632">
        <v>2025</v>
      </c>
      <c r="D5632">
        <v>2</v>
      </c>
      <c r="E5632">
        <v>84037</v>
      </c>
      <c r="F5632" t="s">
        <v>290</v>
      </c>
      <c r="G5632">
        <v>6</v>
      </c>
      <c r="H5632" t="str">
        <f>_xlfn.XLOOKUP(Table1[[#This Row],[ZIPCODE]],Table2[Zip Code],Table2[County])</f>
        <v>Davis</v>
      </c>
      <c r="I5632" t="str">
        <f>_xlfn.XLOOKUP(Table1[[#This Row],[ZIPCODE]],Table3[zip],Table3[county])</f>
        <v>Davis County</v>
      </c>
      <c r="J5632" t="str">
        <f>IFERROR(Table1[[#This Row],[County (Utah.gov)]], SUBSTITUTE(Table1[[#This Row],[County (WPR)]], " County", ""))</f>
        <v>Davis</v>
      </c>
    </row>
    <row r="5633" spans="1:10">
      <c r="A5633" t="s">
        <v>140</v>
      </c>
      <c r="B5633" t="s">
        <v>300</v>
      </c>
      <c r="C5633">
        <v>2025</v>
      </c>
      <c r="D5633">
        <v>2</v>
      </c>
      <c r="E5633">
        <v>84037</v>
      </c>
      <c r="F5633" t="s">
        <v>291</v>
      </c>
      <c r="G5633">
        <v>1</v>
      </c>
      <c r="H5633" t="str">
        <f>_xlfn.XLOOKUP(Table1[[#This Row],[ZIPCODE]],Table2[Zip Code],Table2[County])</f>
        <v>Davis</v>
      </c>
      <c r="I5633" t="str">
        <f>_xlfn.XLOOKUP(Table1[[#This Row],[ZIPCODE]],Table3[zip],Table3[county])</f>
        <v>Davis County</v>
      </c>
      <c r="J5633" t="str">
        <f>IFERROR(Table1[[#This Row],[County (Utah.gov)]], SUBSTITUTE(Table1[[#This Row],[County (WPR)]], " County", ""))</f>
        <v>Davis</v>
      </c>
    </row>
    <row r="5634" spans="1:10">
      <c r="A5634" t="s">
        <v>140</v>
      </c>
      <c r="B5634" t="s">
        <v>300</v>
      </c>
      <c r="C5634">
        <v>2025</v>
      </c>
      <c r="D5634">
        <v>2</v>
      </c>
      <c r="E5634">
        <v>84040</v>
      </c>
      <c r="F5634" t="s">
        <v>290</v>
      </c>
      <c r="G5634">
        <v>3</v>
      </c>
      <c r="H5634" t="str">
        <f>_xlfn.XLOOKUP(Table1[[#This Row],[ZIPCODE]],Table2[Zip Code],Table2[County])</f>
        <v>Davis</v>
      </c>
      <c r="I5634" t="str">
        <f>_xlfn.XLOOKUP(Table1[[#This Row],[ZIPCODE]],Table3[zip],Table3[county])</f>
        <v>Davis County</v>
      </c>
      <c r="J5634" t="str">
        <f>IFERROR(Table1[[#This Row],[County (Utah.gov)]], SUBSTITUTE(Table1[[#This Row],[County (WPR)]], " County", ""))</f>
        <v>Davis</v>
      </c>
    </row>
    <row r="5635" spans="1:10">
      <c r="A5635" t="s">
        <v>140</v>
      </c>
      <c r="B5635" t="s">
        <v>300</v>
      </c>
      <c r="C5635">
        <v>2025</v>
      </c>
      <c r="D5635">
        <v>2</v>
      </c>
      <c r="E5635">
        <v>84040</v>
      </c>
      <c r="F5635" t="s">
        <v>291</v>
      </c>
      <c r="G5635">
        <v>1</v>
      </c>
      <c r="H5635" t="str">
        <f>_xlfn.XLOOKUP(Table1[[#This Row],[ZIPCODE]],Table2[Zip Code],Table2[County])</f>
        <v>Davis</v>
      </c>
      <c r="I5635" t="str">
        <f>_xlfn.XLOOKUP(Table1[[#This Row],[ZIPCODE]],Table3[zip],Table3[county])</f>
        <v>Davis County</v>
      </c>
      <c r="J5635" t="str">
        <f>IFERROR(Table1[[#This Row],[County (Utah.gov)]], SUBSTITUTE(Table1[[#This Row],[County (WPR)]], " County", ""))</f>
        <v>Davis</v>
      </c>
    </row>
    <row r="5636" spans="1:10">
      <c r="A5636" t="s">
        <v>140</v>
      </c>
      <c r="B5636" t="s">
        <v>300</v>
      </c>
      <c r="C5636">
        <v>2025</v>
      </c>
      <c r="D5636">
        <v>2</v>
      </c>
      <c r="E5636">
        <v>84041</v>
      </c>
      <c r="F5636" t="s">
        <v>290</v>
      </c>
      <c r="G5636">
        <v>7</v>
      </c>
      <c r="H5636" t="str">
        <f>_xlfn.XLOOKUP(Table1[[#This Row],[ZIPCODE]],Table2[Zip Code],Table2[County])</f>
        <v>Davis</v>
      </c>
      <c r="I5636" t="str">
        <f>_xlfn.XLOOKUP(Table1[[#This Row],[ZIPCODE]],Table3[zip],Table3[county])</f>
        <v>Davis County</v>
      </c>
      <c r="J5636" t="str">
        <f>IFERROR(Table1[[#This Row],[County (Utah.gov)]], SUBSTITUTE(Table1[[#This Row],[County (WPR)]], " County", ""))</f>
        <v>Davis</v>
      </c>
    </row>
    <row r="5637" spans="1:10">
      <c r="A5637" t="s">
        <v>140</v>
      </c>
      <c r="B5637" t="s">
        <v>300</v>
      </c>
      <c r="C5637">
        <v>2025</v>
      </c>
      <c r="D5637">
        <v>2</v>
      </c>
      <c r="E5637">
        <v>84041</v>
      </c>
      <c r="F5637" t="s">
        <v>291</v>
      </c>
      <c r="G5637">
        <v>1</v>
      </c>
      <c r="H5637" t="str">
        <f>_xlfn.XLOOKUP(Table1[[#This Row],[ZIPCODE]],Table2[Zip Code],Table2[County])</f>
        <v>Davis</v>
      </c>
      <c r="I5637" t="str">
        <f>_xlfn.XLOOKUP(Table1[[#This Row],[ZIPCODE]],Table3[zip],Table3[county])</f>
        <v>Davis County</v>
      </c>
      <c r="J5637" t="str">
        <f>IFERROR(Table1[[#This Row],[County (Utah.gov)]], SUBSTITUTE(Table1[[#This Row],[County (WPR)]], " County", ""))</f>
        <v>Davis</v>
      </c>
    </row>
    <row r="5638" spans="1:10">
      <c r="A5638" t="s">
        <v>140</v>
      </c>
      <c r="B5638" t="s">
        <v>300</v>
      </c>
      <c r="C5638">
        <v>2025</v>
      </c>
      <c r="D5638">
        <v>2</v>
      </c>
      <c r="E5638">
        <v>84043</v>
      </c>
      <c r="F5638" t="s">
        <v>290</v>
      </c>
      <c r="G5638">
        <v>2</v>
      </c>
      <c r="H5638" t="str">
        <f>_xlfn.XLOOKUP(Table1[[#This Row],[ZIPCODE]],Table2[Zip Code],Table2[County])</f>
        <v>Utah</v>
      </c>
      <c r="I5638" t="str">
        <f>_xlfn.XLOOKUP(Table1[[#This Row],[ZIPCODE]],Table3[zip],Table3[county])</f>
        <v>Utah County</v>
      </c>
      <c r="J5638" t="str">
        <f>IFERROR(Table1[[#This Row],[County (Utah.gov)]], SUBSTITUTE(Table1[[#This Row],[County (WPR)]], " County", ""))</f>
        <v>Utah</v>
      </c>
    </row>
    <row r="5639" spans="1:10">
      <c r="A5639" t="s">
        <v>140</v>
      </c>
      <c r="B5639" t="s">
        <v>300</v>
      </c>
      <c r="C5639">
        <v>2025</v>
      </c>
      <c r="D5639">
        <v>2</v>
      </c>
      <c r="E5639">
        <v>84045</v>
      </c>
      <c r="F5639" t="s">
        <v>290</v>
      </c>
      <c r="G5639">
        <v>1</v>
      </c>
      <c r="H5639" t="e">
        <f>_xlfn.XLOOKUP(Table1[[#This Row],[ZIPCODE]],Table2[Zip Code],Table2[County])</f>
        <v>#N/A</v>
      </c>
      <c r="I5639" t="str">
        <f>_xlfn.XLOOKUP(Table1[[#This Row],[ZIPCODE]],Table3[zip],Table3[county])</f>
        <v>Utah County</v>
      </c>
      <c r="J5639" t="str">
        <f>IFERROR(Table1[[#This Row],[County (Utah.gov)]], SUBSTITUTE(Table1[[#This Row],[County (WPR)]], " County", ""))</f>
        <v>Utah</v>
      </c>
    </row>
    <row r="5640" spans="1:10">
      <c r="A5640" t="s">
        <v>140</v>
      </c>
      <c r="B5640" t="s">
        <v>300</v>
      </c>
      <c r="C5640">
        <v>2025</v>
      </c>
      <c r="D5640">
        <v>2</v>
      </c>
      <c r="E5640">
        <v>84050</v>
      </c>
      <c r="F5640" t="s">
        <v>290</v>
      </c>
      <c r="G5640">
        <v>1</v>
      </c>
      <c r="H5640" t="str">
        <f>_xlfn.XLOOKUP(Table1[[#This Row],[ZIPCODE]],Table2[Zip Code],Table2[County])</f>
        <v>Morgan</v>
      </c>
      <c r="I5640" t="str">
        <f>_xlfn.XLOOKUP(Table1[[#This Row],[ZIPCODE]],Table3[zip],Table3[county])</f>
        <v>Morgan County</v>
      </c>
      <c r="J5640" t="str">
        <f>IFERROR(Table1[[#This Row],[County (Utah.gov)]], SUBSTITUTE(Table1[[#This Row],[County (WPR)]], " County", ""))</f>
        <v>Morgan</v>
      </c>
    </row>
    <row r="5641" spans="1:10">
      <c r="A5641" t="s">
        <v>140</v>
      </c>
      <c r="B5641" t="s">
        <v>300</v>
      </c>
      <c r="C5641">
        <v>2025</v>
      </c>
      <c r="D5641">
        <v>2</v>
      </c>
      <c r="E5641">
        <v>84054</v>
      </c>
      <c r="F5641" t="s">
        <v>290</v>
      </c>
      <c r="G5641">
        <v>1</v>
      </c>
      <c r="H5641" t="str">
        <f>_xlfn.XLOOKUP(Table1[[#This Row],[ZIPCODE]],Table2[Zip Code],Table2[County])</f>
        <v>Davis</v>
      </c>
      <c r="I5641" t="str">
        <f>_xlfn.XLOOKUP(Table1[[#This Row],[ZIPCODE]],Table3[zip],Table3[county])</f>
        <v>Davis County</v>
      </c>
      <c r="J5641" t="str">
        <f>IFERROR(Table1[[#This Row],[County (Utah.gov)]], SUBSTITUTE(Table1[[#This Row],[County (WPR)]], " County", ""))</f>
        <v>Davis</v>
      </c>
    </row>
    <row r="5642" spans="1:10">
      <c r="A5642" t="s">
        <v>140</v>
      </c>
      <c r="B5642" t="s">
        <v>300</v>
      </c>
      <c r="C5642">
        <v>2025</v>
      </c>
      <c r="D5642">
        <v>2</v>
      </c>
      <c r="E5642">
        <v>84057</v>
      </c>
      <c r="F5642" t="s">
        <v>290</v>
      </c>
      <c r="G5642">
        <v>2</v>
      </c>
      <c r="H5642" t="str">
        <f>_xlfn.XLOOKUP(Table1[[#This Row],[ZIPCODE]],Table2[Zip Code],Table2[County])</f>
        <v>Utah</v>
      </c>
      <c r="I5642" t="str">
        <f>_xlfn.XLOOKUP(Table1[[#This Row],[ZIPCODE]],Table3[zip],Table3[county])</f>
        <v>Utah County</v>
      </c>
      <c r="J5642" t="str">
        <f>IFERROR(Table1[[#This Row],[County (Utah.gov)]], SUBSTITUTE(Table1[[#This Row],[County (WPR)]], " County", ""))</f>
        <v>Utah</v>
      </c>
    </row>
    <row r="5643" spans="1:10">
      <c r="A5643" t="s">
        <v>140</v>
      </c>
      <c r="B5643" t="s">
        <v>300</v>
      </c>
      <c r="C5643">
        <v>2025</v>
      </c>
      <c r="D5643">
        <v>2</v>
      </c>
      <c r="E5643">
        <v>84062</v>
      </c>
      <c r="F5643" t="s">
        <v>290</v>
      </c>
      <c r="G5643">
        <v>2</v>
      </c>
      <c r="H5643" t="str">
        <f>_xlfn.XLOOKUP(Table1[[#This Row],[ZIPCODE]],Table2[Zip Code],Table2[County])</f>
        <v>Utah</v>
      </c>
      <c r="I5643" t="str">
        <f>_xlfn.XLOOKUP(Table1[[#This Row],[ZIPCODE]],Table3[zip],Table3[county])</f>
        <v>Utah County</v>
      </c>
      <c r="J5643" t="str">
        <f>IFERROR(Table1[[#This Row],[County (Utah.gov)]], SUBSTITUTE(Table1[[#This Row],[County (WPR)]], " County", ""))</f>
        <v>Utah</v>
      </c>
    </row>
    <row r="5644" spans="1:10">
      <c r="A5644" t="s">
        <v>140</v>
      </c>
      <c r="B5644" t="s">
        <v>300</v>
      </c>
      <c r="C5644">
        <v>2025</v>
      </c>
      <c r="D5644">
        <v>2</v>
      </c>
      <c r="E5644">
        <v>84067</v>
      </c>
      <c r="F5644" t="s">
        <v>290</v>
      </c>
      <c r="G5644">
        <v>5</v>
      </c>
      <c r="H5644" t="str">
        <f>_xlfn.XLOOKUP(Table1[[#This Row],[ZIPCODE]],Table2[Zip Code],Table2[County])</f>
        <v>Weber</v>
      </c>
      <c r="I5644" t="str">
        <f>_xlfn.XLOOKUP(Table1[[#This Row],[ZIPCODE]],Table3[zip],Table3[county])</f>
        <v>Weber County</v>
      </c>
      <c r="J5644" t="str">
        <f>IFERROR(Table1[[#This Row],[County (Utah.gov)]], SUBSTITUTE(Table1[[#This Row],[County (WPR)]], " County", ""))</f>
        <v>Weber</v>
      </c>
    </row>
    <row r="5645" spans="1:10">
      <c r="A5645" t="s">
        <v>140</v>
      </c>
      <c r="B5645" t="s">
        <v>300</v>
      </c>
      <c r="C5645">
        <v>2025</v>
      </c>
      <c r="D5645">
        <v>2</v>
      </c>
      <c r="E5645">
        <v>84074</v>
      </c>
      <c r="F5645" t="s">
        <v>291</v>
      </c>
      <c r="G5645">
        <v>1</v>
      </c>
      <c r="H5645" t="str">
        <f>_xlfn.XLOOKUP(Table1[[#This Row],[ZIPCODE]],Table2[Zip Code],Table2[County])</f>
        <v>Tooele</v>
      </c>
      <c r="I5645" t="str">
        <f>_xlfn.XLOOKUP(Table1[[#This Row],[ZIPCODE]],Table3[zip],Table3[county])</f>
        <v>Tooele County</v>
      </c>
      <c r="J5645" t="str">
        <f>IFERROR(Table1[[#This Row],[County (Utah.gov)]], SUBSTITUTE(Table1[[#This Row],[County (WPR)]], " County", ""))</f>
        <v>Tooele</v>
      </c>
    </row>
    <row r="5646" spans="1:10">
      <c r="A5646" t="s">
        <v>140</v>
      </c>
      <c r="B5646" t="s">
        <v>300</v>
      </c>
      <c r="C5646">
        <v>2025</v>
      </c>
      <c r="D5646">
        <v>2</v>
      </c>
      <c r="E5646">
        <v>84075</v>
      </c>
      <c r="F5646" t="s">
        <v>290</v>
      </c>
      <c r="G5646">
        <v>13</v>
      </c>
      <c r="H5646" t="str">
        <f>_xlfn.XLOOKUP(Table1[[#This Row],[ZIPCODE]],Table2[Zip Code],Table2[County])</f>
        <v>Davis</v>
      </c>
      <c r="I5646" t="str">
        <f>_xlfn.XLOOKUP(Table1[[#This Row],[ZIPCODE]],Table3[zip],Table3[county])</f>
        <v>Davis County</v>
      </c>
      <c r="J5646" t="str">
        <f>IFERROR(Table1[[#This Row],[County (Utah.gov)]], SUBSTITUTE(Table1[[#This Row],[County (WPR)]], " County", ""))</f>
        <v>Davis</v>
      </c>
    </row>
    <row r="5647" spans="1:10">
      <c r="A5647" t="s">
        <v>140</v>
      </c>
      <c r="B5647" t="s">
        <v>300</v>
      </c>
      <c r="C5647">
        <v>2025</v>
      </c>
      <c r="D5647">
        <v>2</v>
      </c>
      <c r="E5647">
        <v>84088</v>
      </c>
      <c r="F5647" t="s">
        <v>290</v>
      </c>
      <c r="G5647">
        <v>1</v>
      </c>
      <c r="H5647" t="str">
        <f>_xlfn.XLOOKUP(Table1[[#This Row],[ZIPCODE]],Table2[Zip Code],Table2[County])</f>
        <v>Salt Lake</v>
      </c>
      <c r="I5647" t="str">
        <f>_xlfn.XLOOKUP(Table1[[#This Row],[ZIPCODE]],Table3[zip],Table3[county])</f>
        <v>Salt Lake County</v>
      </c>
      <c r="J5647" t="str">
        <f>IFERROR(Table1[[#This Row],[County (Utah.gov)]], SUBSTITUTE(Table1[[#This Row],[County (WPR)]], " County", ""))</f>
        <v>Salt Lake</v>
      </c>
    </row>
    <row r="5648" spans="1:10">
      <c r="A5648" t="s">
        <v>140</v>
      </c>
      <c r="B5648" t="s">
        <v>300</v>
      </c>
      <c r="C5648">
        <v>2025</v>
      </c>
      <c r="D5648">
        <v>2</v>
      </c>
      <c r="E5648">
        <v>84095</v>
      </c>
      <c r="F5648" t="s">
        <v>290</v>
      </c>
      <c r="G5648">
        <v>1</v>
      </c>
      <c r="H5648" t="str">
        <f>_xlfn.XLOOKUP(Table1[[#This Row],[ZIPCODE]],Table2[Zip Code],Table2[County])</f>
        <v>Salt Lake</v>
      </c>
      <c r="I5648" t="str">
        <f>_xlfn.XLOOKUP(Table1[[#This Row],[ZIPCODE]],Table3[zip],Table3[county])</f>
        <v>Salt Lake County</v>
      </c>
      <c r="J5648" t="str">
        <f>IFERROR(Table1[[#This Row],[County (Utah.gov)]], SUBSTITUTE(Table1[[#This Row],[County (WPR)]], " County", ""))</f>
        <v>Salt Lake</v>
      </c>
    </row>
    <row r="5649" spans="1:10">
      <c r="A5649" t="s">
        <v>140</v>
      </c>
      <c r="B5649" t="s">
        <v>300</v>
      </c>
      <c r="C5649">
        <v>2025</v>
      </c>
      <c r="D5649">
        <v>2</v>
      </c>
      <c r="E5649">
        <v>84096</v>
      </c>
      <c r="F5649" t="s">
        <v>290</v>
      </c>
      <c r="G5649">
        <v>1</v>
      </c>
      <c r="H5649" t="e">
        <f>_xlfn.XLOOKUP(Table1[[#This Row],[ZIPCODE]],Table2[Zip Code],Table2[County])</f>
        <v>#N/A</v>
      </c>
      <c r="I5649" t="str">
        <f>_xlfn.XLOOKUP(Table1[[#This Row],[ZIPCODE]],Table3[zip],Table3[county])</f>
        <v>Salt Lake County</v>
      </c>
      <c r="J5649" t="str">
        <f>IFERROR(Table1[[#This Row],[County (Utah.gov)]], SUBSTITUTE(Table1[[#This Row],[County (WPR)]], " County", ""))</f>
        <v>Salt Lake</v>
      </c>
    </row>
    <row r="5650" spans="1:10">
      <c r="A5650" t="s">
        <v>140</v>
      </c>
      <c r="B5650" t="s">
        <v>300</v>
      </c>
      <c r="C5650">
        <v>2025</v>
      </c>
      <c r="D5650">
        <v>2</v>
      </c>
      <c r="E5650">
        <v>84097</v>
      </c>
      <c r="F5650" t="s">
        <v>290</v>
      </c>
      <c r="G5650">
        <v>1</v>
      </c>
      <c r="H5650" t="str">
        <f>_xlfn.XLOOKUP(Table1[[#This Row],[ZIPCODE]],Table2[Zip Code],Table2[County])</f>
        <v>Utah</v>
      </c>
      <c r="I5650" t="str">
        <f>_xlfn.XLOOKUP(Table1[[#This Row],[ZIPCODE]],Table3[zip],Table3[county])</f>
        <v>Utah County</v>
      </c>
      <c r="J5650" t="str">
        <f>IFERROR(Table1[[#This Row],[County (Utah.gov)]], SUBSTITUTE(Table1[[#This Row],[County (WPR)]], " County", ""))</f>
        <v>Utah</v>
      </c>
    </row>
    <row r="5651" spans="1:10">
      <c r="A5651" t="s">
        <v>140</v>
      </c>
      <c r="B5651" t="s">
        <v>300</v>
      </c>
      <c r="C5651">
        <v>2025</v>
      </c>
      <c r="D5651">
        <v>2</v>
      </c>
      <c r="E5651">
        <v>84119</v>
      </c>
      <c r="F5651" t="s">
        <v>290</v>
      </c>
      <c r="G5651">
        <v>1</v>
      </c>
      <c r="H5651" t="str">
        <f>_xlfn.XLOOKUP(Table1[[#This Row],[ZIPCODE]],Table2[Zip Code],Table2[County])</f>
        <v>Salt Lake</v>
      </c>
      <c r="I5651" t="str">
        <f>_xlfn.XLOOKUP(Table1[[#This Row],[ZIPCODE]],Table3[zip],Table3[county])</f>
        <v>Salt Lake County</v>
      </c>
      <c r="J5651" t="str">
        <f>IFERROR(Table1[[#This Row],[County (Utah.gov)]], SUBSTITUTE(Table1[[#This Row],[County (WPR)]], " County", ""))</f>
        <v>Salt Lake</v>
      </c>
    </row>
    <row r="5652" spans="1:10">
      <c r="A5652" t="s">
        <v>140</v>
      </c>
      <c r="B5652" t="s">
        <v>300</v>
      </c>
      <c r="C5652">
        <v>2025</v>
      </c>
      <c r="D5652">
        <v>2</v>
      </c>
      <c r="E5652">
        <v>84121</v>
      </c>
      <c r="F5652" t="s">
        <v>290</v>
      </c>
      <c r="G5652">
        <v>1</v>
      </c>
      <c r="H5652" t="str">
        <f>_xlfn.XLOOKUP(Table1[[#This Row],[ZIPCODE]],Table2[Zip Code],Table2[County])</f>
        <v>Salt Lake</v>
      </c>
      <c r="I5652" t="str">
        <f>_xlfn.XLOOKUP(Table1[[#This Row],[ZIPCODE]],Table3[zip],Table3[county])</f>
        <v>Salt Lake County</v>
      </c>
      <c r="J5652" t="str">
        <f>IFERROR(Table1[[#This Row],[County (Utah.gov)]], SUBSTITUTE(Table1[[#This Row],[County (WPR)]], " County", ""))</f>
        <v>Salt Lake</v>
      </c>
    </row>
    <row r="5653" spans="1:10">
      <c r="A5653" t="s">
        <v>140</v>
      </c>
      <c r="B5653" t="s">
        <v>300</v>
      </c>
      <c r="C5653">
        <v>2025</v>
      </c>
      <c r="D5653">
        <v>2</v>
      </c>
      <c r="E5653">
        <v>84302</v>
      </c>
      <c r="F5653" t="s">
        <v>290</v>
      </c>
      <c r="G5653">
        <v>1</v>
      </c>
      <c r="H5653" t="str">
        <f>_xlfn.XLOOKUP(Table1[[#This Row],[ZIPCODE]],Table2[Zip Code],Table2[County])</f>
        <v>Box Elder</v>
      </c>
      <c r="I5653" t="str">
        <f>_xlfn.XLOOKUP(Table1[[#This Row],[ZIPCODE]],Table3[zip],Table3[county])</f>
        <v>Box Elder County</v>
      </c>
      <c r="J5653" t="str">
        <f>IFERROR(Table1[[#This Row],[County (Utah.gov)]], SUBSTITUTE(Table1[[#This Row],[County (WPR)]], " County", ""))</f>
        <v>Box Elder</v>
      </c>
    </row>
    <row r="5654" spans="1:10">
      <c r="A5654" t="s">
        <v>140</v>
      </c>
      <c r="B5654" t="s">
        <v>300</v>
      </c>
      <c r="C5654">
        <v>2025</v>
      </c>
      <c r="D5654">
        <v>2</v>
      </c>
      <c r="E5654">
        <v>84310</v>
      </c>
      <c r="F5654" t="s">
        <v>290</v>
      </c>
      <c r="G5654">
        <v>3</v>
      </c>
      <c r="H5654" t="str">
        <f>_xlfn.XLOOKUP(Table1[[#This Row],[ZIPCODE]],Table2[Zip Code],Table2[County])</f>
        <v>Weber</v>
      </c>
      <c r="I5654" t="str">
        <f>_xlfn.XLOOKUP(Table1[[#This Row],[ZIPCODE]],Table3[zip],Table3[county])</f>
        <v>Weber County</v>
      </c>
      <c r="J5654" t="str">
        <f>IFERROR(Table1[[#This Row],[County (Utah.gov)]], SUBSTITUTE(Table1[[#This Row],[County (WPR)]], " County", ""))</f>
        <v>Weber</v>
      </c>
    </row>
    <row r="5655" spans="1:10">
      <c r="A5655" t="s">
        <v>140</v>
      </c>
      <c r="B5655" t="s">
        <v>300</v>
      </c>
      <c r="C5655">
        <v>2025</v>
      </c>
      <c r="D5655">
        <v>2</v>
      </c>
      <c r="E5655">
        <v>84312</v>
      </c>
      <c r="F5655" t="s">
        <v>290</v>
      </c>
      <c r="G5655">
        <v>1</v>
      </c>
      <c r="H5655" t="str">
        <f>_xlfn.XLOOKUP(Table1[[#This Row],[ZIPCODE]],Table2[Zip Code],Table2[County])</f>
        <v>Box Elder</v>
      </c>
      <c r="I5655" t="str">
        <f>_xlfn.XLOOKUP(Table1[[#This Row],[ZIPCODE]],Table3[zip],Table3[county])</f>
        <v>Box Elder County</v>
      </c>
      <c r="J5655" t="str">
        <f>IFERROR(Table1[[#This Row],[County (Utah.gov)]], SUBSTITUTE(Table1[[#This Row],[County (WPR)]], " County", ""))</f>
        <v>Box Elder</v>
      </c>
    </row>
    <row r="5656" spans="1:10">
      <c r="A5656" t="s">
        <v>140</v>
      </c>
      <c r="B5656" t="s">
        <v>300</v>
      </c>
      <c r="C5656">
        <v>2025</v>
      </c>
      <c r="D5656">
        <v>2</v>
      </c>
      <c r="E5656">
        <v>84315</v>
      </c>
      <c r="F5656" t="s">
        <v>290</v>
      </c>
      <c r="G5656">
        <v>1</v>
      </c>
      <c r="H5656" t="str">
        <f>_xlfn.XLOOKUP(Table1[[#This Row],[ZIPCODE]],Table2[Zip Code],Table2[County])</f>
        <v>Weber</v>
      </c>
      <c r="I5656" t="str">
        <f>_xlfn.XLOOKUP(Table1[[#This Row],[ZIPCODE]],Table3[zip],Table3[county])</f>
        <v>Weber County</v>
      </c>
      <c r="J5656" t="str">
        <f>IFERROR(Table1[[#This Row],[County (Utah.gov)]], SUBSTITUTE(Table1[[#This Row],[County (WPR)]], " County", ""))</f>
        <v>Weber</v>
      </c>
    </row>
    <row r="5657" spans="1:10">
      <c r="A5657" t="s">
        <v>140</v>
      </c>
      <c r="B5657" t="s">
        <v>300</v>
      </c>
      <c r="C5657">
        <v>2025</v>
      </c>
      <c r="D5657">
        <v>2</v>
      </c>
      <c r="E5657">
        <v>84317</v>
      </c>
      <c r="F5657" t="s">
        <v>290</v>
      </c>
      <c r="G5657">
        <v>1</v>
      </c>
      <c r="H5657" t="str">
        <f>_xlfn.XLOOKUP(Table1[[#This Row],[ZIPCODE]],Table2[Zip Code],Table2[County])</f>
        <v>Weber</v>
      </c>
      <c r="I5657" t="str">
        <f>_xlfn.XLOOKUP(Table1[[#This Row],[ZIPCODE]],Table3[zip],Table3[county])</f>
        <v>Weber County</v>
      </c>
      <c r="J5657" t="str">
        <f>IFERROR(Table1[[#This Row],[County (Utah.gov)]], SUBSTITUTE(Table1[[#This Row],[County (WPR)]], " County", ""))</f>
        <v>Weber</v>
      </c>
    </row>
    <row r="5658" spans="1:10">
      <c r="A5658" t="s">
        <v>140</v>
      </c>
      <c r="B5658" t="s">
        <v>300</v>
      </c>
      <c r="C5658">
        <v>2025</v>
      </c>
      <c r="D5658">
        <v>2</v>
      </c>
      <c r="E5658">
        <v>84318</v>
      </c>
      <c r="F5658" t="s">
        <v>290</v>
      </c>
      <c r="G5658">
        <v>1</v>
      </c>
      <c r="H5658" t="str">
        <f>_xlfn.XLOOKUP(Table1[[#This Row],[ZIPCODE]],Table2[Zip Code],Table2[County])</f>
        <v>Cache</v>
      </c>
      <c r="I5658" t="str">
        <f>_xlfn.XLOOKUP(Table1[[#This Row],[ZIPCODE]],Table3[zip],Table3[county])</f>
        <v>Cache County</v>
      </c>
      <c r="J5658" t="str">
        <f>IFERROR(Table1[[#This Row],[County (Utah.gov)]], SUBSTITUTE(Table1[[#This Row],[County (WPR)]], " County", ""))</f>
        <v>Cache</v>
      </c>
    </row>
    <row r="5659" spans="1:10">
      <c r="A5659" t="s">
        <v>140</v>
      </c>
      <c r="B5659" t="s">
        <v>300</v>
      </c>
      <c r="C5659">
        <v>2025</v>
      </c>
      <c r="D5659">
        <v>2</v>
      </c>
      <c r="E5659">
        <v>84321</v>
      </c>
      <c r="F5659" t="s">
        <v>290</v>
      </c>
      <c r="G5659">
        <v>2</v>
      </c>
      <c r="H5659" t="str">
        <f>_xlfn.XLOOKUP(Table1[[#This Row],[ZIPCODE]],Table2[Zip Code],Table2[County])</f>
        <v>Cache</v>
      </c>
      <c r="I5659" t="str">
        <f>_xlfn.XLOOKUP(Table1[[#This Row],[ZIPCODE]],Table3[zip],Table3[county])</f>
        <v>Cache County</v>
      </c>
      <c r="J5659" t="str">
        <f>IFERROR(Table1[[#This Row],[County (Utah.gov)]], SUBSTITUTE(Table1[[#This Row],[County (WPR)]], " County", ""))</f>
        <v>Cache</v>
      </c>
    </row>
    <row r="5660" spans="1:10">
      <c r="A5660" t="s">
        <v>140</v>
      </c>
      <c r="B5660" t="s">
        <v>300</v>
      </c>
      <c r="C5660">
        <v>2025</v>
      </c>
      <c r="D5660">
        <v>2</v>
      </c>
      <c r="E5660">
        <v>84335</v>
      </c>
      <c r="F5660" t="s">
        <v>290</v>
      </c>
      <c r="G5660">
        <v>1</v>
      </c>
      <c r="H5660" t="str">
        <f>_xlfn.XLOOKUP(Table1[[#This Row],[ZIPCODE]],Table2[Zip Code],Table2[County])</f>
        <v>Cache</v>
      </c>
      <c r="I5660" t="str">
        <f>_xlfn.XLOOKUP(Table1[[#This Row],[ZIPCODE]],Table3[zip],Table3[county])</f>
        <v>Cache County</v>
      </c>
      <c r="J5660" t="str">
        <f>IFERROR(Table1[[#This Row],[County (Utah.gov)]], SUBSTITUTE(Table1[[#This Row],[County (WPR)]], " County", ""))</f>
        <v>Cache</v>
      </c>
    </row>
    <row r="5661" spans="1:10">
      <c r="A5661" t="s">
        <v>140</v>
      </c>
      <c r="B5661" t="s">
        <v>300</v>
      </c>
      <c r="C5661">
        <v>2025</v>
      </c>
      <c r="D5661">
        <v>2</v>
      </c>
      <c r="E5661">
        <v>84337</v>
      </c>
      <c r="F5661" t="s">
        <v>290</v>
      </c>
      <c r="G5661">
        <v>3</v>
      </c>
      <c r="H5661" t="str">
        <f>_xlfn.XLOOKUP(Table1[[#This Row],[ZIPCODE]],Table2[Zip Code],Table2[County])</f>
        <v>Box Elder</v>
      </c>
      <c r="I5661" t="str">
        <f>_xlfn.XLOOKUP(Table1[[#This Row],[ZIPCODE]],Table3[zip],Table3[county])</f>
        <v>Box Elder County</v>
      </c>
      <c r="J5661" t="str">
        <f>IFERROR(Table1[[#This Row],[County (Utah.gov)]], SUBSTITUTE(Table1[[#This Row],[County (WPR)]], " County", ""))</f>
        <v>Box Elder</v>
      </c>
    </row>
    <row r="5662" spans="1:10">
      <c r="A5662" t="s">
        <v>140</v>
      </c>
      <c r="B5662" t="s">
        <v>300</v>
      </c>
      <c r="C5662">
        <v>2025</v>
      </c>
      <c r="D5662">
        <v>2</v>
      </c>
      <c r="E5662">
        <v>84339</v>
      </c>
      <c r="F5662" t="s">
        <v>290</v>
      </c>
      <c r="G5662">
        <v>1</v>
      </c>
      <c r="H5662" t="str">
        <f>_xlfn.XLOOKUP(Table1[[#This Row],[ZIPCODE]],Table2[Zip Code],Table2[County])</f>
        <v>Cache</v>
      </c>
      <c r="I5662" t="str">
        <f>_xlfn.XLOOKUP(Table1[[#This Row],[ZIPCODE]],Table3[zip],Table3[county])</f>
        <v>Cache County</v>
      </c>
      <c r="J5662" t="str">
        <f>IFERROR(Table1[[#This Row],[County (Utah.gov)]], SUBSTITUTE(Table1[[#This Row],[County (WPR)]], " County", ""))</f>
        <v>Cache</v>
      </c>
    </row>
    <row r="5663" spans="1:10">
      <c r="A5663" t="s">
        <v>140</v>
      </c>
      <c r="B5663" t="s">
        <v>300</v>
      </c>
      <c r="C5663">
        <v>2025</v>
      </c>
      <c r="D5663">
        <v>2</v>
      </c>
      <c r="E5663">
        <v>84401</v>
      </c>
      <c r="F5663" t="s">
        <v>290</v>
      </c>
      <c r="G5663">
        <v>10</v>
      </c>
      <c r="H5663" t="str">
        <f>_xlfn.XLOOKUP(Table1[[#This Row],[ZIPCODE]],Table2[Zip Code],Table2[County])</f>
        <v>Weber</v>
      </c>
      <c r="I5663" t="str">
        <f>_xlfn.XLOOKUP(Table1[[#This Row],[ZIPCODE]],Table3[zip],Table3[county])</f>
        <v>Weber County</v>
      </c>
      <c r="J5663" t="str">
        <f>IFERROR(Table1[[#This Row],[County (Utah.gov)]], SUBSTITUTE(Table1[[#This Row],[County (WPR)]], " County", ""))</f>
        <v>Weber</v>
      </c>
    </row>
    <row r="5664" spans="1:10">
      <c r="A5664" t="s">
        <v>140</v>
      </c>
      <c r="B5664" t="s">
        <v>300</v>
      </c>
      <c r="C5664">
        <v>2025</v>
      </c>
      <c r="D5664">
        <v>2</v>
      </c>
      <c r="E5664">
        <v>84401</v>
      </c>
      <c r="F5664" t="s">
        <v>291</v>
      </c>
      <c r="G5664">
        <v>6</v>
      </c>
      <c r="H5664" t="str">
        <f>_xlfn.XLOOKUP(Table1[[#This Row],[ZIPCODE]],Table2[Zip Code],Table2[County])</f>
        <v>Weber</v>
      </c>
      <c r="I5664" t="str">
        <f>_xlfn.XLOOKUP(Table1[[#This Row],[ZIPCODE]],Table3[zip],Table3[county])</f>
        <v>Weber County</v>
      </c>
      <c r="J5664" t="str">
        <f>IFERROR(Table1[[#This Row],[County (Utah.gov)]], SUBSTITUTE(Table1[[#This Row],[County (WPR)]], " County", ""))</f>
        <v>Weber</v>
      </c>
    </row>
    <row r="5665" spans="1:10">
      <c r="A5665" t="s">
        <v>140</v>
      </c>
      <c r="B5665" t="s">
        <v>300</v>
      </c>
      <c r="C5665">
        <v>2025</v>
      </c>
      <c r="D5665">
        <v>2</v>
      </c>
      <c r="E5665">
        <v>84403</v>
      </c>
      <c r="F5665" t="s">
        <v>290</v>
      </c>
      <c r="G5665">
        <v>9</v>
      </c>
      <c r="H5665" t="str">
        <f>_xlfn.XLOOKUP(Table1[[#This Row],[ZIPCODE]],Table2[Zip Code],Table2[County])</f>
        <v>Weber</v>
      </c>
      <c r="I5665" t="str">
        <f>_xlfn.XLOOKUP(Table1[[#This Row],[ZIPCODE]],Table3[zip],Table3[county])</f>
        <v>Weber County</v>
      </c>
      <c r="J5665" t="str">
        <f>IFERROR(Table1[[#This Row],[County (Utah.gov)]], SUBSTITUTE(Table1[[#This Row],[County (WPR)]], " County", ""))</f>
        <v>Weber</v>
      </c>
    </row>
    <row r="5666" spans="1:10">
      <c r="A5666" t="s">
        <v>140</v>
      </c>
      <c r="B5666" t="s">
        <v>300</v>
      </c>
      <c r="C5666">
        <v>2025</v>
      </c>
      <c r="D5666">
        <v>2</v>
      </c>
      <c r="E5666">
        <v>84403</v>
      </c>
      <c r="F5666" t="s">
        <v>291</v>
      </c>
      <c r="G5666">
        <v>3</v>
      </c>
      <c r="H5666" t="str">
        <f>_xlfn.XLOOKUP(Table1[[#This Row],[ZIPCODE]],Table2[Zip Code],Table2[County])</f>
        <v>Weber</v>
      </c>
      <c r="I5666" t="str">
        <f>_xlfn.XLOOKUP(Table1[[#This Row],[ZIPCODE]],Table3[zip],Table3[county])</f>
        <v>Weber County</v>
      </c>
      <c r="J5666" t="str">
        <f>IFERROR(Table1[[#This Row],[County (Utah.gov)]], SUBSTITUTE(Table1[[#This Row],[County (WPR)]], " County", ""))</f>
        <v>Weber</v>
      </c>
    </row>
    <row r="5667" spans="1:10">
      <c r="A5667" t="s">
        <v>140</v>
      </c>
      <c r="B5667" t="s">
        <v>300</v>
      </c>
      <c r="C5667">
        <v>2025</v>
      </c>
      <c r="D5667">
        <v>2</v>
      </c>
      <c r="E5667">
        <v>84404</v>
      </c>
      <c r="F5667" t="s">
        <v>290</v>
      </c>
      <c r="G5667">
        <v>13</v>
      </c>
      <c r="H5667" t="str">
        <f>_xlfn.XLOOKUP(Table1[[#This Row],[ZIPCODE]],Table2[Zip Code],Table2[County])</f>
        <v>Weber</v>
      </c>
      <c r="I5667" t="str">
        <f>_xlfn.XLOOKUP(Table1[[#This Row],[ZIPCODE]],Table3[zip],Table3[county])</f>
        <v>Weber County</v>
      </c>
      <c r="J5667" t="str">
        <f>IFERROR(Table1[[#This Row],[County (Utah.gov)]], SUBSTITUTE(Table1[[#This Row],[County (WPR)]], " County", ""))</f>
        <v>Weber</v>
      </c>
    </row>
    <row r="5668" spans="1:10">
      <c r="A5668" t="s">
        <v>140</v>
      </c>
      <c r="B5668" t="s">
        <v>300</v>
      </c>
      <c r="C5668">
        <v>2025</v>
      </c>
      <c r="D5668">
        <v>2</v>
      </c>
      <c r="E5668">
        <v>84405</v>
      </c>
      <c r="F5668" t="s">
        <v>290</v>
      </c>
      <c r="G5668">
        <v>7</v>
      </c>
      <c r="H5668" t="str">
        <f>_xlfn.XLOOKUP(Table1[[#This Row],[ZIPCODE]],Table2[Zip Code],Table2[County])</f>
        <v>Weber</v>
      </c>
      <c r="I5668" t="str">
        <f>_xlfn.XLOOKUP(Table1[[#This Row],[ZIPCODE]],Table3[zip],Table3[county])</f>
        <v>Weber County</v>
      </c>
      <c r="J5668" t="str">
        <f>IFERROR(Table1[[#This Row],[County (Utah.gov)]], SUBSTITUTE(Table1[[#This Row],[County (WPR)]], " County", ""))</f>
        <v>Weber</v>
      </c>
    </row>
    <row r="5669" spans="1:10">
      <c r="A5669" t="s">
        <v>140</v>
      </c>
      <c r="B5669" t="s">
        <v>300</v>
      </c>
      <c r="C5669">
        <v>2025</v>
      </c>
      <c r="D5669">
        <v>2</v>
      </c>
      <c r="E5669">
        <v>84408</v>
      </c>
      <c r="F5669" t="s">
        <v>290</v>
      </c>
      <c r="G5669">
        <v>2</v>
      </c>
      <c r="H5669" t="str">
        <f>_xlfn.XLOOKUP(Table1[[#This Row],[ZIPCODE]],Table2[Zip Code],Table2[County])</f>
        <v>Weber</v>
      </c>
      <c r="I5669" t="str">
        <f>_xlfn.XLOOKUP(Table1[[#This Row],[ZIPCODE]],Table3[zip],Table3[county])</f>
        <v>Weber County</v>
      </c>
      <c r="J5669" t="str">
        <f>IFERROR(Table1[[#This Row],[County (Utah.gov)]], SUBSTITUTE(Table1[[#This Row],[County (WPR)]], " County", ""))</f>
        <v>Weber</v>
      </c>
    </row>
    <row r="5670" spans="1:10">
      <c r="A5670" t="s">
        <v>140</v>
      </c>
      <c r="B5670" t="s">
        <v>300</v>
      </c>
      <c r="C5670">
        <v>2025</v>
      </c>
      <c r="D5670">
        <v>2</v>
      </c>
      <c r="E5670">
        <v>84414</v>
      </c>
      <c r="F5670" t="s">
        <v>290</v>
      </c>
      <c r="G5670">
        <v>9</v>
      </c>
      <c r="H5670" t="str">
        <f>_xlfn.XLOOKUP(Table1[[#This Row],[ZIPCODE]],Table2[Zip Code],Table2[County])</f>
        <v>Weber</v>
      </c>
      <c r="I5670" t="str">
        <f>_xlfn.XLOOKUP(Table1[[#This Row],[ZIPCODE]],Table3[zip],Table3[county])</f>
        <v>Weber County</v>
      </c>
      <c r="J5670" t="str">
        <f>IFERROR(Table1[[#This Row],[County (Utah.gov)]], SUBSTITUTE(Table1[[#This Row],[County (WPR)]], " County", ""))</f>
        <v>Weber</v>
      </c>
    </row>
    <row r="5671" spans="1:10">
      <c r="A5671" t="s">
        <v>140</v>
      </c>
      <c r="B5671" t="s">
        <v>300</v>
      </c>
      <c r="C5671">
        <v>2025</v>
      </c>
      <c r="D5671">
        <v>2</v>
      </c>
      <c r="E5671">
        <v>84604</v>
      </c>
      <c r="F5671" t="s">
        <v>290</v>
      </c>
      <c r="G5671">
        <v>4</v>
      </c>
      <c r="H5671" t="str">
        <f>_xlfn.XLOOKUP(Table1[[#This Row],[ZIPCODE]],Table2[Zip Code],Table2[County])</f>
        <v>Utah</v>
      </c>
      <c r="I5671" t="str">
        <f>_xlfn.XLOOKUP(Table1[[#This Row],[ZIPCODE]],Table3[zip],Table3[county])</f>
        <v>Utah County</v>
      </c>
      <c r="J5671" t="str">
        <f>IFERROR(Table1[[#This Row],[County (Utah.gov)]], SUBSTITUTE(Table1[[#This Row],[County (WPR)]], " County", ""))</f>
        <v>Utah</v>
      </c>
    </row>
    <row r="5672" spans="1:10">
      <c r="A5672" t="s">
        <v>140</v>
      </c>
      <c r="B5672" t="s">
        <v>300</v>
      </c>
      <c r="C5672">
        <v>2025</v>
      </c>
      <c r="D5672">
        <v>2</v>
      </c>
      <c r="E5672">
        <v>84606</v>
      </c>
      <c r="F5672" t="s">
        <v>290</v>
      </c>
      <c r="G5672">
        <v>1</v>
      </c>
      <c r="H5672" t="str">
        <f>_xlfn.XLOOKUP(Table1[[#This Row],[ZIPCODE]],Table2[Zip Code],Table2[County])</f>
        <v>Utah</v>
      </c>
      <c r="I5672" t="str">
        <f>_xlfn.XLOOKUP(Table1[[#This Row],[ZIPCODE]],Table3[zip],Table3[county])</f>
        <v>Utah County</v>
      </c>
      <c r="J5672" t="str">
        <f>IFERROR(Table1[[#This Row],[County (Utah.gov)]], SUBSTITUTE(Table1[[#This Row],[County (WPR)]], " County", ""))</f>
        <v>Utah</v>
      </c>
    </row>
    <row r="5673" spans="1:10">
      <c r="A5673" t="s">
        <v>140</v>
      </c>
      <c r="B5673" t="s">
        <v>300</v>
      </c>
      <c r="C5673">
        <v>2025</v>
      </c>
      <c r="D5673">
        <v>2</v>
      </c>
      <c r="E5673">
        <v>84652</v>
      </c>
      <c r="F5673" t="s">
        <v>290</v>
      </c>
      <c r="G5673">
        <v>1</v>
      </c>
      <c r="H5673" t="str">
        <f>_xlfn.XLOOKUP(Table1[[#This Row],[ZIPCODE]],Table2[Zip Code],Table2[County])</f>
        <v>Sevier</v>
      </c>
      <c r="I5673" t="str">
        <f>_xlfn.XLOOKUP(Table1[[#This Row],[ZIPCODE]],Table3[zip],Table3[county])</f>
        <v>Sevier County</v>
      </c>
      <c r="J5673" t="str">
        <f>IFERROR(Table1[[#This Row],[County (Utah.gov)]], SUBSTITUTE(Table1[[#This Row],[County (WPR)]], " County", ""))</f>
        <v>Sevier</v>
      </c>
    </row>
    <row r="5674" spans="1:10">
      <c r="A5674" t="s">
        <v>140</v>
      </c>
      <c r="B5674" t="s">
        <v>300</v>
      </c>
      <c r="C5674">
        <v>2025</v>
      </c>
      <c r="D5674">
        <v>2</v>
      </c>
      <c r="E5674">
        <v>84655</v>
      </c>
      <c r="F5674" t="s">
        <v>290</v>
      </c>
      <c r="G5674">
        <v>1</v>
      </c>
      <c r="H5674" t="str">
        <f>_xlfn.XLOOKUP(Table1[[#This Row],[ZIPCODE]],Table2[Zip Code],Table2[County])</f>
        <v>Utah</v>
      </c>
      <c r="I5674" t="str">
        <f>_xlfn.XLOOKUP(Table1[[#This Row],[ZIPCODE]],Table3[zip],Table3[county])</f>
        <v>Utah County</v>
      </c>
      <c r="J5674" t="str">
        <f>IFERROR(Table1[[#This Row],[County (Utah.gov)]], SUBSTITUTE(Table1[[#This Row],[County (WPR)]], " County", ""))</f>
        <v>Utah</v>
      </c>
    </row>
    <row r="5675" spans="1:10">
      <c r="A5675" t="s">
        <v>140</v>
      </c>
      <c r="B5675" t="s">
        <v>300</v>
      </c>
      <c r="C5675">
        <v>2025</v>
      </c>
      <c r="D5675">
        <v>2</v>
      </c>
      <c r="E5675">
        <v>84721</v>
      </c>
      <c r="F5675" t="s">
        <v>290</v>
      </c>
      <c r="G5675">
        <v>1</v>
      </c>
      <c r="H5675" t="str">
        <f>_xlfn.XLOOKUP(Table1[[#This Row],[ZIPCODE]],Table2[Zip Code],Table2[County])</f>
        <v>Iron</v>
      </c>
      <c r="I5675" t="str">
        <f>_xlfn.XLOOKUP(Table1[[#This Row],[ZIPCODE]],Table3[zip],Table3[county])</f>
        <v>Iron County</v>
      </c>
      <c r="J5675" t="str">
        <f>IFERROR(Table1[[#This Row],[County (Utah.gov)]], SUBSTITUTE(Table1[[#This Row],[County (WPR)]], " County", ""))</f>
        <v>Iron</v>
      </c>
    </row>
    <row r="5676" spans="1:10">
      <c r="A5676" t="s">
        <v>140</v>
      </c>
      <c r="B5676" t="s">
        <v>322</v>
      </c>
      <c r="C5676">
        <v>2025</v>
      </c>
      <c r="D5676">
        <v>2</v>
      </c>
      <c r="E5676">
        <v>84001</v>
      </c>
      <c r="F5676" t="s">
        <v>290</v>
      </c>
      <c r="G5676">
        <v>1</v>
      </c>
      <c r="H5676" t="str">
        <f>_xlfn.XLOOKUP(Table1[[#This Row],[ZIPCODE]],Table2[Zip Code],Table2[County])</f>
        <v>Duchesne</v>
      </c>
      <c r="I5676" t="str">
        <f>_xlfn.XLOOKUP(Table1[[#This Row],[ZIPCODE]],Table3[zip],Table3[county])</f>
        <v>Duchesne County</v>
      </c>
      <c r="J5676" t="str">
        <f>IFERROR(Table1[[#This Row],[County (Utah.gov)]], SUBSTITUTE(Table1[[#This Row],[County (WPR)]], " County", ""))</f>
        <v>Duchesne</v>
      </c>
    </row>
    <row r="5677" spans="1:10">
      <c r="A5677" t="s">
        <v>140</v>
      </c>
      <c r="B5677" t="s">
        <v>322</v>
      </c>
      <c r="C5677">
        <v>2025</v>
      </c>
      <c r="D5677">
        <v>2</v>
      </c>
      <c r="E5677">
        <v>84003</v>
      </c>
      <c r="F5677" t="s">
        <v>290</v>
      </c>
      <c r="G5677">
        <v>20</v>
      </c>
      <c r="H5677" t="str">
        <f>_xlfn.XLOOKUP(Table1[[#This Row],[ZIPCODE]],Table2[Zip Code],Table2[County])</f>
        <v>Utah</v>
      </c>
      <c r="I5677" t="str">
        <f>_xlfn.XLOOKUP(Table1[[#This Row],[ZIPCODE]],Table3[zip],Table3[county])</f>
        <v>Utah County</v>
      </c>
      <c r="J5677" t="str">
        <f>IFERROR(Table1[[#This Row],[County (Utah.gov)]], SUBSTITUTE(Table1[[#This Row],[County (WPR)]], " County", ""))</f>
        <v>Utah</v>
      </c>
    </row>
    <row r="5678" spans="1:10">
      <c r="A5678" t="s">
        <v>140</v>
      </c>
      <c r="B5678" t="s">
        <v>322</v>
      </c>
      <c r="C5678">
        <v>2025</v>
      </c>
      <c r="D5678">
        <v>2</v>
      </c>
      <c r="E5678">
        <v>84003</v>
      </c>
      <c r="F5678" t="s">
        <v>291</v>
      </c>
      <c r="G5678">
        <v>8</v>
      </c>
      <c r="H5678" t="str">
        <f>_xlfn.XLOOKUP(Table1[[#This Row],[ZIPCODE]],Table2[Zip Code],Table2[County])</f>
        <v>Utah</v>
      </c>
      <c r="I5678" t="str">
        <f>_xlfn.XLOOKUP(Table1[[#This Row],[ZIPCODE]],Table3[zip],Table3[county])</f>
        <v>Utah County</v>
      </c>
      <c r="J5678" t="str">
        <f>IFERROR(Table1[[#This Row],[County (Utah.gov)]], SUBSTITUTE(Table1[[#This Row],[County (WPR)]], " County", ""))</f>
        <v>Utah</v>
      </c>
    </row>
    <row r="5679" spans="1:10">
      <c r="A5679" t="s">
        <v>140</v>
      </c>
      <c r="B5679" t="s">
        <v>322</v>
      </c>
      <c r="C5679">
        <v>2025</v>
      </c>
      <c r="D5679">
        <v>2</v>
      </c>
      <c r="E5679">
        <v>84004</v>
      </c>
      <c r="F5679" t="s">
        <v>290</v>
      </c>
      <c r="G5679">
        <v>7</v>
      </c>
      <c r="H5679" t="str">
        <f>_xlfn.XLOOKUP(Table1[[#This Row],[ZIPCODE]],Table2[Zip Code],Table2[County])</f>
        <v>Utah</v>
      </c>
      <c r="I5679" t="str">
        <f>_xlfn.XLOOKUP(Table1[[#This Row],[ZIPCODE]],Table3[zip],Table3[county])</f>
        <v>Utah County</v>
      </c>
      <c r="J5679" t="str">
        <f>IFERROR(Table1[[#This Row],[County (Utah.gov)]], SUBSTITUTE(Table1[[#This Row],[County (WPR)]], " County", ""))</f>
        <v>Utah</v>
      </c>
    </row>
    <row r="5680" spans="1:10">
      <c r="A5680" t="s">
        <v>140</v>
      </c>
      <c r="B5680" t="s">
        <v>322</v>
      </c>
      <c r="C5680">
        <v>2025</v>
      </c>
      <c r="D5680">
        <v>2</v>
      </c>
      <c r="E5680">
        <v>84004</v>
      </c>
      <c r="F5680" t="s">
        <v>291</v>
      </c>
      <c r="G5680">
        <v>3</v>
      </c>
      <c r="H5680" t="str">
        <f>_xlfn.XLOOKUP(Table1[[#This Row],[ZIPCODE]],Table2[Zip Code],Table2[County])</f>
        <v>Utah</v>
      </c>
      <c r="I5680" t="str">
        <f>_xlfn.XLOOKUP(Table1[[#This Row],[ZIPCODE]],Table3[zip],Table3[county])</f>
        <v>Utah County</v>
      </c>
      <c r="J5680" t="str">
        <f>IFERROR(Table1[[#This Row],[County (Utah.gov)]], SUBSTITUTE(Table1[[#This Row],[County (WPR)]], " County", ""))</f>
        <v>Utah</v>
      </c>
    </row>
    <row r="5681" spans="1:10">
      <c r="A5681" t="s">
        <v>140</v>
      </c>
      <c r="B5681" t="s">
        <v>322</v>
      </c>
      <c r="C5681">
        <v>2025</v>
      </c>
      <c r="D5681">
        <v>2</v>
      </c>
      <c r="E5681">
        <v>84005</v>
      </c>
      <c r="F5681" t="s">
        <v>290</v>
      </c>
      <c r="G5681">
        <v>18</v>
      </c>
      <c r="H5681" t="e">
        <f>_xlfn.XLOOKUP(Table1[[#This Row],[ZIPCODE]],Table2[Zip Code],Table2[County])</f>
        <v>#N/A</v>
      </c>
      <c r="I5681" t="str">
        <f>_xlfn.XLOOKUP(Table1[[#This Row],[ZIPCODE]],Table3[zip],Table3[county])</f>
        <v>Utah County</v>
      </c>
      <c r="J5681" t="str">
        <f>IFERROR(Table1[[#This Row],[County (Utah.gov)]], SUBSTITUTE(Table1[[#This Row],[County (WPR)]], " County", ""))</f>
        <v>Utah</v>
      </c>
    </row>
    <row r="5682" spans="1:10">
      <c r="A5682" t="s">
        <v>140</v>
      </c>
      <c r="B5682" t="s">
        <v>322</v>
      </c>
      <c r="C5682">
        <v>2025</v>
      </c>
      <c r="D5682">
        <v>2</v>
      </c>
      <c r="E5682">
        <v>84005</v>
      </c>
      <c r="F5682" t="s">
        <v>291</v>
      </c>
      <c r="G5682">
        <v>16</v>
      </c>
      <c r="H5682" t="e">
        <f>_xlfn.XLOOKUP(Table1[[#This Row],[ZIPCODE]],Table2[Zip Code],Table2[County])</f>
        <v>#N/A</v>
      </c>
      <c r="I5682" t="str">
        <f>_xlfn.XLOOKUP(Table1[[#This Row],[ZIPCODE]],Table3[zip],Table3[county])</f>
        <v>Utah County</v>
      </c>
      <c r="J5682" t="str">
        <f>IFERROR(Table1[[#This Row],[County (Utah.gov)]], SUBSTITUTE(Table1[[#This Row],[County (WPR)]], " County", ""))</f>
        <v>Utah</v>
      </c>
    </row>
    <row r="5683" spans="1:10">
      <c r="A5683" t="s">
        <v>140</v>
      </c>
      <c r="B5683" t="s">
        <v>322</v>
      </c>
      <c r="C5683">
        <v>2025</v>
      </c>
      <c r="D5683">
        <v>2</v>
      </c>
      <c r="E5683">
        <v>84009</v>
      </c>
      <c r="F5683" t="s">
        <v>290</v>
      </c>
      <c r="G5683">
        <v>20</v>
      </c>
      <c r="H5683" t="e">
        <f>_xlfn.XLOOKUP(Table1[[#This Row],[ZIPCODE]],Table2[Zip Code],Table2[County])</f>
        <v>#N/A</v>
      </c>
      <c r="I5683" t="str">
        <f>_xlfn.XLOOKUP(Table1[[#This Row],[ZIPCODE]],Table3[zip],Table3[county])</f>
        <v>Salt Lake County</v>
      </c>
      <c r="J5683" t="str">
        <f>IFERROR(Table1[[#This Row],[County (Utah.gov)]], SUBSTITUTE(Table1[[#This Row],[County (WPR)]], " County", ""))</f>
        <v>Salt Lake</v>
      </c>
    </row>
    <row r="5684" spans="1:10">
      <c r="A5684" t="s">
        <v>140</v>
      </c>
      <c r="B5684" t="s">
        <v>322</v>
      </c>
      <c r="C5684">
        <v>2025</v>
      </c>
      <c r="D5684">
        <v>2</v>
      </c>
      <c r="E5684">
        <v>84009</v>
      </c>
      <c r="F5684" t="s">
        <v>291</v>
      </c>
      <c r="G5684">
        <v>15</v>
      </c>
      <c r="H5684" t="e">
        <f>_xlfn.XLOOKUP(Table1[[#This Row],[ZIPCODE]],Table2[Zip Code],Table2[County])</f>
        <v>#N/A</v>
      </c>
      <c r="I5684" t="str">
        <f>_xlfn.XLOOKUP(Table1[[#This Row],[ZIPCODE]],Table3[zip],Table3[county])</f>
        <v>Salt Lake County</v>
      </c>
      <c r="J5684" t="str">
        <f>IFERROR(Table1[[#This Row],[County (Utah.gov)]], SUBSTITUTE(Table1[[#This Row],[County (WPR)]], " County", ""))</f>
        <v>Salt Lake</v>
      </c>
    </row>
    <row r="5685" spans="1:10">
      <c r="A5685" t="s">
        <v>140</v>
      </c>
      <c r="B5685" t="s">
        <v>322</v>
      </c>
      <c r="C5685">
        <v>2025</v>
      </c>
      <c r="D5685">
        <v>2</v>
      </c>
      <c r="E5685">
        <v>84010</v>
      </c>
      <c r="F5685" t="s">
        <v>290</v>
      </c>
      <c r="G5685">
        <v>165</v>
      </c>
      <c r="H5685" t="str">
        <f>_xlfn.XLOOKUP(Table1[[#This Row],[ZIPCODE]],Table2[Zip Code],Table2[County])</f>
        <v>Davis</v>
      </c>
      <c r="I5685" t="str">
        <f>_xlfn.XLOOKUP(Table1[[#This Row],[ZIPCODE]],Table3[zip],Table3[county])</f>
        <v>Davis County</v>
      </c>
      <c r="J5685" t="str">
        <f>IFERROR(Table1[[#This Row],[County (Utah.gov)]], SUBSTITUTE(Table1[[#This Row],[County (WPR)]], " County", ""))</f>
        <v>Davis</v>
      </c>
    </row>
    <row r="5686" spans="1:10">
      <c r="A5686" t="s">
        <v>140</v>
      </c>
      <c r="B5686" t="s">
        <v>322</v>
      </c>
      <c r="C5686">
        <v>2025</v>
      </c>
      <c r="D5686">
        <v>2</v>
      </c>
      <c r="E5686">
        <v>84010</v>
      </c>
      <c r="F5686" t="s">
        <v>291</v>
      </c>
      <c r="G5686">
        <v>110</v>
      </c>
      <c r="H5686" t="str">
        <f>_xlfn.XLOOKUP(Table1[[#This Row],[ZIPCODE]],Table2[Zip Code],Table2[County])</f>
        <v>Davis</v>
      </c>
      <c r="I5686" t="str">
        <f>_xlfn.XLOOKUP(Table1[[#This Row],[ZIPCODE]],Table3[zip],Table3[county])</f>
        <v>Davis County</v>
      </c>
      <c r="J5686" t="str">
        <f>IFERROR(Table1[[#This Row],[County (Utah.gov)]], SUBSTITUTE(Table1[[#This Row],[County (WPR)]], " County", ""))</f>
        <v>Davis</v>
      </c>
    </row>
    <row r="5687" spans="1:10">
      <c r="A5687" t="s">
        <v>140</v>
      </c>
      <c r="B5687" t="s">
        <v>322</v>
      </c>
      <c r="C5687">
        <v>2025</v>
      </c>
      <c r="D5687">
        <v>2</v>
      </c>
      <c r="E5687">
        <v>84013</v>
      </c>
      <c r="F5687" t="s">
        <v>290</v>
      </c>
      <c r="G5687">
        <v>2</v>
      </c>
      <c r="H5687" t="str">
        <f>_xlfn.XLOOKUP(Table1[[#This Row],[ZIPCODE]],Table2[Zip Code],Table2[County])</f>
        <v>Utah</v>
      </c>
      <c r="I5687" t="str">
        <f>_xlfn.XLOOKUP(Table1[[#This Row],[ZIPCODE]],Table3[zip],Table3[county])</f>
        <v>Utah County</v>
      </c>
      <c r="J5687" t="str">
        <f>IFERROR(Table1[[#This Row],[County (Utah.gov)]], SUBSTITUTE(Table1[[#This Row],[County (WPR)]], " County", ""))</f>
        <v>Utah</v>
      </c>
    </row>
    <row r="5688" spans="1:10">
      <c r="A5688" t="s">
        <v>140</v>
      </c>
      <c r="B5688" t="s">
        <v>322</v>
      </c>
      <c r="C5688">
        <v>2025</v>
      </c>
      <c r="D5688">
        <v>2</v>
      </c>
      <c r="E5688">
        <v>84014</v>
      </c>
      <c r="F5688" t="s">
        <v>290</v>
      </c>
      <c r="G5688">
        <v>104</v>
      </c>
      <c r="H5688" t="str">
        <f>_xlfn.XLOOKUP(Table1[[#This Row],[ZIPCODE]],Table2[Zip Code],Table2[County])</f>
        <v>Davis</v>
      </c>
      <c r="I5688" t="str">
        <f>_xlfn.XLOOKUP(Table1[[#This Row],[ZIPCODE]],Table3[zip],Table3[county])</f>
        <v>Davis County</v>
      </c>
      <c r="J5688" t="str">
        <f>IFERROR(Table1[[#This Row],[County (Utah.gov)]], SUBSTITUTE(Table1[[#This Row],[County (WPR)]], " County", ""))</f>
        <v>Davis</v>
      </c>
    </row>
    <row r="5689" spans="1:10">
      <c r="A5689" t="s">
        <v>140</v>
      </c>
      <c r="B5689" t="s">
        <v>322</v>
      </c>
      <c r="C5689">
        <v>2025</v>
      </c>
      <c r="D5689">
        <v>2</v>
      </c>
      <c r="E5689">
        <v>84014</v>
      </c>
      <c r="F5689" t="s">
        <v>291</v>
      </c>
      <c r="G5689">
        <v>49</v>
      </c>
      <c r="H5689" t="str">
        <f>_xlfn.XLOOKUP(Table1[[#This Row],[ZIPCODE]],Table2[Zip Code],Table2[County])</f>
        <v>Davis</v>
      </c>
      <c r="I5689" t="str">
        <f>_xlfn.XLOOKUP(Table1[[#This Row],[ZIPCODE]],Table3[zip],Table3[county])</f>
        <v>Davis County</v>
      </c>
      <c r="J5689" t="str">
        <f>IFERROR(Table1[[#This Row],[County (Utah.gov)]], SUBSTITUTE(Table1[[#This Row],[County (WPR)]], " County", ""))</f>
        <v>Davis</v>
      </c>
    </row>
    <row r="5690" spans="1:10">
      <c r="A5690" t="s">
        <v>140</v>
      </c>
      <c r="B5690" t="s">
        <v>322</v>
      </c>
      <c r="C5690">
        <v>2025</v>
      </c>
      <c r="D5690">
        <v>2</v>
      </c>
      <c r="E5690">
        <v>84015</v>
      </c>
      <c r="F5690" t="s">
        <v>290</v>
      </c>
      <c r="G5690">
        <v>600</v>
      </c>
      <c r="H5690" t="str">
        <f>_xlfn.XLOOKUP(Table1[[#This Row],[ZIPCODE]],Table2[Zip Code],Table2[County])</f>
        <v>Davis</v>
      </c>
      <c r="I5690" t="str">
        <f>_xlfn.XLOOKUP(Table1[[#This Row],[ZIPCODE]],Table3[zip],Table3[county])</f>
        <v>Davis County</v>
      </c>
      <c r="J5690" t="str">
        <f>IFERROR(Table1[[#This Row],[County (Utah.gov)]], SUBSTITUTE(Table1[[#This Row],[County (WPR)]], " County", ""))</f>
        <v>Davis</v>
      </c>
    </row>
    <row r="5691" spans="1:10">
      <c r="A5691" t="s">
        <v>140</v>
      </c>
      <c r="B5691" t="s">
        <v>322</v>
      </c>
      <c r="C5691">
        <v>2025</v>
      </c>
      <c r="D5691">
        <v>2</v>
      </c>
      <c r="E5691">
        <v>84015</v>
      </c>
      <c r="F5691" t="s">
        <v>291</v>
      </c>
      <c r="G5691">
        <v>302</v>
      </c>
      <c r="H5691" t="str">
        <f>_xlfn.XLOOKUP(Table1[[#This Row],[ZIPCODE]],Table2[Zip Code],Table2[County])</f>
        <v>Davis</v>
      </c>
      <c r="I5691" t="str">
        <f>_xlfn.XLOOKUP(Table1[[#This Row],[ZIPCODE]],Table3[zip],Table3[county])</f>
        <v>Davis County</v>
      </c>
      <c r="J5691" t="str">
        <f>IFERROR(Table1[[#This Row],[County (Utah.gov)]], SUBSTITUTE(Table1[[#This Row],[County (WPR)]], " County", ""))</f>
        <v>Davis</v>
      </c>
    </row>
    <row r="5692" spans="1:10">
      <c r="A5692" t="s">
        <v>140</v>
      </c>
      <c r="B5692" t="s">
        <v>322</v>
      </c>
      <c r="C5692">
        <v>2025</v>
      </c>
      <c r="D5692">
        <v>2</v>
      </c>
      <c r="E5692">
        <v>84016</v>
      </c>
      <c r="F5692" t="s">
        <v>291</v>
      </c>
      <c r="G5692">
        <v>1</v>
      </c>
      <c r="H5692" t="str">
        <f>_xlfn.XLOOKUP(Table1[[#This Row],[ZIPCODE]],Table2[Zip Code],Table2[County])</f>
        <v>Davis</v>
      </c>
      <c r="I5692" t="e">
        <f>_xlfn.XLOOKUP(Table1[[#This Row],[ZIPCODE]],Table3[zip],Table3[county])</f>
        <v>#N/A</v>
      </c>
      <c r="J5692" t="str">
        <f>IFERROR(Table1[[#This Row],[County (Utah.gov)]], SUBSTITUTE(Table1[[#This Row],[County (WPR)]], " County", ""))</f>
        <v>Davis</v>
      </c>
    </row>
    <row r="5693" spans="1:10">
      <c r="A5693" t="s">
        <v>140</v>
      </c>
      <c r="B5693" t="s">
        <v>322</v>
      </c>
      <c r="C5693">
        <v>2025</v>
      </c>
      <c r="D5693">
        <v>2</v>
      </c>
      <c r="E5693">
        <v>84017</v>
      </c>
      <c r="F5693" t="s">
        <v>290</v>
      </c>
      <c r="G5693">
        <v>10</v>
      </c>
      <c r="H5693" t="str">
        <f>_xlfn.XLOOKUP(Table1[[#This Row],[ZIPCODE]],Table2[Zip Code],Table2[County])</f>
        <v>Summit</v>
      </c>
      <c r="I5693" t="str">
        <f>_xlfn.XLOOKUP(Table1[[#This Row],[ZIPCODE]],Table3[zip],Table3[county])</f>
        <v>Summit County</v>
      </c>
      <c r="J5693" t="str">
        <f>IFERROR(Table1[[#This Row],[County (Utah.gov)]], SUBSTITUTE(Table1[[#This Row],[County (WPR)]], " County", ""))</f>
        <v>Summit</v>
      </c>
    </row>
    <row r="5694" spans="1:10">
      <c r="A5694" t="s">
        <v>140</v>
      </c>
      <c r="B5694" t="s">
        <v>322</v>
      </c>
      <c r="C5694">
        <v>2025</v>
      </c>
      <c r="D5694">
        <v>2</v>
      </c>
      <c r="E5694">
        <v>84017</v>
      </c>
      <c r="F5694" t="s">
        <v>291</v>
      </c>
      <c r="G5694">
        <v>8</v>
      </c>
      <c r="H5694" t="str">
        <f>_xlfn.XLOOKUP(Table1[[#This Row],[ZIPCODE]],Table2[Zip Code],Table2[County])</f>
        <v>Summit</v>
      </c>
      <c r="I5694" t="str">
        <f>_xlfn.XLOOKUP(Table1[[#This Row],[ZIPCODE]],Table3[zip],Table3[county])</f>
        <v>Summit County</v>
      </c>
      <c r="J5694" t="str">
        <f>IFERROR(Table1[[#This Row],[County (Utah.gov)]], SUBSTITUTE(Table1[[#This Row],[County (WPR)]], " County", ""))</f>
        <v>Summit</v>
      </c>
    </row>
    <row r="5695" spans="1:10">
      <c r="A5695" t="s">
        <v>140</v>
      </c>
      <c r="B5695" t="s">
        <v>322</v>
      </c>
      <c r="C5695">
        <v>2025</v>
      </c>
      <c r="D5695">
        <v>2</v>
      </c>
      <c r="E5695">
        <v>84020</v>
      </c>
      <c r="F5695" t="s">
        <v>290</v>
      </c>
      <c r="G5695">
        <v>31</v>
      </c>
      <c r="H5695" t="str">
        <f>_xlfn.XLOOKUP(Table1[[#This Row],[ZIPCODE]],Table2[Zip Code],Table2[County])</f>
        <v>Salt Lake</v>
      </c>
      <c r="I5695" t="str">
        <f>_xlfn.XLOOKUP(Table1[[#This Row],[ZIPCODE]],Table3[zip],Table3[county])</f>
        <v>Salt Lake County</v>
      </c>
      <c r="J5695" t="str">
        <f>IFERROR(Table1[[#This Row],[County (Utah.gov)]], SUBSTITUTE(Table1[[#This Row],[County (WPR)]], " County", ""))</f>
        <v>Salt Lake</v>
      </c>
    </row>
    <row r="5696" spans="1:10">
      <c r="A5696" t="s">
        <v>140</v>
      </c>
      <c r="B5696" t="s">
        <v>322</v>
      </c>
      <c r="C5696">
        <v>2025</v>
      </c>
      <c r="D5696">
        <v>2</v>
      </c>
      <c r="E5696">
        <v>84020</v>
      </c>
      <c r="F5696" t="s">
        <v>291</v>
      </c>
      <c r="G5696">
        <v>14</v>
      </c>
      <c r="H5696" t="str">
        <f>_xlfn.XLOOKUP(Table1[[#This Row],[ZIPCODE]],Table2[Zip Code],Table2[County])</f>
        <v>Salt Lake</v>
      </c>
      <c r="I5696" t="str">
        <f>_xlfn.XLOOKUP(Table1[[#This Row],[ZIPCODE]],Table3[zip],Table3[county])</f>
        <v>Salt Lake County</v>
      </c>
      <c r="J5696" t="str">
        <f>IFERROR(Table1[[#This Row],[County (Utah.gov)]], SUBSTITUTE(Table1[[#This Row],[County (WPR)]], " County", ""))</f>
        <v>Salt Lake</v>
      </c>
    </row>
    <row r="5697" spans="1:10">
      <c r="A5697" t="s">
        <v>140</v>
      </c>
      <c r="B5697" t="s">
        <v>322</v>
      </c>
      <c r="C5697">
        <v>2025</v>
      </c>
      <c r="D5697">
        <v>2</v>
      </c>
      <c r="E5697">
        <v>84021</v>
      </c>
      <c r="F5697" t="s">
        <v>290</v>
      </c>
      <c r="G5697">
        <v>2</v>
      </c>
      <c r="H5697" t="str">
        <f>_xlfn.XLOOKUP(Table1[[#This Row],[ZIPCODE]],Table2[Zip Code],Table2[County])</f>
        <v>Duchesne</v>
      </c>
      <c r="I5697" t="str">
        <f>_xlfn.XLOOKUP(Table1[[#This Row],[ZIPCODE]],Table3[zip],Table3[county])</f>
        <v>Duchesne County</v>
      </c>
      <c r="J5697" t="str">
        <f>IFERROR(Table1[[#This Row],[County (Utah.gov)]], SUBSTITUTE(Table1[[#This Row],[County (WPR)]], " County", ""))</f>
        <v>Duchesne</v>
      </c>
    </row>
    <row r="5698" spans="1:10">
      <c r="A5698" t="s">
        <v>140</v>
      </c>
      <c r="B5698" t="s">
        <v>322</v>
      </c>
      <c r="C5698">
        <v>2025</v>
      </c>
      <c r="D5698">
        <v>2</v>
      </c>
      <c r="E5698">
        <v>84021</v>
      </c>
      <c r="F5698" t="s">
        <v>291</v>
      </c>
      <c r="G5698">
        <v>1</v>
      </c>
      <c r="H5698" t="str">
        <f>_xlfn.XLOOKUP(Table1[[#This Row],[ZIPCODE]],Table2[Zip Code],Table2[County])</f>
        <v>Duchesne</v>
      </c>
      <c r="I5698" t="str">
        <f>_xlfn.XLOOKUP(Table1[[#This Row],[ZIPCODE]],Table3[zip],Table3[county])</f>
        <v>Duchesne County</v>
      </c>
      <c r="J5698" t="str">
        <f>IFERROR(Table1[[#This Row],[County (Utah.gov)]], SUBSTITUTE(Table1[[#This Row],[County (WPR)]], " County", ""))</f>
        <v>Duchesne</v>
      </c>
    </row>
    <row r="5699" spans="1:10">
      <c r="A5699" t="s">
        <v>140</v>
      </c>
      <c r="B5699" t="s">
        <v>322</v>
      </c>
      <c r="C5699">
        <v>2025</v>
      </c>
      <c r="D5699">
        <v>2</v>
      </c>
      <c r="E5699">
        <v>84022</v>
      </c>
      <c r="F5699" t="s">
        <v>290</v>
      </c>
      <c r="G5699">
        <v>1</v>
      </c>
      <c r="H5699" t="str">
        <f>_xlfn.XLOOKUP(Table1[[#This Row],[ZIPCODE]],Table2[Zip Code],Table2[County])</f>
        <v>Tooele</v>
      </c>
      <c r="I5699" t="str">
        <f>_xlfn.XLOOKUP(Table1[[#This Row],[ZIPCODE]],Table3[zip],Table3[county])</f>
        <v>Tooele County</v>
      </c>
      <c r="J5699" t="str">
        <f>IFERROR(Table1[[#This Row],[County (Utah.gov)]], SUBSTITUTE(Table1[[#This Row],[County (WPR)]], " County", ""))</f>
        <v>Tooele</v>
      </c>
    </row>
    <row r="5700" spans="1:10">
      <c r="A5700" t="s">
        <v>140</v>
      </c>
      <c r="B5700" t="s">
        <v>322</v>
      </c>
      <c r="C5700">
        <v>2025</v>
      </c>
      <c r="D5700">
        <v>2</v>
      </c>
      <c r="E5700">
        <v>84025</v>
      </c>
      <c r="F5700" t="s">
        <v>290</v>
      </c>
      <c r="G5700">
        <v>188</v>
      </c>
      <c r="H5700" t="str">
        <f>_xlfn.XLOOKUP(Table1[[#This Row],[ZIPCODE]],Table2[Zip Code],Table2[County])</f>
        <v>Davis</v>
      </c>
      <c r="I5700" t="str">
        <f>_xlfn.XLOOKUP(Table1[[#This Row],[ZIPCODE]],Table3[zip],Table3[county])</f>
        <v>Davis County</v>
      </c>
      <c r="J5700" t="str">
        <f>IFERROR(Table1[[#This Row],[County (Utah.gov)]], SUBSTITUTE(Table1[[#This Row],[County (WPR)]], " County", ""))</f>
        <v>Davis</v>
      </c>
    </row>
    <row r="5701" spans="1:10">
      <c r="A5701" t="s">
        <v>140</v>
      </c>
      <c r="B5701" t="s">
        <v>322</v>
      </c>
      <c r="C5701">
        <v>2025</v>
      </c>
      <c r="D5701">
        <v>2</v>
      </c>
      <c r="E5701">
        <v>84025</v>
      </c>
      <c r="F5701" t="s">
        <v>291</v>
      </c>
      <c r="G5701">
        <v>114</v>
      </c>
      <c r="H5701" t="str">
        <f>_xlfn.XLOOKUP(Table1[[#This Row],[ZIPCODE]],Table2[Zip Code],Table2[County])</f>
        <v>Davis</v>
      </c>
      <c r="I5701" t="str">
        <f>_xlfn.XLOOKUP(Table1[[#This Row],[ZIPCODE]],Table3[zip],Table3[county])</f>
        <v>Davis County</v>
      </c>
      <c r="J5701" t="str">
        <f>IFERROR(Table1[[#This Row],[County (Utah.gov)]], SUBSTITUTE(Table1[[#This Row],[County (WPR)]], " County", ""))</f>
        <v>Davis</v>
      </c>
    </row>
    <row r="5702" spans="1:10">
      <c r="A5702" t="s">
        <v>140</v>
      </c>
      <c r="B5702" t="s">
        <v>322</v>
      </c>
      <c r="C5702">
        <v>2025</v>
      </c>
      <c r="D5702">
        <v>2</v>
      </c>
      <c r="E5702">
        <v>84026</v>
      </c>
      <c r="F5702" t="s">
        <v>291</v>
      </c>
      <c r="G5702">
        <v>2</v>
      </c>
      <c r="H5702" t="str">
        <f>_xlfn.XLOOKUP(Table1[[#This Row],[ZIPCODE]],Table2[Zip Code],Table2[County])</f>
        <v>Uintah</v>
      </c>
      <c r="I5702" t="str">
        <f>_xlfn.XLOOKUP(Table1[[#This Row],[ZIPCODE]],Table3[zip],Table3[county])</f>
        <v>Uintah County</v>
      </c>
      <c r="J5702" t="str">
        <f>IFERROR(Table1[[#This Row],[County (Utah.gov)]], SUBSTITUTE(Table1[[#This Row],[County (WPR)]], " County", ""))</f>
        <v>Uintah</v>
      </c>
    </row>
    <row r="5703" spans="1:10">
      <c r="A5703" t="s">
        <v>140</v>
      </c>
      <c r="B5703" t="s">
        <v>322</v>
      </c>
      <c r="C5703">
        <v>2025</v>
      </c>
      <c r="D5703">
        <v>2</v>
      </c>
      <c r="E5703">
        <v>84028</v>
      </c>
      <c r="F5703" t="s">
        <v>290</v>
      </c>
      <c r="G5703">
        <v>1</v>
      </c>
      <c r="H5703" t="str">
        <f>_xlfn.XLOOKUP(Table1[[#This Row],[ZIPCODE]],Table2[Zip Code],Table2[County])</f>
        <v>Rich</v>
      </c>
      <c r="I5703" t="str">
        <f>_xlfn.XLOOKUP(Table1[[#This Row],[ZIPCODE]],Table3[zip],Table3[county])</f>
        <v>Rich County</v>
      </c>
      <c r="J5703" t="str">
        <f>IFERROR(Table1[[#This Row],[County (Utah.gov)]], SUBSTITUTE(Table1[[#This Row],[County (WPR)]], " County", ""))</f>
        <v>Rich</v>
      </c>
    </row>
    <row r="5704" spans="1:10">
      <c r="A5704" t="s">
        <v>140</v>
      </c>
      <c r="B5704" t="s">
        <v>322</v>
      </c>
      <c r="C5704">
        <v>2025</v>
      </c>
      <c r="D5704">
        <v>2</v>
      </c>
      <c r="E5704">
        <v>84028</v>
      </c>
      <c r="F5704" t="s">
        <v>291</v>
      </c>
      <c r="G5704">
        <v>2</v>
      </c>
      <c r="H5704" t="str">
        <f>_xlfn.XLOOKUP(Table1[[#This Row],[ZIPCODE]],Table2[Zip Code],Table2[County])</f>
        <v>Rich</v>
      </c>
      <c r="I5704" t="str">
        <f>_xlfn.XLOOKUP(Table1[[#This Row],[ZIPCODE]],Table3[zip],Table3[county])</f>
        <v>Rich County</v>
      </c>
      <c r="J5704" t="str">
        <f>IFERROR(Table1[[#This Row],[County (Utah.gov)]], SUBSTITUTE(Table1[[#This Row],[County (WPR)]], " County", ""))</f>
        <v>Rich</v>
      </c>
    </row>
    <row r="5705" spans="1:10">
      <c r="A5705" t="s">
        <v>140</v>
      </c>
      <c r="B5705" t="s">
        <v>322</v>
      </c>
      <c r="C5705">
        <v>2025</v>
      </c>
      <c r="D5705">
        <v>2</v>
      </c>
      <c r="E5705">
        <v>84029</v>
      </c>
      <c r="F5705" t="s">
        <v>290</v>
      </c>
      <c r="G5705">
        <v>9</v>
      </c>
      <c r="H5705" t="str">
        <f>_xlfn.XLOOKUP(Table1[[#This Row],[ZIPCODE]],Table2[Zip Code],Table2[County])</f>
        <v>Tooele</v>
      </c>
      <c r="I5705" t="str">
        <f>_xlfn.XLOOKUP(Table1[[#This Row],[ZIPCODE]],Table3[zip],Table3[county])</f>
        <v>Tooele County</v>
      </c>
      <c r="J5705" t="str">
        <f>IFERROR(Table1[[#This Row],[County (Utah.gov)]], SUBSTITUTE(Table1[[#This Row],[County (WPR)]], " County", ""))</f>
        <v>Tooele</v>
      </c>
    </row>
    <row r="5706" spans="1:10">
      <c r="A5706" t="s">
        <v>140</v>
      </c>
      <c r="B5706" t="s">
        <v>322</v>
      </c>
      <c r="C5706">
        <v>2025</v>
      </c>
      <c r="D5706">
        <v>2</v>
      </c>
      <c r="E5706">
        <v>84029</v>
      </c>
      <c r="F5706" t="s">
        <v>291</v>
      </c>
      <c r="G5706">
        <v>2</v>
      </c>
      <c r="H5706" t="str">
        <f>_xlfn.XLOOKUP(Table1[[#This Row],[ZIPCODE]],Table2[Zip Code],Table2[County])</f>
        <v>Tooele</v>
      </c>
      <c r="I5706" t="str">
        <f>_xlfn.XLOOKUP(Table1[[#This Row],[ZIPCODE]],Table3[zip],Table3[county])</f>
        <v>Tooele County</v>
      </c>
      <c r="J5706" t="str">
        <f>IFERROR(Table1[[#This Row],[County (Utah.gov)]], SUBSTITUTE(Table1[[#This Row],[County (WPR)]], " County", ""))</f>
        <v>Tooele</v>
      </c>
    </row>
    <row r="5707" spans="1:10">
      <c r="A5707" t="s">
        <v>140</v>
      </c>
      <c r="B5707" t="s">
        <v>322</v>
      </c>
      <c r="C5707">
        <v>2025</v>
      </c>
      <c r="D5707">
        <v>2</v>
      </c>
      <c r="E5707">
        <v>84032</v>
      </c>
      <c r="F5707" t="s">
        <v>290</v>
      </c>
      <c r="G5707">
        <v>4</v>
      </c>
      <c r="H5707" t="str">
        <f>_xlfn.XLOOKUP(Table1[[#This Row],[ZIPCODE]],Table2[Zip Code],Table2[County])</f>
        <v>Wasatch</v>
      </c>
      <c r="I5707" t="str">
        <f>_xlfn.XLOOKUP(Table1[[#This Row],[ZIPCODE]],Table3[zip],Table3[county])</f>
        <v>Wasatch County</v>
      </c>
      <c r="J5707" t="str">
        <f>IFERROR(Table1[[#This Row],[County (Utah.gov)]], SUBSTITUTE(Table1[[#This Row],[County (WPR)]], " County", ""))</f>
        <v>Wasatch</v>
      </c>
    </row>
    <row r="5708" spans="1:10">
      <c r="A5708" t="s">
        <v>140</v>
      </c>
      <c r="B5708" t="s">
        <v>322</v>
      </c>
      <c r="C5708">
        <v>2025</v>
      </c>
      <c r="D5708">
        <v>2</v>
      </c>
      <c r="E5708">
        <v>84032</v>
      </c>
      <c r="F5708" t="s">
        <v>291</v>
      </c>
      <c r="G5708">
        <v>5</v>
      </c>
      <c r="H5708" t="str">
        <f>_xlfn.XLOOKUP(Table1[[#This Row],[ZIPCODE]],Table2[Zip Code],Table2[County])</f>
        <v>Wasatch</v>
      </c>
      <c r="I5708" t="str">
        <f>_xlfn.XLOOKUP(Table1[[#This Row],[ZIPCODE]],Table3[zip],Table3[county])</f>
        <v>Wasatch County</v>
      </c>
      <c r="J5708" t="str">
        <f>IFERROR(Table1[[#This Row],[County (Utah.gov)]], SUBSTITUTE(Table1[[#This Row],[County (WPR)]], " County", ""))</f>
        <v>Wasatch</v>
      </c>
    </row>
    <row r="5709" spans="1:10">
      <c r="A5709" t="s">
        <v>140</v>
      </c>
      <c r="B5709" t="s">
        <v>322</v>
      </c>
      <c r="C5709">
        <v>2025</v>
      </c>
      <c r="D5709">
        <v>2</v>
      </c>
      <c r="E5709">
        <v>84033</v>
      </c>
      <c r="F5709" t="s">
        <v>290</v>
      </c>
      <c r="G5709">
        <v>13</v>
      </c>
      <c r="H5709" t="str">
        <f>_xlfn.XLOOKUP(Table1[[#This Row],[ZIPCODE]],Table2[Zip Code],Table2[County])</f>
        <v>Summit</v>
      </c>
      <c r="I5709" t="str">
        <f>_xlfn.XLOOKUP(Table1[[#This Row],[ZIPCODE]],Table3[zip],Table3[county])</f>
        <v>Summit County</v>
      </c>
      <c r="J5709" t="str">
        <f>IFERROR(Table1[[#This Row],[County (Utah.gov)]], SUBSTITUTE(Table1[[#This Row],[County (WPR)]], " County", ""))</f>
        <v>Summit</v>
      </c>
    </row>
    <row r="5710" spans="1:10">
      <c r="A5710" t="s">
        <v>140</v>
      </c>
      <c r="B5710" t="s">
        <v>322</v>
      </c>
      <c r="C5710">
        <v>2025</v>
      </c>
      <c r="D5710">
        <v>2</v>
      </c>
      <c r="E5710">
        <v>84033</v>
      </c>
      <c r="F5710" t="s">
        <v>291</v>
      </c>
      <c r="G5710">
        <v>5</v>
      </c>
      <c r="H5710" t="str">
        <f>_xlfn.XLOOKUP(Table1[[#This Row],[ZIPCODE]],Table2[Zip Code],Table2[County])</f>
        <v>Summit</v>
      </c>
      <c r="I5710" t="str">
        <f>_xlfn.XLOOKUP(Table1[[#This Row],[ZIPCODE]],Table3[zip],Table3[county])</f>
        <v>Summit County</v>
      </c>
      <c r="J5710" t="str">
        <f>IFERROR(Table1[[#This Row],[County (Utah.gov)]], SUBSTITUTE(Table1[[#This Row],[County (WPR)]], " County", ""))</f>
        <v>Summit</v>
      </c>
    </row>
    <row r="5711" spans="1:10">
      <c r="A5711" t="s">
        <v>140</v>
      </c>
      <c r="B5711" t="s">
        <v>322</v>
      </c>
      <c r="C5711">
        <v>2025</v>
      </c>
      <c r="D5711">
        <v>2</v>
      </c>
      <c r="E5711">
        <v>84036</v>
      </c>
      <c r="F5711" t="s">
        <v>290</v>
      </c>
      <c r="G5711">
        <v>7</v>
      </c>
      <c r="H5711" t="str">
        <f>_xlfn.XLOOKUP(Table1[[#This Row],[ZIPCODE]],Table2[Zip Code],Table2[County])</f>
        <v>Summit</v>
      </c>
      <c r="I5711" t="str">
        <f>_xlfn.XLOOKUP(Table1[[#This Row],[ZIPCODE]],Table3[zip],Table3[county])</f>
        <v>Summit County</v>
      </c>
      <c r="J5711" t="str">
        <f>IFERROR(Table1[[#This Row],[County (Utah.gov)]], SUBSTITUTE(Table1[[#This Row],[County (WPR)]], " County", ""))</f>
        <v>Summit</v>
      </c>
    </row>
    <row r="5712" spans="1:10">
      <c r="A5712" t="s">
        <v>140</v>
      </c>
      <c r="B5712" t="s">
        <v>322</v>
      </c>
      <c r="C5712">
        <v>2025</v>
      </c>
      <c r="D5712">
        <v>2</v>
      </c>
      <c r="E5712">
        <v>84036</v>
      </c>
      <c r="F5712" t="s">
        <v>291</v>
      </c>
      <c r="G5712">
        <v>3</v>
      </c>
      <c r="H5712" t="str">
        <f>_xlfn.XLOOKUP(Table1[[#This Row],[ZIPCODE]],Table2[Zip Code],Table2[County])</f>
        <v>Summit</v>
      </c>
      <c r="I5712" t="str">
        <f>_xlfn.XLOOKUP(Table1[[#This Row],[ZIPCODE]],Table3[zip],Table3[county])</f>
        <v>Summit County</v>
      </c>
      <c r="J5712" t="str">
        <f>IFERROR(Table1[[#This Row],[County (Utah.gov)]], SUBSTITUTE(Table1[[#This Row],[County (WPR)]], " County", ""))</f>
        <v>Summit</v>
      </c>
    </row>
    <row r="5713" spans="1:10">
      <c r="A5713" t="s">
        <v>140</v>
      </c>
      <c r="B5713" t="s">
        <v>322</v>
      </c>
      <c r="C5713">
        <v>2025</v>
      </c>
      <c r="D5713">
        <v>2</v>
      </c>
      <c r="E5713">
        <v>84037</v>
      </c>
      <c r="F5713" t="s">
        <v>290</v>
      </c>
      <c r="G5713">
        <v>401</v>
      </c>
      <c r="H5713" t="str">
        <f>_xlfn.XLOOKUP(Table1[[#This Row],[ZIPCODE]],Table2[Zip Code],Table2[County])</f>
        <v>Davis</v>
      </c>
      <c r="I5713" t="str">
        <f>_xlfn.XLOOKUP(Table1[[#This Row],[ZIPCODE]],Table3[zip],Table3[county])</f>
        <v>Davis County</v>
      </c>
      <c r="J5713" t="str">
        <f>IFERROR(Table1[[#This Row],[County (Utah.gov)]], SUBSTITUTE(Table1[[#This Row],[County (WPR)]], " County", ""))</f>
        <v>Davis</v>
      </c>
    </row>
    <row r="5714" spans="1:10">
      <c r="A5714" t="s">
        <v>140</v>
      </c>
      <c r="B5714" t="s">
        <v>322</v>
      </c>
      <c r="C5714">
        <v>2025</v>
      </c>
      <c r="D5714">
        <v>2</v>
      </c>
      <c r="E5714">
        <v>84037</v>
      </c>
      <c r="F5714" t="s">
        <v>291</v>
      </c>
      <c r="G5714">
        <v>169</v>
      </c>
      <c r="H5714" t="str">
        <f>_xlfn.XLOOKUP(Table1[[#This Row],[ZIPCODE]],Table2[Zip Code],Table2[County])</f>
        <v>Davis</v>
      </c>
      <c r="I5714" t="str">
        <f>_xlfn.XLOOKUP(Table1[[#This Row],[ZIPCODE]],Table3[zip],Table3[county])</f>
        <v>Davis County</v>
      </c>
      <c r="J5714" t="str">
        <f>IFERROR(Table1[[#This Row],[County (Utah.gov)]], SUBSTITUTE(Table1[[#This Row],[County (WPR)]], " County", ""))</f>
        <v>Davis</v>
      </c>
    </row>
    <row r="5715" spans="1:10">
      <c r="A5715" t="s">
        <v>140</v>
      </c>
      <c r="B5715" t="s">
        <v>322</v>
      </c>
      <c r="C5715">
        <v>2025</v>
      </c>
      <c r="D5715">
        <v>2</v>
      </c>
      <c r="E5715">
        <v>84039</v>
      </c>
      <c r="F5715" t="s">
        <v>290</v>
      </c>
      <c r="G5715">
        <v>1</v>
      </c>
      <c r="H5715" t="str">
        <f>_xlfn.XLOOKUP(Table1[[#This Row],[ZIPCODE]],Table2[Zip Code],Table2[County])</f>
        <v>Uintah</v>
      </c>
      <c r="I5715" t="str">
        <f>_xlfn.XLOOKUP(Table1[[#This Row],[ZIPCODE]],Table3[zip],Table3[county])</f>
        <v>Uintah County</v>
      </c>
      <c r="J5715" t="str">
        <f>IFERROR(Table1[[#This Row],[County (Utah.gov)]], SUBSTITUTE(Table1[[#This Row],[County (WPR)]], " County", ""))</f>
        <v>Uintah</v>
      </c>
    </row>
    <row r="5716" spans="1:10">
      <c r="A5716" t="s">
        <v>140</v>
      </c>
      <c r="B5716" t="s">
        <v>322</v>
      </c>
      <c r="C5716">
        <v>2025</v>
      </c>
      <c r="D5716">
        <v>2</v>
      </c>
      <c r="E5716">
        <v>84040</v>
      </c>
      <c r="F5716" t="s">
        <v>290</v>
      </c>
      <c r="G5716">
        <v>282</v>
      </c>
      <c r="H5716" t="str">
        <f>_xlfn.XLOOKUP(Table1[[#This Row],[ZIPCODE]],Table2[Zip Code],Table2[County])</f>
        <v>Davis</v>
      </c>
      <c r="I5716" t="str">
        <f>_xlfn.XLOOKUP(Table1[[#This Row],[ZIPCODE]],Table3[zip],Table3[county])</f>
        <v>Davis County</v>
      </c>
      <c r="J5716" t="str">
        <f>IFERROR(Table1[[#This Row],[County (Utah.gov)]], SUBSTITUTE(Table1[[#This Row],[County (WPR)]], " County", ""))</f>
        <v>Davis</v>
      </c>
    </row>
    <row r="5717" spans="1:10">
      <c r="A5717" t="s">
        <v>140</v>
      </c>
      <c r="B5717" t="s">
        <v>322</v>
      </c>
      <c r="C5717">
        <v>2025</v>
      </c>
      <c r="D5717">
        <v>2</v>
      </c>
      <c r="E5717">
        <v>84040</v>
      </c>
      <c r="F5717" t="s">
        <v>291</v>
      </c>
      <c r="G5717">
        <v>139</v>
      </c>
      <c r="H5717" t="str">
        <f>_xlfn.XLOOKUP(Table1[[#This Row],[ZIPCODE]],Table2[Zip Code],Table2[County])</f>
        <v>Davis</v>
      </c>
      <c r="I5717" t="str">
        <f>_xlfn.XLOOKUP(Table1[[#This Row],[ZIPCODE]],Table3[zip],Table3[county])</f>
        <v>Davis County</v>
      </c>
      <c r="J5717" t="str">
        <f>IFERROR(Table1[[#This Row],[County (Utah.gov)]], SUBSTITUTE(Table1[[#This Row],[County (WPR)]], " County", ""))</f>
        <v>Davis</v>
      </c>
    </row>
    <row r="5718" spans="1:10">
      <c r="A5718" t="s">
        <v>140</v>
      </c>
      <c r="B5718" t="s">
        <v>322</v>
      </c>
      <c r="C5718">
        <v>2025</v>
      </c>
      <c r="D5718">
        <v>2</v>
      </c>
      <c r="E5718">
        <v>84041</v>
      </c>
      <c r="F5718" t="s">
        <v>290</v>
      </c>
      <c r="G5718">
        <v>501</v>
      </c>
      <c r="H5718" t="str">
        <f>_xlfn.XLOOKUP(Table1[[#This Row],[ZIPCODE]],Table2[Zip Code],Table2[County])</f>
        <v>Davis</v>
      </c>
      <c r="I5718" t="str">
        <f>_xlfn.XLOOKUP(Table1[[#This Row],[ZIPCODE]],Table3[zip],Table3[county])</f>
        <v>Davis County</v>
      </c>
      <c r="J5718" t="str">
        <f>IFERROR(Table1[[#This Row],[County (Utah.gov)]], SUBSTITUTE(Table1[[#This Row],[County (WPR)]], " County", ""))</f>
        <v>Davis</v>
      </c>
    </row>
    <row r="5719" spans="1:10">
      <c r="A5719" t="s">
        <v>140</v>
      </c>
      <c r="B5719" t="s">
        <v>322</v>
      </c>
      <c r="C5719">
        <v>2025</v>
      </c>
      <c r="D5719">
        <v>2</v>
      </c>
      <c r="E5719">
        <v>84041</v>
      </c>
      <c r="F5719" t="s">
        <v>291</v>
      </c>
      <c r="G5719">
        <v>244</v>
      </c>
      <c r="H5719" t="str">
        <f>_xlfn.XLOOKUP(Table1[[#This Row],[ZIPCODE]],Table2[Zip Code],Table2[County])</f>
        <v>Davis</v>
      </c>
      <c r="I5719" t="str">
        <f>_xlfn.XLOOKUP(Table1[[#This Row],[ZIPCODE]],Table3[zip],Table3[county])</f>
        <v>Davis County</v>
      </c>
      <c r="J5719" t="str">
        <f>IFERROR(Table1[[#This Row],[County (Utah.gov)]], SUBSTITUTE(Table1[[#This Row],[County (WPR)]], " County", ""))</f>
        <v>Davis</v>
      </c>
    </row>
    <row r="5720" spans="1:10">
      <c r="A5720" t="s">
        <v>140</v>
      </c>
      <c r="B5720" t="s">
        <v>322</v>
      </c>
      <c r="C5720">
        <v>2025</v>
      </c>
      <c r="D5720">
        <v>2</v>
      </c>
      <c r="E5720">
        <v>84042</v>
      </c>
      <c r="F5720" t="s">
        <v>290</v>
      </c>
      <c r="G5720">
        <v>6</v>
      </c>
      <c r="H5720" t="str">
        <f>_xlfn.XLOOKUP(Table1[[#This Row],[ZIPCODE]],Table2[Zip Code],Table2[County])</f>
        <v>Utah</v>
      </c>
      <c r="I5720" t="str">
        <f>_xlfn.XLOOKUP(Table1[[#This Row],[ZIPCODE]],Table3[zip],Table3[county])</f>
        <v>Utah County</v>
      </c>
      <c r="J5720" t="str">
        <f>IFERROR(Table1[[#This Row],[County (Utah.gov)]], SUBSTITUTE(Table1[[#This Row],[County (WPR)]], " County", ""))</f>
        <v>Utah</v>
      </c>
    </row>
    <row r="5721" spans="1:10">
      <c r="A5721" t="s">
        <v>140</v>
      </c>
      <c r="B5721" t="s">
        <v>322</v>
      </c>
      <c r="C5721">
        <v>2025</v>
      </c>
      <c r="D5721">
        <v>2</v>
      </c>
      <c r="E5721">
        <v>84042</v>
      </c>
      <c r="F5721" t="s">
        <v>291</v>
      </c>
      <c r="G5721">
        <v>1</v>
      </c>
      <c r="H5721" t="str">
        <f>_xlfn.XLOOKUP(Table1[[#This Row],[ZIPCODE]],Table2[Zip Code],Table2[County])</f>
        <v>Utah</v>
      </c>
      <c r="I5721" t="str">
        <f>_xlfn.XLOOKUP(Table1[[#This Row],[ZIPCODE]],Table3[zip],Table3[county])</f>
        <v>Utah County</v>
      </c>
      <c r="J5721" t="str">
        <f>IFERROR(Table1[[#This Row],[County (Utah.gov)]], SUBSTITUTE(Table1[[#This Row],[County (WPR)]], " County", ""))</f>
        <v>Utah</v>
      </c>
    </row>
    <row r="5722" spans="1:10">
      <c r="A5722" t="s">
        <v>140</v>
      </c>
      <c r="B5722" t="s">
        <v>322</v>
      </c>
      <c r="C5722">
        <v>2025</v>
      </c>
      <c r="D5722">
        <v>2</v>
      </c>
      <c r="E5722">
        <v>84043</v>
      </c>
      <c r="F5722" t="s">
        <v>290</v>
      </c>
      <c r="G5722">
        <v>27</v>
      </c>
      <c r="H5722" t="str">
        <f>_xlfn.XLOOKUP(Table1[[#This Row],[ZIPCODE]],Table2[Zip Code],Table2[County])</f>
        <v>Utah</v>
      </c>
      <c r="I5722" t="str">
        <f>_xlfn.XLOOKUP(Table1[[#This Row],[ZIPCODE]],Table3[zip],Table3[county])</f>
        <v>Utah County</v>
      </c>
      <c r="J5722" t="str">
        <f>IFERROR(Table1[[#This Row],[County (Utah.gov)]], SUBSTITUTE(Table1[[#This Row],[County (WPR)]], " County", ""))</f>
        <v>Utah</v>
      </c>
    </row>
    <row r="5723" spans="1:10">
      <c r="A5723" t="s">
        <v>140</v>
      </c>
      <c r="B5723" t="s">
        <v>322</v>
      </c>
      <c r="C5723">
        <v>2025</v>
      </c>
      <c r="D5723">
        <v>2</v>
      </c>
      <c r="E5723">
        <v>84043</v>
      </c>
      <c r="F5723" t="s">
        <v>291</v>
      </c>
      <c r="G5723">
        <v>24</v>
      </c>
      <c r="H5723" t="str">
        <f>_xlfn.XLOOKUP(Table1[[#This Row],[ZIPCODE]],Table2[Zip Code],Table2[County])</f>
        <v>Utah</v>
      </c>
      <c r="I5723" t="str">
        <f>_xlfn.XLOOKUP(Table1[[#This Row],[ZIPCODE]],Table3[zip],Table3[county])</f>
        <v>Utah County</v>
      </c>
      <c r="J5723" t="str">
        <f>IFERROR(Table1[[#This Row],[County (Utah.gov)]], SUBSTITUTE(Table1[[#This Row],[County (WPR)]], " County", ""))</f>
        <v>Utah</v>
      </c>
    </row>
    <row r="5724" spans="1:10">
      <c r="A5724" t="s">
        <v>140</v>
      </c>
      <c r="B5724" t="s">
        <v>322</v>
      </c>
      <c r="C5724">
        <v>2025</v>
      </c>
      <c r="D5724">
        <v>2</v>
      </c>
      <c r="E5724">
        <v>84044</v>
      </c>
      <c r="F5724" t="s">
        <v>290</v>
      </c>
      <c r="G5724">
        <v>10</v>
      </c>
      <c r="H5724" t="str">
        <f>_xlfn.XLOOKUP(Table1[[#This Row],[ZIPCODE]],Table2[Zip Code],Table2[County])</f>
        <v>Salt Lake</v>
      </c>
      <c r="I5724" t="str">
        <f>_xlfn.XLOOKUP(Table1[[#This Row],[ZIPCODE]],Table3[zip],Table3[county])</f>
        <v>Salt Lake County</v>
      </c>
      <c r="J5724" t="str">
        <f>IFERROR(Table1[[#This Row],[County (Utah.gov)]], SUBSTITUTE(Table1[[#This Row],[County (WPR)]], " County", ""))</f>
        <v>Salt Lake</v>
      </c>
    </row>
    <row r="5725" spans="1:10">
      <c r="A5725" t="s">
        <v>140</v>
      </c>
      <c r="B5725" t="s">
        <v>322</v>
      </c>
      <c r="C5725">
        <v>2025</v>
      </c>
      <c r="D5725">
        <v>2</v>
      </c>
      <c r="E5725">
        <v>84044</v>
      </c>
      <c r="F5725" t="s">
        <v>291</v>
      </c>
      <c r="G5725">
        <v>21</v>
      </c>
      <c r="H5725" t="str">
        <f>_xlfn.XLOOKUP(Table1[[#This Row],[ZIPCODE]],Table2[Zip Code],Table2[County])</f>
        <v>Salt Lake</v>
      </c>
      <c r="I5725" t="str">
        <f>_xlfn.XLOOKUP(Table1[[#This Row],[ZIPCODE]],Table3[zip],Table3[county])</f>
        <v>Salt Lake County</v>
      </c>
      <c r="J5725" t="str">
        <f>IFERROR(Table1[[#This Row],[County (Utah.gov)]], SUBSTITUTE(Table1[[#This Row],[County (WPR)]], " County", ""))</f>
        <v>Salt Lake</v>
      </c>
    </row>
    <row r="5726" spans="1:10">
      <c r="A5726" t="s">
        <v>140</v>
      </c>
      <c r="B5726" t="s">
        <v>322</v>
      </c>
      <c r="C5726">
        <v>2025</v>
      </c>
      <c r="D5726">
        <v>2</v>
      </c>
      <c r="E5726">
        <v>84045</v>
      </c>
      <c r="F5726" t="s">
        <v>290</v>
      </c>
      <c r="G5726">
        <v>16</v>
      </c>
      <c r="H5726" t="e">
        <f>_xlfn.XLOOKUP(Table1[[#This Row],[ZIPCODE]],Table2[Zip Code],Table2[County])</f>
        <v>#N/A</v>
      </c>
      <c r="I5726" t="str">
        <f>_xlfn.XLOOKUP(Table1[[#This Row],[ZIPCODE]],Table3[zip],Table3[county])</f>
        <v>Utah County</v>
      </c>
      <c r="J5726" t="str">
        <f>IFERROR(Table1[[#This Row],[County (Utah.gov)]], SUBSTITUTE(Table1[[#This Row],[County (WPR)]], " County", ""))</f>
        <v>Utah</v>
      </c>
    </row>
    <row r="5727" spans="1:10">
      <c r="A5727" t="s">
        <v>140</v>
      </c>
      <c r="B5727" t="s">
        <v>322</v>
      </c>
      <c r="C5727">
        <v>2025</v>
      </c>
      <c r="D5727">
        <v>2</v>
      </c>
      <c r="E5727">
        <v>84045</v>
      </c>
      <c r="F5727" t="s">
        <v>291</v>
      </c>
      <c r="G5727">
        <v>10</v>
      </c>
      <c r="H5727" t="e">
        <f>_xlfn.XLOOKUP(Table1[[#This Row],[ZIPCODE]],Table2[Zip Code],Table2[County])</f>
        <v>#N/A</v>
      </c>
      <c r="I5727" t="str">
        <f>_xlfn.XLOOKUP(Table1[[#This Row],[ZIPCODE]],Table3[zip],Table3[county])</f>
        <v>Utah County</v>
      </c>
      <c r="J5727" t="str">
        <f>IFERROR(Table1[[#This Row],[County (Utah.gov)]], SUBSTITUTE(Table1[[#This Row],[County (WPR)]], " County", ""))</f>
        <v>Utah</v>
      </c>
    </row>
    <row r="5728" spans="1:10">
      <c r="A5728" t="s">
        <v>140</v>
      </c>
      <c r="B5728" t="s">
        <v>322</v>
      </c>
      <c r="C5728">
        <v>2025</v>
      </c>
      <c r="D5728">
        <v>2</v>
      </c>
      <c r="E5728">
        <v>84046</v>
      </c>
      <c r="F5728" t="s">
        <v>291</v>
      </c>
      <c r="G5728">
        <v>1</v>
      </c>
      <c r="H5728" t="str">
        <f>_xlfn.XLOOKUP(Table1[[#This Row],[ZIPCODE]],Table2[Zip Code],Table2[County])</f>
        <v>Daggett</v>
      </c>
      <c r="I5728" t="str">
        <f>_xlfn.XLOOKUP(Table1[[#This Row],[ZIPCODE]],Table3[zip],Table3[county])</f>
        <v>Daggett County</v>
      </c>
      <c r="J5728" t="str">
        <f>IFERROR(Table1[[#This Row],[County (Utah.gov)]], SUBSTITUTE(Table1[[#This Row],[County (WPR)]], " County", ""))</f>
        <v>Daggett</v>
      </c>
    </row>
    <row r="5729" spans="1:10">
      <c r="A5729" t="s">
        <v>140</v>
      </c>
      <c r="B5729" t="s">
        <v>322</v>
      </c>
      <c r="C5729">
        <v>2025</v>
      </c>
      <c r="D5729">
        <v>2</v>
      </c>
      <c r="E5729">
        <v>84047</v>
      </c>
      <c r="F5729" t="s">
        <v>290</v>
      </c>
      <c r="G5729">
        <v>22</v>
      </c>
      <c r="H5729" t="str">
        <f>_xlfn.XLOOKUP(Table1[[#This Row],[ZIPCODE]],Table2[Zip Code],Table2[County])</f>
        <v>Salt Lake</v>
      </c>
      <c r="I5729" t="str">
        <f>_xlfn.XLOOKUP(Table1[[#This Row],[ZIPCODE]],Table3[zip],Table3[county])</f>
        <v>Salt Lake County</v>
      </c>
      <c r="J5729" t="str">
        <f>IFERROR(Table1[[#This Row],[County (Utah.gov)]], SUBSTITUTE(Table1[[#This Row],[County (WPR)]], " County", ""))</f>
        <v>Salt Lake</v>
      </c>
    </row>
    <row r="5730" spans="1:10">
      <c r="A5730" t="s">
        <v>140</v>
      </c>
      <c r="B5730" t="s">
        <v>322</v>
      </c>
      <c r="C5730">
        <v>2025</v>
      </c>
      <c r="D5730">
        <v>2</v>
      </c>
      <c r="E5730">
        <v>84047</v>
      </c>
      <c r="F5730" t="s">
        <v>291</v>
      </c>
      <c r="G5730">
        <v>9</v>
      </c>
      <c r="H5730" t="str">
        <f>_xlfn.XLOOKUP(Table1[[#This Row],[ZIPCODE]],Table2[Zip Code],Table2[County])</f>
        <v>Salt Lake</v>
      </c>
      <c r="I5730" t="str">
        <f>_xlfn.XLOOKUP(Table1[[#This Row],[ZIPCODE]],Table3[zip],Table3[county])</f>
        <v>Salt Lake County</v>
      </c>
      <c r="J5730" t="str">
        <f>IFERROR(Table1[[#This Row],[County (Utah.gov)]], SUBSTITUTE(Table1[[#This Row],[County (WPR)]], " County", ""))</f>
        <v>Salt Lake</v>
      </c>
    </row>
    <row r="5731" spans="1:10">
      <c r="A5731" t="s">
        <v>140</v>
      </c>
      <c r="B5731" t="s">
        <v>322</v>
      </c>
      <c r="C5731">
        <v>2025</v>
      </c>
      <c r="D5731">
        <v>2</v>
      </c>
      <c r="E5731">
        <v>84049</v>
      </c>
      <c r="F5731" t="s">
        <v>290</v>
      </c>
      <c r="G5731">
        <v>4</v>
      </c>
      <c r="H5731" t="str">
        <f>_xlfn.XLOOKUP(Table1[[#This Row],[ZIPCODE]],Table2[Zip Code],Table2[County])</f>
        <v>Wasatch</v>
      </c>
      <c r="I5731" t="str">
        <f>_xlfn.XLOOKUP(Table1[[#This Row],[ZIPCODE]],Table3[zip],Table3[county])</f>
        <v>Wasatch County</v>
      </c>
      <c r="J5731" t="str">
        <f>IFERROR(Table1[[#This Row],[County (Utah.gov)]], SUBSTITUTE(Table1[[#This Row],[County (WPR)]], " County", ""))</f>
        <v>Wasatch</v>
      </c>
    </row>
    <row r="5732" spans="1:10">
      <c r="A5732" t="s">
        <v>140</v>
      </c>
      <c r="B5732" t="s">
        <v>322</v>
      </c>
      <c r="C5732">
        <v>2025</v>
      </c>
      <c r="D5732">
        <v>2</v>
      </c>
      <c r="E5732">
        <v>84049</v>
      </c>
      <c r="F5732" t="s">
        <v>291</v>
      </c>
      <c r="G5732">
        <v>1</v>
      </c>
      <c r="H5732" t="str">
        <f>_xlfn.XLOOKUP(Table1[[#This Row],[ZIPCODE]],Table2[Zip Code],Table2[County])</f>
        <v>Wasatch</v>
      </c>
      <c r="I5732" t="str">
        <f>_xlfn.XLOOKUP(Table1[[#This Row],[ZIPCODE]],Table3[zip],Table3[county])</f>
        <v>Wasatch County</v>
      </c>
      <c r="J5732" t="str">
        <f>IFERROR(Table1[[#This Row],[County (Utah.gov)]], SUBSTITUTE(Table1[[#This Row],[County (WPR)]], " County", ""))</f>
        <v>Wasatch</v>
      </c>
    </row>
    <row r="5733" spans="1:10">
      <c r="A5733" t="s">
        <v>140</v>
      </c>
      <c r="B5733" t="s">
        <v>322</v>
      </c>
      <c r="C5733">
        <v>2025</v>
      </c>
      <c r="D5733">
        <v>2</v>
      </c>
      <c r="E5733">
        <v>84050</v>
      </c>
      <c r="F5733" t="s">
        <v>290</v>
      </c>
      <c r="G5733">
        <v>129</v>
      </c>
      <c r="H5733" t="str">
        <f>_xlfn.XLOOKUP(Table1[[#This Row],[ZIPCODE]],Table2[Zip Code],Table2[County])</f>
        <v>Morgan</v>
      </c>
      <c r="I5733" t="str">
        <f>_xlfn.XLOOKUP(Table1[[#This Row],[ZIPCODE]],Table3[zip],Table3[county])</f>
        <v>Morgan County</v>
      </c>
      <c r="J5733" t="str">
        <f>IFERROR(Table1[[#This Row],[County (Utah.gov)]], SUBSTITUTE(Table1[[#This Row],[County (WPR)]], " County", ""))</f>
        <v>Morgan</v>
      </c>
    </row>
    <row r="5734" spans="1:10">
      <c r="A5734" t="s">
        <v>140</v>
      </c>
      <c r="B5734" t="s">
        <v>322</v>
      </c>
      <c r="C5734">
        <v>2025</v>
      </c>
      <c r="D5734">
        <v>2</v>
      </c>
      <c r="E5734">
        <v>84050</v>
      </c>
      <c r="F5734" t="s">
        <v>291</v>
      </c>
      <c r="G5734">
        <v>56</v>
      </c>
      <c r="H5734" t="str">
        <f>_xlfn.XLOOKUP(Table1[[#This Row],[ZIPCODE]],Table2[Zip Code],Table2[County])</f>
        <v>Morgan</v>
      </c>
      <c r="I5734" t="str">
        <f>_xlfn.XLOOKUP(Table1[[#This Row],[ZIPCODE]],Table3[zip],Table3[county])</f>
        <v>Morgan County</v>
      </c>
      <c r="J5734" t="str">
        <f>IFERROR(Table1[[#This Row],[County (Utah.gov)]], SUBSTITUTE(Table1[[#This Row],[County (WPR)]], " County", ""))</f>
        <v>Morgan</v>
      </c>
    </row>
    <row r="5735" spans="1:10">
      <c r="A5735" t="s">
        <v>140</v>
      </c>
      <c r="B5735" t="s">
        <v>322</v>
      </c>
      <c r="C5735">
        <v>2025</v>
      </c>
      <c r="D5735">
        <v>2</v>
      </c>
      <c r="E5735">
        <v>84052</v>
      </c>
      <c r="F5735" t="s">
        <v>290</v>
      </c>
      <c r="G5735">
        <v>1</v>
      </c>
      <c r="H5735" t="str">
        <f>_xlfn.XLOOKUP(Table1[[#This Row],[ZIPCODE]],Table2[Zip Code],Table2[County])</f>
        <v>Duchesne</v>
      </c>
      <c r="I5735" t="str">
        <f>_xlfn.XLOOKUP(Table1[[#This Row],[ZIPCODE]],Table3[zip],Table3[county])</f>
        <v>Duchesne County</v>
      </c>
      <c r="J5735" t="str">
        <f>IFERROR(Table1[[#This Row],[County (Utah.gov)]], SUBSTITUTE(Table1[[#This Row],[County (WPR)]], " County", ""))</f>
        <v>Duchesne</v>
      </c>
    </row>
    <row r="5736" spans="1:10">
      <c r="A5736" t="s">
        <v>140</v>
      </c>
      <c r="B5736" t="s">
        <v>322</v>
      </c>
      <c r="C5736">
        <v>2025</v>
      </c>
      <c r="D5736">
        <v>2</v>
      </c>
      <c r="E5736">
        <v>84054</v>
      </c>
      <c r="F5736" t="s">
        <v>290</v>
      </c>
      <c r="G5736">
        <v>72</v>
      </c>
      <c r="H5736" t="str">
        <f>_xlfn.XLOOKUP(Table1[[#This Row],[ZIPCODE]],Table2[Zip Code],Table2[County])</f>
        <v>Davis</v>
      </c>
      <c r="I5736" t="str">
        <f>_xlfn.XLOOKUP(Table1[[#This Row],[ZIPCODE]],Table3[zip],Table3[county])</f>
        <v>Davis County</v>
      </c>
      <c r="J5736" t="str">
        <f>IFERROR(Table1[[#This Row],[County (Utah.gov)]], SUBSTITUTE(Table1[[#This Row],[County (WPR)]], " County", ""))</f>
        <v>Davis</v>
      </c>
    </row>
    <row r="5737" spans="1:10">
      <c r="A5737" t="s">
        <v>140</v>
      </c>
      <c r="B5737" t="s">
        <v>322</v>
      </c>
      <c r="C5737">
        <v>2025</v>
      </c>
      <c r="D5737">
        <v>2</v>
      </c>
      <c r="E5737">
        <v>84054</v>
      </c>
      <c r="F5737" t="s">
        <v>291</v>
      </c>
      <c r="G5737">
        <v>26</v>
      </c>
      <c r="H5737" t="str">
        <f>_xlfn.XLOOKUP(Table1[[#This Row],[ZIPCODE]],Table2[Zip Code],Table2[County])</f>
        <v>Davis</v>
      </c>
      <c r="I5737" t="str">
        <f>_xlfn.XLOOKUP(Table1[[#This Row],[ZIPCODE]],Table3[zip],Table3[county])</f>
        <v>Davis County</v>
      </c>
      <c r="J5737" t="str">
        <f>IFERROR(Table1[[#This Row],[County (Utah.gov)]], SUBSTITUTE(Table1[[#This Row],[County (WPR)]], " County", ""))</f>
        <v>Davis</v>
      </c>
    </row>
    <row r="5738" spans="1:10">
      <c r="A5738" t="s">
        <v>140</v>
      </c>
      <c r="B5738" t="s">
        <v>322</v>
      </c>
      <c r="C5738">
        <v>2025</v>
      </c>
      <c r="D5738">
        <v>2</v>
      </c>
      <c r="E5738">
        <v>84055</v>
      </c>
      <c r="F5738" t="s">
        <v>290</v>
      </c>
      <c r="G5738">
        <v>3</v>
      </c>
      <c r="H5738" t="str">
        <f>_xlfn.XLOOKUP(Table1[[#This Row],[ZIPCODE]],Table2[Zip Code],Table2[County])</f>
        <v>Summit</v>
      </c>
      <c r="I5738" t="str">
        <f>_xlfn.XLOOKUP(Table1[[#This Row],[ZIPCODE]],Table3[zip],Table3[county])</f>
        <v>Summit County</v>
      </c>
      <c r="J5738" t="str">
        <f>IFERROR(Table1[[#This Row],[County (Utah.gov)]], SUBSTITUTE(Table1[[#This Row],[County (WPR)]], " County", ""))</f>
        <v>Summit</v>
      </c>
    </row>
    <row r="5739" spans="1:10">
      <c r="A5739" t="s">
        <v>140</v>
      </c>
      <c r="B5739" t="s">
        <v>322</v>
      </c>
      <c r="C5739">
        <v>2025</v>
      </c>
      <c r="D5739">
        <v>2</v>
      </c>
      <c r="E5739">
        <v>84055</v>
      </c>
      <c r="F5739" t="s">
        <v>291</v>
      </c>
      <c r="G5739">
        <v>2</v>
      </c>
      <c r="H5739" t="str">
        <f>_xlfn.XLOOKUP(Table1[[#This Row],[ZIPCODE]],Table2[Zip Code],Table2[County])</f>
        <v>Summit</v>
      </c>
      <c r="I5739" t="str">
        <f>_xlfn.XLOOKUP(Table1[[#This Row],[ZIPCODE]],Table3[zip],Table3[county])</f>
        <v>Summit County</v>
      </c>
      <c r="J5739" t="str">
        <f>IFERROR(Table1[[#This Row],[County (Utah.gov)]], SUBSTITUTE(Table1[[#This Row],[County (WPR)]], " County", ""))</f>
        <v>Summit</v>
      </c>
    </row>
    <row r="5740" spans="1:10">
      <c r="A5740" t="s">
        <v>140</v>
      </c>
      <c r="B5740" t="s">
        <v>322</v>
      </c>
      <c r="C5740">
        <v>2025</v>
      </c>
      <c r="D5740">
        <v>2</v>
      </c>
      <c r="E5740">
        <v>84056</v>
      </c>
      <c r="F5740" t="s">
        <v>290</v>
      </c>
      <c r="G5740">
        <v>18</v>
      </c>
      <c r="H5740" t="str">
        <f>_xlfn.XLOOKUP(Table1[[#This Row],[ZIPCODE]],Table2[Zip Code],Table2[County])</f>
        <v>Weber</v>
      </c>
      <c r="I5740" t="str">
        <f>_xlfn.XLOOKUP(Table1[[#This Row],[ZIPCODE]],Table3[zip],Table3[county])</f>
        <v>Davis County</v>
      </c>
      <c r="J5740" t="str">
        <f>IFERROR(Table1[[#This Row],[County (Utah.gov)]], SUBSTITUTE(Table1[[#This Row],[County (WPR)]], " County", ""))</f>
        <v>Weber</v>
      </c>
    </row>
    <row r="5741" spans="1:10">
      <c r="A5741" t="s">
        <v>140</v>
      </c>
      <c r="B5741" t="s">
        <v>322</v>
      </c>
      <c r="C5741">
        <v>2025</v>
      </c>
      <c r="D5741">
        <v>2</v>
      </c>
      <c r="E5741">
        <v>84056</v>
      </c>
      <c r="F5741" t="s">
        <v>291</v>
      </c>
      <c r="G5741">
        <v>16</v>
      </c>
      <c r="H5741" t="str">
        <f>_xlfn.XLOOKUP(Table1[[#This Row],[ZIPCODE]],Table2[Zip Code],Table2[County])</f>
        <v>Weber</v>
      </c>
      <c r="I5741" t="str">
        <f>_xlfn.XLOOKUP(Table1[[#This Row],[ZIPCODE]],Table3[zip],Table3[county])</f>
        <v>Davis County</v>
      </c>
      <c r="J5741" t="str">
        <f>IFERROR(Table1[[#This Row],[County (Utah.gov)]], SUBSTITUTE(Table1[[#This Row],[County (WPR)]], " County", ""))</f>
        <v>Weber</v>
      </c>
    </row>
    <row r="5742" spans="1:10">
      <c r="A5742" t="s">
        <v>140</v>
      </c>
      <c r="B5742" t="s">
        <v>322</v>
      </c>
      <c r="C5742">
        <v>2025</v>
      </c>
      <c r="D5742">
        <v>2</v>
      </c>
      <c r="E5742">
        <v>84057</v>
      </c>
      <c r="F5742" t="s">
        <v>290</v>
      </c>
      <c r="G5742">
        <v>7</v>
      </c>
      <c r="H5742" t="str">
        <f>_xlfn.XLOOKUP(Table1[[#This Row],[ZIPCODE]],Table2[Zip Code],Table2[County])</f>
        <v>Utah</v>
      </c>
      <c r="I5742" t="str">
        <f>_xlfn.XLOOKUP(Table1[[#This Row],[ZIPCODE]],Table3[zip],Table3[county])</f>
        <v>Utah County</v>
      </c>
      <c r="J5742" t="str">
        <f>IFERROR(Table1[[#This Row],[County (Utah.gov)]], SUBSTITUTE(Table1[[#This Row],[County (WPR)]], " County", ""))</f>
        <v>Utah</v>
      </c>
    </row>
    <row r="5743" spans="1:10">
      <c r="A5743" t="s">
        <v>140</v>
      </c>
      <c r="B5743" t="s">
        <v>322</v>
      </c>
      <c r="C5743">
        <v>2025</v>
      </c>
      <c r="D5743">
        <v>2</v>
      </c>
      <c r="E5743">
        <v>84057</v>
      </c>
      <c r="F5743" t="s">
        <v>291</v>
      </c>
      <c r="G5743">
        <v>7</v>
      </c>
      <c r="H5743" t="str">
        <f>_xlfn.XLOOKUP(Table1[[#This Row],[ZIPCODE]],Table2[Zip Code],Table2[County])</f>
        <v>Utah</v>
      </c>
      <c r="I5743" t="str">
        <f>_xlfn.XLOOKUP(Table1[[#This Row],[ZIPCODE]],Table3[zip],Table3[county])</f>
        <v>Utah County</v>
      </c>
      <c r="J5743" t="str">
        <f>IFERROR(Table1[[#This Row],[County (Utah.gov)]], SUBSTITUTE(Table1[[#This Row],[County (WPR)]], " County", ""))</f>
        <v>Utah</v>
      </c>
    </row>
    <row r="5744" spans="1:10">
      <c r="A5744" t="s">
        <v>140</v>
      </c>
      <c r="B5744" t="s">
        <v>322</v>
      </c>
      <c r="C5744">
        <v>2025</v>
      </c>
      <c r="D5744">
        <v>2</v>
      </c>
      <c r="E5744">
        <v>84058</v>
      </c>
      <c r="F5744" t="s">
        <v>290</v>
      </c>
      <c r="G5744">
        <v>12</v>
      </c>
      <c r="H5744" t="str">
        <f>_xlfn.XLOOKUP(Table1[[#This Row],[ZIPCODE]],Table2[Zip Code],Table2[County])</f>
        <v>Utah</v>
      </c>
      <c r="I5744" t="str">
        <f>_xlfn.XLOOKUP(Table1[[#This Row],[ZIPCODE]],Table3[zip],Table3[county])</f>
        <v>Utah County</v>
      </c>
      <c r="J5744" t="str">
        <f>IFERROR(Table1[[#This Row],[County (Utah.gov)]], SUBSTITUTE(Table1[[#This Row],[County (WPR)]], " County", ""))</f>
        <v>Utah</v>
      </c>
    </row>
    <row r="5745" spans="1:10">
      <c r="A5745" t="s">
        <v>140</v>
      </c>
      <c r="B5745" t="s">
        <v>322</v>
      </c>
      <c r="C5745">
        <v>2025</v>
      </c>
      <c r="D5745">
        <v>2</v>
      </c>
      <c r="E5745">
        <v>84058</v>
      </c>
      <c r="F5745" t="s">
        <v>291</v>
      </c>
      <c r="G5745">
        <v>6</v>
      </c>
      <c r="H5745" t="str">
        <f>_xlfn.XLOOKUP(Table1[[#This Row],[ZIPCODE]],Table2[Zip Code],Table2[County])</f>
        <v>Utah</v>
      </c>
      <c r="I5745" t="str">
        <f>_xlfn.XLOOKUP(Table1[[#This Row],[ZIPCODE]],Table3[zip],Table3[county])</f>
        <v>Utah County</v>
      </c>
      <c r="J5745" t="str">
        <f>IFERROR(Table1[[#This Row],[County (Utah.gov)]], SUBSTITUTE(Table1[[#This Row],[County (WPR)]], " County", ""))</f>
        <v>Utah</v>
      </c>
    </row>
    <row r="5746" spans="1:10">
      <c r="A5746" t="s">
        <v>140</v>
      </c>
      <c r="B5746" t="s">
        <v>322</v>
      </c>
      <c r="C5746">
        <v>2025</v>
      </c>
      <c r="D5746">
        <v>2</v>
      </c>
      <c r="E5746">
        <v>84059</v>
      </c>
      <c r="F5746" t="s">
        <v>290</v>
      </c>
      <c r="G5746">
        <v>5</v>
      </c>
      <c r="H5746" t="str">
        <f>_xlfn.XLOOKUP(Table1[[#This Row],[ZIPCODE]],Table2[Zip Code],Table2[County])</f>
        <v>Utah</v>
      </c>
      <c r="I5746" t="str">
        <f>_xlfn.XLOOKUP(Table1[[#This Row],[ZIPCODE]],Table3[zip],Table3[county])</f>
        <v>Utah County</v>
      </c>
      <c r="J5746" t="str">
        <f>IFERROR(Table1[[#This Row],[County (Utah.gov)]], SUBSTITUTE(Table1[[#This Row],[County (WPR)]], " County", ""))</f>
        <v>Utah</v>
      </c>
    </row>
    <row r="5747" spans="1:10">
      <c r="A5747" t="s">
        <v>140</v>
      </c>
      <c r="B5747" t="s">
        <v>322</v>
      </c>
      <c r="C5747">
        <v>2025</v>
      </c>
      <c r="D5747">
        <v>2</v>
      </c>
      <c r="E5747">
        <v>84059</v>
      </c>
      <c r="F5747" t="s">
        <v>291</v>
      </c>
      <c r="G5747">
        <v>3</v>
      </c>
      <c r="H5747" t="str">
        <f>_xlfn.XLOOKUP(Table1[[#This Row],[ZIPCODE]],Table2[Zip Code],Table2[County])</f>
        <v>Utah</v>
      </c>
      <c r="I5747" t="str">
        <f>_xlfn.XLOOKUP(Table1[[#This Row],[ZIPCODE]],Table3[zip],Table3[county])</f>
        <v>Utah County</v>
      </c>
      <c r="J5747" t="str">
        <f>IFERROR(Table1[[#This Row],[County (Utah.gov)]], SUBSTITUTE(Table1[[#This Row],[County (WPR)]], " County", ""))</f>
        <v>Utah</v>
      </c>
    </row>
    <row r="5748" spans="1:10">
      <c r="A5748" t="s">
        <v>140</v>
      </c>
      <c r="B5748" t="s">
        <v>322</v>
      </c>
      <c r="C5748">
        <v>2025</v>
      </c>
      <c r="D5748">
        <v>2</v>
      </c>
      <c r="E5748">
        <v>84060</v>
      </c>
      <c r="F5748" t="s">
        <v>290</v>
      </c>
      <c r="G5748">
        <v>5</v>
      </c>
      <c r="H5748" t="str">
        <f>_xlfn.XLOOKUP(Table1[[#This Row],[ZIPCODE]],Table2[Zip Code],Table2[County])</f>
        <v>Summit</v>
      </c>
      <c r="I5748" t="str">
        <f>_xlfn.XLOOKUP(Table1[[#This Row],[ZIPCODE]],Table3[zip],Table3[county])</f>
        <v>Summit County</v>
      </c>
      <c r="J5748" t="str">
        <f>IFERROR(Table1[[#This Row],[County (Utah.gov)]], SUBSTITUTE(Table1[[#This Row],[County (WPR)]], " County", ""))</f>
        <v>Summit</v>
      </c>
    </row>
    <row r="5749" spans="1:10">
      <c r="A5749" t="s">
        <v>140</v>
      </c>
      <c r="B5749" t="s">
        <v>322</v>
      </c>
      <c r="C5749">
        <v>2025</v>
      </c>
      <c r="D5749">
        <v>2</v>
      </c>
      <c r="E5749">
        <v>84060</v>
      </c>
      <c r="F5749" t="s">
        <v>291</v>
      </c>
      <c r="G5749">
        <v>1</v>
      </c>
      <c r="H5749" t="str">
        <f>_xlfn.XLOOKUP(Table1[[#This Row],[ZIPCODE]],Table2[Zip Code],Table2[County])</f>
        <v>Summit</v>
      </c>
      <c r="I5749" t="str">
        <f>_xlfn.XLOOKUP(Table1[[#This Row],[ZIPCODE]],Table3[zip],Table3[county])</f>
        <v>Summit County</v>
      </c>
      <c r="J5749" t="str">
        <f>IFERROR(Table1[[#This Row],[County (Utah.gov)]], SUBSTITUTE(Table1[[#This Row],[County (WPR)]], " County", ""))</f>
        <v>Summit</v>
      </c>
    </row>
    <row r="5750" spans="1:10">
      <c r="A5750" t="s">
        <v>140</v>
      </c>
      <c r="B5750" t="s">
        <v>322</v>
      </c>
      <c r="C5750">
        <v>2025</v>
      </c>
      <c r="D5750">
        <v>2</v>
      </c>
      <c r="E5750">
        <v>84061</v>
      </c>
      <c r="F5750" t="s">
        <v>290</v>
      </c>
      <c r="G5750">
        <v>1</v>
      </c>
      <c r="H5750" t="str">
        <f>_xlfn.XLOOKUP(Table1[[#This Row],[ZIPCODE]],Table2[Zip Code],Table2[County])</f>
        <v>Summit</v>
      </c>
      <c r="I5750" t="str">
        <f>_xlfn.XLOOKUP(Table1[[#This Row],[ZIPCODE]],Table3[zip],Table3[county])</f>
        <v>Summit County</v>
      </c>
      <c r="J5750" t="str">
        <f>IFERROR(Table1[[#This Row],[County (Utah.gov)]], SUBSTITUTE(Table1[[#This Row],[County (WPR)]], " County", ""))</f>
        <v>Summit</v>
      </c>
    </row>
    <row r="5751" spans="1:10">
      <c r="A5751" t="s">
        <v>140</v>
      </c>
      <c r="B5751" t="s">
        <v>322</v>
      </c>
      <c r="C5751">
        <v>2025</v>
      </c>
      <c r="D5751">
        <v>2</v>
      </c>
      <c r="E5751">
        <v>84062</v>
      </c>
      <c r="F5751" t="s">
        <v>290</v>
      </c>
      <c r="G5751">
        <v>11</v>
      </c>
      <c r="H5751" t="str">
        <f>_xlfn.XLOOKUP(Table1[[#This Row],[ZIPCODE]],Table2[Zip Code],Table2[County])</f>
        <v>Utah</v>
      </c>
      <c r="I5751" t="str">
        <f>_xlfn.XLOOKUP(Table1[[#This Row],[ZIPCODE]],Table3[zip],Table3[county])</f>
        <v>Utah County</v>
      </c>
      <c r="J5751" t="str">
        <f>IFERROR(Table1[[#This Row],[County (Utah.gov)]], SUBSTITUTE(Table1[[#This Row],[County (WPR)]], " County", ""))</f>
        <v>Utah</v>
      </c>
    </row>
    <row r="5752" spans="1:10">
      <c r="A5752" t="s">
        <v>140</v>
      </c>
      <c r="B5752" t="s">
        <v>322</v>
      </c>
      <c r="C5752">
        <v>2025</v>
      </c>
      <c r="D5752">
        <v>2</v>
      </c>
      <c r="E5752">
        <v>84062</v>
      </c>
      <c r="F5752" t="s">
        <v>291</v>
      </c>
      <c r="G5752">
        <v>6</v>
      </c>
      <c r="H5752" t="str">
        <f>_xlfn.XLOOKUP(Table1[[#This Row],[ZIPCODE]],Table2[Zip Code],Table2[County])</f>
        <v>Utah</v>
      </c>
      <c r="I5752" t="str">
        <f>_xlfn.XLOOKUP(Table1[[#This Row],[ZIPCODE]],Table3[zip],Table3[county])</f>
        <v>Utah County</v>
      </c>
      <c r="J5752" t="str">
        <f>IFERROR(Table1[[#This Row],[County (Utah.gov)]], SUBSTITUTE(Table1[[#This Row],[County (WPR)]], " County", ""))</f>
        <v>Utah</v>
      </c>
    </row>
    <row r="5753" spans="1:10">
      <c r="A5753" t="s">
        <v>140</v>
      </c>
      <c r="B5753" t="s">
        <v>322</v>
      </c>
      <c r="C5753">
        <v>2025</v>
      </c>
      <c r="D5753">
        <v>2</v>
      </c>
      <c r="E5753">
        <v>84064</v>
      </c>
      <c r="F5753" t="s">
        <v>290</v>
      </c>
      <c r="G5753">
        <v>1</v>
      </c>
      <c r="H5753" t="str">
        <f>_xlfn.XLOOKUP(Table1[[#This Row],[ZIPCODE]],Table2[Zip Code],Table2[County])</f>
        <v>Rich</v>
      </c>
      <c r="I5753" t="str">
        <f>_xlfn.XLOOKUP(Table1[[#This Row],[ZIPCODE]],Table3[zip],Table3[county])</f>
        <v>Rich County</v>
      </c>
      <c r="J5753" t="str">
        <f>IFERROR(Table1[[#This Row],[County (Utah.gov)]], SUBSTITUTE(Table1[[#This Row],[County (WPR)]], " County", ""))</f>
        <v>Rich</v>
      </c>
    </row>
    <row r="5754" spans="1:10">
      <c r="A5754" t="s">
        <v>140</v>
      </c>
      <c r="B5754" t="s">
        <v>322</v>
      </c>
      <c r="C5754">
        <v>2025</v>
      </c>
      <c r="D5754">
        <v>2</v>
      </c>
      <c r="E5754">
        <v>84065</v>
      </c>
      <c r="F5754" t="s">
        <v>290</v>
      </c>
      <c r="G5754">
        <v>22</v>
      </c>
      <c r="H5754" t="str">
        <f>_xlfn.XLOOKUP(Table1[[#This Row],[ZIPCODE]],Table2[Zip Code],Table2[County])</f>
        <v>Salt Lake</v>
      </c>
      <c r="I5754" t="str">
        <f>_xlfn.XLOOKUP(Table1[[#This Row],[ZIPCODE]],Table3[zip],Table3[county])</f>
        <v>Salt Lake County</v>
      </c>
      <c r="J5754" t="str">
        <f>IFERROR(Table1[[#This Row],[County (Utah.gov)]], SUBSTITUTE(Table1[[#This Row],[County (WPR)]], " County", ""))</f>
        <v>Salt Lake</v>
      </c>
    </row>
    <row r="5755" spans="1:10">
      <c r="A5755" t="s">
        <v>140</v>
      </c>
      <c r="B5755" t="s">
        <v>322</v>
      </c>
      <c r="C5755">
        <v>2025</v>
      </c>
      <c r="D5755">
        <v>2</v>
      </c>
      <c r="E5755">
        <v>84065</v>
      </c>
      <c r="F5755" t="s">
        <v>291</v>
      </c>
      <c r="G5755">
        <v>15</v>
      </c>
      <c r="H5755" t="str">
        <f>_xlfn.XLOOKUP(Table1[[#This Row],[ZIPCODE]],Table2[Zip Code],Table2[County])</f>
        <v>Salt Lake</v>
      </c>
      <c r="I5755" t="str">
        <f>_xlfn.XLOOKUP(Table1[[#This Row],[ZIPCODE]],Table3[zip],Table3[county])</f>
        <v>Salt Lake County</v>
      </c>
      <c r="J5755" t="str">
        <f>IFERROR(Table1[[#This Row],[County (Utah.gov)]], SUBSTITUTE(Table1[[#This Row],[County (WPR)]], " County", ""))</f>
        <v>Salt Lake</v>
      </c>
    </row>
    <row r="5756" spans="1:10">
      <c r="A5756" t="s">
        <v>140</v>
      </c>
      <c r="B5756" t="s">
        <v>322</v>
      </c>
      <c r="C5756">
        <v>2025</v>
      </c>
      <c r="D5756">
        <v>2</v>
      </c>
      <c r="E5756">
        <v>84066</v>
      </c>
      <c r="F5756" t="s">
        <v>290</v>
      </c>
      <c r="G5756">
        <v>5</v>
      </c>
      <c r="H5756" t="str">
        <f>_xlfn.XLOOKUP(Table1[[#This Row],[ZIPCODE]],Table2[Zip Code],Table2[County])</f>
        <v>Duchesne</v>
      </c>
      <c r="I5756" t="str">
        <f>_xlfn.XLOOKUP(Table1[[#This Row],[ZIPCODE]],Table3[zip],Table3[county])</f>
        <v>Duchesne County</v>
      </c>
      <c r="J5756" t="str">
        <f>IFERROR(Table1[[#This Row],[County (Utah.gov)]], SUBSTITUTE(Table1[[#This Row],[County (WPR)]], " County", ""))</f>
        <v>Duchesne</v>
      </c>
    </row>
    <row r="5757" spans="1:10">
      <c r="A5757" t="s">
        <v>140</v>
      </c>
      <c r="B5757" t="s">
        <v>322</v>
      </c>
      <c r="C5757">
        <v>2025</v>
      </c>
      <c r="D5757">
        <v>2</v>
      </c>
      <c r="E5757">
        <v>84066</v>
      </c>
      <c r="F5757" t="s">
        <v>291</v>
      </c>
      <c r="G5757">
        <v>9</v>
      </c>
      <c r="H5757" t="str">
        <f>_xlfn.XLOOKUP(Table1[[#This Row],[ZIPCODE]],Table2[Zip Code],Table2[County])</f>
        <v>Duchesne</v>
      </c>
      <c r="I5757" t="str">
        <f>_xlfn.XLOOKUP(Table1[[#This Row],[ZIPCODE]],Table3[zip],Table3[county])</f>
        <v>Duchesne County</v>
      </c>
      <c r="J5757" t="str">
        <f>IFERROR(Table1[[#This Row],[County (Utah.gov)]], SUBSTITUTE(Table1[[#This Row],[County (WPR)]], " County", ""))</f>
        <v>Duchesne</v>
      </c>
    </row>
    <row r="5758" spans="1:10">
      <c r="A5758" t="s">
        <v>140</v>
      </c>
      <c r="B5758" t="s">
        <v>322</v>
      </c>
      <c r="C5758">
        <v>2025</v>
      </c>
      <c r="D5758">
        <v>2</v>
      </c>
      <c r="E5758">
        <v>84067</v>
      </c>
      <c r="F5758" t="s">
        <v>290</v>
      </c>
      <c r="G5758">
        <v>300</v>
      </c>
      <c r="H5758" t="str">
        <f>_xlfn.XLOOKUP(Table1[[#This Row],[ZIPCODE]],Table2[Zip Code],Table2[County])</f>
        <v>Weber</v>
      </c>
      <c r="I5758" t="str">
        <f>_xlfn.XLOOKUP(Table1[[#This Row],[ZIPCODE]],Table3[zip],Table3[county])</f>
        <v>Weber County</v>
      </c>
      <c r="J5758" t="str">
        <f>IFERROR(Table1[[#This Row],[County (Utah.gov)]], SUBSTITUTE(Table1[[#This Row],[County (WPR)]], " County", ""))</f>
        <v>Weber</v>
      </c>
    </row>
    <row r="5759" spans="1:10">
      <c r="A5759" t="s">
        <v>140</v>
      </c>
      <c r="B5759" t="s">
        <v>322</v>
      </c>
      <c r="C5759">
        <v>2025</v>
      </c>
      <c r="D5759">
        <v>2</v>
      </c>
      <c r="E5759">
        <v>84067</v>
      </c>
      <c r="F5759" t="s">
        <v>291</v>
      </c>
      <c r="G5759">
        <v>158</v>
      </c>
      <c r="H5759" t="str">
        <f>_xlfn.XLOOKUP(Table1[[#This Row],[ZIPCODE]],Table2[Zip Code],Table2[County])</f>
        <v>Weber</v>
      </c>
      <c r="I5759" t="str">
        <f>_xlfn.XLOOKUP(Table1[[#This Row],[ZIPCODE]],Table3[zip],Table3[county])</f>
        <v>Weber County</v>
      </c>
      <c r="J5759" t="str">
        <f>IFERROR(Table1[[#This Row],[County (Utah.gov)]], SUBSTITUTE(Table1[[#This Row],[County (WPR)]], " County", ""))</f>
        <v>Weber</v>
      </c>
    </row>
    <row r="5760" spans="1:10">
      <c r="A5760" t="s">
        <v>140</v>
      </c>
      <c r="B5760" t="s">
        <v>322</v>
      </c>
      <c r="C5760">
        <v>2025</v>
      </c>
      <c r="D5760">
        <v>2</v>
      </c>
      <c r="E5760">
        <v>84070</v>
      </c>
      <c r="F5760" t="s">
        <v>290</v>
      </c>
      <c r="G5760">
        <v>24</v>
      </c>
      <c r="H5760" t="str">
        <f>_xlfn.XLOOKUP(Table1[[#This Row],[ZIPCODE]],Table2[Zip Code],Table2[County])</f>
        <v>Salt Lake</v>
      </c>
      <c r="I5760" t="str">
        <f>_xlfn.XLOOKUP(Table1[[#This Row],[ZIPCODE]],Table3[zip],Table3[county])</f>
        <v>Salt Lake County</v>
      </c>
      <c r="J5760" t="str">
        <f>IFERROR(Table1[[#This Row],[County (Utah.gov)]], SUBSTITUTE(Table1[[#This Row],[County (WPR)]], " County", ""))</f>
        <v>Salt Lake</v>
      </c>
    </row>
    <row r="5761" spans="1:10">
      <c r="A5761" t="s">
        <v>140</v>
      </c>
      <c r="B5761" t="s">
        <v>322</v>
      </c>
      <c r="C5761">
        <v>2025</v>
      </c>
      <c r="D5761">
        <v>2</v>
      </c>
      <c r="E5761">
        <v>84070</v>
      </c>
      <c r="F5761" t="s">
        <v>291</v>
      </c>
      <c r="G5761">
        <v>8</v>
      </c>
      <c r="H5761" t="str">
        <f>_xlfn.XLOOKUP(Table1[[#This Row],[ZIPCODE]],Table2[Zip Code],Table2[County])</f>
        <v>Salt Lake</v>
      </c>
      <c r="I5761" t="str">
        <f>_xlfn.XLOOKUP(Table1[[#This Row],[ZIPCODE]],Table3[zip],Table3[county])</f>
        <v>Salt Lake County</v>
      </c>
      <c r="J5761" t="str">
        <f>IFERROR(Table1[[#This Row],[County (Utah.gov)]], SUBSTITUTE(Table1[[#This Row],[County (WPR)]], " County", ""))</f>
        <v>Salt Lake</v>
      </c>
    </row>
    <row r="5762" spans="1:10">
      <c r="A5762" t="s">
        <v>140</v>
      </c>
      <c r="B5762" t="s">
        <v>322</v>
      </c>
      <c r="C5762">
        <v>2025</v>
      </c>
      <c r="D5762">
        <v>2</v>
      </c>
      <c r="E5762">
        <v>84071</v>
      </c>
      <c r="F5762" t="s">
        <v>290</v>
      </c>
      <c r="G5762">
        <v>3</v>
      </c>
      <c r="H5762" t="str">
        <f>_xlfn.XLOOKUP(Table1[[#This Row],[ZIPCODE]],Table2[Zip Code],Table2[County])</f>
        <v>Tooele</v>
      </c>
      <c r="I5762" t="str">
        <f>_xlfn.XLOOKUP(Table1[[#This Row],[ZIPCODE]],Table3[zip],Table3[county])</f>
        <v>Tooele County</v>
      </c>
      <c r="J5762" t="str">
        <f>IFERROR(Table1[[#This Row],[County (Utah.gov)]], SUBSTITUTE(Table1[[#This Row],[County (WPR)]], " County", ""))</f>
        <v>Tooele</v>
      </c>
    </row>
    <row r="5763" spans="1:10">
      <c r="A5763" t="s">
        <v>140</v>
      </c>
      <c r="B5763" t="s">
        <v>322</v>
      </c>
      <c r="C5763">
        <v>2025</v>
      </c>
      <c r="D5763">
        <v>2</v>
      </c>
      <c r="E5763">
        <v>84074</v>
      </c>
      <c r="F5763" t="s">
        <v>290</v>
      </c>
      <c r="G5763">
        <v>39</v>
      </c>
      <c r="H5763" t="str">
        <f>_xlfn.XLOOKUP(Table1[[#This Row],[ZIPCODE]],Table2[Zip Code],Table2[County])</f>
        <v>Tooele</v>
      </c>
      <c r="I5763" t="str">
        <f>_xlfn.XLOOKUP(Table1[[#This Row],[ZIPCODE]],Table3[zip],Table3[county])</f>
        <v>Tooele County</v>
      </c>
      <c r="J5763" t="str">
        <f>IFERROR(Table1[[#This Row],[County (Utah.gov)]], SUBSTITUTE(Table1[[#This Row],[County (WPR)]], " County", ""))</f>
        <v>Tooele</v>
      </c>
    </row>
    <row r="5764" spans="1:10">
      <c r="A5764" t="s">
        <v>140</v>
      </c>
      <c r="B5764" t="s">
        <v>322</v>
      </c>
      <c r="C5764">
        <v>2025</v>
      </c>
      <c r="D5764">
        <v>2</v>
      </c>
      <c r="E5764">
        <v>84074</v>
      </c>
      <c r="F5764" t="s">
        <v>291</v>
      </c>
      <c r="G5764">
        <v>24</v>
      </c>
      <c r="H5764" t="str">
        <f>_xlfn.XLOOKUP(Table1[[#This Row],[ZIPCODE]],Table2[Zip Code],Table2[County])</f>
        <v>Tooele</v>
      </c>
      <c r="I5764" t="str">
        <f>_xlfn.XLOOKUP(Table1[[#This Row],[ZIPCODE]],Table3[zip],Table3[county])</f>
        <v>Tooele County</v>
      </c>
      <c r="J5764" t="str">
        <f>IFERROR(Table1[[#This Row],[County (Utah.gov)]], SUBSTITUTE(Table1[[#This Row],[County (WPR)]], " County", ""))</f>
        <v>Tooele</v>
      </c>
    </row>
    <row r="5765" spans="1:10">
      <c r="A5765" t="s">
        <v>140</v>
      </c>
      <c r="B5765" t="s">
        <v>322</v>
      </c>
      <c r="C5765">
        <v>2025</v>
      </c>
      <c r="D5765">
        <v>2</v>
      </c>
      <c r="E5765">
        <v>84075</v>
      </c>
      <c r="F5765" t="s">
        <v>290</v>
      </c>
      <c r="G5765">
        <v>432</v>
      </c>
      <c r="H5765" t="str">
        <f>_xlfn.XLOOKUP(Table1[[#This Row],[ZIPCODE]],Table2[Zip Code],Table2[County])</f>
        <v>Davis</v>
      </c>
      <c r="I5765" t="str">
        <f>_xlfn.XLOOKUP(Table1[[#This Row],[ZIPCODE]],Table3[zip],Table3[county])</f>
        <v>Davis County</v>
      </c>
      <c r="J5765" t="str">
        <f>IFERROR(Table1[[#This Row],[County (Utah.gov)]], SUBSTITUTE(Table1[[#This Row],[County (WPR)]], " County", ""))</f>
        <v>Davis</v>
      </c>
    </row>
    <row r="5766" spans="1:10">
      <c r="A5766" t="s">
        <v>140</v>
      </c>
      <c r="B5766" t="s">
        <v>322</v>
      </c>
      <c r="C5766">
        <v>2025</v>
      </c>
      <c r="D5766">
        <v>2</v>
      </c>
      <c r="E5766">
        <v>84075</v>
      </c>
      <c r="F5766" t="s">
        <v>291</v>
      </c>
      <c r="G5766">
        <v>179</v>
      </c>
      <c r="H5766" t="str">
        <f>_xlfn.XLOOKUP(Table1[[#This Row],[ZIPCODE]],Table2[Zip Code],Table2[County])</f>
        <v>Davis</v>
      </c>
      <c r="I5766" t="str">
        <f>_xlfn.XLOOKUP(Table1[[#This Row],[ZIPCODE]],Table3[zip],Table3[county])</f>
        <v>Davis County</v>
      </c>
      <c r="J5766" t="str">
        <f>IFERROR(Table1[[#This Row],[County (Utah.gov)]], SUBSTITUTE(Table1[[#This Row],[County (WPR)]], " County", ""))</f>
        <v>Davis</v>
      </c>
    </row>
    <row r="5767" spans="1:10">
      <c r="A5767" t="s">
        <v>140</v>
      </c>
      <c r="B5767" t="s">
        <v>322</v>
      </c>
      <c r="C5767">
        <v>2025</v>
      </c>
      <c r="D5767">
        <v>2</v>
      </c>
      <c r="E5767">
        <v>84078</v>
      </c>
      <c r="F5767" t="s">
        <v>290</v>
      </c>
      <c r="G5767">
        <v>5</v>
      </c>
      <c r="H5767" t="str">
        <f>_xlfn.XLOOKUP(Table1[[#This Row],[ZIPCODE]],Table2[Zip Code],Table2[County])</f>
        <v>Uintah</v>
      </c>
      <c r="I5767" t="str">
        <f>_xlfn.XLOOKUP(Table1[[#This Row],[ZIPCODE]],Table3[zip],Table3[county])</f>
        <v>Uintah County</v>
      </c>
      <c r="J5767" t="str">
        <f>IFERROR(Table1[[#This Row],[County (Utah.gov)]], SUBSTITUTE(Table1[[#This Row],[County (WPR)]], " County", ""))</f>
        <v>Uintah</v>
      </c>
    </row>
    <row r="5768" spans="1:10">
      <c r="A5768" t="s">
        <v>140</v>
      </c>
      <c r="B5768" t="s">
        <v>322</v>
      </c>
      <c r="C5768">
        <v>2025</v>
      </c>
      <c r="D5768">
        <v>2</v>
      </c>
      <c r="E5768">
        <v>84078</v>
      </c>
      <c r="F5768" t="s">
        <v>291</v>
      </c>
      <c r="G5768">
        <v>8</v>
      </c>
      <c r="H5768" t="str">
        <f>_xlfn.XLOOKUP(Table1[[#This Row],[ZIPCODE]],Table2[Zip Code],Table2[County])</f>
        <v>Uintah</v>
      </c>
      <c r="I5768" t="str">
        <f>_xlfn.XLOOKUP(Table1[[#This Row],[ZIPCODE]],Table3[zip],Table3[county])</f>
        <v>Uintah County</v>
      </c>
      <c r="J5768" t="str">
        <f>IFERROR(Table1[[#This Row],[County (Utah.gov)]], SUBSTITUTE(Table1[[#This Row],[County (WPR)]], " County", ""))</f>
        <v>Uintah</v>
      </c>
    </row>
    <row r="5769" spans="1:10">
      <c r="A5769" t="s">
        <v>140</v>
      </c>
      <c r="B5769" t="s">
        <v>322</v>
      </c>
      <c r="C5769">
        <v>2025</v>
      </c>
      <c r="D5769">
        <v>2</v>
      </c>
      <c r="E5769">
        <v>84081</v>
      </c>
      <c r="F5769" t="s">
        <v>290</v>
      </c>
      <c r="G5769">
        <v>45</v>
      </c>
      <c r="H5769" t="e">
        <f>_xlfn.XLOOKUP(Table1[[#This Row],[ZIPCODE]],Table2[Zip Code],Table2[County])</f>
        <v>#N/A</v>
      </c>
      <c r="I5769" t="str">
        <f>_xlfn.XLOOKUP(Table1[[#This Row],[ZIPCODE]],Table3[zip],Table3[county])</f>
        <v>Salt Lake County</v>
      </c>
      <c r="J5769" t="str">
        <f>IFERROR(Table1[[#This Row],[County (Utah.gov)]], SUBSTITUTE(Table1[[#This Row],[County (WPR)]], " County", ""))</f>
        <v>Salt Lake</v>
      </c>
    </row>
    <row r="5770" spans="1:10">
      <c r="A5770" t="s">
        <v>140</v>
      </c>
      <c r="B5770" t="s">
        <v>322</v>
      </c>
      <c r="C5770">
        <v>2025</v>
      </c>
      <c r="D5770">
        <v>2</v>
      </c>
      <c r="E5770">
        <v>84081</v>
      </c>
      <c r="F5770" t="s">
        <v>291</v>
      </c>
      <c r="G5770">
        <v>17</v>
      </c>
      <c r="H5770" t="e">
        <f>_xlfn.XLOOKUP(Table1[[#This Row],[ZIPCODE]],Table2[Zip Code],Table2[County])</f>
        <v>#N/A</v>
      </c>
      <c r="I5770" t="str">
        <f>_xlfn.XLOOKUP(Table1[[#This Row],[ZIPCODE]],Table3[zip],Table3[county])</f>
        <v>Salt Lake County</v>
      </c>
      <c r="J5770" t="str">
        <f>IFERROR(Table1[[#This Row],[County (Utah.gov)]], SUBSTITUTE(Table1[[#This Row],[County (WPR)]], " County", ""))</f>
        <v>Salt Lake</v>
      </c>
    </row>
    <row r="5771" spans="1:10">
      <c r="A5771" t="s">
        <v>140</v>
      </c>
      <c r="B5771" t="s">
        <v>322</v>
      </c>
      <c r="C5771">
        <v>2025</v>
      </c>
      <c r="D5771">
        <v>2</v>
      </c>
      <c r="E5771">
        <v>84083</v>
      </c>
      <c r="F5771" t="s">
        <v>290</v>
      </c>
      <c r="G5771">
        <v>1</v>
      </c>
      <c r="H5771" t="str">
        <f>_xlfn.XLOOKUP(Table1[[#This Row],[ZIPCODE]],Table2[Zip Code],Table2[County])</f>
        <v>Tooele</v>
      </c>
      <c r="I5771" t="str">
        <f>_xlfn.XLOOKUP(Table1[[#This Row],[ZIPCODE]],Table3[zip],Table3[county])</f>
        <v>Tooele County</v>
      </c>
      <c r="J5771" t="str">
        <f>IFERROR(Table1[[#This Row],[County (Utah.gov)]], SUBSTITUTE(Table1[[#This Row],[County (WPR)]], " County", ""))</f>
        <v>Tooele</v>
      </c>
    </row>
    <row r="5772" spans="1:10">
      <c r="A5772" t="s">
        <v>140</v>
      </c>
      <c r="B5772" t="s">
        <v>322</v>
      </c>
      <c r="C5772">
        <v>2025</v>
      </c>
      <c r="D5772">
        <v>2</v>
      </c>
      <c r="E5772">
        <v>84083</v>
      </c>
      <c r="F5772" t="s">
        <v>291</v>
      </c>
      <c r="G5772">
        <v>2</v>
      </c>
      <c r="H5772" t="str">
        <f>_xlfn.XLOOKUP(Table1[[#This Row],[ZIPCODE]],Table2[Zip Code],Table2[County])</f>
        <v>Tooele</v>
      </c>
      <c r="I5772" t="str">
        <f>_xlfn.XLOOKUP(Table1[[#This Row],[ZIPCODE]],Table3[zip],Table3[county])</f>
        <v>Tooele County</v>
      </c>
      <c r="J5772" t="str">
        <f>IFERROR(Table1[[#This Row],[County (Utah.gov)]], SUBSTITUTE(Table1[[#This Row],[County (WPR)]], " County", ""))</f>
        <v>Tooele</v>
      </c>
    </row>
    <row r="5773" spans="1:10">
      <c r="A5773" t="s">
        <v>140</v>
      </c>
      <c r="B5773" t="s">
        <v>322</v>
      </c>
      <c r="C5773">
        <v>2025</v>
      </c>
      <c r="D5773">
        <v>2</v>
      </c>
      <c r="E5773">
        <v>84084</v>
      </c>
      <c r="F5773" t="s">
        <v>290</v>
      </c>
      <c r="G5773">
        <v>10</v>
      </c>
      <c r="H5773" t="str">
        <f>_xlfn.XLOOKUP(Table1[[#This Row],[ZIPCODE]],Table2[Zip Code],Table2[County])</f>
        <v>Salt Lake</v>
      </c>
      <c r="I5773" t="str">
        <f>_xlfn.XLOOKUP(Table1[[#This Row],[ZIPCODE]],Table3[zip],Table3[county])</f>
        <v>Salt Lake County</v>
      </c>
      <c r="J5773" t="str">
        <f>IFERROR(Table1[[#This Row],[County (Utah.gov)]], SUBSTITUTE(Table1[[#This Row],[County (WPR)]], " County", ""))</f>
        <v>Salt Lake</v>
      </c>
    </row>
    <row r="5774" spans="1:10">
      <c r="A5774" t="s">
        <v>140</v>
      </c>
      <c r="B5774" t="s">
        <v>322</v>
      </c>
      <c r="C5774">
        <v>2025</v>
      </c>
      <c r="D5774">
        <v>2</v>
      </c>
      <c r="E5774">
        <v>84084</v>
      </c>
      <c r="F5774" t="s">
        <v>291</v>
      </c>
      <c r="G5774">
        <v>11</v>
      </c>
      <c r="H5774" t="str">
        <f>_xlfn.XLOOKUP(Table1[[#This Row],[ZIPCODE]],Table2[Zip Code],Table2[County])</f>
        <v>Salt Lake</v>
      </c>
      <c r="I5774" t="str">
        <f>_xlfn.XLOOKUP(Table1[[#This Row],[ZIPCODE]],Table3[zip],Table3[county])</f>
        <v>Salt Lake County</v>
      </c>
      <c r="J5774" t="str">
        <f>IFERROR(Table1[[#This Row],[County (Utah.gov)]], SUBSTITUTE(Table1[[#This Row],[County (WPR)]], " County", ""))</f>
        <v>Salt Lake</v>
      </c>
    </row>
    <row r="5775" spans="1:10">
      <c r="A5775" t="s">
        <v>140</v>
      </c>
      <c r="B5775" t="s">
        <v>322</v>
      </c>
      <c r="C5775">
        <v>2025</v>
      </c>
      <c r="D5775">
        <v>2</v>
      </c>
      <c r="E5775">
        <v>84087</v>
      </c>
      <c r="F5775" t="s">
        <v>290</v>
      </c>
      <c r="G5775">
        <v>58</v>
      </c>
      <c r="H5775" t="str">
        <f>_xlfn.XLOOKUP(Table1[[#This Row],[ZIPCODE]],Table2[Zip Code],Table2[County])</f>
        <v>Davis</v>
      </c>
      <c r="I5775" t="str">
        <f>_xlfn.XLOOKUP(Table1[[#This Row],[ZIPCODE]],Table3[zip],Table3[county])</f>
        <v>Davis County</v>
      </c>
      <c r="J5775" t="str">
        <f>IFERROR(Table1[[#This Row],[County (Utah.gov)]], SUBSTITUTE(Table1[[#This Row],[County (WPR)]], " County", ""))</f>
        <v>Davis</v>
      </c>
    </row>
    <row r="5776" spans="1:10">
      <c r="A5776" t="s">
        <v>140</v>
      </c>
      <c r="B5776" t="s">
        <v>322</v>
      </c>
      <c r="C5776">
        <v>2025</v>
      </c>
      <c r="D5776">
        <v>2</v>
      </c>
      <c r="E5776">
        <v>84087</v>
      </c>
      <c r="F5776" t="s">
        <v>291</v>
      </c>
      <c r="G5776">
        <v>40</v>
      </c>
      <c r="H5776" t="str">
        <f>_xlfn.XLOOKUP(Table1[[#This Row],[ZIPCODE]],Table2[Zip Code],Table2[County])</f>
        <v>Davis</v>
      </c>
      <c r="I5776" t="str">
        <f>_xlfn.XLOOKUP(Table1[[#This Row],[ZIPCODE]],Table3[zip],Table3[county])</f>
        <v>Davis County</v>
      </c>
      <c r="J5776" t="str">
        <f>IFERROR(Table1[[#This Row],[County (Utah.gov)]], SUBSTITUTE(Table1[[#This Row],[County (WPR)]], " County", ""))</f>
        <v>Davis</v>
      </c>
    </row>
    <row r="5777" spans="1:10">
      <c r="A5777" t="s">
        <v>140</v>
      </c>
      <c r="B5777" t="s">
        <v>322</v>
      </c>
      <c r="C5777">
        <v>2025</v>
      </c>
      <c r="D5777">
        <v>2</v>
      </c>
      <c r="E5777">
        <v>84088</v>
      </c>
      <c r="F5777" t="s">
        <v>290</v>
      </c>
      <c r="G5777">
        <v>18</v>
      </c>
      <c r="H5777" t="str">
        <f>_xlfn.XLOOKUP(Table1[[#This Row],[ZIPCODE]],Table2[Zip Code],Table2[County])</f>
        <v>Salt Lake</v>
      </c>
      <c r="I5777" t="str">
        <f>_xlfn.XLOOKUP(Table1[[#This Row],[ZIPCODE]],Table3[zip],Table3[county])</f>
        <v>Salt Lake County</v>
      </c>
      <c r="J5777" t="str">
        <f>IFERROR(Table1[[#This Row],[County (Utah.gov)]], SUBSTITUTE(Table1[[#This Row],[County (WPR)]], " County", ""))</f>
        <v>Salt Lake</v>
      </c>
    </row>
    <row r="5778" spans="1:10">
      <c r="A5778" t="s">
        <v>140</v>
      </c>
      <c r="B5778" t="s">
        <v>322</v>
      </c>
      <c r="C5778">
        <v>2025</v>
      </c>
      <c r="D5778">
        <v>2</v>
      </c>
      <c r="E5778">
        <v>84088</v>
      </c>
      <c r="F5778" t="s">
        <v>291</v>
      </c>
      <c r="G5778">
        <v>12</v>
      </c>
      <c r="H5778" t="str">
        <f>_xlfn.XLOOKUP(Table1[[#This Row],[ZIPCODE]],Table2[Zip Code],Table2[County])</f>
        <v>Salt Lake</v>
      </c>
      <c r="I5778" t="str">
        <f>_xlfn.XLOOKUP(Table1[[#This Row],[ZIPCODE]],Table3[zip],Table3[county])</f>
        <v>Salt Lake County</v>
      </c>
      <c r="J5778" t="str">
        <f>IFERROR(Table1[[#This Row],[County (Utah.gov)]], SUBSTITUTE(Table1[[#This Row],[County (WPR)]], " County", ""))</f>
        <v>Salt Lake</v>
      </c>
    </row>
    <row r="5779" spans="1:10">
      <c r="A5779" t="s">
        <v>140</v>
      </c>
      <c r="B5779" t="s">
        <v>322</v>
      </c>
      <c r="C5779">
        <v>2025</v>
      </c>
      <c r="D5779">
        <v>2</v>
      </c>
      <c r="E5779">
        <v>84089</v>
      </c>
      <c r="F5779" t="s">
        <v>290</v>
      </c>
      <c r="G5779">
        <v>1</v>
      </c>
      <c r="H5779" t="str">
        <f>_xlfn.XLOOKUP(Table1[[#This Row],[ZIPCODE]],Table2[Zip Code],Table2[County])</f>
        <v>Davis</v>
      </c>
      <c r="I5779" t="e">
        <f>_xlfn.XLOOKUP(Table1[[#This Row],[ZIPCODE]],Table3[zip],Table3[county])</f>
        <v>#N/A</v>
      </c>
      <c r="J5779" t="str">
        <f>IFERROR(Table1[[#This Row],[County (Utah.gov)]], SUBSTITUTE(Table1[[#This Row],[County (WPR)]], " County", ""))</f>
        <v>Davis</v>
      </c>
    </row>
    <row r="5780" spans="1:10">
      <c r="A5780" t="s">
        <v>140</v>
      </c>
      <c r="B5780" t="s">
        <v>322</v>
      </c>
      <c r="C5780">
        <v>2025</v>
      </c>
      <c r="D5780">
        <v>2</v>
      </c>
      <c r="E5780">
        <v>84089</v>
      </c>
      <c r="F5780" t="s">
        <v>291</v>
      </c>
      <c r="G5780">
        <v>1</v>
      </c>
      <c r="H5780" t="str">
        <f>_xlfn.XLOOKUP(Table1[[#This Row],[ZIPCODE]],Table2[Zip Code],Table2[County])</f>
        <v>Davis</v>
      </c>
      <c r="I5780" t="e">
        <f>_xlfn.XLOOKUP(Table1[[#This Row],[ZIPCODE]],Table3[zip],Table3[county])</f>
        <v>#N/A</v>
      </c>
      <c r="J5780" t="str">
        <f>IFERROR(Table1[[#This Row],[County (Utah.gov)]], SUBSTITUTE(Table1[[#This Row],[County (WPR)]], " County", ""))</f>
        <v>Davis</v>
      </c>
    </row>
    <row r="5781" spans="1:10">
      <c r="A5781" t="s">
        <v>140</v>
      </c>
      <c r="B5781" t="s">
        <v>322</v>
      </c>
      <c r="C5781">
        <v>2025</v>
      </c>
      <c r="D5781">
        <v>2</v>
      </c>
      <c r="E5781">
        <v>84092</v>
      </c>
      <c r="F5781" t="s">
        <v>290</v>
      </c>
      <c r="G5781">
        <v>11</v>
      </c>
      <c r="H5781" t="str">
        <f>_xlfn.XLOOKUP(Table1[[#This Row],[ZIPCODE]],Table2[Zip Code],Table2[County])</f>
        <v>Salt Lake</v>
      </c>
      <c r="I5781" t="str">
        <f>_xlfn.XLOOKUP(Table1[[#This Row],[ZIPCODE]],Table3[zip],Table3[county])</f>
        <v>Salt Lake County</v>
      </c>
      <c r="J5781" t="str">
        <f>IFERROR(Table1[[#This Row],[County (Utah.gov)]], SUBSTITUTE(Table1[[#This Row],[County (WPR)]], " County", ""))</f>
        <v>Salt Lake</v>
      </c>
    </row>
    <row r="5782" spans="1:10">
      <c r="A5782" t="s">
        <v>140</v>
      </c>
      <c r="B5782" t="s">
        <v>322</v>
      </c>
      <c r="C5782">
        <v>2025</v>
      </c>
      <c r="D5782">
        <v>2</v>
      </c>
      <c r="E5782">
        <v>84092</v>
      </c>
      <c r="F5782" t="s">
        <v>291</v>
      </c>
      <c r="G5782">
        <v>10</v>
      </c>
      <c r="H5782" t="str">
        <f>_xlfn.XLOOKUP(Table1[[#This Row],[ZIPCODE]],Table2[Zip Code],Table2[County])</f>
        <v>Salt Lake</v>
      </c>
      <c r="I5782" t="str">
        <f>_xlfn.XLOOKUP(Table1[[#This Row],[ZIPCODE]],Table3[zip],Table3[county])</f>
        <v>Salt Lake County</v>
      </c>
      <c r="J5782" t="str">
        <f>IFERROR(Table1[[#This Row],[County (Utah.gov)]], SUBSTITUTE(Table1[[#This Row],[County (WPR)]], " County", ""))</f>
        <v>Salt Lake</v>
      </c>
    </row>
    <row r="5783" spans="1:10">
      <c r="A5783" t="s">
        <v>140</v>
      </c>
      <c r="B5783" t="s">
        <v>322</v>
      </c>
      <c r="C5783">
        <v>2025</v>
      </c>
      <c r="D5783">
        <v>2</v>
      </c>
      <c r="E5783">
        <v>84093</v>
      </c>
      <c r="F5783" t="s">
        <v>290</v>
      </c>
      <c r="G5783">
        <v>8</v>
      </c>
      <c r="H5783" t="str">
        <f>_xlfn.XLOOKUP(Table1[[#This Row],[ZIPCODE]],Table2[Zip Code],Table2[County])</f>
        <v>Salt Lake</v>
      </c>
      <c r="I5783" t="str">
        <f>_xlfn.XLOOKUP(Table1[[#This Row],[ZIPCODE]],Table3[zip],Table3[county])</f>
        <v>Salt Lake County</v>
      </c>
      <c r="J5783" t="str">
        <f>IFERROR(Table1[[#This Row],[County (Utah.gov)]], SUBSTITUTE(Table1[[#This Row],[County (WPR)]], " County", ""))</f>
        <v>Salt Lake</v>
      </c>
    </row>
    <row r="5784" spans="1:10">
      <c r="A5784" t="s">
        <v>140</v>
      </c>
      <c r="B5784" t="s">
        <v>322</v>
      </c>
      <c r="C5784">
        <v>2025</v>
      </c>
      <c r="D5784">
        <v>2</v>
      </c>
      <c r="E5784">
        <v>84093</v>
      </c>
      <c r="F5784" t="s">
        <v>291</v>
      </c>
      <c r="G5784">
        <v>4</v>
      </c>
      <c r="H5784" t="str">
        <f>_xlfn.XLOOKUP(Table1[[#This Row],[ZIPCODE]],Table2[Zip Code],Table2[County])</f>
        <v>Salt Lake</v>
      </c>
      <c r="I5784" t="str">
        <f>_xlfn.XLOOKUP(Table1[[#This Row],[ZIPCODE]],Table3[zip],Table3[county])</f>
        <v>Salt Lake County</v>
      </c>
      <c r="J5784" t="str">
        <f>IFERROR(Table1[[#This Row],[County (Utah.gov)]], SUBSTITUTE(Table1[[#This Row],[County (WPR)]], " County", ""))</f>
        <v>Salt Lake</v>
      </c>
    </row>
    <row r="5785" spans="1:10">
      <c r="A5785" t="s">
        <v>140</v>
      </c>
      <c r="B5785" t="s">
        <v>322</v>
      </c>
      <c r="C5785">
        <v>2025</v>
      </c>
      <c r="D5785">
        <v>2</v>
      </c>
      <c r="E5785">
        <v>84094</v>
      </c>
      <c r="F5785" t="s">
        <v>290</v>
      </c>
      <c r="G5785">
        <v>15</v>
      </c>
      <c r="H5785" t="str">
        <f>_xlfn.XLOOKUP(Table1[[#This Row],[ZIPCODE]],Table2[Zip Code],Table2[County])</f>
        <v>Salt Lake</v>
      </c>
      <c r="I5785" t="str">
        <f>_xlfn.XLOOKUP(Table1[[#This Row],[ZIPCODE]],Table3[zip],Table3[county])</f>
        <v>Salt Lake County</v>
      </c>
      <c r="J5785" t="str">
        <f>IFERROR(Table1[[#This Row],[County (Utah.gov)]], SUBSTITUTE(Table1[[#This Row],[County (WPR)]], " County", ""))</f>
        <v>Salt Lake</v>
      </c>
    </row>
    <row r="5786" spans="1:10">
      <c r="A5786" t="s">
        <v>140</v>
      </c>
      <c r="B5786" t="s">
        <v>322</v>
      </c>
      <c r="C5786">
        <v>2025</v>
      </c>
      <c r="D5786">
        <v>2</v>
      </c>
      <c r="E5786">
        <v>84094</v>
      </c>
      <c r="F5786" t="s">
        <v>291</v>
      </c>
      <c r="G5786">
        <v>8</v>
      </c>
      <c r="H5786" t="str">
        <f>_xlfn.XLOOKUP(Table1[[#This Row],[ZIPCODE]],Table2[Zip Code],Table2[County])</f>
        <v>Salt Lake</v>
      </c>
      <c r="I5786" t="str">
        <f>_xlfn.XLOOKUP(Table1[[#This Row],[ZIPCODE]],Table3[zip],Table3[county])</f>
        <v>Salt Lake County</v>
      </c>
      <c r="J5786" t="str">
        <f>IFERROR(Table1[[#This Row],[County (Utah.gov)]], SUBSTITUTE(Table1[[#This Row],[County (WPR)]], " County", ""))</f>
        <v>Salt Lake</v>
      </c>
    </row>
    <row r="5787" spans="1:10">
      <c r="A5787" t="s">
        <v>140</v>
      </c>
      <c r="B5787" t="s">
        <v>322</v>
      </c>
      <c r="C5787">
        <v>2025</v>
      </c>
      <c r="D5787">
        <v>2</v>
      </c>
      <c r="E5787">
        <v>84095</v>
      </c>
      <c r="F5787" t="s">
        <v>290</v>
      </c>
      <c r="G5787">
        <v>24</v>
      </c>
      <c r="H5787" t="str">
        <f>_xlfn.XLOOKUP(Table1[[#This Row],[ZIPCODE]],Table2[Zip Code],Table2[County])</f>
        <v>Salt Lake</v>
      </c>
      <c r="I5787" t="str">
        <f>_xlfn.XLOOKUP(Table1[[#This Row],[ZIPCODE]],Table3[zip],Table3[county])</f>
        <v>Salt Lake County</v>
      </c>
      <c r="J5787" t="str">
        <f>IFERROR(Table1[[#This Row],[County (Utah.gov)]], SUBSTITUTE(Table1[[#This Row],[County (WPR)]], " County", ""))</f>
        <v>Salt Lake</v>
      </c>
    </row>
    <row r="5788" spans="1:10">
      <c r="A5788" t="s">
        <v>140</v>
      </c>
      <c r="B5788" t="s">
        <v>322</v>
      </c>
      <c r="C5788">
        <v>2025</v>
      </c>
      <c r="D5788">
        <v>2</v>
      </c>
      <c r="E5788">
        <v>84095</v>
      </c>
      <c r="F5788" t="s">
        <v>291</v>
      </c>
      <c r="G5788">
        <v>6</v>
      </c>
      <c r="H5788" t="str">
        <f>_xlfn.XLOOKUP(Table1[[#This Row],[ZIPCODE]],Table2[Zip Code],Table2[County])</f>
        <v>Salt Lake</v>
      </c>
      <c r="I5788" t="str">
        <f>_xlfn.XLOOKUP(Table1[[#This Row],[ZIPCODE]],Table3[zip],Table3[county])</f>
        <v>Salt Lake County</v>
      </c>
      <c r="J5788" t="str">
        <f>IFERROR(Table1[[#This Row],[County (Utah.gov)]], SUBSTITUTE(Table1[[#This Row],[County (WPR)]], " County", ""))</f>
        <v>Salt Lake</v>
      </c>
    </row>
    <row r="5789" spans="1:10">
      <c r="A5789" t="s">
        <v>140</v>
      </c>
      <c r="B5789" t="s">
        <v>322</v>
      </c>
      <c r="C5789">
        <v>2025</v>
      </c>
      <c r="D5789">
        <v>2</v>
      </c>
      <c r="E5789">
        <v>84096</v>
      </c>
      <c r="F5789" t="s">
        <v>290</v>
      </c>
      <c r="G5789">
        <v>33</v>
      </c>
      <c r="H5789" t="e">
        <f>_xlfn.XLOOKUP(Table1[[#This Row],[ZIPCODE]],Table2[Zip Code],Table2[County])</f>
        <v>#N/A</v>
      </c>
      <c r="I5789" t="str">
        <f>_xlfn.XLOOKUP(Table1[[#This Row],[ZIPCODE]],Table3[zip],Table3[county])</f>
        <v>Salt Lake County</v>
      </c>
      <c r="J5789" t="str">
        <f>IFERROR(Table1[[#This Row],[County (Utah.gov)]], SUBSTITUTE(Table1[[#This Row],[County (WPR)]], " County", ""))</f>
        <v>Salt Lake</v>
      </c>
    </row>
    <row r="5790" spans="1:10">
      <c r="A5790" t="s">
        <v>140</v>
      </c>
      <c r="B5790" t="s">
        <v>322</v>
      </c>
      <c r="C5790">
        <v>2025</v>
      </c>
      <c r="D5790">
        <v>2</v>
      </c>
      <c r="E5790">
        <v>84096</v>
      </c>
      <c r="F5790" t="s">
        <v>291</v>
      </c>
      <c r="G5790">
        <v>15</v>
      </c>
      <c r="H5790" t="e">
        <f>_xlfn.XLOOKUP(Table1[[#This Row],[ZIPCODE]],Table2[Zip Code],Table2[County])</f>
        <v>#N/A</v>
      </c>
      <c r="I5790" t="str">
        <f>_xlfn.XLOOKUP(Table1[[#This Row],[ZIPCODE]],Table3[zip],Table3[county])</f>
        <v>Salt Lake County</v>
      </c>
      <c r="J5790" t="str">
        <f>IFERROR(Table1[[#This Row],[County (Utah.gov)]], SUBSTITUTE(Table1[[#This Row],[County (WPR)]], " County", ""))</f>
        <v>Salt Lake</v>
      </c>
    </row>
    <row r="5791" spans="1:10">
      <c r="A5791" t="s">
        <v>140</v>
      </c>
      <c r="B5791" t="s">
        <v>322</v>
      </c>
      <c r="C5791">
        <v>2025</v>
      </c>
      <c r="D5791">
        <v>2</v>
      </c>
      <c r="E5791">
        <v>84097</v>
      </c>
      <c r="F5791" t="s">
        <v>290</v>
      </c>
      <c r="G5791">
        <v>3</v>
      </c>
      <c r="H5791" t="str">
        <f>_xlfn.XLOOKUP(Table1[[#This Row],[ZIPCODE]],Table2[Zip Code],Table2[County])</f>
        <v>Utah</v>
      </c>
      <c r="I5791" t="str">
        <f>_xlfn.XLOOKUP(Table1[[#This Row],[ZIPCODE]],Table3[zip],Table3[county])</f>
        <v>Utah County</v>
      </c>
      <c r="J5791" t="str">
        <f>IFERROR(Table1[[#This Row],[County (Utah.gov)]], SUBSTITUTE(Table1[[#This Row],[County (WPR)]], " County", ""))</f>
        <v>Utah</v>
      </c>
    </row>
    <row r="5792" spans="1:10">
      <c r="A5792" t="s">
        <v>140</v>
      </c>
      <c r="B5792" t="s">
        <v>322</v>
      </c>
      <c r="C5792">
        <v>2025</v>
      </c>
      <c r="D5792">
        <v>2</v>
      </c>
      <c r="E5792">
        <v>84097</v>
      </c>
      <c r="F5792" t="s">
        <v>291</v>
      </c>
      <c r="G5792">
        <v>4</v>
      </c>
      <c r="H5792" t="str">
        <f>_xlfn.XLOOKUP(Table1[[#This Row],[ZIPCODE]],Table2[Zip Code],Table2[County])</f>
        <v>Utah</v>
      </c>
      <c r="I5792" t="str">
        <f>_xlfn.XLOOKUP(Table1[[#This Row],[ZIPCODE]],Table3[zip],Table3[county])</f>
        <v>Utah County</v>
      </c>
      <c r="J5792" t="str">
        <f>IFERROR(Table1[[#This Row],[County (Utah.gov)]], SUBSTITUTE(Table1[[#This Row],[County (WPR)]], " County", ""))</f>
        <v>Utah</v>
      </c>
    </row>
    <row r="5793" spans="1:10">
      <c r="A5793" t="s">
        <v>140</v>
      </c>
      <c r="B5793" t="s">
        <v>322</v>
      </c>
      <c r="C5793">
        <v>2025</v>
      </c>
      <c r="D5793">
        <v>2</v>
      </c>
      <c r="E5793">
        <v>84098</v>
      </c>
      <c r="F5793" t="s">
        <v>290</v>
      </c>
      <c r="G5793">
        <v>9</v>
      </c>
      <c r="H5793" t="str">
        <f>_xlfn.XLOOKUP(Table1[[#This Row],[ZIPCODE]],Table2[Zip Code],Table2[County])</f>
        <v>Summit</v>
      </c>
      <c r="I5793" t="str">
        <f>_xlfn.XLOOKUP(Table1[[#This Row],[ZIPCODE]],Table3[zip],Table3[county])</f>
        <v>Summit County</v>
      </c>
      <c r="J5793" t="str">
        <f>IFERROR(Table1[[#This Row],[County (Utah.gov)]], SUBSTITUTE(Table1[[#This Row],[County (WPR)]], " County", ""))</f>
        <v>Summit</v>
      </c>
    </row>
    <row r="5794" spans="1:10">
      <c r="A5794" t="s">
        <v>140</v>
      </c>
      <c r="B5794" t="s">
        <v>322</v>
      </c>
      <c r="C5794">
        <v>2025</v>
      </c>
      <c r="D5794">
        <v>2</v>
      </c>
      <c r="E5794">
        <v>84098</v>
      </c>
      <c r="F5794" t="s">
        <v>291</v>
      </c>
      <c r="G5794">
        <v>3</v>
      </c>
      <c r="H5794" t="str">
        <f>_xlfn.XLOOKUP(Table1[[#This Row],[ZIPCODE]],Table2[Zip Code],Table2[County])</f>
        <v>Summit</v>
      </c>
      <c r="I5794" t="str">
        <f>_xlfn.XLOOKUP(Table1[[#This Row],[ZIPCODE]],Table3[zip],Table3[county])</f>
        <v>Summit County</v>
      </c>
      <c r="J5794" t="str">
        <f>IFERROR(Table1[[#This Row],[County (Utah.gov)]], SUBSTITUTE(Table1[[#This Row],[County (WPR)]], " County", ""))</f>
        <v>Summit</v>
      </c>
    </row>
    <row r="5795" spans="1:10">
      <c r="A5795" t="s">
        <v>140</v>
      </c>
      <c r="B5795" t="s">
        <v>322</v>
      </c>
      <c r="C5795">
        <v>2025</v>
      </c>
      <c r="D5795">
        <v>2</v>
      </c>
      <c r="E5795">
        <v>84101</v>
      </c>
      <c r="F5795" t="s">
        <v>290</v>
      </c>
      <c r="G5795">
        <v>7</v>
      </c>
      <c r="H5795" t="str">
        <f>_xlfn.XLOOKUP(Table1[[#This Row],[ZIPCODE]],Table2[Zip Code],Table2[County])</f>
        <v>Salt Lake</v>
      </c>
      <c r="I5795" t="str">
        <f>_xlfn.XLOOKUP(Table1[[#This Row],[ZIPCODE]],Table3[zip],Table3[county])</f>
        <v>Salt Lake County</v>
      </c>
      <c r="J5795" t="str">
        <f>IFERROR(Table1[[#This Row],[County (Utah.gov)]], SUBSTITUTE(Table1[[#This Row],[County (WPR)]], " County", ""))</f>
        <v>Salt Lake</v>
      </c>
    </row>
    <row r="5796" spans="1:10">
      <c r="A5796" t="s">
        <v>140</v>
      </c>
      <c r="B5796" t="s">
        <v>322</v>
      </c>
      <c r="C5796">
        <v>2025</v>
      </c>
      <c r="D5796">
        <v>2</v>
      </c>
      <c r="E5796">
        <v>84101</v>
      </c>
      <c r="F5796" t="s">
        <v>291</v>
      </c>
      <c r="G5796">
        <v>3</v>
      </c>
      <c r="H5796" t="str">
        <f>_xlfn.XLOOKUP(Table1[[#This Row],[ZIPCODE]],Table2[Zip Code],Table2[County])</f>
        <v>Salt Lake</v>
      </c>
      <c r="I5796" t="str">
        <f>_xlfn.XLOOKUP(Table1[[#This Row],[ZIPCODE]],Table3[zip],Table3[county])</f>
        <v>Salt Lake County</v>
      </c>
      <c r="J5796" t="str">
        <f>IFERROR(Table1[[#This Row],[County (Utah.gov)]], SUBSTITUTE(Table1[[#This Row],[County (WPR)]], " County", ""))</f>
        <v>Salt Lake</v>
      </c>
    </row>
    <row r="5797" spans="1:10">
      <c r="A5797" t="s">
        <v>140</v>
      </c>
      <c r="B5797" t="s">
        <v>322</v>
      </c>
      <c r="C5797">
        <v>2025</v>
      </c>
      <c r="D5797">
        <v>2</v>
      </c>
      <c r="E5797">
        <v>84102</v>
      </c>
      <c r="F5797" t="s">
        <v>290</v>
      </c>
      <c r="G5797">
        <v>16</v>
      </c>
      <c r="H5797" t="str">
        <f>_xlfn.XLOOKUP(Table1[[#This Row],[ZIPCODE]],Table2[Zip Code],Table2[County])</f>
        <v>Salt Lake</v>
      </c>
      <c r="I5797" t="str">
        <f>_xlfn.XLOOKUP(Table1[[#This Row],[ZIPCODE]],Table3[zip],Table3[county])</f>
        <v>Salt Lake County</v>
      </c>
      <c r="J5797" t="str">
        <f>IFERROR(Table1[[#This Row],[County (Utah.gov)]], SUBSTITUTE(Table1[[#This Row],[County (WPR)]], " County", ""))</f>
        <v>Salt Lake</v>
      </c>
    </row>
    <row r="5798" spans="1:10">
      <c r="A5798" t="s">
        <v>140</v>
      </c>
      <c r="B5798" t="s">
        <v>322</v>
      </c>
      <c r="C5798">
        <v>2025</v>
      </c>
      <c r="D5798">
        <v>2</v>
      </c>
      <c r="E5798">
        <v>84102</v>
      </c>
      <c r="F5798" t="s">
        <v>291</v>
      </c>
      <c r="G5798">
        <v>7</v>
      </c>
      <c r="H5798" t="str">
        <f>_xlfn.XLOOKUP(Table1[[#This Row],[ZIPCODE]],Table2[Zip Code],Table2[County])</f>
        <v>Salt Lake</v>
      </c>
      <c r="I5798" t="str">
        <f>_xlfn.XLOOKUP(Table1[[#This Row],[ZIPCODE]],Table3[zip],Table3[county])</f>
        <v>Salt Lake County</v>
      </c>
      <c r="J5798" t="str">
        <f>IFERROR(Table1[[#This Row],[County (Utah.gov)]], SUBSTITUTE(Table1[[#This Row],[County (WPR)]], " County", ""))</f>
        <v>Salt Lake</v>
      </c>
    </row>
    <row r="5799" spans="1:10">
      <c r="A5799" t="s">
        <v>140</v>
      </c>
      <c r="B5799" t="s">
        <v>322</v>
      </c>
      <c r="C5799">
        <v>2025</v>
      </c>
      <c r="D5799">
        <v>2</v>
      </c>
      <c r="E5799">
        <v>84103</v>
      </c>
      <c r="F5799" t="s">
        <v>290</v>
      </c>
      <c r="G5799">
        <v>9</v>
      </c>
      <c r="H5799" t="str">
        <f>_xlfn.XLOOKUP(Table1[[#This Row],[ZIPCODE]],Table2[Zip Code],Table2[County])</f>
        <v>Salt Lake</v>
      </c>
      <c r="I5799" t="str">
        <f>_xlfn.XLOOKUP(Table1[[#This Row],[ZIPCODE]],Table3[zip],Table3[county])</f>
        <v>Salt Lake County</v>
      </c>
      <c r="J5799" t="str">
        <f>IFERROR(Table1[[#This Row],[County (Utah.gov)]], SUBSTITUTE(Table1[[#This Row],[County (WPR)]], " County", ""))</f>
        <v>Salt Lake</v>
      </c>
    </row>
    <row r="5800" spans="1:10">
      <c r="A5800" t="s">
        <v>140</v>
      </c>
      <c r="B5800" t="s">
        <v>322</v>
      </c>
      <c r="C5800">
        <v>2025</v>
      </c>
      <c r="D5800">
        <v>2</v>
      </c>
      <c r="E5800">
        <v>84103</v>
      </c>
      <c r="F5800" t="s">
        <v>291</v>
      </c>
      <c r="G5800">
        <v>10</v>
      </c>
      <c r="H5800" t="str">
        <f>_xlfn.XLOOKUP(Table1[[#This Row],[ZIPCODE]],Table2[Zip Code],Table2[County])</f>
        <v>Salt Lake</v>
      </c>
      <c r="I5800" t="str">
        <f>_xlfn.XLOOKUP(Table1[[#This Row],[ZIPCODE]],Table3[zip],Table3[county])</f>
        <v>Salt Lake County</v>
      </c>
      <c r="J5800" t="str">
        <f>IFERROR(Table1[[#This Row],[County (Utah.gov)]], SUBSTITUTE(Table1[[#This Row],[County (WPR)]], " County", ""))</f>
        <v>Salt Lake</v>
      </c>
    </row>
    <row r="5801" spans="1:10">
      <c r="A5801" t="s">
        <v>140</v>
      </c>
      <c r="B5801" t="s">
        <v>322</v>
      </c>
      <c r="C5801">
        <v>2025</v>
      </c>
      <c r="D5801">
        <v>2</v>
      </c>
      <c r="E5801">
        <v>84104</v>
      </c>
      <c r="F5801" t="s">
        <v>290</v>
      </c>
      <c r="G5801">
        <v>9</v>
      </c>
      <c r="H5801" t="str">
        <f>_xlfn.XLOOKUP(Table1[[#This Row],[ZIPCODE]],Table2[Zip Code],Table2[County])</f>
        <v>Salt Lake</v>
      </c>
      <c r="I5801" t="str">
        <f>_xlfn.XLOOKUP(Table1[[#This Row],[ZIPCODE]],Table3[zip],Table3[county])</f>
        <v>Salt Lake County</v>
      </c>
      <c r="J5801" t="str">
        <f>IFERROR(Table1[[#This Row],[County (Utah.gov)]], SUBSTITUTE(Table1[[#This Row],[County (WPR)]], " County", ""))</f>
        <v>Salt Lake</v>
      </c>
    </row>
    <row r="5802" spans="1:10">
      <c r="A5802" t="s">
        <v>140</v>
      </c>
      <c r="B5802" t="s">
        <v>322</v>
      </c>
      <c r="C5802">
        <v>2025</v>
      </c>
      <c r="D5802">
        <v>2</v>
      </c>
      <c r="E5802">
        <v>84104</v>
      </c>
      <c r="F5802" t="s">
        <v>291</v>
      </c>
      <c r="G5802">
        <v>10</v>
      </c>
      <c r="H5802" t="str">
        <f>_xlfn.XLOOKUP(Table1[[#This Row],[ZIPCODE]],Table2[Zip Code],Table2[County])</f>
        <v>Salt Lake</v>
      </c>
      <c r="I5802" t="str">
        <f>_xlfn.XLOOKUP(Table1[[#This Row],[ZIPCODE]],Table3[zip],Table3[county])</f>
        <v>Salt Lake County</v>
      </c>
      <c r="J5802" t="str">
        <f>IFERROR(Table1[[#This Row],[County (Utah.gov)]], SUBSTITUTE(Table1[[#This Row],[County (WPR)]], " County", ""))</f>
        <v>Salt Lake</v>
      </c>
    </row>
    <row r="5803" spans="1:10">
      <c r="A5803" t="s">
        <v>140</v>
      </c>
      <c r="B5803" t="s">
        <v>322</v>
      </c>
      <c r="C5803">
        <v>2025</v>
      </c>
      <c r="D5803">
        <v>2</v>
      </c>
      <c r="E5803">
        <v>84105</v>
      </c>
      <c r="F5803" t="s">
        <v>290</v>
      </c>
      <c r="G5803">
        <v>10</v>
      </c>
      <c r="H5803" t="str">
        <f>_xlfn.XLOOKUP(Table1[[#This Row],[ZIPCODE]],Table2[Zip Code],Table2[County])</f>
        <v>Salt Lake</v>
      </c>
      <c r="I5803" t="str">
        <f>_xlfn.XLOOKUP(Table1[[#This Row],[ZIPCODE]],Table3[zip],Table3[county])</f>
        <v>Salt Lake County</v>
      </c>
      <c r="J5803" t="str">
        <f>IFERROR(Table1[[#This Row],[County (Utah.gov)]], SUBSTITUTE(Table1[[#This Row],[County (WPR)]], " County", ""))</f>
        <v>Salt Lake</v>
      </c>
    </row>
    <row r="5804" spans="1:10">
      <c r="A5804" t="s">
        <v>140</v>
      </c>
      <c r="B5804" t="s">
        <v>322</v>
      </c>
      <c r="C5804">
        <v>2025</v>
      </c>
      <c r="D5804">
        <v>2</v>
      </c>
      <c r="E5804">
        <v>84105</v>
      </c>
      <c r="F5804" t="s">
        <v>291</v>
      </c>
      <c r="G5804">
        <v>8</v>
      </c>
      <c r="H5804" t="str">
        <f>_xlfn.XLOOKUP(Table1[[#This Row],[ZIPCODE]],Table2[Zip Code],Table2[County])</f>
        <v>Salt Lake</v>
      </c>
      <c r="I5804" t="str">
        <f>_xlfn.XLOOKUP(Table1[[#This Row],[ZIPCODE]],Table3[zip],Table3[county])</f>
        <v>Salt Lake County</v>
      </c>
      <c r="J5804" t="str">
        <f>IFERROR(Table1[[#This Row],[County (Utah.gov)]], SUBSTITUTE(Table1[[#This Row],[County (WPR)]], " County", ""))</f>
        <v>Salt Lake</v>
      </c>
    </row>
    <row r="5805" spans="1:10">
      <c r="A5805" t="s">
        <v>140</v>
      </c>
      <c r="B5805" t="s">
        <v>322</v>
      </c>
      <c r="C5805">
        <v>2025</v>
      </c>
      <c r="D5805">
        <v>2</v>
      </c>
      <c r="E5805">
        <v>84106</v>
      </c>
      <c r="F5805" t="s">
        <v>290</v>
      </c>
      <c r="G5805">
        <v>13</v>
      </c>
      <c r="H5805" t="str">
        <f>_xlfn.XLOOKUP(Table1[[#This Row],[ZIPCODE]],Table2[Zip Code],Table2[County])</f>
        <v>Salt Lake</v>
      </c>
      <c r="I5805" t="str">
        <f>_xlfn.XLOOKUP(Table1[[#This Row],[ZIPCODE]],Table3[zip],Table3[county])</f>
        <v>Salt Lake County</v>
      </c>
      <c r="J5805" t="str">
        <f>IFERROR(Table1[[#This Row],[County (Utah.gov)]], SUBSTITUTE(Table1[[#This Row],[County (WPR)]], " County", ""))</f>
        <v>Salt Lake</v>
      </c>
    </row>
    <row r="5806" spans="1:10">
      <c r="A5806" t="s">
        <v>140</v>
      </c>
      <c r="B5806" t="s">
        <v>322</v>
      </c>
      <c r="C5806">
        <v>2025</v>
      </c>
      <c r="D5806">
        <v>2</v>
      </c>
      <c r="E5806">
        <v>84106</v>
      </c>
      <c r="F5806" t="s">
        <v>291</v>
      </c>
      <c r="G5806">
        <v>15</v>
      </c>
      <c r="H5806" t="str">
        <f>_xlfn.XLOOKUP(Table1[[#This Row],[ZIPCODE]],Table2[Zip Code],Table2[County])</f>
        <v>Salt Lake</v>
      </c>
      <c r="I5806" t="str">
        <f>_xlfn.XLOOKUP(Table1[[#This Row],[ZIPCODE]],Table3[zip],Table3[county])</f>
        <v>Salt Lake County</v>
      </c>
      <c r="J5806" t="str">
        <f>IFERROR(Table1[[#This Row],[County (Utah.gov)]], SUBSTITUTE(Table1[[#This Row],[County (WPR)]], " County", ""))</f>
        <v>Salt Lake</v>
      </c>
    </row>
    <row r="5807" spans="1:10">
      <c r="A5807" t="s">
        <v>140</v>
      </c>
      <c r="B5807" t="s">
        <v>322</v>
      </c>
      <c r="C5807">
        <v>2025</v>
      </c>
      <c r="D5807">
        <v>2</v>
      </c>
      <c r="E5807">
        <v>84107</v>
      </c>
      <c r="F5807" t="s">
        <v>290</v>
      </c>
      <c r="G5807">
        <v>23</v>
      </c>
      <c r="H5807" t="str">
        <f>_xlfn.XLOOKUP(Table1[[#This Row],[ZIPCODE]],Table2[Zip Code],Table2[County])</f>
        <v>Salt Lake</v>
      </c>
      <c r="I5807" t="str">
        <f>_xlfn.XLOOKUP(Table1[[#This Row],[ZIPCODE]],Table3[zip],Table3[county])</f>
        <v>Salt Lake County</v>
      </c>
      <c r="J5807" t="str">
        <f>IFERROR(Table1[[#This Row],[County (Utah.gov)]], SUBSTITUTE(Table1[[#This Row],[County (WPR)]], " County", ""))</f>
        <v>Salt Lake</v>
      </c>
    </row>
    <row r="5808" spans="1:10">
      <c r="A5808" t="s">
        <v>140</v>
      </c>
      <c r="B5808" t="s">
        <v>322</v>
      </c>
      <c r="C5808">
        <v>2025</v>
      </c>
      <c r="D5808">
        <v>2</v>
      </c>
      <c r="E5808">
        <v>84107</v>
      </c>
      <c r="F5808" t="s">
        <v>291</v>
      </c>
      <c r="G5808">
        <v>6</v>
      </c>
      <c r="H5808" t="str">
        <f>_xlfn.XLOOKUP(Table1[[#This Row],[ZIPCODE]],Table2[Zip Code],Table2[County])</f>
        <v>Salt Lake</v>
      </c>
      <c r="I5808" t="str">
        <f>_xlfn.XLOOKUP(Table1[[#This Row],[ZIPCODE]],Table3[zip],Table3[county])</f>
        <v>Salt Lake County</v>
      </c>
      <c r="J5808" t="str">
        <f>IFERROR(Table1[[#This Row],[County (Utah.gov)]], SUBSTITUTE(Table1[[#This Row],[County (WPR)]], " County", ""))</f>
        <v>Salt Lake</v>
      </c>
    </row>
    <row r="5809" spans="1:10">
      <c r="A5809" t="s">
        <v>140</v>
      </c>
      <c r="B5809" t="s">
        <v>322</v>
      </c>
      <c r="C5809">
        <v>2025</v>
      </c>
      <c r="D5809">
        <v>2</v>
      </c>
      <c r="E5809">
        <v>84108</v>
      </c>
      <c r="F5809" t="s">
        <v>290</v>
      </c>
      <c r="G5809">
        <v>5</v>
      </c>
      <c r="H5809" t="str">
        <f>_xlfn.XLOOKUP(Table1[[#This Row],[ZIPCODE]],Table2[Zip Code],Table2[County])</f>
        <v>Salt Lake</v>
      </c>
      <c r="I5809" t="str">
        <f>_xlfn.XLOOKUP(Table1[[#This Row],[ZIPCODE]],Table3[zip],Table3[county])</f>
        <v>Salt Lake County</v>
      </c>
      <c r="J5809" t="str">
        <f>IFERROR(Table1[[#This Row],[County (Utah.gov)]], SUBSTITUTE(Table1[[#This Row],[County (WPR)]], " County", ""))</f>
        <v>Salt Lake</v>
      </c>
    </row>
    <row r="5810" spans="1:10">
      <c r="A5810" t="s">
        <v>140</v>
      </c>
      <c r="B5810" t="s">
        <v>322</v>
      </c>
      <c r="C5810">
        <v>2025</v>
      </c>
      <c r="D5810">
        <v>2</v>
      </c>
      <c r="E5810">
        <v>84108</v>
      </c>
      <c r="F5810" t="s">
        <v>291</v>
      </c>
      <c r="G5810">
        <v>3</v>
      </c>
      <c r="H5810" t="str">
        <f>_xlfn.XLOOKUP(Table1[[#This Row],[ZIPCODE]],Table2[Zip Code],Table2[County])</f>
        <v>Salt Lake</v>
      </c>
      <c r="I5810" t="str">
        <f>_xlfn.XLOOKUP(Table1[[#This Row],[ZIPCODE]],Table3[zip],Table3[county])</f>
        <v>Salt Lake County</v>
      </c>
      <c r="J5810" t="str">
        <f>IFERROR(Table1[[#This Row],[County (Utah.gov)]], SUBSTITUTE(Table1[[#This Row],[County (WPR)]], " County", ""))</f>
        <v>Salt Lake</v>
      </c>
    </row>
    <row r="5811" spans="1:10">
      <c r="A5811" t="s">
        <v>140</v>
      </c>
      <c r="B5811" t="s">
        <v>322</v>
      </c>
      <c r="C5811">
        <v>2025</v>
      </c>
      <c r="D5811">
        <v>2</v>
      </c>
      <c r="E5811">
        <v>84109</v>
      </c>
      <c r="F5811" t="s">
        <v>290</v>
      </c>
      <c r="G5811">
        <v>11</v>
      </c>
      <c r="H5811" t="str">
        <f>_xlfn.XLOOKUP(Table1[[#This Row],[ZIPCODE]],Table2[Zip Code],Table2[County])</f>
        <v>Salt Lake</v>
      </c>
      <c r="I5811" t="str">
        <f>_xlfn.XLOOKUP(Table1[[#This Row],[ZIPCODE]],Table3[zip],Table3[county])</f>
        <v>Salt Lake County</v>
      </c>
      <c r="J5811" t="str">
        <f>IFERROR(Table1[[#This Row],[County (Utah.gov)]], SUBSTITUTE(Table1[[#This Row],[County (WPR)]], " County", ""))</f>
        <v>Salt Lake</v>
      </c>
    </row>
    <row r="5812" spans="1:10">
      <c r="A5812" t="s">
        <v>140</v>
      </c>
      <c r="B5812" t="s">
        <v>322</v>
      </c>
      <c r="C5812">
        <v>2025</v>
      </c>
      <c r="D5812">
        <v>2</v>
      </c>
      <c r="E5812">
        <v>84109</v>
      </c>
      <c r="F5812" t="s">
        <v>291</v>
      </c>
      <c r="G5812">
        <v>8</v>
      </c>
      <c r="H5812" t="str">
        <f>_xlfn.XLOOKUP(Table1[[#This Row],[ZIPCODE]],Table2[Zip Code],Table2[County])</f>
        <v>Salt Lake</v>
      </c>
      <c r="I5812" t="str">
        <f>_xlfn.XLOOKUP(Table1[[#This Row],[ZIPCODE]],Table3[zip],Table3[county])</f>
        <v>Salt Lake County</v>
      </c>
      <c r="J5812" t="str">
        <f>IFERROR(Table1[[#This Row],[County (Utah.gov)]], SUBSTITUTE(Table1[[#This Row],[County (WPR)]], " County", ""))</f>
        <v>Salt Lake</v>
      </c>
    </row>
    <row r="5813" spans="1:10">
      <c r="A5813" t="s">
        <v>140</v>
      </c>
      <c r="B5813" t="s">
        <v>322</v>
      </c>
      <c r="C5813">
        <v>2025</v>
      </c>
      <c r="D5813">
        <v>2</v>
      </c>
      <c r="E5813">
        <v>84111</v>
      </c>
      <c r="F5813" t="s">
        <v>290</v>
      </c>
      <c r="G5813">
        <v>11</v>
      </c>
      <c r="H5813" t="str">
        <f>_xlfn.XLOOKUP(Table1[[#This Row],[ZIPCODE]],Table2[Zip Code],Table2[County])</f>
        <v>Salt Lake</v>
      </c>
      <c r="I5813" t="str">
        <f>_xlfn.XLOOKUP(Table1[[#This Row],[ZIPCODE]],Table3[zip],Table3[county])</f>
        <v>Salt Lake County</v>
      </c>
      <c r="J5813" t="str">
        <f>IFERROR(Table1[[#This Row],[County (Utah.gov)]], SUBSTITUTE(Table1[[#This Row],[County (WPR)]], " County", ""))</f>
        <v>Salt Lake</v>
      </c>
    </row>
    <row r="5814" spans="1:10">
      <c r="A5814" t="s">
        <v>140</v>
      </c>
      <c r="B5814" t="s">
        <v>322</v>
      </c>
      <c r="C5814">
        <v>2025</v>
      </c>
      <c r="D5814">
        <v>2</v>
      </c>
      <c r="E5814">
        <v>84111</v>
      </c>
      <c r="F5814" t="s">
        <v>291</v>
      </c>
      <c r="G5814">
        <v>1</v>
      </c>
      <c r="H5814" t="str">
        <f>_xlfn.XLOOKUP(Table1[[#This Row],[ZIPCODE]],Table2[Zip Code],Table2[County])</f>
        <v>Salt Lake</v>
      </c>
      <c r="I5814" t="str">
        <f>_xlfn.XLOOKUP(Table1[[#This Row],[ZIPCODE]],Table3[zip],Table3[county])</f>
        <v>Salt Lake County</v>
      </c>
      <c r="J5814" t="str">
        <f>IFERROR(Table1[[#This Row],[County (Utah.gov)]], SUBSTITUTE(Table1[[#This Row],[County (WPR)]], " County", ""))</f>
        <v>Salt Lake</v>
      </c>
    </row>
    <row r="5815" spans="1:10">
      <c r="A5815" t="s">
        <v>140</v>
      </c>
      <c r="B5815" t="s">
        <v>322</v>
      </c>
      <c r="C5815">
        <v>2025</v>
      </c>
      <c r="D5815">
        <v>2</v>
      </c>
      <c r="E5815">
        <v>84115</v>
      </c>
      <c r="F5815" t="s">
        <v>290</v>
      </c>
      <c r="G5815">
        <v>38</v>
      </c>
      <c r="H5815" t="str">
        <f>_xlfn.XLOOKUP(Table1[[#This Row],[ZIPCODE]],Table2[Zip Code],Table2[County])</f>
        <v>Salt Lake</v>
      </c>
      <c r="I5815" t="str">
        <f>_xlfn.XLOOKUP(Table1[[#This Row],[ZIPCODE]],Table3[zip],Table3[county])</f>
        <v>Salt Lake County</v>
      </c>
      <c r="J5815" t="str">
        <f>IFERROR(Table1[[#This Row],[County (Utah.gov)]], SUBSTITUTE(Table1[[#This Row],[County (WPR)]], " County", ""))</f>
        <v>Salt Lake</v>
      </c>
    </row>
    <row r="5816" spans="1:10">
      <c r="A5816" t="s">
        <v>140</v>
      </c>
      <c r="B5816" t="s">
        <v>322</v>
      </c>
      <c r="C5816">
        <v>2025</v>
      </c>
      <c r="D5816">
        <v>2</v>
      </c>
      <c r="E5816">
        <v>84115</v>
      </c>
      <c r="F5816" t="s">
        <v>291</v>
      </c>
      <c r="G5816">
        <v>9</v>
      </c>
      <c r="H5816" t="str">
        <f>_xlfn.XLOOKUP(Table1[[#This Row],[ZIPCODE]],Table2[Zip Code],Table2[County])</f>
        <v>Salt Lake</v>
      </c>
      <c r="I5816" t="str">
        <f>_xlfn.XLOOKUP(Table1[[#This Row],[ZIPCODE]],Table3[zip],Table3[county])</f>
        <v>Salt Lake County</v>
      </c>
      <c r="J5816" t="str">
        <f>IFERROR(Table1[[#This Row],[County (Utah.gov)]], SUBSTITUTE(Table1[[#This Row],[County (WPR)]], " County", ""))</f>
        <v>Salt Lake</v>
      </c>
    </row>
    <row r="5817" spans="1:10">
      <c r="A5817" t="s">
        <v>140</v>
      </c>
      <c r="B5817" t="s">
        <v>322</v>
      </c>
      <c r="C5817">
        <v>2025</v>
      </c>
      <c r="D5817">
        <v>2</v>
      </c>
      <c r="E5817">
        <v>84116</v>
      </c>
      <c r="F5817" t="s">
        <v>290</v>
      </c>
      <c r="G5817">
        <v>26</v>
      </c>
      <c r="H5817" t="str">
        <f>_xlfn.XLOOKUP(Table1[[#This Row],[ZIPCODE]],Table2[Zip Code],Table2[County])</f>
        <v>Salt Lake</v>
      </c>
      <c r="I5817" t="str">
        <f>_xlfn.XLOOKUP(Table1[[#This Row],[ZIPCODE]],Table3[zip],Table3[county])</f>
        <v>Salt Lake County</v>
      </c>
      <c r="J5817" t="str">
        <f>IFERROR(Table1[[#This Row],[County (Utah.gov)]], SUBSTITUTE(Table1[[#This Row],[County (WPR)]], " County", ""))</f>
        <v>Salt Lake</v>
      </c>
    </row>
    <row r="5818" spans="1:10">
      <c r="A5818" t="s">
        <v>140</v>
      </c>
      <c r="B5818" t="s">
        <v>322</v>
      </c>
      <c r="C5818">
        <v>2025</v>
      </c>
      <c r="D5818">
        <v>2</v>
      </c>
      <c r="E5818">
        <v>84116</v>
      </c>
      <c r="F5818" t="s">
        <v>291</v>
      </c>
      <c r="G5818">
        <v>15</v>
      </c>
      <c r="H5818" t="str">
        <f>_xlfn.XLOOKUP(Table1[[#This Row],[ZIPCODE]],Table2[Zip Code],Table2[County])</f>
        <v>Salt Lake</v>
      </c>
      <c r="I5818" t="str">
        <f>_xlfn.XLOOKUP(Table1[[#This Row],[ZIPCODE]],Table3[zip],Table3[county])</f>
        <v>Salt Lake County</v>
      </c>
      <c r="J5818" t="str">
        <f>IFERROR(Table1[[#This Row],[County (Utah.gov)]], SUBSTITUTE(Table1[[#This Row],[County (WPR)]], " County", ""))</f>
        <v>Salt Lake</v>
      </c>
    </row>
    <row r="5819" spans="1:10">
      <c r="A5819" t="s">
        <v>140</v>
      </c>
      <c r="B5819" t="s">
        <v>322</v>
      </c>
      <c r="C5819">
        <v>2025</v>
      </c>
      <c r="D5819">
        <v>2</v>
      </c>
      <c r="E5819">
        <v>84117</v>
      </c>
      <c r="F5819" t="s">
        <v>290</v>
      </c>
      <c r="G5819">
        <v>14</v>
      </c>
      <c r="H5819" t="str">
        <f>_xlfn.XLOOKUP(Table1[[#This Row],[ZIPCODE]],Table2[Zip Code],Table2[County])</f>
        <v>Salt Lake</v>
      </c>
      <c r="I5819" t="str">
        <f>_xlfn.XLOOKUP(Table1[[#This Row],[ZIPCODE]],Table3[zip],Table3[county])</f>
        <v>Salt Lake County</v>
      </c>
      <c r="J5819" t="str">
        <f>IFERROR(Table1[[#This Row],[County (Utah.gov)]], SUBSTITUTE(Table1[[#This Row],[County (WPR)]], " County", ""))</f>
        <v>Salt Lake</v>
      </c>
    </row>
    <row r="5820" spans="1:10">
      <c r="A5820" t="s">
        <v>140</v>
      </c>
      <c r="B5820" t="s">
        <v>322</v>
      </c>
      <c r="C5820">
        <v>2025</v>
      </c>
      <c r="D5820">
        <v>2</v>
      </c>
      <c r="E5820">
        <v>84117</v>
      </c>
      <c r="F5820" t="s">
        <v>291</v>
      </c>
      <c r="G5820">
        <v>6</v>
      </c>
      <c r="H5820" t="str">
        <f>_xlfn.XLOOKUP(Table1[[#This Row],[ZIPCODE]],Table2[Zip Code],Table2[County])</f>
        <v>Salt Lake</v>
      </c>
      <c r="I5820" t="str">
        <f>_xlfn.XLOOKUP(Table1[[#This Row],[ZIPCODE]],Table3[zip],Table3[county])</f>
        <v>Salt Lake County</v>
      </c>
      <c r="J5820" t="str">
        <f>IFERROR(Table1[[#This Row],[County (Utah.gov)]], SUBSTITUTE(Table1[[#This Row],[County (WPR)]], " County", ""))</f>
        <v>Salt Lake</v>
      </c>
    </row>
    <row r="5821" spans="1:10">
      <c r="A5821" t="s">
        <v>140</v>
      </c>
      <c r="B5821" t="s">
        <v>322</v>
      </c>
      <c r="C5821">
        <v>2025</v>
      </c>
      <c r="D5821">
        <v>2</v>
      </c>
      <c r="E5821">
        <v>84118</v>
      </c>
      <c r="F5821" t="s">
        <v>290</v>
      </c>
      <c r="G5821">
        <v>17</v>
      </c>
      <c r="H5821" t="str">
        <f>_xlfn.XLOOKUP(Table1[[#This Row],[ZIPCODE]],Table2[Zip Code],Table2[County])</f>
        <v>Salt Lake</v>
      </c>
      <c r="I5821" t="str">
        <f>_xlfn.XLOOKUP(Table1[[#This Row],[ZIPCODE]],Table3[zip],Table3[county])</f>
        <v>Salt Lake County</v>
      </c>
      <c r="J5821" t="str">
        <f>IFERROR(Table1[[#This Row],[County (Utah.gov)]], SUBSTITUTE(Table1[[#This Row],[County (WPR)]], " County", ""))</f>
        <v>Salt Lake</v>
      </c>
    </row>
    <row r="5822" spans="1:10">
      <c r="A5822" t="s">
        <v>140</v>
      </c>
      <c r="B5822" t="s">
        <v>322</v>
      </c>
      <c r="C5822">
        <v>2025</v>
      </c>
      <c r="D5822">
        <v>2</v>
      </c>
      <c r="E5822">
        <v>84118</v>
      </c>
      <c r="F5822" t="s">
        <v>291</v>
      </c>
      <c r="G5822">
        <v>15</v>
      </c>
      <c r="H5822" t="str">
        <f>_xlfn.XLOOKUP(Table1[[#This Row],[ZIPCODE]],Table2[Zip Code],Table2[County])</f>
        <v>Salt Lake</v>
      </c>
      <c r="I5822" t="str">
        <f>_xlfn.XLOOKUP(Table1[[#This Row],[ZIPCODE]],Table3[zip],Table3[county])</f>
        <v>Salt Lake County</v>
      </c>
      <c r="J5822" t="str">
        <f>IFERROR(Table1[[#This Row],[County (Utah.gov)]], SUBSTITUTE(Table1[[#This Row],[County (WPR)]], " County", ""))</f>
        <v>Salt Lake</v>
      </c>
    </row>
    <row r="5823" spans="1:10">
      <c r="A5823" t="s">
        <v>140</v>
      </c>
      <c r="B5823" t="s">
        <v>322</v>
      </c>
      <c r="C5823">
        <v>2025</v>
      </c>
      <c r="D5823">
        <v>2</v>
      </c>
      <c r="E5823">
        <v>84119</v>
      </c>
      <c r="F5823" t="s">
        <v>290</v>
      </c>
      <c r="G5823">
        <v>43</v>
      </c>
      <c r="H5823" t="str">
        <f>_xlfn.XLOOKUP(Table1[[#This Row],[ZIPCODE]],Table2[Zip Code],Table2[County])</f>
        <v>Salt Lake</v>
      </c>
      <c r="I5823" t="str">
        <f>_xlfn.XLOOKUP(Table1[[#This Row],[ZIPCODE]],Table3[zip],Table3[county])</f>
        <v>Salt Lake County</v>
      </c>
      <c r="J5823" t="str">
        <f>IFERROR(Table1[[#This Row],[County (Utah.gov)]], SUBSTITUTE(Table1[[#This Row],[County (WPR)]], " County", ""))</f>
        <v>Salt Lake</v>
      </c>
    </row>
    <row r="5824" spans="1:10">
      <c r="A5824" t="s">
        <v>140</v>
      </c>
      <c r="B5824" t="s">
        <v>322</v>
      </c>
      <c r="C5824">
        <v>2025</v>
      </c>
      <c r="D5824">
        <v>2</v>
      </c>
      <c r="E5824">
        <v>84119</v>
      </c>
      <c r="F5824" t="s">
        <v>291</v>
      </c>
      <c r="G5824">
        <v>14</v>
      </c>
      <c r="H5824" t="str">
        <f>_xlfn.XLOOKUP(Table1[[#This Row],[ZIPCODE]],Table2[Zip Code],Table2[County])</f>
        <v>Salt Lake</v>
      </c>
      <c r="I5824" t="str">
        <f>_xlfn.XLOOKUP(Table1[[#This Row],[ZIPCODE]],Table3[zip],Table3[county])</f>
        <v>Salt Lake County</v>
      </c>
      <c r="J5824" t="str">
        <f>IFERROR(Table1[[#This Row],[County (Utah.gov)]], SUBSTITUTE(Table1[[#This Row],[County (WPR)]], " County", ""))</f>
        <v>Salt Lake</v>
      </c>
    </row>
    <row r="5825" spans="1:10">
      <c r="A5825" t="s">
        <v>140</v>
      </c>
      <c r="B5825" t="s">
        <v>322</v>
      </c>
      <c r="C5825">
        <v>2025</v>
      </c>
      <c r="D5825">
        <v>2</v>
      </c>
      <c r="E5825">
        <v>84120</v>
      </c>
      <c r="F5825" t="s">
        <v>290</v>
      </c>
      <c r="G5825">
        <v>21</v>
      </c>
      <c r="H5825" t="str">
        <f>_xlfn.XLOOKUP(Table1[[#This Row],[ZIPCODE]],Table2[Zip Code],Table2[County])</f>
        <v>Salt Lake</v>
      </c>
      <c r="I5825" t="str">
        <f>_xlfn.XLOOKUP(Table1[[#This Row],[ZIPCODE]],Table3[zip],Table3[county])</f>
        <v>Salt Lake County</v>
      </c>
      <c r="J5825" t="str">
        <f>IFERROR(Table1[[#This Row],[County (Utah.gov)]], SUBSTITUTE(Table1[[#This Row],[County (WPR)]], " County", ""))</f>
        <v>Salt Lake</v>
      </c>
    </row>
    <row r="5826" spans="1:10">
      <c r="A5826" t="s">
        <v>140</v>
      </c>
      <c r="B5826" t="s">
        <v>322</v>
      </c>
      <c r="C5826">
        <v>2025</v>
      </c>
      <c r="D5826">
        <v>2</v>
      </c>
      <c r="E5826">
        <v>84120</v>
      </c>
      <c r="F5826" t="s">
        <v>291</v>
      </c>
      <c r="G5826">
        <v>18</v>
      </c>
      <c r="H5826" t="str">
        <f>_xlfn.XLOOKUP(Table1[[#This Row],[ZIPCODE]],Table2[Zip Code],Table2[County])</f>
        <v>Salt Lake</v>
      </c>
      <c r="I5826" t="str">
        <f>_xlfn.XLOOKUP(Table1[[#This Row],[ZIPCODE]],Table3[zip],Table3[county])</f>
        <v>Salt Lake County</v>
      </c>
      <c r="J5826" t="str">
        <f>IFERROR(Table1[[#This Row],[County (Utah.gov)]], SUBSTITUTE(Table1[[#This Row],[County (WPR)]], " County", ""))</f>
        <v>Salt Lake</v>
      </c>
    </row>
    <row r="5827" spans="1:10">
      <c r="A5827" t="s">
        <v>140</v>
      </c>
      <c r="B5827" t="s">
        <v>322</v>
      </c>
      <c r="C5827">
        <v>2025</v>
      </c>
      <c r="D5827">
        <v>2</v>
      </c>
      <c r="E5827">
        <v>84121</v>
      </c>
      <c r="F5827" t="s">
        <v>290</v>
      </c>
      <c r="G5827">
        <v>16</v>
      </c>
      <c r="H5827" t="str">
        <f>_xlfn.XLOOKUP(Table1[[#This Row],[ZIPCODE]],Table2[Zip Code],Table2[County])</f>
        <v>Salt Lake</v>
      </c>
      <c r="I5827" t="str">
        <f>_xlfn.XLOOKUP(Table1[[#This Row],[ZIPCODE]],Table3[zip],Table3[county])</f>
        <v>Salt Lake County</v>
      </c>
      <c r="J5827" t="str">
        <f>IFERROR(Table1[[#This Row],[County (Utah.gov)]], SUBSTITUTE(Table1[[#This Row],[County (WPR)]], " County", ""))</f>
        <v>Salt Lake</v>
      </c>
    </row>
    <row r="5828" spans="1:10">
      <c r="A5828" t="s">
        <v>140</v>
      </c>
      <c r="B5828" t="s">
        <v>322</v>
      </c>
      <c r="C5828">
        <v>2025</v>
      </c>
      <c r="D5828">
        <v>2</v>
      </c>
      <c r="E5828">
        <v>84121</v>
      </c>
      <c r="F5828" t="s">
        <v>291</v>
      </c>
      <c r="G5828">
        <v>10</v>
      </c>
      <c r="H5828" t="str">
        <f>_xlfn.XLOOKUP(Table1[[#This Row],[ZIPCODE]],Table2[Zip Code],Table2[County])</f>
        <v>Salt Lake</v>
      </c>
      <c r="I5828" t="str">
        <f>_xlfn.XLOOKUP(Table1[[#This Row],[ZIPCODE]],Table3[zip],Table3[county])</f>
        <v>Salt Lake County</v>
      </c>
      <c r="J5828" t="str">
        <f>IFERROR(Table1[[#This Row],[County (Utah.gov)]], SUBSTITUTE(Table1[[#This Row],[County (WPR)]], " County", ""))</f>
        <v>Salt Lake</v>
      </c>
    </row>
    <row r="5829" spans="1:10">
      <c r="A5829" t="s">
        <v>140</v>
      </c>
      <c r="B5829" t="s">
        <v>322</v>
      </c>
      <c r="C5829">
        <v>2025</v>
      </c>
      <c r="D5829">
        <v>2</v>
      </c>
      <c r="E5829">
        <v>84123</v>
      </c>
      <c r="F5829" t="s">
        <v>290</v>
      </c>
      <c r="G5829">
        <v>23</v>
      </c>
      <c r="H5829" t="str">
        <f>_xlfn.XLOOKUP(Table1[[#This Row],[ZIPCODE]],Table2[Zip Code],Table2[County])</f>
        <v>Salt Lake</v>
      </c>
      <c r="I5829" t="str">
        <f>_xlfn.XLOOKUP(Table1[[#This Row],[ZIPCODE]],Table3[zip],Table3[county])</f>
        <v>Salt Lake County</v>
      </c>
      <c r="J5829" t="str">
        <f>IFERROR(Table1[[#This Row],[County (Utah.gov)]], SUBSTITUTE(Table1[[#This Row],[County (WPR)]], " County", ""))</f>
        <v>Salt Lake</v>
      </c>
    </row>
    <row r="5830" spans="1:10">
      <c r="A5830" t="s">
        <v>140</v>
      </c>
      <c r="B5830" t="s">
        <v>322</v>
      </c>
      <c r="C5830">
        <v>2025</v>
      </c>
      <c r="D5830">
        <v>2</v>
      </c>
      <c r="E5830">
        <v>84123</v>
      </c>
      <c r="F5830" t="s">
        <v>291</v>
      </c>
      <c r="G5830">
        <v>12</v>
      </c>
      <c r="H5830" t="str">
        <f>_xlfn.XLOOKUP(Table1[[#This Row],[ZIPCODE]],Table2[Zip Code],Table2[County])</f>
        <v>Salt Lake</v>
      </c>
      <c r="I5830" t="str">
        <f>_xlfn.XLOOKUP(Table1[[#This Row],[ZIPCODE]],Table3[zip],Table3[county])</f>
        <v>Salt Lake County</v>
      </c>
      <c r="J5830" t="str">
        <f>IFERROR(Table1[[#This Row],[County (Utah.gov)]], SUBSTITUTE(Table1[[#This Row],[County (WPR)]], " County", ""))</f>
        <v>Salt Lake</v>
      </c>
    </row>
    <row r="5831" spans="1:10">
      <c r="A5831" t="s">
        <v>140</v>
      </c>
      <c r="B5831" t="s">
        <v>322</v>
      </c>
      <c r="C5831">
        <v>2025</v>
      </c>
      <c r="D5831">
        <v>2</v>
      </c>
      <c r="E5831">
        <v>84124</v>
      </c>
      <c r="F5831" t="s">
        <v>290</v>
      </c>
      <c r="G5831">
        <v>4</v>
      </c>
      <c r="H5831" t="str">
        <f>_xlfn.XLOOKUP(Table1[[#This Row],[ZIPCODE]],Table2[Zip Code],Table2[County])</f>
        <v>Salt Lake</v>
      </c>
      <c r="I5831" t="str">
        <f>_xlfn.XLOOKUP(Table1[[#This Row],[ZIPCODE]],Table3[zip],Table3[county])</f>
        <v>Salt Lake County</v>
      </c>
      <c r="J5831" t="str">
        <f>IFERROR(Table1[[#This Row],[County (Utah.gov)]], SUBSTITUTE(Table1[[#This Row],[County (WPR)]], " County", ""))</f>
        <v>Salt Lake</v>
      </c>
    </row>
    <row r="5832" spans="1:10">
      <c r="A5832" t="s">
        <v>140</v>
      </c>
      <c r="B5832" t="s">
        <v>322</v>
      </c>
      <c r="C5832">
        <v>2025</v>
      </c>
      <c r="D5832">
        <v>2</v>
      </c>
      <c r="E5832">
        <v>84124</v>
      </c>
      <c r="F5832" t="s">
        <v>291</v>
      </c>
      <c r="G5832">
        <v>1</v>
      </c>
      <c r="H5832" t="str">
        <f>_xlfn.XLOOKUP(Table1[[#This Row],[ZIPCODE]],Table2[Zip Code],Table2[County])</f>
        <v>Salt Lake</v>
      </c>
      <c r="I5832" t="str">
        <f>_xlfn.XLOOKUP(Table1[[#This Row],[ZIPCODE]],Table3[zip],Table3[county])</f>
        <v>Salt Lake County</v>
      </c>
      <c r="J5832" t="str">
        <f>IFERROR(Table1[[#This Row],[County (Utah.gov)]], SUBSTITUTE(Table1[[#This Row],[County (WPR)]], " County", ""))</f>
        <v>Salt Lake</v>
      </c>
    </row>
    <row r="5833" spans="1:10">
      <c r="A5833" t="s">
        <v>140</v>
      </c>
      <c r="B5833" t="s">
        <v>322</v>
      </c>
      <c r="C5833">
        <v>2025</v>
      </c>
      <c r="D5833">
        <v>2</v>
      </c>
      <c r="E5833">
        <v>84128</v>
      </c>
      <c r="F5833" t="s">
        <v>290</v>
      </c>
      <c r="G5833">
        <v>15</v>
      </c>
      <c r="H5833" t="str">
        <f>_xlfn.XLOOKUP(Table1[[#This Row],[ZIPCODE]],Table2[Zip Code],Table2[County])</f>
        <v>Salt Lake</v>
      </c>
      <c r="I5833" t="str">
        <f>_xlfn.XLOOKUP(Table1[[#This Row],[ZIPCODE]],Table3[zip],Table3[county])</f>
        <v>Salt Lake County</v>
      </c>
      <c r="J5833" t="str">
        <f>IFERROR(Table1[[#This Row],[County (Utah.gov)]], SUBSTITUTE(Table1[[#This Row],[County (WPR)]], " County", ""))</f>
        <v>Salt Lake</v>
      </c>
    </row>
    <row r="5834" spans="1:10">
      <c r="A5834" t="s">
        <v>140</v>
      </c>
      <c r="B5834" t="s">
        <v>322</v>
      </c>
      <c r="C5834">
        <v>2025</v>
      </c>
      <c r="D5834">
        <v>2</v>
      </c>
      <c r="E5834">
        <v>84128</v>
      </c>
      <c r="F5834" t="s">
        <v>291</v>
      </c>
      <c r="G5834">
        <v>6</v>
      </c>
      <c r="H5834" t="str">
        <f>_xlfn.XLOOKUP(Table1[[#This Row],[ZIPCODE]],Table2[Zip Code],Table2[County])</f>
        <v>Salt Lake</v>
      </c>
      <c r="I5834" t="str">
        <f>_xlfn.XLOOKUP(Table1[[#This Row],[ZIPCODE]],Table3[zip],Table3[county])</f>
        <v>Salt Lake County</v>
      </c>
      <c r="J5834" t="str">
        <f>IFERROR(Table1[[#This Row],[County (Utah.gov)]], SUBSTITUTE(Table1[[#This Row],[County (WPR)]], " County", ""))</f>
        <v>Salt Lake</v>
      </c>
    </row>
    <row r="5835" spans="1:10">
      <c r="A5835" t="s">
        <v>140</v>
      </c>
      <c r="B5835" t="s">
        <v>322</v>
      </c>
      <c r="C5835">
        <v>2025</v>
      </c>
      <c r="D5835">
        <v>2</v>
      </c>
      <c r="E5835">
        <v>84129</v>
      </c>
      <c r="F5835" t="s">
        <v>290</v>
      </c>
      <c r="G5835">
        <v>24</v>
      </c>
      <c r="H5835" t="e">
        <f>_xlfn.XLOOKUP(Table1[[#This Row],[ZIPCODE]],Table2[Zip Code],Table2[County])</f>
        <v>#N/A</v>
      </c>
      <c r="I5835" t="str">
        <f>_xlfn.XLOOKUP(Table1[[#This Row],[ZIPCODE]],Table3[zip],Table3[county])</f>
        <v>Salt Lake County</v>
      </c>
      <c r="J5835" t="str">
        <f>IFERROR(Table1[[#This Row],[County (Utah.gov)]], SUBSTITUTE(Table1[[#This Row],[County (WPR)]], " County", ""))</f>
        <v>Salt Lake</v>
      </c>
    </row>
    <row r="5836" spans="1:10">
      <c r="A5836" t="s">
        <v>140</v>
      </c>
      <c r="B5836" t="s">
        <v>322</v>
      </c>
      <c r="C5836">
        <v>2025</v>
      </c>
      <c r="D5836">
        <v>2</v>
      </c>
      <c r="E5836">
        <v>84129</v>
      </c>
      <c r="F5836" t="s">
        <v>291</v>
      </c>
      <c r="G5836">
        <v>7</v>
      </c>
      <c r="H5836" t="e">
        <f>_xlfn.XLOOKUP(Table1[[#This Row],[ZIPCODE]],Table2[Zip Code],Table2[County])</f>
        <v>#N/A</v>
      </c>
      <c r="I5836" t="str">
        <f>_xlfn.XLOOKUP(Table1[[#This Row],[ZIPCODE]],Table3[zip],Table3[county])</f>
        <v>Salt Lake County</v>
      </c>
      <c r="J5836" t="str">
        <f>IFERROR(Table1[[#This Row],[County (Utah.gov)]], SUBSTITUTE(Table1[[#This Row],[County (WPR)]], " County", ""))</f>
        <v>Salt Lake</v>
      </c>
    </row>
    <row r="5837" spans="1:10">
      <c r="A5837" t="s">
        <v>140</v>
      </c>
      <c r="B5837" t="s">
        <v>322</v>
      </c>
      <c r="C5837">
        <v>2025</v>
      </c>
      <c r="D5837">
        <v>2</v>
      </c>
      <c r="E5837">
        <v>84170</v>
      </c>
      <c r="F5837" t="s">
        <v>291</v>
      </c>
      <c r="G5837">
        <v>1</v>
      </c>
      <c r="H5837" t="str">
        <f>_xlfn.XLOOKUP(Table1[[#This Row],[ZIPCODE]],Table2[Zip Code],Table2[County])</f>
        <v>Salt Lake</v>
      </c>
      <c r="I5837" t="e">
        <f>_xlfn.XLOOKUP(Table1[[#This Row],[ZIPCODE]],Table3[zip],Table3[county])</f>
        <v>#N/A</v>
      </c>
      <c r="J5837" t="str">
        <f>IFERROR(Table1[[#This Row],[County (Utah.gov)]], SUBSTITUTE(Table1[[#This Row],[County (WPR)]], " County", ""))</f>
        <v>Salt Lake</v>
      </c>
    </row>
    <row r="5838" spans="1:10">
      <c r="A5838" t="s">
        <v>140</v>
      </c>
      <c r="B5838" t="s">
        <v>322</v>
      </c>
      <c r="C5838">
        <v>2025</v>
      </c>
      <c r="D5838">
        <v>2</v>
      </c>
      <c r="E5838">
        <v>84219</v>
      </c>
      <c r="F5838" t="s">
        <v>291</v>
      </c>
      <c r="G5838">
        <v>1</v>
      </c>
      <c r="H5838" t="e">
        <f>_xlfn.XLOOKUP(Table1[[#This Row],[ZIPCODE]],Table2[Zip Code],Table2[County])</f>
        <v>#N/A</v>
      </c>
      <c r="I5838" t="e">
        <f>_xlfn.XLOOKUP(Table1[[#This Row],[ZIPCODE]],Table3[zip],Table3[county])</f>
        <v>#N/A</v>
      </c>
      <c r="J5838" t="e">
        <f>IFERROR(Table1[[#This Row],[County (Utah.gov)]], SUBSTITUTE(Table1[[#This Row],[County (WPR)]], " County", ""))</f>
        <v>#N/A</v>
      </c>
    </row>
    <row r="5839" spans="1:10">
      <c r="A5839" t="s">
        <v>140</v>
      </c>
      <c r="B5839" t="s">
        <v>322</v>
      </c>
      <c r="C5839">
        <v>2025</v>
      </c>
      <c r="D5839">
        <v>2</v>
      </c>
      <c r="E5839">
        <v>84301</v>
      </c>
      <c r="F5839" t="s">
        <v>290</v>
      </c>
      <c r="G5839">
        <v>1</v>
      </c>
      <c r="H5839" t="str">
        <f>_xlfn.XLOOKUP(Table1[[#This Row],[ZIPCODE]],Table2[Zip Code],Table2[County])</f>
        <v>Box Elder</v>
      </c>
      <c r="I5839" t="str">
        <f>_xlfn.XLOOKUP(Table1[[#This Row],[ZIPCODE]],Table3[zip],Table3[county])</f>
        <v>Box Elder County</v>
      </c>
      <c r="J5839" t="str">
        <f>IFERROR(Table1[[#This Row],[County (Utah.gov)]], SUBSTITUTE(Table1[[#This Row],[County (WPR)]], " County", ""))</f>
        <v>Box Elder</v>
      </c>
    </row>
    <row r="5840" spans="1:10">
      <c r="A5840" t="s">
        <v>140</v>
      </c>
      <c r="B5840" t="s">
        <v>322</v>
      </c>
      <c r="C5840">
        <v>2025</v>
      </c>
      <c r="D5840">
        <v>2</v>
      </c>
      <c r="E5840">
        <v>84301</v>
      </c>
      <c r="F5840" t="s">
        <v>291</v>
      </c>
      <c r="G5840">
        <v>4</v>
      </c>
      <c r="H5840" t="str">
        <f>_xlfn.XLOOKUP(Table1[[#This Row],[ZIPCODE]],Table2[Zip Code],Table2[County])</f>
        <v>Box Elder</v>
      </c>
      <c r="I5840" t="str">
        <f>_xlfn.XLOOKUP(Table1[[#This Row],[ZIPCODE]],Table3[zip],Table3[county])</f>
        <v>Box Elder County</v>
      </c>
      <c r="J5840" t="str">
        <f>IFERROR(Table1[[#This Row],[County (Utah.gov)]], SUBSTITUTE(Table1[[#This Row],[County (WPR)]], " County", ""))</f>
        <v>Box Elder</v>
      </c>
    </row>
    <row r="5841" spans="1:10">
      <c r="A5841" t="s">
        <v>140</v>
      </c>
      <c r="B5841" t="s">
        <v>322</v>
      </c>
      <c r="C5841">
        <v>2025</v>
      </c>
      <c r="D5841">
        <v>2</v>
      </c>
      <c r="E5841">
        <v>84302</v>
      </c>
      <c r="F5841" t="s">
        <v>290</v>
      </c>
      <c r="G5841">
        <v>149</v>
      </c>
      <c r="H5841" t="str">
        <f>_xlfn.XLOOKUP(Table1[[#This Row],[ZIPCODE]],Table2[Zip Code],Table2[County])</f>
        <v>Box Elder</v>
      </c>
      <c r="I5841" t="str">
        <f>_xlfn.XLOOKUP(Table1[[#This Row],[ZIPCODE]],Table3[zip],Table3[county])</f>
        <v>Box Elder County</v>
      </c>
      <c r="J5841" t="str">
        <f>IFERROR(Table1[[#This Row],[County (Utah.gov)]], SUBSTITUTE(Table1[[#This Row],[County (WPR)]], " County", ""))</f>
        <v>Box Elder</v>
      </c>
    </row>
    <row r="5842" spans="1:10">
      <c r="A5842" t="s">
        <v>140</v>
      </c>
      <c r="B5842" t="s">
        <v>322</v>
      </c>
      <c r="C5842">
        <v>2025</v>
      </c>
      <c r="D5842">
        <v>2</v>
      </c>
      <c r="E5842">
        <v>84302</v>
      </c>
      <c r="F5842" t="s">
        <v>291</v>
      </c>
      <c r="G5842">
        <v>74</v>
      </c>
      <c r="H5842" t="str">
        <f>_xlfn.XLOOKUP(Table1[[#This Row],[ZIPCODE]],Table2[Zip Code],Table2[County])</f>
        <v>Box Elder</v>
      </c>
      <c r="I5842" t="str">
        <f>_xlfn.XLOOKUP(Table1[[#This Row],[ZIPCODE]],Table3[zip],Table3[county])</f>
        <v>Box Elder County</v>
      </c>
      <c r="J5842" t="str">
        <f>IFERROR(Table1[[#This Row],[County (Utah.gov)]], SUBSTITUTE(Table1[[#This Row],[County (WPR)]], " County", ""))</f>
        <v>Box Elder</v>
      </c>
    </row>
    <row r="5843" spans="1:10">
      <c r="A5843" t="s">
        <v>140</v>
      </c>
      <c r="B5843" t="s">
        <v>322</v>
      </c>
      <c r="C5843">
        <v>2025</v>
      </c>
      <c r="D5843">
        <v>2</v>
      </c>
      <c r="E5843">
        <v>84305</v>
      </c>
      <c r="F5843" t="s">
        <v>290</v>
      </c>
      <c r="G5843">
        <v>2</v>
      </c>
      <c r="H5843" t="str">
        <f>_xlfn.XLOOKUP(Table1[[#This Row],[ZIPCODE]],Table2[Zip Code],Table2[County])</f>
        <v>Cache</v>
      </c>
      <c r="I5843" t="str">
        <f>_xlfn.XLOOKUP(Table1[[#This Row],[ZIPCODE]],Table3[zip],Table3[county])</f>
        <v>Cache County</v>
      </c>
      <c r="J5843" t="str">
        <f>IFERROR(Table1[[#This Row],[County (Utah.gov)]], SUBSTITUTE(Table1[[#This Row],[County (WPR)]], " County", ""))</f>
        <v>Cache</v>
      </c>
    </row>
    <row r="5844" spans="1:10">
      <c r="A5844" t="s">
        <v>140</v>
      </c>
      <c r="B5844" t="s">
        <v>322</v>
      </c>
      <c r="C5844">
        <v>2025</v>
      </c>
      <c r="D5844">
        <v>2</v>
      </c>
      <c r="E5844">
        <v>84305</v>
      </c>
      <c r="F5844" t="s">
        <v>291</v>
      </c>
      <c r="G5844">
        <v>2</v>
      </c>
      <c r="H5844" t="str">
        <f>_xlfn.XLOOKUP(Table1[[#This Row],[ZIPCODE]],Table2[Zip Code],Table2[County])</f>
        <v>Cache</v>
      </c>
      <c r="I5844" t="str">
        <f>_xlfn.XLOOKUP(Table1[[#This Row],[ZIPCODE]],Table3[zip],Table3[county])</f>
        <v>Cache County</v>
      </c>
      <c r="J5844" t="str">
        <f>IFERROR(Table1[[#This Row],[County (Utah.gov)]], SUBSTITUTE(Table1[[#This Row],[County (WPR)]], " County", ""))</f>
        <v>Cache</v>
      </c>
    </row>
    <row r="5845" spans="1:10">
      <c r="A5845" t="s">
        <v>140</v>
      </c>
      <c r="B5845" t="s">
        <v>322</v>
      </c>
      <c r="C5845">
        <v>2025</v>
      </c>
      <c r="D5845">
        <v>2</v>
      </c>
      <c r="E5845">
        <v>84306</v>
      </c>
      <c r="F5845" t="s">
        <v>290</v>
      </c>
      <c r="G5845">
        <v>4</v>
      </c>
      <c r="H5845" t="str">
        <f>_xlfn.XLOOKUP(Table1[[#This Row],[ZIPCODE]],Table2[Zip Code],Table2[County])</f>
        <v>Box Elder</v>
      </c>
      <c r="I5845" t="str">
        <f>_xlfn.XLOOKUP(Table1[[#This Row],[ZIPCODE]],Table3[zip],Table3[county])</f>
        <v>Box Elder County</v>
      </c>
      <c r="J5845" t="str">
        <f>IFERROR(Table1[[#This Row],[County (Utah.gov)]], SUBSTITUTE(Table1[[#This Row],[County (WPR)]], " County", ""))</f>
        <v>Box Elder</v>
      </c>
    </row>
    <row r="5846" spans="1:10">
      <c r="A5846" t="s">
        <v>140</v>
      </c>
      <c r="B5846" t="s">
        <v>322</v>
      </c>
      <c r="C5846">
        <v>2025</v>
      </c>
      <c r="D5846">
        <v>2</v>
      </c>
      <c r="E5846">
        <v>84306</v>
      </c>
      <c r="F5846" t="s">
        <v>291</v>
      </c>
      <c r="G5846">
        <v>2</v>
      </c>
      <c r="H5846" t="str">
        <f>_xlfn.XLOOKUP(Table1[[#This Row],[ZIPCODE]],Table2[Zip Code],Table2[County])</f>
        <v>Box Elder</v>
      </c>
      <c r="I5846" t="str">
        <f>_xlfn.XLOOKUP(Table1[[#This Row],[ZIPCODE]],Table3[zip],Table3[county])</f>
        <v>Box Elder County</v>
      </c>
      <c r="J5846" t="str">
        <f>IFERROR(Table1[[#This Row],[County (Utah.gov)]], SUBSTITUTE(Table1[[#This Row],[County (WPR)]], " County", ""))</f>
        <v>Box Elder</v>
      </c>
    </row>
    <row r="5847" spans="1:10">
      <c r="A5847" t="s">
        <v>140</v>
      </c>
      <c r="B5847" t="s">
        <v>322</v>
      </c>
      <c r="C5847">
        <v>2025</v>
      </c>
      <c r="D5847">
        <v>2</v>
      </c>
      <c r="E5847">
        <v>84307</v>
      </c>
      <c r="F5847" t="s">
        <v>290</v>
      </c>
      <c r="G5847">
        <v>4</v>
      </c>
      <c r="H5847" t="str">
        <f>_xlfn.XLOOKUP(Table1[[#This Row],[ZIPCODE]],Table2[Zip Code],Table2[County])</f>
        <v>Box Elder</v>
      </c>
      <c r="I5847" t="str">
        <f>_xlfn.XLOOKUP(Table1[[#This Row],[ZIPCODE]],Table3[zip],Table3[county])</f>
        <v>Box Elder County</v>
      </c>
      <c r="J5847" t="str">
        <f>IFERROR(Table1[[#This Row],[County (Utah.gov)]], SUBSTITUTE(Table1[[#This Row],[County (WPR)]], " County", ""))</f>
        <v>Box Elder</v>
      </c>
    </row>
    <row r="5848" spans="1:10">
      <c r="A5848" t="s">
        <v>140</v>
      </c>
      <c r="B5848" t="s">
        <v>322</v>
      </c>
      <c r="C5848">
        <v>2025</v>
      </c>
      <c r="D5848">
        <v>2</v>
      </c>
      <c r="E5848">
        <v>84307</v>
      </c>
      <c r="F5848" t="s">
        <v>291</v>
      </c>
      <c r="G5848">
        <v>2</v>
      </c>
      <c r="H5848" t="str">
        <f>_xlfn.XLOOKUP(Table1[[#This Row],[ZIPCODE]],Table2[Zip Code],Table2[County])</f>
        <v>Box Elder</v>
      </c>
      <c r="I5848" t="str">
        <f>_xlfn.XLOOKUP(Table1[[#This Row],[ZIPCODE]],Table3[zip],Table3[county])</f>
        <v>Box Elder County</v>
      </c>
      <c r="J5848" t="str">
        <f>IFERROR(Table1[[#This Row],[County (Utah.gov)]], SUBSTITUTE(Table1[[#This Row],[County (WPR)]], " County", ""))</f>
        <v>Box Elder</v>
      </c>
    </row>
    <row r="5849" spans="1:10">
      <c r="A5849" t="s">
        <v>140</v>
      </c>
      <c r="B5849" t="s">
        <v>322</v>
      </c>
      <c r="C5849">
        <v>2025</v>
      </c>
      <c r="D5849">
        <v>2</v>
      </c>
      <c r="E5849">
        <v>84308</v>
      </c>
      <c r="F5849" t="s">
        <v>291</v>
      </c>
      <c r="G5849">
        <v>1</v>
      </c>
      <c r="H5849" t="str">
        <f>_xlfn.XLOOKUP(Table1[[#This Row],[ZIPCODE]],Table2[Zip Code],Table2[County])</f>
        <v>Cache</v>
      </c>
      <c r="I5849" t="str">
        <f>_xlfn.XLOOKUP(Table1[[#This Row],[ZIPCODE]],Table3[zip],Table3[county])</f>
        <v>Cache County</v>
      </c>
      <c r="J5849" t="str">
        <f>IFERROR(Table1[[#This Row],[County (Utah.gov)]], SUBSTITUTE(Table1[[#This Row],[County (WPR)]], " County", ""))</f>
        <v>Cache</v>
      </c>
    </row>
    <row r="5850" spans="1:10">
      <c r="A5850" t="s">
        <v>140</v>
      </c>
      <c r="B5850" t="s">
        <v>322</v>
      </c>
      <c r="C5850">
        <v>2025</v>
      </c>
      <c r="D5850">
        <v>2</v>
      </c>
      <c r="E5850">
        <v>84309</v>
      </c>
      <c r="F5850" t="s">
        <v>290</v>
      </c>
      <c r="G5850">
        <v>1</v>
      </c>
      <c r="H5850" t="str">
        <f>_xlfn.XLOOKUP(Table1[[#This Row],[ZIPCODE]],Table2[Zip Code],Table2[County])</f>
        <v>Box Elder</v>
      </c>
      <c r="I5850" t="str">
        <f>_xlfn.XLOOKUP(Table1[[#This Row],[ZIPCODE]],Table3[zip],Table3[county])</f>
        <v>Box Elder County</v>
      </c>
      <c r="J5850" t="str">
        <f>IFERROR(Table1[[#This Row],[County (Utah.gov)]], SUBSTITUTE(Table1[[#This Row],[County (WPR)]], " County", ""))</f>
        <v>Box Elder</v>
      </c>
    </row>
    <row r="5851" spans="1:10">
      <c r="A5851" t="s">
        <v>140</v>
      </c>
      <c r="B5851" t="s">
        <v>322</v>
      </c>
      <c r="C5851">
        <v>2025</v>
      </c>
      <c r="D5851">
        <v>2</v>
      </c>
      <c r="E5851">
        <v>84309</v>
      </c>
      <c r="F5851" t="s">
        <v>291</v>
      </c>
      <c r="G5851">
        <v>1</v>
      </c>
      <c r="H5851" t="str">
        <f>_xlfn.XLOOKUP(Table1[[#This Row],[ZIPCODE]],Table2[Zip Code],Table2[County])</f>
        <v>Box Elder</v>
      </c>
      <c r="I5851" t="str">
        <f>_xlfn.XLOOKUP(Table1[[#This Row],[ZIPCODE]],Table3[zip],Table3[county])</f>
        <v>Box Elder County</v>
      </c>
      <c r="J5851" t="str">
        <f>IFERROR(Table1[[#This Row],[County (Utah.gov)]], SUBSTITUTE(Table1[[#This Row],[County (WPR)]], " County", ""))</f>
        <v>Box Elder</v>
      </c>
    </row>
    <row r="5852" spans="1:10">
      <c r="A5852" t="s">
        <v>140</v>
      </c>
      <c r="B5852" t="s">
        <v>322</v>
      </c>
      <c r="C5852">
        <v>2025</v>
      </c>
      <c r="D5852">
        <v>2</v>
      </c>
      <c r="E5852">
        <v>84310</v>
      </c>
      <c r="F5852" t="s">
        <v>290</v>
      </c>
      <c r="G5852">
        <v>52</v>
      </c>
      <c r="H5852" t="str">
        <f>_xlfn.XLOOKUP(Table1[[#This Row],[ZIPCODE]],Table2[Zip Code],Table2[County])</f>
        <v>Weber</v>
      </c>
      <c r="I5852" t="str">
        <f>_xlfn.XLOOKUP(Table1[[#This Row],[ZIPCODE]],Table3[zip],Table3[county])</f>
        <v>Weber County</v>
      </c>
      <c r="J5852" t="str">
        <f>IFERROR(Table1[[#This Row],[County (Utah.gov)]], SUBSTITUTE(Table1[[#This Row],[County (WPR)]], " County", ""))</f>
        <v>Weber</v>
      </c>
    </row>
    <row r="5853" spans="1:10">
      <c r="A5853" t="s">
        <v>140</v>
      </c>
      <c r="B5853" t="s">
        <v>322</v>
      </c>
      <c r="C5853">
        <v>2025</v>
      </c>
      <c r="D5853">
        <v>2</v>
      </c>
      <c r="E5853">
        <v>84310</v>
      </c>
      <c r="F5853" t="s">
        <v>291</v>
      </c>
      <c r="G5853">
        <v>31</v>
      </c>
      <c r="H5853" t="str">
        <f>_xlfn.XLOOKUP(Table1[[#This Row],[ZIPCODE]],Table2[Zip Code],Table2[County])</f>
        <v>Weber</v>
      </c>
      <c r="I5853" t="str">
        <f>_xlfn.XLOOKUP(Table1[[#This Row],[ZIPCODE]],Table3[zip],Table3[county])</f>
        <v>Weber County</v>
      </c>
      <c r="J5853" t="str">
        <f>IFERROR(Table1[[#This Row],[County (Utah.gov)]], SUBSTITUTE(Table1[[#This Row],[County (WPR)]], " County", ""))</f>
        <v>Weber</v>
      </c>
    </row>
    <row r="5854" spans="1:10">
      <c r="A5854" t="s">
        <v>140</v>
      </c>
      <c r="B5854" t="s">
        <v>322</v>
      </c>
      <c r="C5854">
        <v>2025</v>
      </c>
      <c r="D5854">
        <v>2</v>
      </c>
      <c r="E5854">
        <v>84311</v>
      </c>
      <c r="F5854" t="s">
        <v>290</v>
      </c>
      <c r="G5854">
        <v>1</v>
      </c>
      <c r="H5854" t="str">
        <f>_xlfn.XLOOKUP(Table1[[#This Row],[ZIPCODE]],Table2[Zip Code],Table2[County])</f>
        <v>Box Elder</v>
      </c>
      <c r="I5854" t="str">
        <f>_xlfn.XLOOKUP(Table1[[#This Row],[ZIPCODE]],Table3[zip],Table3[county])</f>
        <v>Box Elder County</v>
      </c>
      <c r="J5854" t="str">
        <f>IFERROR(Table1[[#This Row],[County (Utah.gov)]], SUBSTITUTE(Table1[[#This Row],[County (WPR)]], " County", ""))</f>
        <v>Box Elder</v>
      </c>
    </row>
    <row r="5855" spans="1:10">
      <c r="A5855" t="s">
        <v>140</v>
      </c>
      <c r="B5855" t="s">
        <v>322</v>
      </c>
      <c r="C5855">
        <v>2025</v>
      </c>
      <c r="D5855">
        <v>2</v>
      </c>
      <c r="E5855">
        <v>84311</v>
      </c>
      <c r="F5855" t="s">
        <v>291</v>
      </c>
      <c r="G5855">
        <v>3</v>
      </c>
      <c r="H5855" t="str">
        <f>_xlfn.XLOOKUP(Table1[[#This Row],[ZIPCODE]],Table2[Zip Code],Table2[County])</f>
        <v>Box Elder</v>
      </c>
      <c r="I5855" t="str">
        <f>_xlfn.XLOOKUP(Table1[[#This Row],[ZIPCODE]],Table3[zip],Table3[county])</f>
        <v>Box Elder County</v>
      </c>
      <c r="J5855" t="str">
        <f>IFERROR(Table1[[#This Row],[County (Utah.gov)]], SUBSTITUTE(Table1[[#This Row],[County (WPR)]], " County", ""))</f>
        <v>Box Elder</v>
      </c>
    </row>
    <row r="5856" spans="1:10">
      <c r="A5856" t="s">
        <v>140</v>
      </c>
      <c r="B5856" t="s">
        <v>322</v>
      </c>
      <c r="C5856">
        <v>2025</v>
      </c>
      <c r="D5856">
        <v>2</v>
      </c>
      <c r="E5856">
        <v>84312</v>
      </c>
      <c r="F5856" t="s">
        <v>290</v>
      </c>
      <c r="G5856">
        <v>10</v>
      </c>
      <c r="H5856" t="str">
        <f>_xlfn.XLOOKUP(Table1[[#This Row],[ZIPCODE]],Table2[Zip Code],Table2[County])</f>
        <v>Box Elder</v>
      </c>
      <c r="I5856" t="str">
        <f>_xlfn.XLOOKUP(Table1[[#This Row],[ZIPCODE]],Table3[zip],Table3[county])</f>
        <v>Box Elder County</v>
      </c>
      <c r="J5856" t="str">
        <f>IFERROR(Table1[[#This Row],[County (Utah.gov)]], SUBSTITUTE(Table1[[#This Row],[County (WPR)]], " County", ""))</f>
        <v>Box Elder</v>
      </c>
    </row>
    <row r="5857" spans="1:10">
      <c r="A5857" t="s">
        <v>140</v>
      </c>
      <c r="B5857" t="s">
        <v>322</v>
      </c>
      <c r="C5857">
        <v>2025</v>
      </c>
      <c r="D5857">
        <v>2</v>
      </c>
      <c r="E5857">
        <v>84312</v>
      </c>
      <c r="F5857" t="s">
        <v>291</v>
      </c>
      <c r="G5857">
        <v>6</v>
      </c>
      <c r="H5857" t="str">
        <f>_xlfn.XLOOKUP(Table1[[#This Row],[ZIPCODE]],Table2[Zip Code],Table2[County])</f>
        <v>Box Elder</v>
      </c>
      <c r="I5857" t="str">
        <f>_xlfn.XLOOKUP(Table1[[#This Row],[ZIPCODE]],Table3[zip],Table3[county])</f>
        <v>Box Elder County</v>
      </c>
      <c r="J5857" t="str">
        <f>IFERROR(Table1[[#This Row],[County (Utah.gov)]], SUBSTITUTE(Table1[[#This Row],[County (WPR)]], " County", ""))</f>
        <v>Box Elder</v>
      </c>
    </row>
    <row r="5858" spans="1:10">
      <c r="A5858" t="s">
        <v>140</v>
      </c>
      <c r="B5858" t="s">
        <v>322</v>
      </c>
      <c r="C5858">
        <v>2025</v>
      </c>
      <c r="D5858">
        <v>2</v>
      </c>
      <c r="E5858">
        <v>84314</v>
      </c>
      <c r="F5858" t="s">
        <v>290</v>
      </c>
      <c r="G5858">
        <v>5</v>
      </c>
      <c r="H5858" t="str">
        <f>_xlfn.XLOOKUP(Table1[[#This Row],[ZIPCODE]],Table2[Zip Code],Table2[County])</f>
        <v>Box Elder</v>
      </c>
      <c r="I5858" t="str">
        <f>_xlfn.XLOOKUP(Table1[[#This Row],[ZIPCODE]],Table3[zip],Table3[county])</f>
        <v>Box Elder County</v>
      </c>
      <c r="J5858" t="str">
        <f>IFERROR(Table1[[#This Row],[County (Utah.gov)]], SUBSTITUTE(Table1[[#This Row],[County (WPR)]], " County", ""))</f>
        <v>Box Elder</v>
      </c>
    </row>
    <row r="5859" spans="1:10">
      <c r="A5859" t="s">
        <v>140</v>
      </c>
      <c r="B5859" t="s">
        <v>322</v>
      </c>
      <c r="C5859">
        <v>2025</v>
      </c>
      <c r="D5859">
        <v>2</v>
      </c>
      <c r="E5859">
        <v>84314</v>
      </c>
      <c r="F5859" t="s">
        <v>291</v>
      </c>
      <c r="G5859">
        <v>3</v>
      </c>
      <c r="H5859" t="str">
        <f>_xlfn.XLOOKUP(Table1[[#This Row],[ZIPCODE]],Table2[Zip Code],Table2[County])</f>
        <v>Box Elder</v>
      </c>
      <c r="I5859" t="str">
        <f>_xlfn.XLOOKUP(Table1[[#This Row],[ZIPCODE]],Table3[zip],Table3[county])</f>
        <v>Box Elder County</v>
      </c>
      <c r="J5859" t="str">
        <f>IFERROR(Table1[[#This Row],[County (Utah.gov)]], SUBSTITUTE(Table1[[#This Row],[County (WPR)]], " County", ""))</f>
        <v>Box Elder</v>
      </c>
    </row>
    <row r="5860" spans="1:10">
      <c r="A5860" t="s">
        <v>140</v>
      </c>
      <c r="B5860" t="s">
        <v>322</v>
      </c>
      <c r="C5860">
        <v>2025</v>
      </c>
      <c r="D5860">
        <v>2</v>
      </c>
      <c r="E5860">
        <v>84315</v>
      </c>
      <c r="F5860" t="s">
        <v>290</v>
      </c>
      <c r="G5860">
        <v>126</v>
      </c>
      <c r="H5860" t="str">
        <f>_xlfn.XLOOKUP(Table1[[#This Row],[ZIPCODE]],Table2[Zip Code],Table2[County])</f>
        <v>Weber</v>
      </c>
      <c r="I5860" t="str">
        <f>_xlfn.XLOOKUP(Table1[[#This Row],[ZIPCODE]],Table3[zip],Table3[county])</f>
        <v>Weber County</v>
      </c>
      <c r="J5860" t="str">
        <f>IFERROR(Table1[[#This Row],[County (Utah.gov)]], SUBSTITUTE(Table1[[#This Row],[County (WPR)]], " County", ""))</f>
        <v>Weber</v>
      </c>
    </row>
    <row r="5861" spans="1:10">
      <c r="A5861" t="s">
        <v>140</v>
      </c>
      <c r="B5861" t="s">
        <v>322</v>
      </c>
      <c r="C5861">
        <v>2025</v>
      </c>
      <c r="D5861">
        <v>2</v>
      </c>
      <c r="E5861">
        <v>84315</v>
      </c>
      <c r="F5861" t="s">
        <v>291</v>
      </c>
      <c r="G5861">
        <v>61</v>
      </c>
      <c r="H5861" t="str">
        <f>_xlfn.XLOOKUP(Table1[[#This Row],[ZIPCODE]],Table2[Zip Code],Table2[County])</f>
        <v>Weber</v>
      </c>
      <c r="I5861" t="str">
        <f>_xlfn.XLOOKUP(Table1[[#This Row],[ZIPCODE]],Table3[zip],Table3[county])</f>
        <v>Weber County</v>
      </c>
      <c r="J5861" t="str">
        <f>IFERROR(Table1[[#This Row],[County (Utah.gov)]], SUBSTITUTE(Table1[[#This Row],[County (WPR)]], " County", ""))</f>
        <v>Weber</v>
      </c>
    </row>
    <row r="5862" spans="1:10">
      <c r="A5862" t="s">
        <v>140</v>
      </c>
      <c r="B5862" t="s">
        <v>322</v>
      </c>
      <c r="C5862">
        <v>2025</v>
      </c>
      <c r="D5862">
        <v>2</v>
      </c>
      <c r="E5862">
        <v>84316</v>
      </c>
      <c r="F5862" t="s">
        <v>291</v>
      </c>
      <c r="G5862">
        <v>1</v>
      </c>
      <c r="H5862" t="str">
        <f>_xlfn.XLOOKUP(Table1[[#This Row],[ZIPCODE]],Table2[Zip Code],Table2[County])</f>
        <v>Box Elder</v>
      </c>
      <c r="I5862" t="str">
        <f>_xlfn.XLOOKUP(Table1[[#This Row],[ZIPCODE]],Table3[zip],Table3[county])</f>
        <v>Box Elder County</v>
      </c>
      <c r="J5862" t="str">
        <f>IFERROR(Table1[[#This Row],[County (Utah.gov)]], SUBSTITUTE(Table1[[#This Row],[County (WPR)]], " County", ""))</f>
        <v>Box Elder</v>
      </c>
    </row>
    <row r="5863" spans="1:10">
      <c r="A5863" t="s">
        <v>140</v>
      </c>
      <c r="B5863" t="s">
        <v>322</v>
      </c>
      <c r="C5863">
        <v>2025</v>
      </c>
      <c r="D5863">
        <v>2</v>
      </c>
      <c r="E5863">
        <v>84317</v>
      </c>
      <c r="F5863" t="s">
        <v>290</v>
      </c>
      <c r="G5863">
        <v>17</v>
      </c>
      <c r="H5863" t="str">
        <f>_xlfn.XLOOKUP(Table1[[#This Row],[ZIPCODE]],Table2[Zip Code],Table2[County])</f>
        <v>Weber</v>
      </c>
      <c r="I5863" t="str">
        <f>_xlfn.XLOOKUP(Table1[[#This Row],[ZIPCODE]],Table3[zip],Table3[county])</f>
        <v>Weber County</v>
      </c>
      <c r="J5863" t="str">
        <f>IFERROR(Table1[[#This Row],[County (Utah.gov)]], SUBSTITUTE(Table1[[#This Row],[County (WPR)]], " County", ""))</f>
        <v>Weber</v>
      </c>
    </row>
    <row r="5864" spans="1:10">
      <c r="A5864" t="s">
        <v>140</v>
      </c>
      <c r="B5864" t="s">
        <v>322</v>
      </c>
      <c r="C5864">
        <v>2025</v>
      </c>
      <c r="D5864">
        <v>2</v>
      </c>
      <c r="E5864">
        <v>84317</v>
      </c>
      <c r="F5864" t="s">
        <v>291</v>
      </c>
      <c r="G5864">
        <v>8</v>
      </c>
      <c r="H5864" t="str">
        <f>_xlfn.XLOOKUP(Table1[[#This Row],[ZIPCODE]],Table2[Zip Code],Table2[County])</f>
        <v>Weber</v>
      </c>
      <c r="I5864" t="str">
        <f>_xlfn.XLOOKUP(Table1[[#This Row],[ZIPCODE]],Table3[zip],Table3[county])</f>
        <v>Weber County</v>
      </c>
      <c r="J5864" t="str">
        <f>IFERROR(Table1[[#This Row],[County (Utah.gov)]], SUBSTITUTE(Table1[[#This Row],[County (WPR)]], " County", ""))</f>
        <v>Weber</v>
      </c>
    </row>
    <row r="5865" spans="1:10">
      <c r="A5865" t="s">
        <v>140</v>
      </c>
      <c r="B5865" t="s">
        <v>322</v>
      </c>
      <c r="C5865">
        <v>2025</v>
      </c>
      <c r="D5865">
        <v>2</v>
      </c>
      <c r="E5865">
        <v>84318</v>
      </c>
      <c r="F5865" t="s">
        <v>290</v>
      </c>
      <c r="G5865">
        <v>14</v>
      </c>
      <c r="H5865" t="str">
        <f>_xlfn.XLOOKUP(Table1[[#This Row],[ZIPCODE]],Table2[Zip Code],Table2[County])</f>
        <v>Cache</v>
      </c>
      <c r="I5865" t="str">
        <f>_xlfn.XLOOKUP(Table1[[#This Row],[ZIPCODE]],Table3[zip],Table3[county])</f>
        <v>Cache County</v>
      </c>
      <c r="J5865" t="str">
        <f>IFERROR(Table1[[#This Row],[County (Utah.gov)]], SUBSTITUTE(Table1[[#This Row],[County (WPR)]], " County", ""))</f>
        <v>Cache</v>
      </c>
    </row>
    <row r="5866" spans="1:10">
      <c r="A5866" t="s">
        <v>140</v>
      </c>
      <c r="B5866" t="s">
        <v>322</v>
      </c>
      <c r="C5866">
        <v>2025</v>
      </c>
      <c r="D5866">
        <v>2</v>
      </c>
      <c r="E5866">
        <v>84318</v>
      </c>
      <c r="F5866" t="s">
        <v>291</v>
      </c>
      <c r="G5866">
        <v>9</v>
      </c>
      <c r="H5866" t="str">
        <f>_xlfn.XLOOKUP(Table1[[#This Row],[ZIPCODE]],Table2[Zip Code],Table2[County])</f>
        <v>Cache</v>
      </c>
      <c r="I5866" t="str">
        <f>_xlfn.XLOOKUP(Table1[[#This Row],[ZIPCODE]],Table3[zip],Table3[county])</f>
        <v>Cache County</v>
      </c>
      <c r="J5866" t="str">
        <f>IFERROR(Table1[[#This Row],[County (Utah.gov)]], SUBSTITUTE(Table1[[#This Row],[County (WPR)]], " County", ""))</f>
        <v>Cache</v>
      </c>
    </row>
    <row r="5867" spans="1:10">
      <c r="A5867" t="s">
        <v>140</v>
      </c>
      <c r="B5867" t="s">
        <v>322</v>
      </c>
      <c r="C5867">
        <v>2025</v>
      </c>
      <c r="D5867">
        <v>2</v>
      </c>
      <c r="E5867">
        <v>84319</v>
      </c>
      <c r="F5867" t="s">
        <v>290</v>
      </c>
      <c r="G5867">
        <v>18</v>
      </c>
      <c r="H5867" t="str">
        <f>_xlfn.XLOOKUP(Table1[[#This Row],[ZIPCODE]],Table2[Zip Code],Table2[County])</f>
        <v>Cache</v>
      </c>
      <c r="I5867" t="str">
        <f>_xlfn.XLOOKUP(Table1[[#This Row],[ZIPCODE]],Table3[zip],Table3[county])</f>
        <v>Cache County</v>
      </c>
      <c r="J5867" t="str">
        <f>IFERROR(Table1[[#This Row],[County (Utah.gov)]], SUBSTITUTE(Table1[[#This Row],[County (WPR)]], " County", ""))</f>
        <v>Cache</v>
      </c>
    </row>
    <row r="5868" spans="1:10">
      <c r="A5868" t="s">
        <v>140</v>
      </c>
      <c r="B5868" t="s">
        <v>322</v>
      </c>
      <c r="C5868">
        <v>2025</v>
      </c>
      <c r="D5868">
        <v>2</v>
      </c>
      <c r="E5868">
        <v>84319</v>
      </c>
      <c r="F5868" t="s">
        <v>291</v>
      </c>
      <c r="G5868">
        <v>17</v>
      </c>
      <c r="H5868" t="str">
        <f>_xlfn.XLOOKUP(Table1[[#This Row],[ZIPCODE]],Table2[Zip Code],Table2[County])</f>
        <v>Cache</v>
      </c>
      <c r="I5868" t="str">
        <f>_xlfn.XLOOKUP(Table1[[#This Row],[ZIPCODE]],Table3[zip],Table3[county])</f>
        <v>Cache County</v>
      </c>
      <c r="J5868" t="str">
        <f>IFERROR(Table1[[#This Row],[County (Utah.gov)]], SUBSTITUTE(Table1[[#This Row],[County (WPR)]], " County", ""))</f>
        <v>Cache</v>
      </c>
    </row>
    <row r="5869" spans="1:10">
      <c r="A5869" t="s">
        <v>140</v>
      </c>
      <c r="B5869" t="s">
        <v>322</v>
      </c>
      <c r="C5869">
        <v>2025</v>
      </c>
      <c r="D5869">
        <v>2</v>
      </c>
      <c r="E5869">
        <v>84320</v>
      </c>
      <c r="F5869" t="s">
        <v>290</v>
      </c>
      <c r="G5869">
        <v>3</v>
      </c>
      <c r="H5869" t="str">
        <f>_xlfn.XLOOKUP(Table1[[#This Row],[ZIPCODE]],Table2[Zip Code],Table2[County])</f>
        <v>Cache</v>
      </c>
      <c r="I5869" t="str">
        <f>_xlfn.XLOOKUP(Table1[[#This Row],[ZIPCODE]],Table3[zip],Table3[county])</f>
        <v>Cache County</v>
      </c>
      <c r="J5869" t="str">
        <f>IFERROR(Table1[[#This Row],[County (Utah.gov)]], SUBSTITUTE(Table1[[#This Row],[County (WPR)]], " County", ""))</f>
        <v>Cache</v>
      </c>
    </row>
    <row r="5870" spans="1:10">
      <c r="A5870" t="s">
        <v>140</v>
      </c>
      <c r="B5870" t="s">
        <v>322</v>
      </c>
      <c r="C5870">
        <v>2025</v>
      </c>
      <c r="D5870">
        <v>2</v>
      </c>
      <c r="E5870">
        <v>84320</v>
      </c>
      <c r="F5870" t="s">
        <v>291</v>
      </c>
      <c r="G5870">
        <v>2</v>
      </c>
      <c r="H5870" t="str">
        <f>_xlfn.XLOOKUP(Table1[[#This Row],[ZIPCODE]],Table2[Zip Code],Table2[County])</f>
        <v>Cache</v>
      </c>
      <c r="I5870" t="str">
        <f>_xlfn.XLOOKUP(Table1[[#This Row],[ZIPCODE]],Table3[zip],Table3[county])</f>
        <v>Cache County</v>
      </c>
      <c r="J5870" t="str">
        <f>IFERROR(Table1[[#This Row],[County (Utah.gov)]], SUBSTITUTE(Table1[[#This Row],[County (WPR)]], " County", ""))</f>
        <v>Cache</v>
      </c>
    </row>
    <row r="5871" spans="1:10">
      <c r="A5871" t="s">
        <v>140</v>
      </c>
      <c r="B5871" t="s">
        <v>322</v>
      </c>
      <c r="C5871">
        <v>2025</v>
      </c>
      <c r="D5871">
        <v>2</v>
      </c>
      <c r="E5871">
        <v>84321</v>
      </c>
      <c r="F5871" t="s">
        <v>290</v>
      </c>
      <c r="G5871">
        <v>44</v>
      </c>
      <c r="H5871" t="str">
        <f>_xlfn.XLOOKUP(Table1[[#This Row],[ZIPCODE]],Table2[Zip Code],Table2[County])</f>
        <v>Cache</v>
      </c>
      <c r="I5871" t="str">
        <f>_xlfn.XLOOKUP(Table1[[#This Row],[ZIPCODE]],Table3[zip],Table3[county])</f>
        <v>Cache County</v>
      </c>
      <c r="J5871" t="str">
        <f>IFERROR(Table1[[#This Row],[County (Utah.gov)]], SUBSTITUTE(Table1[[#This Row],[County (WPR)]], " County", ""))</f>
        <v>Cache</v>
      </c>
    </row>
    <row r="5872" spans="1:10">
      <c r="A5872" t="s">
        <v>140</v>
      </c>
      <c r="B5872" t="s">
        <v>322</v>
      </c>
      <c r="C5872">
        <v>2025</v>
      </c>
      <c r="D5872">
        <v>2</v>
      </c>
      <c r="E5872">
        <v>84321</v>
      </c>
      <c r="F5872" t="s">
        <v>291</v>
      </c>
      <c r="G5872">
        <v>54</v>
      </c>
      <c r="H5872" t="str">
        <f>_xlfn.XLOOKUP(Table1[[#This Row],[ZIPCODE]],Table2[Zip Code],Table2[County])</f>
        <v>Cache</v>
      </c>
      <c r="I5872" t="str">
        <f>_xlfn.XLOOKUP(Table1[[#This Row],[ZIPCODE]],Table3[zip],Table3[county])</f>
        <v>Cache County</v>
      </c>
      <c r="J5872" t="str">
        <f>IFERROR(Table1[[#This Row],[County (Utah.gov)]], SUBSTITUTE(Table1[[#This Row],[County (WPR)]], " County", ""))</f>
        <v>Cache</v>
      </c>
    </row>
    <row r="5873" spans="1:10">
      <c r="A5873" t="s">
        <v>140</v>
      </c>
      <c r="B5873" t="s">
        <v>322</v>
      </c>
      <c r="C5873">
        <v>2025</v>
      </c>
      <c r="D5873">
        <v>2</v>
      </c>
      <c r="E5873">
        <v>84322</v>
      </c>
      <c r="F5873" t="s">
        <v>290</v>
      </c>
      <c r="G5873">
        <v>1</v>
      </c>
      <c r="H5873" t="str">
        <f>_xlfn.XLOOKUP(Table1[[#This Row],[ZIPCODE]],Table2[Zip Code],Table2[County])</f>
        <v>Cache</v>
      </c>
      <c r="I5873" t="str">
        <f>_xlfn.XLOOKUP(Table1[[#This Row],[ZIPCODE]],Table3[zip],Table3[county])</f>
        <v>Cache County</v>
      </c>
      <c r="J5873" t="str">
        <f>IFERROR(Table1[[#This Row],[County (Utah.gov)]], SUBSTITUTE(Table1[[#This Row],[County (WPR)]], " County", ""))</f>
        <v>Cache</v>
      </c>
    </row>
    <row r="5874" spans="1:10">
      <c r="A5874" t="s">
        <v>140</v>
      </c>
      <c r="B5874" t="s">
        <v>322</v>
      </c>
      <c r="C5874">
        <v>2025</v>
      </c>
      <c r="D5874">
        <v>2</v>
      </c>
      <c r="E5874">
        <v>84324</v>
      </c>
      <c r="F5874" t="s">
        <v>290</v>
      </c>
      <c r="G5874">
        <v>4</v>
      </c>
      <c r="H5874" t="str">
        <f>_xlfn.XLOOKUP(Table1[[#This Row],[ZIPCODE]],Table2[Zip Code],Table2[County])</f>
        <v>Box Elder</v>
      </c>
      <c r="I5874" t="str">
        <f>_xlfn.XLOOKUP(Table1[[#This Row],[ZIPCODE]],Table3[zip],Table3[county])</f>
        <v>Box Elder County</v>
      </c>
      <c r="J5874" t="str">
        <f>IFERROR(Table1[[#This Row],[County (Utah.gov)]], SUBSTITUTE(Table1[[#This Row],[County (WPR)]], " County", ""))</f>
        <v>Box Elder</v>
      </c>
    </row>
    <row r="5875" spans="1:10">
      <c r="A5875" t="s">
        <v>140</v>
      </c>
      <c r="B5875" t="s">
        <v>322</v>
      </c>
      <c r="C5875">
        <v>2025</v>
      </c>
      <c r="D5875">
        <v>2</v>
      </c>
      <c r="E5875">
        <v>84324</v>
      </c>
      <c r="F5875" t="s">
        <v>291</v>
      </c>
      <c r="G5875">
        <v>4</v>
      </c>
      <c r="H5875" t="str">
        <f>_xlfn.XLOOKUP(Table1[[#This Row],[ZIPCODE]],Table2[Zip Code],Table2[County])</f>
        <v>Box Elder</v>
      </c>
      <c r="I5875" t="str">
        <f>_xlfn.XLOOKUP(Table1[[#This Row],[ZIPCODE]],Table3[zip],Table3[county])</f>
        <v>Box Elder County</v>
      </c>
      <c r="J5875" t="str">
        <f>IFERROR(Table1[[#This Row],[County (Utah.gov)]], SUBSTITUTE(Table1[[#This Row],[County (WPR)]], " County", ""))</f>
        <v>Box Elder</v>
      </c>
    </row>
    <row r="5876" spans="1:10">
      <c r="A5876" t="s">
        <v>140</v>
      </c>
      <c r="B5876" t="s">
        <v>322</v>
      </c>
      <c r="C5876">
        <v>2025</v>
      </c>
      <c r="D5876">
        <v>2</v>
      </c>
      <c r="E5876">
        <v>84325</v>
      </c>
      <c r="F5876" t="s">
        <v>290</v>
      </c>
      <c r="G5876">
        <v>6</v>
      </c>
      <c r="H5876" t="str">
        <f>_xlfn.XLOOKUP(Table1[[#This Row],[ZIPCODE]],Table2[Zip Code],Table2[County])</f>
        <v>Cache</v>
      </c>
      <c r="I5876" t="str">
        <f>_xlfn.XLOOKUP(Table1[[#This Row],[ZIPCODE]],Table3[zip],Table3[county])</f>
        <v>Cache County</v>
      </c>
      <c r="J5876" t="str">
        <f>IFERROR(Table1[[#This Row],[County (Utah.gov)]], SUBSTITUTE(Table1[[#This Row],[County (WPR)]], " County", ""))</f>
        <v>Cache</v>
      </c>
    </row>
    <row r="5877" spans="1:10">
      <c r="A5877" t="s">
        <v>140</v>
      </c>
      <c r="B5877" t="s">
        <v>322</v>
      </c>
      <c r="C5877">
        <v>2025</v>
      </c>
      <c r="D5877">
        <v>2</v>
      </c>
      <c r="E5877">
        <v>84325</v>
      </c>
      <c r="F5877" t="s">
        <v>291</v>
      </c>
      <c r="G5877">
        <v>5</v>
      </c>
      <c r="H5877" t="str">
        <f>_xlfn.XLOOKUP(Table1[[#This Row],[ZIPCODE]],Table2[Zip Code],Table2[County])</f>
        <v>Cache</v>
      </c>
      <c r="I5877" t="str">
        <f>_xlfn.XLOOKUP(Table1[[#This Row],[ZIPCODE]],Table3[zip],Table3[county])</f>
        <v>Cache County</v>
      </c>
      <c r="J5877" t="str">
        <f>IFERROR(Table1[[#This Row],[County (Utah.gov)]], SUBSTITUTE(Table1[[#This Row],[County (WPR)]], " County", ""))</f>
        <v>Cache</v>
      </c>
    </row>
    <row r="5878" spans="1:10">
      <c r="A5878" t="s">
        <v>140</v>
      </c>
      <c r="B5878" t="s">
        <v>322</v>
      </c>
      <c r="C5878">
        <v>2025</v>
      </c>
      <c r="D5878">
        <v>2</v>
      </c>
      <c r="E5878">
        <v>84326</v>
      </c>
      <c r="F5878" t="s">
        <v>290</v>
      </c>
      <c r="G5878">
        <v>1</v>
      </c>
      <c r="H5878" t="str">
        <f>_xlfn.XLOOKUP(Table1[[#This Row],[ZIPCODE]],Table2[Zip Code],Table2[County])</f>
        <v>Cache</v>
      </c>
      <c r="I5878" t="str">
        <f>_xlfn.XLOOKUP(Table1[[#This Row],[ZIPCODE]],Table3[zip],Table3[county])</f>
        <v>Cache County</v>
      </c>
      <c r="J5878" t="str">
        <f>IFERROR(Table1[[#This Row],[County (Utah.gov)]], SUBSTITUTE(Table1[[#This Row],[County (WPR)]], " County", ""))</f>
        <v>Cache</v>
      </c>
    </row>
    <row r="5879" spans="1:10">
      <c r="A5879" t="s">
        <v>140</v>
      </c>
      <c r="B5879" t="s">
        <v>322</v>
      </c>
      <c r="C5879">
        <v>2025</v>
      </c>
      <c r="D5879">
        <v>2</v>
      </c>
      <c r="E5879">
        <v>84326</v>
      </c>
      <c r="F5879" t="s">
        <v>291</v>
      </c>
      <c r="G5879">
        <v>4</v>
      </c>
      <c r="H5879" t="str">
        <f>_xlfn.XLOOKUP(Table1[[#This Row],[ZIPCODE]],Table2[Zip Code],Table2[County])</f>
        <v>Cache</v>
      </c>
      <c r="I5879" t="str">
        <f>_xlfn.XLOOKUP(Table1[[#This Row],[ZIPCODE]],Table3[zip],Table3[county])</f>
        <v>Cache County</v>
      </c>
      <c r="J5879" t="str">
        <f>IFERROR(Table1[[#This Row],[County (Utah.gov)]], SUBSTITUTE(Table1[[#This Row],[County (WPR)]], " County", ""))</f>
        <v>Cache</v>
      </c>
    </row>
    <row r="5880" spans="1:10">
      <c r="A5880" t="s">
        <v>140</v>
      </c>
      <c r="B5880" t="s">
        <v>322</v>
      </c>
      <c r="C5880">
        <v>2025</v>
      </c>
      <c r="D5880">
        <v>2</v>
      </c>
      <c r="E5880">
        <v>84327</v>
      </c>
      <c r="F5880" t="s">
        <v>290</v>
      </c>
      <c r="G5880">
        <v>1</v>
      </c>
      <c r="H5880" t="str">
        <f>_xlfn.XLOOKUP(Table1[[#This Row],[ZIPCODE]],Table2[Zip Code],Table2[County])</f>
        <v>Cache</v>
      </c>
      <c r="I5880" t="str">
        <f>_xlfn.XLOOKUP(Table1[[#This Row],[ZIPCODE]],Table3[zip],Table3[county])</f>
        <v>Cache County</v>
      </c>
      <c r="J5880" t="str">
        <f>IFERROR(Table1[[#This Row],[County (Utah.gov)]], SUBSTITUTE(Table1[[#This Row],[County (WPR)]], " County", ""))</f>
        <v>Cache</v>
      </c>
    </row>
    <row r="5881" spans="1:10">
      <c r="A5881" t="s">
        <v>140</v>
      </c>
      <c r="B5881" t="s">
        <v>322</v>
      </c>
      <c r="C5881">
        <v>2025</v>
      </c>
      <c r="D5881">
        <v>2</v>
      </c>
      <c r="E5881">
        <v>84327</v>
      </c>
      <c r="F5881" t="s">
        <v>291</v>
      </c>
      <c r="G5881">
        <v>1</v>
      </c>
      <c r="H5881" t="str">
        <f>_xlfn.XLOOKUP(Table1[[#This Row],[ZIPCODE]],Table2[Zip Code],Table2[County])</f>
        <v>Cache</v>
      </c>
      <c r="I5881" t="str">
        <f>_xlfn.XLOOKUP(Table1[[#This Row],[ZIPCODE]],Table3[zip],Table3[county])</f>
        <v>Cache County</v>
      </c>
      <c r="J5881" t="str">
        <f>IFERROR(Table1[[#This Row],[County (Utah.gov)]], SUBSTITUTE(Table1[[#This Row],[County (WPR)]], " County", ""))</f>
        <v>Cache</v>
      </c>
    </row>
    <row r="5882" spans="1:10">
      <c r="A5882" t="s">
        <v>140</v>
      </c>
      <c r="B5882" t="s">
        <v>322</v>
      </c>
      <c r="C5882">
        <v>2025</v>
      </c>
      <c r="D5882">
        <v>2</v>
      </c>
      <c r="E5882">
        <v>84328</v>
      </c>
      <c r="F5882" t="s">
        <v>290</v>
      </c>
      <c r="G5882">
        <v>2</v>
      </c>
      <c r="H5882" t="str">
        <f>_xlfn.XLOOKUP(Table1[[#This Row],[ZIPCODE]],Table2[Zip Code],Table2[County])</f>
        <v>Cache</v>
      </c>
      <c r="I5882" t="str">
        <f>_xlfn.XLOOKUP(Table1[[#This Row],[ZIPCODE]],Table3[zip],Table3[county])</f>
        <v>Cache County</v>
      </c>
      <c r="J5882" t="str">
        <f>IFERROR(Table1[[#This Row],[County (Utah.gov)]], SUBSTITUTE(Table1[[#This Row],[County (WPR)]], " County", ""))</f>
        <v>Cache</v>
      </c>
    </row>
    <row r="5883" spans="1:10">
      <c r="A5883" t="s">
        <v>140</v>
      </c>
      <c r="B5883" t="s">
        <v>322</v>
      </c>
      <c r="C5883">
        <v>2025</v>
      </c>
      <c r="D5883">
        <v>2</v>
      </c>
      <c r="E5883">
        <v>84328</v>
      </c>
      <c r="F5883" t="s">
        <v>291</v>
      </c>
      <c r="G5883">
        <v>4</v>
      </c>
      <c r="H5883" t="str">
        <f>_xlfn.XLOOKUP(Table1[[#This Row],[ZIPCODE]],Table2[Zip Code],Table2[County])</f>
        <v>Cache</v>
      </c>
      <c r="I5883" t="str">
        <f>_xlfn.XLOOKUP(Table1[[#This Row],[ZIPCODE]],Table3[zip],Table3[county])</f>
        <v>Cache County</v>
      </c>
      <c r="J5883" t="str">
        <f>IFERROR(Table1[[#This Row],[County (Utah.gov)]], SUBSTITUTE(Table1[[#This Row],[County (WPR)]], " County", ""))</f>
        <v>Cache</v>
      </c>
    </row>
    <row r="5884" spans="1:10">
      <c r="A5884" t="s">
        <v>140</v>
      </c>
      <c r="B5884" t="s">
        <v>322</v>
      </c>
      <c r="C5884">
        <v>2025</v>
      </c>
      <c r="D5884">
        <v>2</v>
      </c>
      <c r="E5884">
        <v>84330</v>
      </c>
      <c r="F5884" t="s">
        <v>290</v>
      </c>
      <c r="G5884">
        <v>1</v>
      </c>
      <c r="H5884" t="str">
        <f>_xlfn.XLOOKUP(Table1[[#This Row],[ZIPCODE]],Table2[Zip Code],Table2[County])</f>
        <v>Box Elder</v>
      </c>
      <c r="I5884" t="str">
        <f>_xlfn.XLOOKUP(Table1[[#This Row],[ZIPCODE]],Table3[zip],Table3[county])</f>
        <v>Box Elder County</v>
      </c>
      <c r="J5884" t="str">
        <f>IFERROR(Table1[[#This Row],[County (Utah.gov)]], SUBSTITUTE(Table1[[#This Row],[County (WPR)]], " County", ""))</f>
        <v>Box Elder</v>
      </c>
    </row>
    <row r="5885" spans="1:10">
      <c r="A5885" t="s">
        <v>140</v>
      </c>
      <c r="B5885" t="s">
        <v>322</v>
      </c>
      <c r="C5885">
        <v>2025</v>
      </c>
      <c r="D5885">
        <v>2</v>
      </c>
      <c r="E5885">
        <v>84330</v>
      </c>
      <c r="F5885" t="s">
        <v>291</v>
      </c>
      <c r="G5885">
        <v>1</v>
      </c>
      <c r="H5885" t="str">
        <f>_xlfn.XLOOKUP(Table1[[#This Row],[ZIPCODE]],Table2[Zip Code],Table2[County])</f>
        <v>Box Elder</v>
      </c>
      <c r="I5885" t="str">
        <f>_xlfn.XLOOKUP(Table1[[#This Row],[ZIPCODE]],Table3[zip],Table3[county])</f>
        <v>Box Elder County</v>
      </c>
      <c r="J5885" t="str">
        <f>IFERROR(Table1[[#This Row],[County (Utah.gov)]], SUBSTITUTE(Table1[[#This Row],[County (WPR)]], " County", ""))</f>
        <v>Box Elder</v>
      </c>
    </row>
    <row r="5886" spans="1:10">
      <c r="A5886" t="s">
        <v>140</v>
      </c>
      <c r="B5886" t="s">
        <v>322</v>
      </c>
      <c r="C5886">
        <v>2025</v>
      </c>
      <c r="D5886">
        <v>2</v>
      </c>
      <c r="E5886">
        <v>84332</v>
      </c>
      <c r="F5886" t="s">
        <v>290</v>
      </c>
      <c r="G5886">
        <v>15</v>
      </c>
      <c r="H5886" t="str">
        <f>_xlfn.XLOOKUP(Table1[[#This Row],[ZIPCODE]],Table2[Zip Code],Table2[County])</f>
        <v>Cache</v>
      </c>
      <c r="I5886" t="str">
        <f>_xlfn.XLOOKUP(Table1[[#This Row],[ZIPCODE]],Table3[zip],Table3[county])</f>
        <v>Cache County</v>
      </c>
      <c r="J5886" t="str">
        <f>IFERROR(Table1[[#This Row],[County (Utah.gov)]], SUBSTITUTE(Table1[[#This Row],[County (WPR)]], " County", ""))</f>
        <v>Cache</v>
      </c>
    </row>
    <row r="5887" spans="1:10">
      <c r="A5887" t="s">
        <v>140</v>
      </c>
      <c r="B5887" t="s">
        <v>322</v>
      </c>
      <c r="C5887">
        <v>2025</v>
      </c>
      <c r="D5887">
        <v>2</v>
      </c>
      <c r="E5887">
        <v>84332</v>
      </c>
      <c r="F5887" t="s">
        <v>291</v>
      </c>
      <c r="G5887">
        <v>14</v>
      </c>
      <c r="H5887" t="str">
        <f>_xlfn.XLOOKUP(Table1[[#This Row],[ZIPCODE]],Table2[Zip Code],Table2[County])</f>
        <v>Cache</v>
      </c>
      <c r="I5887" t="str">
        <f>_xlfn.XLOOKUP(Table1[[#This Row],[ZIPCODE]],Table3[zip],Table3[county])</f>
        <v>Cache County</v>
      </c>
      <c r="J5887" t="str">
        <f>IFERROR(Table1[[#This Row],[County (Utah.gov)]], SUBSTITUTE(Table1[[#This Row],[County (WPR)]], " County", ""))</f>
        <v>Cache</v>
      </c>
    </row>
    <row r="5888" spans="1:10">
      <c r="A5888" t="s">
        <v>140</v>
      </c>
      <c r="B5888" t="s">
        <v>322</v>
      </c>
      <c r="C5888">
        <v>2025</v>
      </c>
      <c r="D5888">
        <v>2</v>
      </c>
      <c r="E5888">
        <v>84333</v>
      </c>
      <c r="F5888" t="s">
        <v>290</v>
      </c>
      <c r="G5888">
        <v>9</v>
      </c>
      <c r="H5888" t="str">
        <f>_xlfn.XLOOKUP(Table1[[#This Row],[ZIPCODE]],Table2[Zip Code],Table2[County])</f>
        <v>Cache</v>
      </c>
      <c r="I5888" t="str">
        <f>_xlfn.XLOOKUP(Table1[[#This Row],[ZIPCODE]],Table3[zip],Table3[county])</f>
        <v>Cache County</v>
      </c>
      <c r="J5888" t="str">
        <f>IFERROR(Table1[[#This Row],[County (Utah.gov)]], SUBSTITUTE(Table1[[#This Row],[County (WPR)]], " County", ""))</f>
        <v>Cache</v>
      </c>
    </row>
    <row r="5889" spans="1:10">
      <c r="A5889" t="s">
        <v>140</v>
      </c>
      <c r="B5889" t="s">
        <v>322</v>
      </c>
      <c r="C5889">
        <v>2025</v>
      </c>
      <c r="D5889">
        <v>2</v>
      </c>
      <c r="E5889">
        <v>84333</v>
      </c>
      <c r="F5889" t="s">
        <v>291</v>
      </c>
      <c r="G5889">
        <v>5</v>
      </c>
      <c r="H5889" t="str">
        <f>_xlfn.XLOOKUP(Table1[[#This Row],[ZIPCODE]],Table2[Zip Code],Table2[County])</f>
        <v>Cache</v>
      </c>
      <c r="I5889" t="str">
        <f>_xlfn.XLOOKUP(Table1[[#This Row],[ZIPCODE]],Table3[zip],Table3[county])</f>
        <v>Cache County</v>
      </c>
      <c r="J5889" t="str">
        <f>IFERROR(Table1[[#This Row],[County (Utah.gov)]], SUBSTITUTE(Table1[[#This Row],[County (WPR)]], " County", ""))</f>
        <v>Cache</v>
      </c>
    </row>
    <row r="5890" spans="1:10">
      <c r="A5890" t="s">
        <v>140</v>
      </c>
      <c r="B5890" t="s">
        <v>322</v>
      </c>
      <c r="C5890">
        <v>2025</v>
      </c>
      <c r="D5890">
        <v>2</v>
      </c>
      <c r="E5890">
        <v>84334</v>
      </c>
      <c r="F5890" t="s">
        <v>290</v>
      </c>
      <c r="G5890">
        <v>1</v>
      </c>
      <c r="H5890" t="str">
        <f>_xlfn.XLOOKUP(Table1[[#This Row],[ZIPCODE]],Table2[Zip Code],Table2[County])</f>
        <v>Cache</v>
      </c>
      <c r="I5890" t="str">
        <f>_xlfn.XLOOKUP(Table1[[#This Row],[ZIPCODE]],Table3[zip],Table3[county])</f>
        <v>Box Elder County</v>
      </c>
      <c r="J5890" t="str">
        <f>IFERROR(Table1[[#This Row],[County (Utah.gov)]], SUBSTITUTE(Table1[[#This Row],[County (WPR)]], " County", ""))</f>
        <v>Cache</v>
      </c>
    </row>
    <row r="5891" spans="1:10">
      <c r="A5891" t="s">
        <v>140</v>
      </c>
      <c r="B5891" t="s">
        <v>322</v>
      </c>
      <c r="C5891">
        <v>2025</v>
      </c>
      <c r="D5891">
        <v>2</v>
      </c>
      <c r="E5891">
        <v>84335</v>
      </c>
      <c r="F5891" t="s">
        <v>290</v>
      </c>
      <c r="G5891">
        <v>30</v>
      </c>
      <c r="H5891" t="str">
        <f>_xlfn.XLOOKUP(Table1[[#This Row],[ZIPCODE]],Table2[Zip Code],Table2[County])</f>
        <v>Cache</v>
      </c>
      <c r="I5891" t="str">
        <f>_xlfn.XLOOKUP(Table1[[#This Row],[ZIPCODE]],Table3[zip],Table3[county])</f>
        <v>Cache County</v>
      </c>
      <c r="J5891" t="str">
        <f>IFERROR(Table1[[#This Row],[County (Utah.gov)]], SUBSTITUTE(Table1[[#This Row],[County (WPR)]], " County", ""))</f>
        <v>Cache</v>
      </c>
    </row>
    <row r="5892" spans="1:10">
      <c r="A5892" t="s">
        <v>140</v>
      </c>
      <c r="B5892" t="s">
        <v>322</v>
      </c>
      <c r="C5892">
        <v>2025</v>
      </c>
      <c r="D5892">
        <v>2</v>
      </c>
      <c r="E5892">
        <v>84335</v>
      </c>
      <c r="F5892" t="s">
        <v>291</v>
      </c>
      <c r="G5892">
        <v>13</v>
      </c>
      <c r="H5892" t="str">
        <f>_xlfn.XLOOKUP(Table1[[#This Row],[ZIPCODE]],Table2[Zip Code],Table2[County])</f>
        <v>Cache</v>
      </c>
      <c r="I5892" t="str">
        <f>_xlfn.XLOOKUP(Table1[[#This Row],[ZIPCODE]],Table3[zip],Table3[county])</f>
        <v>Cache County</v>
      </c>
      <c r="J5892" t="str">
        <f>IFERROR(Table1[[#This Row],[County (Utah.gov)]], SUBSTITUTE(Table1[[#This Row],[County (WPR)]], " County", ""))</f>
        <v>Cache</v>
      </c>
    </row>
    <row r="5893" spans="1:10">
      <c r="A5893" t="s">
        <v>140</v>
      </c>
      <c r="B5893" t="s">
        <v>322</v>
      </c>
      <c r="C5893">
        <v>2025</v>
      </c>
      <c r="D5893">
        <v>2</v>
      </c>
      <c r="E5893">
        <v>84336</v>
      </c>
      <c r="F5893" t="s">
        <v>291</v>
      </c>
      <c r="G5893">
        <v>1</v>
      </c>
      <c r="H5893" t="str">
        <f>_xlfn.XLOOKUP(Table1[[#This Row],[ZIPCODE]],Table2[Zip Code],Table2[County])</f>
        <v>Box Elder</v>
      </c>
      <c r="I5893" t="str">
        <f>_xlfn.XLOOKUP(Table1[[#This Row],[ZIPCODE]],Table3[zip],Table3[county])</f>
        <v>Box Elder County</v>
      </c>
      <c r="J5893" t="str">
        <f>IFERROR(Table1[[#This Row],[County (Utah.gov)]], SUBSTITUTE(Table1[[#This Row],[County (WPR)]], " County", ""))</f>
        <v>Box Elder</v>
      </c>
    </row>
    <row r="5894" spans="1:10">
      <c r="A5894" t="s">
        <v>140</v>
      </c>
      <c r="B5894" t="s">
        <v>322</v>
      </c>
      <c r="C5894">
        <v>2025</v>
      </c>
      <c r="D5894">
        <v>2</v>
      </c>
      <c r="E5894">
        <v>84337</v>
      </c>
      <c r="F5894" t="s">
        <v>290</v>
      </c>
      <c r="G5894">
        <v>56</v>
      </c>
      <c r="H5894" t="str">
        <f>_xlfn.XLOOKUP(Table1[[#This Row],[ZIPCODE]],Table2[Zip Code],Table2[County])</f>
        <v>Box Elder</v>
      </c>
      <c r="I5894" t="str">
        <f>_xlfn.XLOOKUP(Table1[[#This Row],[ZIPCODE]],Table3[zip],Table3[county])</f>
        <v>Box Elder County</v>
      </c>
      <c r="J5894" t="str">
        <f>IFERROR(Table1[[#This Row],[County (Utah.gov)]], SUBSTITUTE(Table1[[#This Row],[County (WPR)]], " County", ""))</f>
        <v>Box Elder</v>
      </c>
    </row>
    <row r="5895" spans="1:10">
      <c r="A5895" t="s">
        <v>140</v>
      </c>
      <c r="B5895" t="s">
        <v>322</v>
      </c>
      <c r="C5895">
        <v>2025</v>
      </c>
      <c r="D5895">
        <v>2</v>
      </c>
      <c r="E5895">
        <v>84337</v>
      </c>
      <c r="F5895" t="s">
        <v>291</v>
      </c>
      <c r="G5895">
        <v>30</v>
      </c>
      <c r="H5895" t="str">
        <f>_xlfn.XLOOKUP(Table1[[#This Row],[ZIPCODE]],Table2[Zip Code],Table2[County])</f>
        <v>Box Elder</v>
      </c>
      <c r="I5895" t="str">
        <f>_xlfn.XLOOKUP(Table1[[#This Row],[ZIPCODE]],Table3[zip],Table3[county])</f>
        <v>Box Elder County</v>
      </c>
      <c r="J5895" t="str">
        <f>IFERROR(Table1[[#This Row],[County (Utah.gov)]], SUBSTITUTE(Table1[[#This Row],[County (WPR)]], " County", ""))</f>
        <v>Box Elder</v>
      </c>
    </row>
    <row r="5896" spans="1:10">
      <c r="A5896" t="s">
        <v>140</v>
      </c>
      <c r="B5896" t="s">
        <v>322</v>
      </c>
      <c r="C5896">
        <v>2025</v>
      </c>
      <c r="D5896">
        <v>2</v>
      </c>
      <c r="E5896">
        <v>84339</v>
      </c>
      <c r="F5896" t="s">
        <v>290</v>
      </c>
      <c r="G5896">
        <v>11</v>
      </c>
      <c r="H5896" t="str">
        <f>_xlfn.XLOOKUP(Table1[[#This Row],[ZIPCODE]],Table2[Zip Code],Table2[County])</f>
        <v>Cache</v>
      </c>
      <c r="I5896" t="str">
        <f>_xlfn.XLOOKUP(Table1[[#This Row],[ZIPCODE]],Table3[zip],Table3[county])</f>
        <v>Cache County</v>
      </c>
      <c r="J5896" t="str">
        <f>IFERROR(Table1[[#This Row],[County (Utah.gov)]], SUBSTITUTE(Table1[[#This Row],[County (WPR)]], " County", ""))</f>
        <v>Cache</v>
      </c>
    </row>
    <row r="5897" spans="1:10">
      <c r="A5897" t="s">
        <v>140</v>
      </c>
      <c r="B5897" t="s">
        <v>322</v>
      </c>
      <c r="C5897">
        <v>2025</v>
      </c>
      <c r="D5897">
        <v>2</v>
      </c>
      <c r="E5897">
        <v>84339</v>
      </c>
      <c r="F5897" t="s">
        <v>291</v>
      </c>
      <c r="G5897">
        <v>12</v>
      </c>
      <c r="H5897" t="str">
        <f>_xlfn.XLOOKUP(Table1[[#This Row],[ZIPCODE]],Table2[Zip Code],Table2[County])</f>
        <v>Cache</v>
      </c>
      <c r="I5897" t="str">
        <f>_xlfn.XLOOKUP(Table1[[#This Row],[ZIPCODE]],Table3[zip],Table3[county])</f>
        <v>Cache County</v>
      </c>
      <c r="J5897" t="str">
        <f>IFERROR(Table1[[#This Row],[County (Utah.gov)]], SUBSTITUTE(Table1[[#This Row],[County (WPR)]], " County", ""))</f>
        <v>Cache</v>
      </c>
    </row>
    <row r="5898" spans="1:10">
      <c r="A5898" t="s">
        <v>140</v>
      </c>
      <c r="B5898" t="s">
        <v>322</v>
      </c>
      <c r="C5898">
        <v>2025</v>
      </c>
      <c r="D5898">
        <v>2</v>
      </c>
      <c r="E5898">
        <v>84340</v>
      </c>
      <c r="F5898" t="s">
        <v>290</v>
      </c>
      <c r="G5898">
        <v>40</v>
      </c>
      <c r="H5898" t="str">
        <f>_xlfn.XLOOKUP(Table1[[#This Row],[ZIPCODE]],Table2[Zip Code],Table2[County])</f>
        <v>Box Elder</v>
      </c>
      <c r="I5898" t="str">
        <f>_xlfn.XLOOKUP(Table1[[#This Row],[ZIPCODE]],Table3[zip],Table3[county])</f>
        <v>Box Elder County</v>
      </c>
      <c r="J5898" t="str">
        <f>IFERROR(Table1[[#This Row],[County (Utah.gov)]], SUBSTITUTE(Table1[[#This Row],[County (WPR)]], " County", ""))</f>
        <v>Box Elder</v>
      </c>
    </row>
    <row r="5899" spans="1:10">
      <c r="A5899" t="s">
        <v>140</v>
      </c>
      <c r="B5899" t="s">
        <v>322</v>
      </c>
      <c r="C5899">
        <v>2025</v>
      </c>
      <c r="D5899">
        <v>2</v>
      </c>
      <c r="E5899">
        <v>84340</v>
      </c>
      <c r="F5899" t="s">
        <v>291</v>
      </c>
      <c r="G5899">
        <v>12</v>
      </c>
      <c r="H5899" t="str">
        <f>_xlfn.XLOOKUP(Table1[[#This Row],[ZIPCODE]],Table2[Zip Code],Table2[County])</f>
        <v>Box Elder</v>
      </c>
      <c r="I5899" t="str">
        <f>_xlfn.XLOOKUP(Table1[[#This Row],[ZIPCODE]],Table3[zip],Table3[county])</f>
        <v>Box Elder County</v>
      </c>
      <c r="J5899" t="str">
        <f>IFERROR(Table1[[#This Row],[County (Utah.gov)]], SUBSTITUTE(Table1[[#This Row],[County (WPR)]], " County", ""))</f>
        <v>Box Elder</v>
      </c>
    </row>
    <row r="5900" spans="1:10">
      <c r="A5900" t="s">
        <v>140</v>
      </c>
      <c r="B5900" t="s">
        <v>322</v>
      </c>
      <c r="C5900">
        <v>2025</v>
      </c>
      <c r="D5900">
        <v>2</v>
      </c>
      <c r="E5900">
        <v>84341</v>
      </c>
      <c r="F5900" t="s">
        <v>290</v>
      </c>
      <c r="G5900">
        <v>22</v>
      </c>
      <c r="H5900" t="str">
        <f>_xlfn.XLOOKUP(Table1[[#This Row],[ZIPCODE]],Table2[Zip Code],Table2[County])</f>
        <v>Cache</v>
      </c>
      <c r="I5900" t="str">
        <f>_xlfn.XLOOKUP(Table1[[#This Row],[ZIPCODE]],Table3[zip],Table3[county])</f>
        <v>Cache County</v>
      </c>
      <c r="J5900" t="str">
        <f>IFERROR(Table1[[#This Row],[County (Utah.gov)]], SUBSTITUTE(Table1[[#This Row],[County (WPR)]], " County", ""))</f>
        <v>Cache</v>
      </c>
    </row>
    <row r="5901" spans="1:10">
      <c r="A5901" t="s">
        <v>140</v>
      </c>
      <c r="B5901" t="s">
        <v>322</v>
      </c>
      <c r="C5901">
        <v>2025</v>
      </c>
      <c r="D5901">
        <v>2</v>
      </c>
      <c r="E5901">
        <v>84341</v>
      </c>
      <c r="F5901" t="s">
        <v>291</v>
      </c>
      <c r="G5901">
        <v>29</v>
      </c>
      <c r="H5901" t="str">
        <f>_xlfn.XLOOKUP(Table1[[#This Row],[ZIPCODE]],Table2[Zip Code],Table2[County])</f>
        <v>Cache</v>
      </c>
      <c r="I5901" t="str">
        <f>_xlfn.XLOOKUP(Table1[[#This Row],[ZIPCODE]],Table3[zip],Table3[county])</f>
        <v>Cache County</v>
      </c>
      <c r="J5901" t="str">
        <f>IFERROR(Table1[[#This Row],[County (Utah.gov)]], SUBSTITUTE(Table1[[#This Row],[County (WPR)]], " County", ""))</f>
        <v>Cache</v>
      </c>
    </row>
    <row r="5902" spans="1:10">
      <c r="A5902" t="s">
        <v>140</v>
      </c>
      <c r="B5902" t="s">
        <v>322</v>
      </c>
      <c r="C5902">
        <v>2025</v>
      </c>
      <c r="D5902">
        <v>2</v>
      </c>
      <c r="E5902">
        <v>84401</v>
      </c>
      <c r="F5902" t="s">
        <v>290</v>
      </c>
      <c r="G5902">
        <v>561</v>
      </c>
      <c r="H5902" t="str">
        <f>_xlfn.XLOOKUP(Table1[[#This Row],[ZIPCODE]],Table2[Zip Code],Table2[County])</f>
        <v>Weber</v>
      </c>
      <c r="I5902" t="str">
        <f>_xlfn.XLOOKUP(Table1[[#This Row],[ZIPCODE]],Table3[zip],Table3[county])</f>
        <v>Weber County</v>
      </c>
      <c r="J5902" t="str">
        <f>IFERROR(Table1[[#This Row],[County (Utah.gov)]], SUBSTITUTE(Table1[[#This Row],[County (WPR)]], " County", ""))</f>
        <v>Weber</v>
      </c>
    </row>
    <row r="5903" spans="1:10">
      <c r="A5903" t="s">
        <v>140</v>
      </c>
      <c r="B5903" t="s">
        <v>322</v>
      </c>
      <c r="C5903">
        <v>2025</v>
      </c>
      <c r="D5903">
        <v>2</v>
      </c>
      <c r="E5903">
        <v>84401</v>
      </c>
      <c r="F5903" t="s">
        <v>291</v>
      </c>
      <c r="G5903">
        <v>259</v>
      </c>
      <c r="H5903" t="str">
        <f>_xlfn.XLOOKUP(Table1[[#This Row],[ZIPCODE]],Table2[Zip Code],Table2[County])</f>
        <v>Weber</v>
      </c>
      <c r="I5903" t="str">
        <f>_xlfn.XLOOKUP(Table1[[#This Row],[ZIPCODE]],Table3[zip],Table3[county])</f>
        <v>Weber County</v>
      </c>
      <c r="J5903" t="str">
        <f>IFERROR(Table1[[#This Row],[County (Utah.gov)]], SUBSTITUTE(Table1[[#This Row],[County (WPR)]], " County", ""))</f>
        <v>Weber</v>
      </c>
    </row>
    <row r="5904" spans="1:10">
      <c r="A5904" t="s">
        <v>140</v>
      </c>
      <c r="B5904" t="s">
        <v>322</v>
      </c>
      <c r="C5904">
        <v>2025</v>
      </c>
      <c r="D5904">
        <v>2</v>
      </c>
      <c r="E5904">
        <v>84402</v>
      </c>
      <c r="F5904" t="s">
        <v>290</v>
      </c>
      <c r="G5904">
        <v>1</v>
      </c>
      <c r="H5904" t="str">
        <f>_xlfn.XLOOKUP(Table1[[#This Row],[ZIPCODE]],Table2[Zip Code],Table2[County])</f>
        <v>Weber</v>
      </c>
      <c r="I5904" t="e">
        <f>_xlfn.XLOOKUP(Table1[[#This Row],[ZIPCODE]],Table3[zip],Table3[county])</f>
        <v>#N/A</v>
      </c>
      <c r="J5904" t="str">
        <f>IFERROR(Table1[[#This Row],[County (Utah.gov)]], SUBSTITUTE(Table1[[#This Row],[County (WPR)]], " County", ""))</f>
        <v>Weber</v>
      </c>
    </row>
    <row r="5905" spans="1:10">
      <c r="A5905" t="s">
        <v>140</v>
      </c>
      <c r="B5905" t="s">
        <v>322</v>
      </c>
      <c r="C5905">
        <v>2025</v>
      </c>
      <c r="D5905">
        <v>2</v>
      </c>
      <c r="E5905">
        <v>84403</v>
      </c>
      <c r="F5905" t="s">
        <v>290</v>
      </c>
      <c r="G5905">
        <v>710</v>
      </c>
      <c r="H5905" t="str">
        <f>_xlfn.XLOOKUP(Table1[[#This Row],[ZIPCODE]],Table2[Zip Code],Table2[County])</f>
        <v>Weber</v>
      </c>
      <c r="I5905" t="str">
        <f>_xlfn.XLOOKUP(Table1[[#This Row],[ZIPCODE]],Table3[zip],Table3[county])</f>
        <v>Weber County</v>
      </c>
      <c r="J5905" t="str">
        <f>IFERROR(Table1[[#This Row],[County (Utah.gov)]], SUBSTITUTE(Table1[[#This Row],[County (WPR)]], " County", ""))</f>
        <v>Weber</v>
      </c>
    </row>
    <row r="5906" spans="1:10">
      <c r="A5906" t="s">
        <v>140</v>
      </c>
      <c r="B5906" t="s">
        <v>322</v>
      </c>
      <c r="C5906">
        <v>2025</v>
      </c>
      <c r="D5906">
        <v>2</v>
      </c>
      <c r="E5906">
        <v>84403</v>
      </c>
      <c r="F5906" t="s">
        <v>291</v>
      </c>
      <c r="G5906">
        <v>254</v>
      </c>
      <c r="H5906" t="str">
        <f>_xlfn.XLOOKUP(Table1[[#This Row],[ZIPCODE]],Table2[Zip Code],Table2[County])</f>
        <v>Weber</v>
      </c>
      <c r="I5906" t="str">
        <f>_xlfn.XLOOKUP(Table1[[#This Row],[ZIPCODE]],Table3[zip],Table3[county])</f>
        <v>Weber County</v>
      </c>
      <c r="J5906" t="str">
        <f>IFERROR(Table1[[#This Row],[County (Utah.gov)]], SUBSTITUTE(Table1[[#This Row],[County (WPR)]], " County", ""))</f>
        <v>Weber</v>
      </c>
    </row>
    <row r="5907" spans="1:10">
      <c r="A5907" t="s">
        <v>140</v>
      </c>
      <c r="B5907" t="s">
        <v>322</v>
      </c>
      <c r="C5907">
        <v>2025</v>
      </c>
      <c r="D5907">
        <v>2</v>
      </c>
      <c r="E5907">
        <v>84404</v>
      </c>
      <c r="F5907" t="s">
        <v>290</v>
      </c>
      <c r="G5907">
        <v>552</v>
      </c>
      <c r="H5907" t="str">
        <f>_xlfn.XLOOKUP(Table1[[#This Row],[ZIPCODE]],Table2[Zip Code],Table2[County])</f>
        <v>Weber</v>
      </c>
      <c r="I5907" t="str">
        <f>_xlfn.XLOOKUP(Table1[[#This Row],[ZIPCODE]],Table3[zip],Table3[county])</f>
        <v>Weber County</v>
      </c>
      <c r="J5907" t="str">
        <f>IFERROR(Table1[[#This Row],[County (Utah.gov)]], SUBSTITUTE(Table1[[#This Row],[County (WPR)]], " County", ""))</f>
        <v>Weber</v>
      </c>
    </row>
    <row r="5908" spans="1:10">
      <c r="A5908" t="s">
        <v>140</v>
      </c>
      <c r="B5908" t="s">
        <v>322</v>
      </c>
      <c r="C5908">
        <v>2025</v>
      </c>
      <c r="D5908">
        <v>2</v>
      </c>
      <c r="E5908">
        <v>84404</v>
      </c>
      <c r="F5908" t="s">
        <v>291</v>
      </c>
      <c r="G5908">
        <v>268</v>
      </c>
      <c r="H5908" t="str">
        <f>_xlfn.XLOOKUP(Table1[[#This Row],[ZIPCODE]],Table2[Zip Code],Table2[County])</f>
        <v>Weber</v>
      </c>
      <c r="I5908" t="str">
        <f>_xlfn.XLOOKUP(Table1[[#This Row],[ZIPCODE]],Table3[zip],Table3[county])</f>
        <v>Weber County</v>
      </c>
      <c r="J5908" t="str">
        <f>IFERROR(Table1[[#This Row],[County (Utah.gov)]], SUBSTITUTE(Table1[[#This Row],[County (WPR)]], " County", ""))</f>
        <v>Weber</v>
      </c>
    </row>
    <row r="5909" spans="1:10">
      <c r="A5909" t="s">
        <v>140</v>
      </c>
      <c r="B5909" t="s">
        <v>322</v>
      </c>
      <c r="C5909">
        <v>2025</v>
      </c>
      <c r="D5909">
        <v>2</v>
      </c>
      <c r="E5909">
        <v>84405</v>
      </c>
      <c r="F5909" t="s">
        <v>290</v>
      </c>
      <c r="G5909">
        <v>346</v>
      </c>
      <c r="H5909" t="str">
        <f>_xlfn.XLOOKUP(Table1[[#This Row],[ZIPCODE]],Table2[Zip Code],Table2[County])</f>
        <v>Weber</v>
      </c>
      <c r="I5909" t="str">
        <f>_xlfn.XLOOKUP(Table1[[#This Row],[ZIPCODE]],Table3[zip],Table3[county])</f>
        <v>Weber County</v>
      </c>
      <c r="J5909" t="str">
        <f>IFERROR(Table1[[#This Row],[County (Utah.gov)]], SUBSTITUTE(Table1[[#This Row],[County (WPR)]], " County", ""))</f>
        <v>Weber</v>
      </c>
    </row>
    <row r="5910" spans="1:10">
      <c r="A5910" t="s">
        <v>140</v>
      </c>
      <c r="B5910" t="s">
        <v>322</v>
      </c>
      <c r="C5910">
        <v>2025</v>
      </c>
      <c r="D5910">
        <v>2</v>
      </c>
      <c r="E5910">
        <v>84405</v>
      </c>
      <c r="F5910" t="s">
        <v>291</v>
      </c>
      <c r="G5910">
        <v>164</v>
      </c>
      <c r="H5910" t="str">
        <f>_xlfn.XLOOKUP(Table1[[#This Row],[ZIPCODE]],Table2[Zip Code],Table2[County])</f>
        <v>Weber</v>
      </c>
      <c r="I5910" t="str">
        <f>_xlfn.XLOOKUP(Table1[[#This Row],[ZIPCODE]],Table3[zip],Table3[county])</f>
        <v>Weber County</v>
      </c>
      <c r="J5910" t="str">
        <f>IFERROR(Table1[[#This Row],[County (Utah.gov)]], SUBSTITUTE(Table1[[#This Row],[County (WPR)]], " County", ""))</f>
        <v>Weber</v>
      </c>
    </row>
    <row r="5911" spans="1:10">
      <c r="A5911" t="s">
        <v>140</v>
      </c>
      <c r="B5911" t="s">
        <v>322</v>
      </c>
      <c r="C5911">
        <v>2025</v>
      </c>
      <c r="D5911">
        <v>2</v>
      </c>
      <c r="E5911">
        <v>84408</v>
      </c>
      <c r="F5911" t="s">
        <v>290</v>
      </c>
      <c r="G5911">
        <v>78</v>
      </c>
      <c r="H5911" t="str">
        <f>_xlfn.XLOOKUP(Table1[[#This Row],[ZIPCODE]],Table2[Zip Code],Table2[County])</f>
        <v>Weber</v>
      </c>
      <c r="I5911" t="str">
        <f>_xlfn.XLOOKUP(Table1[[#This Row],[ZIPCODE]],Table3[zip],Table3[county])</f>
        <v>Weber County</v>
      </c>
      <c r="J5911" t="str">
        <f>IFERROR(Table1[[#This Row],[County (Utah.gov)]], SUBSTITUTE(Table1[[#This Row],[County (WPR)]], " County", ""))</f>
        <v>Weber</v>
      </c>
    </row>
    <row r="5912" spans="1:10">
      <c r="A5912" t="s">
        <v>140</v>
      </c>
      <c r="B5912" t="s">
        <v>322</v>
      </c>
      <c r="C5912">
        <v>2025</v>
      </c>
      <c r="D5912">
        <v>2</v>
      </c>
      <c r="E5912">
        <v>84408</v>
      </c>
      <c r="F5912" t="s">
        <v>291</v>
      </c>
      <c r="G5912">
        <v>2</v>
      </c>
      <c r="H5912" t="str">
        <f>_xlfn.XLOOKUP(Table1[[#This Row],[ZIPCODE]],Table2[Zip Code],Table2[County])</f>
        <v>Weber</v>
      </c>
      <c r="I5912" t="str">
        <f>_xlfn.XLOOKUP(Table1[[#This Row],[ZIPCODE]],Table3[zip],Table3[county])</f>
        <v>Weber County</v>
      </c>
      <c r="J5912" t="str">
        <f>IFERROR(Table1[[#This Row],[County (Utah.gov)]], SUBSTITUTE(Table1[[#This Row],[County (WPR)]], " County", ""))</f>
        <v>Weber</v>
      </c>
    </row>
    <row r="5913" spans="1:10">
      <c r="A5913" t="s">
        <v>140</v>
      </c>
      <c r="B5913" t="s">
        <v>322</v>
      </c>
      <c r="C5913">
        <v>2025</v>
      </c>
      <c r="D5913">
        <v>2</v>
      </c>
      <c r="E5913">
        <v>84409</v>
      </c>
      <c r="F5913" t="s">
        <v>291</v>
      </c>
      <c r="G5913">
        <v>2</v>
      </c>
      <c r="H5913" t="str">
        <f>_xlfn.XLOOKUP(Table1[[#This Row],[ZIPCODE]],Table2[Zip Code],Table2[County])</f>
        <v>Weber</v>
      </c>
      <c r="I5913" t="e">
        <f>_xlfn.XLOOKUP(Table1[[#This Row],[ZIPCODE]],Table3[zip],Table3[county])</f>
        <v>#N/A</v>
      </c>
      <c r="J5913" t="str">
        <f>IFERROR(Table1[[#This Row],[County (Utah.gov)]], SUBSTITUTE(Table1[[#This Row],[County (WPR)]], " County", ""))</f>
        <v>Weber</v>
      </c>
    </row>
    <row r="5914" spans="1:10">
      <c r="A5914" t="s">
        <v>140</v>
      </c>
      <c r="B5914" t="s">
        <v>322</v>
      </c>
      <c r="C5914">
        <v>2025</v>
      </c>
      <c r="D5914">
        <v>2</v>
      </c>
      <c r="E5914">
        <v>84412</v>
      </c>
      <c r="F5914" t="s">
        <v>290</v>
      </c>
      <c r="G5914">
        <v>3</v>
      </c>
      <c r="H5914" t="str">
        <f>_xlfn.XLOOKUP(Table1[[#This Row],[ZIPCODE]],Table2[Zip Code],Table2[County])</f>
        <v>Weber</v>
      </c>
      <c r="I5914" t="e">
        <f>_xlfn.XLOOKUP(Table1[[#This Row],[ZIPCODE]],Table3[zip],Table3[county])</f>
        <v>#N/A</v>
      </c>
      <c r="J5914" t="str">
        <f>IFERROR(Table1[[#This Row],[County (Utah.gov)]], SUBSTITUTE(Table1[[#This Row],[County (WPR)]], " County", ""))</f>
        <v>Weber</v>
      </c>
    </row>
    <row r="5915" spans="1:10">
      <c r="A5915" t="s">
        <v>140</v>
      </c>
      <c r="B5915" t="s">
        <v>322</v>
      </c>
      <c r="C5915">
        <v>2025</v>
      </c>
      <c r="D5915">
        <v>2</v>
      </c>
      <c r="E5915">
        <v>84414</v>
      </c>
      <c r="F5915" t="s">
        <v>290</v>
      </c>
      <c r="G5915">
        <v>420</v>
      </c>
      <c r="H5915" t="str">
        <f>_xlfn.XLOOKUP(Table1[[#This Row],[ZIPCODE]],Table2[Zip Code],Table2[County])</f>
        <v>Weber</v>
      </c>
      <c r="I5915" t="str">
        <f>_xlfn.XLOOKUP(Table1[[#This Row],[ZIPCODE]],Table3[zip],Table3[county])</f>
        <v>Weber County</v>
      </c>
      <c r="J5915" t="str">
        <f>IFERROR(Table1[[#This Row],[County (Utah.gov)]], SUBSTITUTE(Table1[[#This Row],[County (WPR)]], " County", ""))</f>
        <v>Weber</v>
      </c>
    </row>
    <row r="5916" spans="1:10">
      <c r="A5916" t="s">
        <v>140</v>
      </c>
      <c r="B5916" t="s">
        <v>322</v>
      </c>
      <c r="C5916">
        <v>2025</v>
      </c>
      <c r="D5916">
        <v>2</v>
      </c>
      <c r="E5916">
        <v>84414</v>
      </c>
      <c r="F5916" t="s">
        <v>291</v>
      </c>
      <c r="G5916">
        <v>185</v>
      </c>
      <c r="H5916" t="str">
        <f>_xlfn.XLOOKUP(Table1[[#This Row],[ZIPCODE]],Table2[Zip Code],Table2[County])</f>
        <v>Weber</v>
      </c>
      <c r="I5916" t="str">
        <f>_xlfn.XLOOKUP(Table1[[#This Row],[ZIPCODE]],Table3[zip],Table3[county])</f>
        <v>Weber County</v>
      </c>
      <c r="J5916" t="str">
        <f>IFERROR(Table1[[#This Row],[County (Utah.gov)]], SUBSTITUTE(Table1[[#This Row],[County (WPR)]], " County", ""))</f>
        <v>Weber</v>
      </c>
    </row>
    <row r="5917" spans="1:10">
      <c r="A5917" t="s">
        <v>140</v>
      </c>
      <c r="B5917" t="s">
        <v>322</v>
      </c>
      <c r="C5917">
        <v>2025</v>
      </c>
      <c r="D5917">
        <v>2</v>
      </c>
      <c r="E5917">
        <v>84415</v>
      </c>
      <c r="F5917" t="s">
        <v>290</v>
      </c>
      <c r="G5917">
        <v>4</v>
      </c>
      <c r="H5917" t="str">
        <f>_xlfn.XLOOKUP(Table1[[#This Row],[ZIPCODE]],Table2[Zip Code],Table2[County])</f>
        <v>Weber</v>
      </c>
      <c r="I5917" t="e">
        <f>_xlfn.XLOOKUP(Table1[[#This Row],[ZIPCODE]],Table3[zip],Table3[county])</f>
        <v>#N/A</v>
      </c>
      <c r="J5917" t="str">
        <f>IFERROR(Table1[[#This Row],[County (Utah.gov)]], SUBSTITUTE(Table1[[#This Row],[County (WPR)]], " County", ""))</f>
        <v>Weber</v>
      </c>
    </row>
    <row r="5918" spans="1:10">
      <c r="A5918" t="s">
        <v>140</v>
      </c>
      <c r="B5918" t="s">
        <v>322</v>
      </c>
      <c r="C5918">
        <v>2025</v>
      </c>
      <c r="D5918">
        <v>2</v>
      </c>
      <c r="E5918">
        <v>84415</v>
      </c>
      <c r="F5918" t="s">
        <v>291</v>
      </c>
      <c r="G5918">
        <v>2</v>
      </c>
      <c r="H5918" t="str">
        <f>_xlfn.XLOOKUP(Table1[[#This Row],[ZIPCODE]],Table2[Zip Code],Table2[County])</f>
        <v>Weber</v>
      </c>
      <c r="I5918" t="e">
        <f>_xlfn.XLOOKUP(Table1[[#This Row],[ZIPCODE]],Table3[zip],Table3[county])</f>
        <v>#N/A</v>
      </c>
      <c r="J5918" t="str">
        <f>IFERROR(Table1[[#This Row],[County (Utah.gov)]], SUBSTITUTE(Table1[[#This Row],[County (WPR)]], " County", ""))</f>
        <v>Weber</v>
      </c>
    </row>
    <row r="5919" spans="1:10">
      <c r="A5919" t="s">
        <v>140</v>
      </c>
      <c r="B5919" t="s">
        <v>322</v>
      </c>
      <c r="C5919">
        <v>2025</v>
      </c>
      <c r="D5919">
        <v>2</v>
      </c>
      <c r="E5919">
        <v>84501</v>
      </c>
      <c r="F5919" t="s">
        <v>290</v>
      </c>
      <c r="G5919">
        <v>6</v>
      </c>
      <c r="H5919" t="str">
        <f>_xlfn.XLOOKUP(Table1[[#This Row],[ZIPCODE]],Table2[Zip Code],Table2[County])</f>
        <v>Carbon</v>
      </c>
      <c r="I5919" t="str">
        <f>_xlfn.XLOOKUP(Table1[[#This Row],[ZIPCODE]],Table3[zip],Table3[county])</f>
        <v>Carbon County</v>
      </c>
      <c r="J5919" t="str">
        <f>IFERROR(Table1[[#This Row],[County (Utah.gov)]], SUBSTITUTE(Table1[[#This Row],[County (WPR)]], " County", ""))</f>
        <v>Carbon</v>
      </c>
    </row>
    <row r="5920" spans="1:10">
      <c r="A5920" t="s">
        <v>140</v>
      </c>
      <c r="B5920" t="s">
        <v>322</v>
      </c>
      <c r="C5920">
        <v>2025</v>
      </c>
      <c r="D5920">
        <v>2</v>
      </c>
      <c r="E5920">
        <v>84501</v>
      </c>
      <c r="F5920" t="s">
        <v>291</v>
      </c>
      <c r="G5920">
        <v>2</v>
      </c>
      <c r="H5920" t="str">
        <f>_xlfn.XLOOKUP(Table1[[#This Row],[ZIPCODE]],Table2[Zip Code],Table2[County])</f>
        <v>Carbon</v>
      </c>
      <c r="I5920" t="str">
        <f>_xlfn.XLOOKUP(Table1[[#This Row],[ZIPCODE]],Table3[zip],Table3[county])</f>
        <v>Carbon County</v>
      </c>
      <c r="J5920" t="str">
        <f>IFERROR(Table1[[#This Row],[County (Utah.gov)]], SUBSTITUTE(Table1[[#This Row],[County (WPR)]], " County", ""))</f>
        <v>Carbon</v>
      </c>
    </row>
    <row r="5921" spans="1:10">
      <c r="A5921" t="s">
        <v>140</v>
      </c>
      <c r="B5921" t="s">
        <v>322</v>
      </c>
      <c r="C5921">
        <v>2025</v>
      </c>
      <c r="D5921">
        <v>2</v>
      </c>
      <c r="E5921">
        <v>84511</v>
      </c>
      <c r="F5921" t="s">
        <v>290</v>
      </c>
      <c r="G5921">
        <v>1</v>
      </c>
      <c r="H5921" t="str">
        <f>_xlfn.XLOOKUP(Table1[[#This Row],[ZIPCODE]],Table2[Zip Code],Table2[County])</f>
        <v>San Juan</v>
      </c>
      <c r="I5921" t="str">
        <f>_xlfn.XLOOKUP(Table1[[#This Row],[ZIPCODE]],Table3[zip],Table3[county])</f>
        <v>San Juan County</v>
      </c>
      <c r="J5921" t="str">
        <f>IFERROR(Table1[[#This Row],[County (Utah.gov)]], SUBSTITUTE(Table1[[#This Row],[County (WPR)]], " County", ""))</f>
        <v>San Juan</v>
      </c>
    </row>
    <row r="5922" spans="1:10">
      <c r="A5922" t="s">
        <v>140</v>
      </c>
      <c r="B5922" t="s">
        <v>322</v>
      </c>
      <c r="C5922">
        <v>2025</v>
      </c>
      <c r="D5922">
        <v>2</v>
      </c>
      <c r="E5922">
        <v>84513</v>
      </c>
      <c r="F5922" t="s">
        <v>290</v>
      </c>
      <c r="G5922">
        <v>1</v>
      </c>
      <c r="H5922" t="str">
        <f>_xlfn.XLOOKUP(Table1[[#This Row],[ZIPCODE]],Table2[Zip Code],Table2[County])</f>
        <v>Emery</v>
      </c>
      <c r="I5922" t="str">
        <f>_xlfn.XLOOKUP(Table1[[#This Row],[ZIPCODE]],Table3[zip],Table3[county])</f>
        <v>Emery County</v>
      </c>
      <c r="J5922" t="str">
        <f>IFERROR(Table1[[#This Row],[County (Utah.gov)]], SUBSTITUTE(Table1[[#This Row],[County (WPR)]], " County", ""))</f>
        <v>Emery</v>
      </c>
    </row>
    <row r="5923" spans="1:10">
      <c r="A5923" t="s">
        <v>140</v>
      </c>
      <c r="B5923" t="s">
        <v>322</v>
      </c>
      <c r="C5923">
        <v>2025</v>
      </c>
      <c r="D5923">
        <v>2</v>
      </c>
      <c r="E5923">
        <v>84520</v>
      </c>
      <c r="F5923" t="s">
        <v>291</v>
      </c>
      <c r="G5923">
        <v>1</v>
      </c>
      <c r="H5923" t="str">
        <f>_xlfn.XLOOKUP(Table1[[#This Row],[ZIPCODE]],Table2[Zip Code],Table2[County])</f>
        <v>Carbon</v>
      </c>
      <c r="I5923" t="str">
        <f>_xlfn.XLOOKUP(Table1[[#This Row],[ZIPCODE]],Table3[zip],Table3[county])</f>
        <v>Carbon County</v>
      </c>
      <c r="J5923" t="str">
        <f>IFERROR(Table1[[#This Row],[County (Utah.gov)]], SUBSTITUTE(Table1[[#This Row],[County (WPR)]], " County", ""))</f>
        <v>Carbon</v>
      </c>
    </row>
    <row r="5924" spans="1:10">
      <c r="A5924" t="s">
        <v>140</v>
      </c>
      <c r="B5924" t="s">
        <v>322</v>
      </c>
      <c r="C5924">
        <v>2025</v>
      </c>
      <c r="D5924">
        <v>2</v>
      </c>
      <c r="E5924">
        <v>84523</v>
      </c>
      <c r="F5924" t="s">
        <v>290</v>
      </c>
      <c r="G5924">
        <v>2</v>
      </c>
      <c r="H5924" t="str">
        <f>_xlfn.XLOOKUP(Table1[[#This Row],[ZIPCODE]],Table2[Zip Code],Table2[County])</f>
        <v>Emery</v>
      </c>
      <c r="I5924" t="str">
        <f>_xlfn.XLOOKUP(Table1[[#This Row],[ZIPCODE]],Table3[zip],Table3[county])</f>
        <v>Emery County</v>
      </c>
      <c r="J5924" t="str">
        <f>IFERROR(Table1[[#This Row],[County (Utah.gov)]], SUBSTITUTE(Table1[[#This Row],[County (WPR)]], " County", ""))</f>
        <v>Emery</v>
      </c>
    </row>
    <row r="5925" spans="1:10">
      <c r="A5925" t="s">
        <v>140</v>
      </c>
      <c r="B5925" t="s">
        <v>322</v>
      </c>
      <c r="C5925">
        <v>2025</v>
      </c>
      <c r="D5925">
        <v>2</v>
      </c>
      <c r="E5925">
        <v>84526</v>
      </c>
      <c r="F5925" t="s">
        <v>291</v>
      </c>
      <c r="G5925">
        <v>3</v>
      </c>
      <c r="H5925" t="str">
        <f>_xlfn.XLOOKUP(Table1[[#This Row],[ZIPCODE]],Table2[Zip Code],Table2[County])</f>
        <v>Carbon</v>
      </c>
      <c r="I5925" t="str">
        <f>_xlfn.XLOOKUP(Table1[[#This Row],[ZIPCODE]],Table3[zip],Table3[county])</f>
        <v>Carbon County</v>
      </c>
      <c r="J5925" t="str">
        <f>IFERROR(Table1[[#This Row],[County (Utah.gov)]], SUBSTITUTE(Table1[[#This Row],[County (WPR)]], " County", ""))</f>
        <v>Carbon</v>
      </c>
    </row>
    <row r="5926" spans="1:10">
      <c r="A5926" t="s">
        <v>140</v>
      </c>
      <c r="B5926" t="s">
        <v>322</v>
      </c>
      <c r="C5926">
        <v>2025</v>
      </c>
      <c r="D5926">
        <v>2</v>
      </c>
      <c r="E5926">
        <v>84532</v>
      </c>
      <c r="F5926" t="s">
        <v>290</v>
      </c>
      <c r="G5926">
        <v>4</v>
      </c>
      <c r="H5926" t="str">
        <f>_xlfn.XLOOKUP(Table1[[#This Row],[ZIPCODE]],Table2[Zip Code],Table2[County])</f>
        <v>Grand</v>
      </c>
      <c r="I5926" t="str">
        <f>_xlfn.XLOOKUP(Table1[[#This Row],[ZIPCODE]],Table3[zip],Table3[county])</f>
        <v>Grand County</v>
      </c>
      <c r="J5926" t="str">
        <f>IFERROR(Table1[[#This Row],[County (Utah.gov)]], SUBSTITUTE(Table1[[#This Row],[County (WPR)]], " County", ""))</f>
        <v>Grand</v>
      </c>
    </row>
    <row r="5927" spans="1:10">
      <c r="A5927" t="s">
        <v>140</v>
      </c>
      <c r="B5927" t="s">
        <v>322</v>
      </c>
      <c r="C5927">
        <v>2025</v>
      </c>
      <c r="D5927">
        <v>2</v>
      </c>
      <c r="E5927">
        <v>84532</v>
      </c>
      <c r="F5927" t="s">
        <v>291</v>
      </c>
      <c r="G5927">
        <v>2</v>
      </c>
      <c r="H5927" t="str">
        <f>_xlfn.XLOOKUP(Table1[[#This Row],[ZIPCODE]],Table2[Zip Code],Table2[County])</f>
        <v>Grand</v>
      </c>
      <c r="I5927" t="str">
        <f>_xlfn.XLOOKUP(Table1[[#This Row],[ZIPCODE]],Table3[zip],Table3[county])</f>
        <v>Grand County</v>
      </c>
      <c r="J5927" t="str">
        <f>IFERROR(Table1[[#This Row],[County (Utah.gov)]], SUBSTITUTE(Table1[[#This Row],[County (WPR)]], " County", ""))</f>
        <v>Grand</v>
      </c>
    </row>
    <row r="5928" spans="1:10">
      <c r="A5928" t="s">
        <v>140</v>
      </c>
      <c r="B5928" t="s">
        <v>322</v>
      </c>
      <c r="C5928">
        <v>2025</v>
      </c>
      <c r="D5928">
        <v>2</v>
      </c>
      <c r="E5928">
        <v>84534</v>
      </c>
      <c r="F5928" t="s">
        <v>291</v>
      </c>
      <c r="G5928">
        <v>1</v>
      </c>
      <c r="H5928" t="str">
        <f>_xlfn.XLOOKUP(Table1[[#This Row],[ZIPCODE]],Table2[Zip Code],Table2[County])</f>
        <v>San Juan</v>
      </c>
      <c r="I5928" t="str">
        <f>_xlfn.XLOOKUP(Table1[[#This Row],[ZIPCODE]],Table3[zip],Table3[county])</f>
        <v>San Juan County</v>
      </c>
      <c r="J5928" t="str">
        <f>IFERROR(Table1[[#This Row],[County (Utah.gov)]], SUBSTITUTE(Table1[[#This Row],[County (WPR)]], " County", ""))</f>
        <v>San Juan</v>
      </c>
    </row>
    <row r="5929" spans="1:10">
      <c r="A5929" t="s">
        <v>140</v>
      </c>
      <c r="B5929" t="s">
        <v>322</v>
      </c>
      <c r="C5929">
        <v>2025</v>
      </c>
      <c r="D5929">
        <v>2</v>
      </c>
      <c r="E5929">
        <v>84535</v>
      </c>
      <c r="F5929" t="s">
        <v>290</v>
      </c>
      <c r="G5929">
        <v>1</v>
      </c>
      <c r="H5929" t="str">
        <f>_xlfn.XLOOKUP(Table1[[#This Row],[ZIPCODE]],Table2[Zip Code],Table2[County])</f>
        <v>San Juan</v>
      </c>
      <c r="I5929" t="str">
        <f>_xlfn.XLOOKUP(Table1[[#This Row],[ZIPCODE]],Table3[zip],Table3[county])</f>
        <v>San Juan County</v>
      </c>
      <c r="J5929" t="str">
        <f>IFERROR(Table1[[#This Row],[County (Utah.gov)]], SUBSTITUTE(Table1[[#This Row],[County (WPR)]], " County", ""))</f>
        <v>San Juan</v>
      </c>
    </row>
    <row r="5930" spans="1:10">
      <c r="A5930" t="s">
        <v>140</v>
      </c>
      <c r="B5930" t="s">
        <v>322</v>
      </c>
      <c r="C5930">
        <v>2025</v>
      </c>
      <c r="D5930">
        <v>2</v>
      </c>
      <c r="E5930">
        <v>84536</v>
      </c>
      <c r="F5930" t="s">
        <v>290</v>
      </c>
      <c r="G5930">
        <v>1</v>
      </c>
      <c r="H5930" t="str">
        <f>_xlfn.XLOOKUP(Table1[[#This Row],[ZIPCODE]],Table2[Zip Code],Table2[County])</f>
        <v>San Juan</v>
      </c>
      <c r="I5930" t="str">
        <f>_xlfn.XLOOKUP(Table1[[#This Row],[ZIPCODE]],Table3[zip],Table3[county])</f>
        <v>San Juan County</v>
      </c>
      <c r="J5930" t="str">
        <f>IFERROR(Table1[[#This Row],[County (Utah.gov)]], SUBSTITUTE(Table1[[#This Row],[County (WPR)]], " County", ""))</f>
        <v>San Juan</v>
      </c>
    </row>
    <row r="5931" spans="1:10">
      <c r="A5931" t="s">
        <v>140</v>
      </c>
      <c r="B5931" t="s">
        <v>322</v>
      </c>
      <c r="C5931">
        <v>2025</v>
      </c>
      <c r="D5931">
        <v>2</v>
      </c>
      <c r="E5931">
        <v>84601</v>
      </c>
      <c r="F5931" t="s">
        <v>290</v>
      </c>
      <c r="G5931">
        <v>4</v>
      </c>
      <c r="H5931" t="str">
        <f>_xlfn.XLOOKUP(Table1[[#This Row],[ZIPCODE]],Table2[Zip Code],Table2[County])</f>
        <v>Utah</v>
      </c>
      <c r="I5931" t="str">
        <f>_xlfn.XLOOKUP(Table1[[#This Row],[ZIPCODE]],Table3[zip],Table3[county])</f>
        <v>Utah County</v>
      </c>
      <c r="J5931" t="str">
        <f>IFERROR(Table1[[#This Row],[County (Utah.gov)]], SUBSTITUTE(Table1[[#This Row],[County (WPR)]], " County", ""))</f>
        <v>Utah</v>
      </c>
    </row>
    <row r="5932" spans="1:10">
      <c r="A5932" t="s">
        <v>140</v>
      </c>
      <c r="B5932" t="s">
        <v>322</v>
      </c>
      <c r="C5932">
        <v>2025</v>
      </c>
      <c r="D5932">
        <v>2</v>
      </c>
      <c r="E5932">
        <v>84601</v>
      </c>
      <c r="F5932" t="s">
        <v>291</v>
      </c>
      <c r="G5932">
        <v>8</v>
      </c>
      <c r="H5932" t="str">
        <f>_xlfn.XLOOKUP(Table1[[#This Row],[ZIPCODE]],Table2[Zip Code],Table2[County])</f>
        <v>Utah</v>
      </c>
      <c r="I5932" t="str">
        <f>_xlfn.XLOOKUP(Table1[[#This Row],[ZIPCODE]],Table3[zip],Table3[county])</f>
        <v>Utah County</v>
      </c>
      <c r="J5932" t="str">
        <f>IFERROR(Table1[[#This Row],[County (Utah.gov)]], SUBSTITUTE(Table1[[#This Row],[County (WPR)]], " County", ""))</f>
        <v>Utah</v>
      </c>
    </row>
    <row r="5933" spans="1:10">
      <c r="A5933" t="s">
        <v>140</v>
      </c>
      <c r="B5933" t="s">
        <v>322</v>
      </c>
      <c r="C5933">
        <v>2025</v>
      </c>
      <c r="D5933">
        <v>2</v>
      </c>
      <c r="E5933">
        <v>84604</v>
      </c>
      <c r="F5933" t="s">
        <v>290</v>
      </c>
      <c r="G5933">
        <v>7</v>
      </c>
      <c r="H5933" t="str">
        <f>_xlfn.XLOOKUP(Table1[[#This Row],[ZIPCODE]],Table2[Zip Code],Table2[County])</f>
        <v>Utah</v>
      </c>
      <c r="I5933" t="str">
        <f>_xlfn.XLOOKUP(Table1[[#This Row],[ZIPCODE]],Table3[zip],Table3[county])</f>
        <v>Utah County</v>
      </c>
      <c r="J5933" t="str">
        <f>IFERROR(Table1[[#This Row],[County (Utah.gov)]], SUBSTITUTE(Table1[[#This Row],[County (WPR)]], " County", ""))</f>
        <v>Utah</v>
      </c>
    </row>
    <row r="5934" spans="1:10">
      <c r="A5934" t="s">
        <v>140</v>
      </c>
      <c r="B5934" t="s">
        <v>322</v>
      </c>
      <c r="C5934">
        <v>2025</v>
      </c>
      <c r="D5934">
        <v>2</v>
      </c>
      <c r="E5934">
        <v>84604</v>
      </c>
      <c r="F5934" t="s">
        <v>291</v>
      </c>
      <c r="G5934">
        <v>4</v>
      </c>
      <c r="H5934" t="str">
        <f>_xlfn.XLOOKUP(Table1[[#This Row],[ZIPCODE]],Table2[Zip Code],Table2[County])</f>
        <v>Utah</v>
      </c>
      <c r="I5934" t="str">
        <f>_xlfn.XLOOKUP(Table1[[#This Row],[ZIPCODE]],Table3[zip],Table3[county])</f>
        <v>Utah County</v>
      </c>
      <c r="J5934" t="str">
        <f>IFERROR(Table1[[#This Row],[County (Utah.gov)]], SUBSTITUTE(Table1[[#This Row],[County (WPR)]], " County", ""))</f>
        <v>Utah</v>
      </c>
    </row>
    <row r="5935" spans="1:10">
      <c r="A5935" t="s">
        <v>140</v>
      </c>
      <c r="B5935" t="s">
        <v>322</v>
      </c>
      <c r="C5935">
        <v>2025</v>
      </c>
      <c r="D5935">
        <v>2</v>
      </c>
      <c r="E5935">
        <v>84606</v>
      </c>
      <c r="F5935" t="s">
        <v>290</v>
      </c>
      <c r="G5935">
        <v>2</v>
      </c>
      <c r="H5935" t="str">
        <f>_xlfn.XLOOKUP(Table1[[#This Row],[ZIPCODE]],Table2[Zip Code],Table2[County])</f>
        <v>Utah</v>
      </c>
      <c r="I5935" t="str">
        <f>_xlfn.XLOOKUP(Table1[[#This Row],[ZIPCODE]],Table3[zip],Table3[county])</f>
        <v>Utah County</v>
      </c>
      <c r="J5935" t="str">
        <f>IFERROR(Table1[[#This Row],[County (Utah.gov)]], SUBSTITUTE(Table1[[#This Row],[County (WPR)]], " County", ""))</f>
        <v>Utah</v>
      </c>
    </row>
    <row r="5936" spans="1:10">
      <c r="A5936" t="s">
        <v>140</v>
      </c>
      <c r="B5936" t="s">
        <v>322</v>
      </c>
      <c r="C5936">
        <v>2025</v>
      </c>
      <c r="D5936">
        <v>2</v>
      </c>
      <c r="E5936">
        <v>84606</v>
      </c>
      <c r="F5936" t="s">
        <v>291</v>
      </c>
      <c r="G5936">
        <v>6</v>
      </c>
      <c r="H5936" t="str">
        <f>_xlfn.XLOOKUP(Table1[[#This Row],[ZIPCODE]],Table2[Zip Code],Table2[County])</f>
        <v>Utah</v>
      </c>
      <c r="I5936" t="str">
        <f>_xlfn.XLOOKUP(Table1[[#This Row],[ZIPCODE]],Table3[zip],Table3[county])</f>
        <v>Utah County</v>
      </c>
      <c r="J5936" t="str">
        <f>IFERROR(Table1[[#This Row],[County (Utah.gov)]], SUBSTITUTE(Table1[[#This Row],[County (WPR)]], " County", ""))</f>
        <v>Utah</v>
      </c>
    </row>
    <row r="5937" spans="1:10">
      <c r="A5937" t="s">
        <v>140</v>
      </c>
      <c r="B5937" t="s">
        <v>322</v>
      </c>
      <c r="C5937">
        <v>2025</v>
      </c>
      <c r="D5937">
        <v>2</v>
      </c>
      <c r="E5937">
        <v>84622</v>
      </c>
      <c r="F5937" t="s">
        <v>291</v>
      </c>
      <c r="G5937">
        <v>1</v>
      </c>
      <c r="H5937" t="str">
        <f>_xlfn.XLOOKUP(Table1[[#This Row],[ZIPCODE]],Table2[Zip Code],Table2[County])</f>
        <v>Sanpete</v>
      </c>
      <c r="I5937" t="str">
        <f>_xlfn.XLOOKUP(Table1[[#This Row],[ZIPCODE]],Table3[zip],Table3[county])</f>
        <v>Sanpete County</v>
      </c>
      <c r="J5937" t="str">
        <f>IFERROR(Table1[[#This Row],[County (Utah.gov)]], SUBSTITUTE(Table1[[#This Row],[County (WPR)]], " County", ""))</f>
        <v>Sanpete</v>
      </c>
    </row>
    <row r="5938" spans="1:10">
      <c r="A5938" t="s">
        <v>140</v>
      </c>
      <c r="B5938" t="s">
        <v>322</v>
      </c>
      <c r="C5938">
        <v>2025</v>
      </c>
      <c r="D5938">
        <v>2</v>
      </c>
      <c r="E5938">
        <v>84624</v>
      </c>
      <c r="F5938" t="s">
        <v>290</v>
      </c>
      <c r="G5938">
        <v>1</v>
      </c>
      <c r="H5938" t="str">
        <f>_xlfn.XLOOKUP(Table1[[#This Row],[ZIPCODE]],Table2[Zip Code],Table2[County])</f>
        <v>Millard</v>
      </c>
      <c r="I5938" t="str">
        <f>_xlfn.XLOOKUP(Table1[[#This Row],[ZIPCODE]],Table3[zip],Table3[county])</f>
        <v>Millard County</v>
      </c>
      <c r="J5938" t="str">
        <f>IFERROR(Table1[[#This Row],[County (Utah.gov)]], SUBSTITUTE(Table1[[#This Row],[County (WPR)]], " County", ""))</f>
        <v>Millard</v>
      </c>
    </row>
    <row r="5939" spans="1:10">
      <c r="A5939" t="s">
        <v>140</v>
      </c>
      <c r="B5939" t="s">
        <v>322</v>
      </c>
      <c r="C5939">
        <v>2025</v>
      </c>
      <c r="D5939">
        <v>2</v>
      </c>
      <c r="E5939">
        <v>84624</v>
      </c>
      <c r="F5939" t="s">
        <v>291</v>
      </c>
      <c r="G5939">
        <v>1</v>
      </c>
      <c r="H5939" t="str">
        <f>_xlfn.XLOOKUP(Table1[[#This Row],[ZIPCODE]],Table2[Zip Code],Table2[County])</f>
        <v>Millard</v>
      </c>
      <c r="I5939" t="str">
        <f>_xlfn.XLOOKUP(Table1[[#This Row],[ZIPCODE]],Table3[zip],Table3[county])</f>
        <v>Millard County</v>
      </c>
      <c r="J5939" t="str">
        <f>IFERROR(Table1[[#This Row],[County (Utah.gov)]], SUBSTITUTE(Table1[[#This Row],[County (WPR)]], " County", ""))</f>
        <v>Millard</v>
      </c>
    </row>
    <row r="5940" spans="1:10">
      <c r="A5940" t="s">
        <v>140</v>
      </c>
      <c r="B5940" t="s">
        <v>322</v>
      </c>
      <c r="C5940">
        <v>2025</v>
      </c>
      <c r="D5940">
        <v>2</v>
      </c>
      <c r="E5940">
        <v>84627</v>
      </c>
      <c r="F5940" t="s">
        <v>290</v>
      </c>
      <c r="G5940">
        <v>2</v>
      </c>
      <c r="H5940" t="str">
        <f>_xlfn.XLOOKUP(Table1[[#This Row],[ZIPCODE]],Table2[Zip Code],Table2[County])</f>
        <v>Sanpete</v>
      </c>
      <c r="I5940" t="str">
        <f>_xlfn.XLOOKUP(Table1[[#This Row],[ZIPCODE]],Table3[zip],Table3[county])</f>
        <v>Sanpete County</v>
      </c>
      <c r="J5940" t="str">
        <f>IFERROR(Table1[[#This Row],[County (Utah.gov)]], SUBSTITUTE(Table1[[#This Row],[County (WPR)]], " County", ""))</f>
        <v>Sanpete</v>
      </c>
    </row>
    <row r="5941" spans="1:10">
      <c r="A5941" t="s">
        <v>140</v>
      </c>
      <c r="B5941" t="s">
        <v>322</v>
      </c>
      <c r="C5941">
        <v>2025</v>
      </c>
      <c r="D5941">
        <v>2</v>
      </c>
      <c r="E5941">
        <v>84627</v>
      </c>
      <c r="F5941" t="s">
        <v>291</v>
      </c>
      <c r="G5941">
        <v>6</v>
      </c>
      <c r="H5941" t="str">
        <f>_xlfn.XLOOKUP(Table1[[#This Row],[ZIPCODE]],Table2[Zip Code],Table2[County])</f>
        <v>Sanpete</v>
      </c>
      <c r="I5941" t="str">
        <f>_xlfn.XLOOKUP(Table1[[#This Row],[ZIPCODE]],Table3[zip],Table3[county])</f>
        <v>Sanpete County</v>
      </c>
      <c r="J5941" t="str">
        <f>IFERROR(Table1[[#This Row],[County (Utah.gov)]], SUBSTITUTE(Table1[[#This Row],[County (WPR)]], " County", ""))</f>
        <v>Sanpete</v>
      </c>
    </row>
    <row r="5942" spans="1:10">
      <c r="A5942" t="s">
        <v>140</v>
      </c>
      <c r="B5942" t="s">
        <v>322</v>
      </c>
      <c r="C5942">
        <v>2025</v>
      </c>
      <c r="D5942">
        <v>2</v>
      </c>
      <c r="E5942">
        <v>84628</v>
      </c>
      <c r="F5942" t="s">
        <v>290</v>
      </c>
      <c r="G5942">
        <v>1</v>
      </c>
      <c r="H5942" t="str">
        <f>_xlfn.XLOOKUP(Table1[[#This Row],[ZIPCODE]],Table2[Zip Code],Table2[County])</f>
        <v>Juab</v>
      </c>
      <c r="I5942" t="str">
        <f>_xlfn.XLOOKUP(Table1[[#This Row],[ZIPCODE]],Table3[zip],Table3[county])</f>
        <v>Juab County</v>
      </c>
      <c r="J5942" t="str">
        <f>IFERROR(Table1[[#This Row],[County (Utah.gov)]], SUBSTITUTE(Table1[[#This Row],[County (WPR)]], " County", ""))</f>
        <v>Juab</v>
      </c>
    </row>
    <row r="5943" spans="1:10">
      <c r="A5943" t="s">
        <v>140</v>
      </c>
      <c r="B5943" t="s">
        <v>322</v>
      </c>
      <c r="C5943">
        <v>2025</v>
      </c>
      <c r="D5943">
        <v>2</v>
      </c>
      <c r="E5943">
        <v>84630</v>
      </c>
      <c r="F5943" t="s">
        <v>290</v>
      </c>
      <c r="G5943">
        <v>1</v>
      </c>
      <c r="H5943" t="str">
        <f>_xlfn.XLOOKUP(Table1[[#This Row],[ZIPCODE]],Table2[Zip Code],Table2[County])</f>
        <v>Sanpete</v>
      </c>
      <c r="I5943" t="str">
        <f>_xlfn.XLOOKUP(Table1[[#This Row],[ZIPCODE]],Table3[zip],Table3[county])</f>
        <v>Sanpete County</v>
      </c>
      <c r="J5943" t="str">
        <f>IFERROR(Table1[[#This Row],[County (Utah.gov)]], SUBSTITUTE(Table1[[#This Row],[County (WPR)]], " County", ""))</f>
        <v>Sanpete</v>
      </c>
    </row>
    <row r="5944" spans="1:10">
      <c r="A5944" t="s">
        <v>140</v>
      </c>
      <c r="B5944" t="s">
        <v>322</v>
      </c>
      <c r="C5944">
        <v>2025</v>
      </c>
      <c r="D5944">
        <v>2</v>
      </c>
      <c r="E5944">
        <v>84631</v>
      </c>
      <c r="F5944" t="s">
        <v>290</v>
      </c>
      <c r="G5944">
        <v>2</v>
      </c>
      <c r="H5944" t="str">
        <f>_xlfn.XLOOKUP(Table1[[#This Row],[ZIPCODE]],Table2[Zip Code],Table2[County])</f>
        <v>Millard</v>
      </c>
      <c r="I5944" t="str">
        <f>_xlfn.XLOOKUP(Table1[[#This Row],[ZIPCODE]],Table3[zip],Table3[county])</f>
        <v>Millard County</v>
      </c>
      <c r="J5944" t="str">
        <f>IFERROR(Table1[[#This Row],[County (Utah.gov)]], SUBSTITUTE(Table1[[#This Row],[County (WPR)]], " County", ""))</f>
        <v>Millard</v>
      </c>
    </row>
    <row r="5945" spans="1:10">
      <c r="A5945" t="s">
        <v>140</v>
      </c>
      <c r="B5945" t="s">
        <v>322</v>
      </c>
      <c r="C5945">
        <v>2025</v>
      </c>
      <c r="D5945">
        <v>2</v>
      </c>
      <c r="E5945">
        <v>84631</v>
      </c>
      <c r="F5945" t="s">
        <v>291</v>
      </c>
      <c r="G5945">
        <v>2</v>
      </c>
      <c r="H5945" t="str">
        <f>_xlfn.XLOOKUP(Table1[[#This Row],[ZIPCODE]],Table2[Zip Code],Table2[County])</f>
        <v>Millard</v>
      </c>
      <c r="I5945" t="str">
        <f>_xlfn.XLOOKUP(Table1[[#This Row],[ZIPCODE]],Table3[zip],Table3[county])</f>
        <v>Millard County</v>
      </c>
      <c r="J5945" t="str">
        <f>IFERROR(Table1[[#This Row],[County (Utah.gov)]], SUBSTITUTE(Table1[[#This Row],[County (WPR)]], " County", ""))</f>
        <v>Millard</v>
      </c>
    </row>
    <row r="5946" spans="1:10">
      <c r="A5946" t="s">
        <v>140</v>
      </c>
      <c r="B5946" t="s">
        <v>322</v>
      </c>
      <c r="C5946">
        <v>2025</v>
      </c>
      <c r="D5946">
        <v>2</v>
      </c>
      <c r="E5946">
        <v>84632</v>
      </c>
      <c r="F5946" t="s">
        <v>290</v>
      </c>
      <c r="G5946">
        <v>1</v>
      </c>
      <c r="H5946" t="str">
        <f>_xlfn.XLOOKUP(Table1[[#This Row],[ZIPCODE]],Table2[Zip Code],Table2[County])</f>
        <v>Sanpete</v>
      </c>
      <c r="I5946" t="str">
        <f>_xlfn.XLOOKUP(Table1[[#This Row],[ZIPCODE]],Table3[zip],Table3[county])</f>
        <v>Sanpete County</v>
      </c>
      <c r="J5946" t="str">
        <f>IFERROR(Table1[[#This Row],[County (Utah.gov)]], SUBSTITUTE(Table1[[#This Row],[County (WPR)]], " County", ""))</f>
        <v>Sanpete</v>
      </c>
    </row>
    <row r="5947" spans="1:10">
      <c r="A5947" t="s">
        <v>140</v>
      </c>
      <c r="B5947" t="s">
        <v>322</v>
      </c>
      <c r="C5947">
        <v>2025</v>
      </c>
      <c r="D5947">
        <v>2</v>
      </c>
      <c r="E5947">
        <v>84637</v>
      </c>
      <c r="F5947" t="s">
        <v>291</v>
      </c>
      <c r="G5947">
        <v>1</v>
      </c>
      <c r="H5947" t="str">
        <f>_xlfn.XLOOKUP(Table1[[#This Row],[ZIPCODE]],Table2[Zip Code],Table2[County])</f>
        <v>Millard</v>
      </c>
      <c r="I5947" t="str">
        <f>_xlfn.XLOOKUP(Table1[[#This Row],[ZIPCODE]],Table3[zip],Table3[county])</f>
        <v>Millard County</v>
      </c>
      <c r="J5947" t="str">
        <f>IFERROR(Table1[[#This Row],[County (Utah.gov)]], SUBSTITUTE(Table1[[#This Row],[County (WPR)]], " County", ""))</f>
        <v>Millard</v>
      </c>
    </row>
    <row r="5948" spans="1:10">
      <c r="A5948" t="s">
        <v>140</v>
      </c>
      <c r="B5948" t="s">
        <v>322</v>
      </c>
      <c r="C5948">
        <v>2025</v>
      </c>
      <c r="D5948">
        <v>2</v>
      </c>
      <c r="E5948">
        <v>84642</v>
      </c>
      <c r="F5948" t="s">
        <v>290</v>
      </c>
      <c r="G5948">
        <v>1</v>
      </c>
      <c r="H5948" t="str">
        <f>_xlfn.XLOOKUP(Table1[[#This Row],[ZIPCODE]],Table2[Zip Code],Table2[County])</f>
        <v>Sanpete</v>
      </c>
      <c r="I5948" t="str">
        <f>_xlfn.XLOOKUP(Table1[[#This Row],[ZIPCODE]],Table3[zip],Table3[county])</f>
        <v>Sanpete County</v>
      </c>
      <c r="J5948" t="str">
        <f>IFERROR(Table1[[#This Row],[County (Utah.gov)]], SUBSTITUTE(Table1[[#This Row],[County (WPR)]], " County", ""))</f>
        <v>Sanpete</v>
      </c>
    </row>
    <row r="5949" spans="1:10">
      <c r="A5949" t="s">
        <v>140</v>
      </c>
      <c r="B5949" t="s">
        <v>322</v>
      </c>
      <c r="C5949">
        <v>2025</v>
      </c>
      <c r="D5949">
        <v>2</v>
      </c>
      <c r="E5949">
        <v>84642</v>
      </c>
      <c r="F5949" t="s">
        <v>291</v>
      </c>
      <c r="G5949">
        <v>1</v>
      </c>
      <c r="H5949" t="str">
        <f>_xlfn.XLOOKUP(Table1[[#This Row],[ZIPCODE]],Table2[Zip Code],Table2[County])</f>
        <v>Sanpete</v>
      </c>
      <c r="I5949" t="str">
        <f>_xlfn.XLOOKUP(Table1[[#This Row],[ZIPCODE]],Table3[zip],Table3[county])</f>
        <v>Sanpete County</v>
      </c>
      <c r="J5949" t="str">
        <f>IFERROR(Table1[[#This Row],[County (Utah.gov)]], SUBSTITUTE(Table1[[#This Row],[County (WPR)]], " County", ""))</f>
        <v>Sanpete</v>
      </c>
    </row>
    <row r="5950" spans="1:10">
      <c r="A5950" t="s">
        <v>140</v>
      </c>
      <c r="B5950" t="s">
        <v>322</v>
      </c>
      <c r="C5950">
        <v>2025</v>
      </c>
      <c r="D5950">
        <v>2</v>
      </c>
      <c r="E5950">
        <v>84643</v>
      </c>
      <c r="F5950" t="s">
        <v>291</v>
      </c>
      <c r="G5950">
        <v>1</v>
      </c>
      <c r="H5950" t="str">
        <f>_xlfn.XLOOKUP(Table1[[#This Row],[ZIPCODE]],Table2[Zip Code],Table2[County])</f>
        <v>Sanpete</v>
      </c>
      <c r="I5950" t="str">
        <f>_xlfn.XLOOKUP(Table1[[#This Row],[ZIPCODE]],Table3[zip],Table3[county])</f>
        <v>Sanpete County</v>
      </c>
      <c r="J5950" t="str">
        <f>IFERROR(Table1[[#This Row],[County (Utah.gov)]], SUBSTITUTE(Table1[[#This Row],[County (WPR)]], " County", ""))</f>
        <v>Sanpete</v>
      </c>
    </row>
    <row r="5951" spans="1:10">
      <c r="A5951" t="s">
        <v>140</v>
      </c>
      <c r="B5951" t="s">
        <v>322</v>
      </c>
      <c r="C5951">
        <v>2025</v>
      </c>
      <c r="D5951">
        <v>2</v>
      </c>
      <c r="E5951">
        <v>84647</v>
      </c>
      <c r="F5951" t="s">
        <v>290</v>
      </c>
      <c r="G5951">
        <v>1</v>
      </c>
      <c r="H5951" t="str">
        <f>_xlfn.XLOOKUP(Table1[[#This Row],[ZIPCODE]],Table2[Zip Code],Table2[County])</f>
        <v>Sanpete</v>
      </c>
      <c r="I5951" t="str">
        <f>_xlfn.XLOOKUP(Table1[[#This Row],[ZIPCODE]],Table3[zip],Table3[county])</f>
        <v>Sanpete County</v>
      </c>
      <c r="J5951" t="str">
        <f>IFERROR(Table1[[#This Row],[County (Utah.gov)]], SUBSTITUTE(Table1[[#This Row],[County (WPR)]], " County", ""))</f>
        <v>Sanpete</v>
      </c>
    </row>
    <row r="5952" spans="1:10">
      <c r="A5952" t="s">
        <v>140</v>
      </c>
      <c r="B5952" t="s">
        <v>322</v>
      </c>
      <c r="C5952">
        <v>2025</v>
      </c>
      <c r="D5952">
        <v>2</v>
      </c>
      <c r="E5952">
        <v>84647</v>
      </c>
      <c r="F5952" t="s">
        <v>291</v>
      </c>
      <c r="G5952">
        <v>3</v>
      </c>
      <c r="H5952" t="str">
        <f>_xlfn.XLOOKUP(Table1[[#This Row],[ZIPCODE]],Table2[Zip Code],Table2[County])</f>
        <v>Sanpete</v>
      </c>
      <c r="I5952" t="str">
        <f>_xlfn.XLOOKUP(Table1[[#This Row],[ZIPCODE]],Table3[zip],Table3[county])</f>
        <v>Sanpete County</v>
      </c>
      <c r="J5952" t="str">
        <f>IFERROR(Table1[[#This Row],[County (Utah.gov)]], SUBSTITUTE(Table1[[#This Row],[County (WPR)]], " County", ""))</f>
        <v>Sanpete</v>
      </c>
    </row>
    <row r="5953" spans="1:10">
      <c r="A5953" t="s">
        <v>140</v>
      </c>
      <c r="B5953" t="s">
        <v>322</v>
      </c>
      <c r="C5953">
        <v>2025</v>
      </c>
      <c r="D5953">
        <v>2</v>
      </c>
      <c r="E5953">
        <v>84648</v>
      </c>
      <c r="F5953" t="s">
        <v>290</v>
      </c>
      <c r="G5953">
        <v>1</v>
      </c>
      <c r="H5953" t="str">
        <f>_xlfn.XLOOKUP(Table1[[#This Row],[ZIPCODE]],Table2[Zip Code],Table2[County])</f>
        <v>Juab</v>
      </c>
      <c r="I5953" t="str">
        <f>_xlfn.XLOOKUP(Table1[[#This Row],[ZIPCODE]],Table3[zip],Table3[county])</f>
        <v>Juab County</v>
      </c>
      <c r="J5953" t="str">
        <f>IFERROR(Table1[[#This Row],[County (Utah.gov)]], SUBSTITUTE(Table1[[#This Row],[County (WPR)]], " County", ""))</f>
        <v>Juab</v>
      </c>
    </row>
    <row r="5954" spans="1:10">
      <c r="A5954" t="s">
        <v>140</v>
      </c>
      <c r="B5954" t="s">
        <v>322</v>
      </c>
      <c r="C5954">
        <v>2025</v>
      </c>
      <c r="D5954">
        <v>2</v>
      </c>
      <c r="E5954">
        <v>84648</v>
      </c>
      <c r="F5954" t="s">
        <v>291</v>
      </c>
      <c r="G5954">
        <v>1</v>
      </c>
      <c r="H5954" t="str">
        <f>_xlfn.XLOOKUP(Table1[[#This Row],[ZIPCODE]],Table2[Zip Code],Table2[County])</f>
        <v>Juab</v>
      </c>
      <c r="I5954" t="str">
        <f>_xlfn.XLOOKUP(Table1[[#This Row],[ZIPCODE]],Table3[zip],Table3[county])</f>
        <v>Juab County</v>
      </c>
      <c r="J5954" t="str">
        <f>IFERROR(Table1[[#This Row],[County (Utah.gov)]], SUBSTITUTE(Table1[[#This Row],[County (WPR)]], " County", ""))</f>
        <v>Juab</v>
      </c>
    </row>
    <row r="5955" spans="1:10">
      <c r="A5955" t="s">
        <v>140</v>
      </c>
      <c r="B5955" t="s">
        <v>322</v>
      </c>
      <c r="C5955">
        <v>2025</v>
      </c>
      <c r="D5955">
        <v>2</v>
      </c>
      <c r="E5955">
        <v>84649</v>
      </c>
      <c r="F5955" t="s">
        <v>291</v>
      </c>
      <c r="G5955">
        <v>1</v>
      </c>
      <c r="H5955" t="str">
        <f>_xlfn.XLOOKUP(Table1[[#This Row],[ZIPCODE]],Table2[Zip Code],Table2[County])</f>
        <v>Millard</v>
      </c>
      <c r="I5955" t="str">
        <f>_xlfn.XLOOKUP(Table1[[#This Row],[ZIPCODE]],Table3[zip],Table3[county])</f>
        <v>Millard County</v>
      </c>
      <c r="J5955" t="str">
        <f>IFERROR(Table1[[#This Row],[County (Utah.gov)]], SUBSTITUTE(Table1[[#This Row],[County (WPR)]], " County", ""))</f>
        <v>Millard</v>
      </c>
    </row>
    <row r="5956" spans="1:10">
      <c r="A5956" t="s">
        <v>140</v>
      </c>
      <c r="B5956" t="s">
        <v>322</v>
      </c>
      <c r="C5956">
        <v>2025</v>
      </c>
      <c r="D5956">
        <v>2</v>
      </c>
      <c r="E5956">
        <v>84651</v>
      </c>
      <c r="F5956" t="s">
        <v>290</v>
      </c>
      <c r="G5956">
        <v>6</v>
      </c>
      <c r="H5956" t="str">
        <f>_xlfn.XLOOKUP(Table1[[#This Row],[ZIPCODE]],Table2[Zip Code],Table2[County])</f>
        <v>Utah</v>
      </c>
      <c r="I5956" t="str">
        <f>_xlfn.XLOOKUP(Table1[[#This Row],[ZIPCODE]],Table3[zip],Table3[county])</f>
        <v>Utah County</v>
      </c>
      <c r="J5956" t="str">
        <f>IFERROR(Table1[[#This Row],[County (Utah.gov)]], SUBSTITUTE(Table1[[#This Row],[County (WPR)]], " County", ""))</f>
        <v>Utah</v>
      </c>
    </row>
    <row r="5957" spans="1:10">
      <c r="A5957" t="s">
        <v>140</v>
      </c>
      <c r="B5957" t="s">
        <v>322</v>
      </c>
      <c r="C5957">
        <v>2025</v>
      </c>
      <c r="D5957">
        <v>2</v>
      </c>
      <c r="E5957">
        <v>84651</v>
      </c>
      <c r="F5957" t="s">
        <v>291</v>
      </c>
      <c r="G5957">
        <v>3</v>
      </c>
      <c r="H5957" t="str">
        <f>_xlfn.XLOOKUP(Table1[[#This Row],[ZIPCODE]],Table2[Zip Code],Table2[County])</f>
        <v>Utah</v>
      </c>
      <c r="I5957" t="str">
        <f>_xlfn.XLOOKUP(Table1[[#This Row],[ZIPCODE]],Table3[zip],Table3[county])</f>
        <v>Utah County</v>
      </c>
      <c r="J5957" t="str">
        <f>IFERROR(Table1[[#This Row],[County (Utah.gov)]], SUBSTITUTE(Table1[[#This Row],[County (WPR)]], " County", ""))</f>
        <v>Utah</v>
      </c>
    </row>
    <row r="5958" spans="1:10">
      <c r="A5958" t="s">
        <v>140</v>
      </c>
      <c r="B5958" t="s">
        <v>322</v>
      </c>
      <c r="C5958">
        <v>2025</v>
      </c>
      <c r="D5958">
        <v>2</v>
      </c>
      <c r="E5958">
        <v>84653</v>
      </c>
      <c r="F5958" t="s">
        <v>290</v>
      </c>
      <c r="G5958">
        <v>1</v>
      </c>
      <c r="H5958" t="str">
        <f>_xlfn.XLOOKUP(Table1[[#This Row],[ZIPCODE]],Table2[Zip Code],Table2[County])</f>
        <v>Utah</v>
      </c>
      <c r="I5958" t="str">
        <f>_xlfn.XLOOKUP(Table1[[#This Row],[ZIPCODE]],Table3[zip],Table3[county])</f>
        <v>Utah County</v>
      </c>
      <c r="J5958" t="str">
        <f>IFERROR(Table1[[#This Row],[County (Utah.gov)]], SUBSTITUTE(Table1[[#This Row],[County (WPR)]], " County", ""))</f>
        <v>Utah</v>
      </c>
    </row>
    <row r="5959" spans="1:10">
      <c r="A5959" t="s">
        <v>140</v>
      </c>
      <c r="B5959" t="s">
        <v>322</v>
      </c>
      <c r="C5959">
        <v>2025</v>
      </c>
      <c r="D5959">
        <v>2</v>
      </c>
      <c r="E5959">
        <v>84653</v>
      </c>
      <c r="F5959" t="s">
        <v>291</v>
      </c>
      <c r="G5959">
        <v>2</v>
      </c>
      <c r="H5959" t="str">
        <f>_xlfn.XLOOKUP(Table1[[#This Row],[ZIPCODE]],Table2[Zip Code],Table2[County])</f>
        <v>Utah</v>
      </c>
      <c r="I5959" t="str">
        <f>_xlfn.XLOOKUP(Table1[[#This Row],[ZIPCODE]],Table3[zip],Table3[county])</f>
        <v>Utah County</v>
      </c>
      <c r="J5959" t="str">
        <f>IFERROR(Table1[[#This Row],[County (Utah.gov)]], SUBSTITUTE(Table1[[#This Row],[County (WPR)]], " County", ""))</f>
        <v>Utah</v>
      </c>
    </row>
    <row r="5960" spans="1:10">
      <c r="A5960" t="s">
        <v>140</v>
      </c>
      <c r="B5960" t="s">
        <v>322</v>
      </c>
      <c r="C5960">
        <v>2025</v>
      </c>
      <c r="D5960">
        <v>2</v>
      </c>
      <c r="E5960">
        <v>84654</v>
      </c>
      <c r="F5960" t="s">
        <v>291</v>
      </c>
      <c r="G5960">
        <v>1</v>
      </c>
      <c r="H5960" t="str">
        <f>_xlfn.XLOOKUP(Table1[[#This Row],[ZIPCODE]],Table2[Zip Code],Table2[County])</f>
        <v>Sevier</v>
      </c>
      <c r="I5960" t="str">
        <f>_xlfn.XLOOKUP(Table1[[#This Row],[ZIPCODE]],Table3[zip],Table3[county])</f>
        <v>Sevier County</v>
      </c>
      <c r="J5960" t="str">
        <f>IFERROR(Table1[[#This Row],[County (Utah.gov)]], SUBSTITUTE(Table1[[#This Row],[County (WPR)]], " County", ""))</f>
        <v>Sevier</v>
      </c>
    </row>
    <row r="5961" spans="1:10">
      <c r="A5961" t="s">
        <v>140</v>
      </c>
      <c r="B5961" t="s">
        <v>322</v>
      </c>
      <c r="C5961">
        <v>2025</v>
      </c>
      <c r="D5961">
        <v>2</v>
      </c>
      <c r="E5961">
        <v>84655</v>
      </c>
      <c r="F5961" t="s">
        <v>290</v>
      </c>
      <c r="G5961">
        <v>3</v>
      </c>
      <c r="H5961" t="str">
        <f>_xlfn.XLOOKUP(Table1[[#This Row],[ZIPCODE]],Table2[Zip Code],Table2[County])</f>
        <v>Utah</v>
      </c>
      <c r="I5961" t="str">
        <f>_xlfn.XLOOKUP(Table1[[#This Row],[ZIPCODE]],Table3[zip],Table3[county])</f>
        <v>Utah County</v>
      </c>
      <c r="J5961" t="str">
        <f>IFERROR(Table1[[#This Row],[County (Utah.gov)]], SUBSTITUTE(Table1[[#This Row],[County (WPR)]], " County", ""))</f>
        <v>Utah</v>
      </c>
    </row>
    <row r="5962" spans="1:10">
      <c r="A5962" t="s">
        <v>140</v>
      </c>
      <c r="B5962" t="s">
        <v>322</v>
      </c>
      <c r="C5962">
        <v>2025</v>
      </c>
      <c r="D5962">
        <v>2</v>
      </c>
      <c r="E5962">
        <v>84655</v>
      </c>
      <c r="F5962" t="s">
        <v>291</v>
      </c>
      <c r="G5962">
        <v>2</v>
      </c>
      <c r="H5962" t="str">
        <f>_xlfn.XLOOKUP(Table1[[#This Row],[ZIPCODE]],Table2[Zip Code],Table2[County])</f>
        <v>Utah</v>
      </c>
      <c r="I5962" t="str">
        <f>_xlfn.XLOOKUP(Table1[[#This Row],[ZIPCODE]],Table3[zip],Table3[county])</f>
        <v>Utah County</v>
      </c>
      <c r="J5962" t="str">
        <f>IFERROR(Table1[[#This Row],[County (Utah.gov)]], SUBSTITUTE(Table1[[#This Row],[County (WPR)]], " County", ""))</f>
        <v>Utah</v>
      </c>
    </row>
    <row r="5963" spans="1:10">
      <c r="A5963" t="s">
        <v>140</v>
      </c>
      <c r="B5963" t="s">
        <v>322</v>
      </c>
      <c r="C5963">
        <v>2025</v>
      </c>
      <c r="D5963">
        <v>2</v>
      </c>
      <c r="E5963">
        <v>84657</v>
      </c>
      <c r="F5963" t="s">
        <v>290</v>
      </c>
      <c r="G5963">
        <v>1</v>
      </c>
      <c r="H5963" t="str">
        <f>_xlfn.XLOOKUP(Table1[[#This Row],[ZIPCODE]],Table2[Zip Code],Table2[County])</f>
        <v>Sevier</v>
      </c>
      <c r="I5963" t="str">
        <f>_xlfn.XLOOKUP(Table1[[#This Row],[ZIPCODE]],Table3[zip],Table3[county])</f>
        <v>Sevier County</v>
      </c>
      <c r="J5963" t="str">
        <f>IFERROR(Table1[[#This Row],[County (Utah.gov)]], SUBSTITUTE(Table1[[#This Row],[County (WPR)]], " County", ""))</f>
        <v>Sevier</v>
      </c>
    </row>
    <row r="5964" spans="1:10">
      <c r="A5964" t="s">
        <v>140</v>
      </c>
      <c r="B5964" t="s">
        <v>322</v>
      </c>
      <c r="C5964">
        <v>2025</v>
      </c>
      <c r="D5964">
        <v>2</v>
      </c>
      <c r="E5964">
        <v>84660</v>
      </c>
      <c r="F5964" t="s">
        <v>290</v>
      </c>
      <c r="G5964">
        <v>14</v>
      </c>
      <c r="H5964" t="str">
        <f>_xlfn.XLOOKUP(Table1[[#This Row],[ZIPCODE]],Table2[Zip Code],Table2[County])</f>
        <v>Utah</v>
      </c>
      <c r="I5964" t="str">
        <f>_xlfn.XLOOKUP(Table1[[#This Row],[ZIPCODE]],Table3[zip],Table3[county])</f>
        <v>Utah County</v>
      </c>
      <c r="J5964" t="str">
        <f>IFERROR(Table1[[#This Row],[County (Utah.gov)]], SUBSTITUTE(Table1[[#This Row],[County (WPR)]], " County", ""))</f>
        <v>Utah</v>
      </c>
    </row>
    <row r="5965" spans="1:10">
      <c r="A5965" t="s">
        <v>140</v>
      </c>
      <c r="B5965" t="s">
        <v>322</v>
      </c>
      <c r="C5965">
        <v>2025</v>
      </c>
      <c r="D5965">
        <v>2</v>
      </c>
      <c r="E5965">
        <v>84660</v>
      </c>
      <c r="F5965" t="s">
        <v>291</v>
      </c>
      <c r="G5965">
        <v>16</v>
      </c>
      <c r="H5965" t="str">
        <f>_xlfn.XLOOKUP(Table1[[#This Row],[ZIPCODE]],Table2[Zip Code],Table2[County])</f>
        <v>Utah</v>
      </c>
      <c r="I5965" t="str">
        <f>_xlfn.XLOOKUP(Table1[[#This Row],[ZIPCODE]],Table3[zip],Table3[county])</f>
        <v>Utah County</v>
      </c>
      <c r="J5965" t="str">
        <f>IFERROR(Table1[[#This Row],[County (Utah.gov)]], SUBSTITUTE(Table1[[#This Row],[County (WPR)]], " County", ""))</f>
        <v>Utah</v>
      </c>
    </row>
    <row r="5966" spans="1:10">
      <c r="A5966" t="s">
        <v>140</v>
      </c>
      <c r="B5966" t="s">
        <v>322</v>
      </c>
      <c r="C5966">
        <v>2025</v>
      </c>
      <c r="D5966">
        <v>2</v>
      </c>
      <c r="E5966">
        <v>84662</v>
      </c>
      <c r="F5966" t="s">
        <v>290</v>
      </c>
      <c r="G5966">
        <v>1</v>
      </c>
      <c r="H5966" t="str">
        <f>_xlfn.XLOOKUP(Table1[[#This Row],[ZIPCODE]],Table2[Zip Code],Table2[County])</f>
        <v>Sanpete</v>
      </c>
      <c r="I5966" t="str">
        <f>_xlfn.XLOOKUP(Table1[[#This Row],[ZIPCODE]],Table3[zip],Table3[county])</f>
        <v>Sanpete County</v>
      </c>
      <c r="J5966" t="str">
        <f>IFERROR(Table1[[#This Row],[County (Utah.gov)]], SUBSTITUTE(Table1[[#This Row],[County (WPR)]], " County", ""))</f>
        <v>Sanpete</v>
      </c>
    </row>
    <row r="5967" spans="1:10">
      <c r="A5967" t="s">
        <v>140</v>
      </c>
      <c r="B5967" t="s">
        <v>322</v>
      </c>
      <c r="C5967">
        <v>2025</v>
      </c>
      <c r="D5967">
        <v>2</v>
      </c>
      <c r="E5967">
        <v>84663</v>
      </c>
      <c r="F5967" t="s">
        <v>290</v>
      </c>
      <c r="G5967">
        <v>8</v>
      </c>
      <c r="H5967" t="str">
        <f>_xlfn.XLOOKUP(Table1[[#This Row],[ZIPCODE]],Table2[Zip Code],Table2[County])</f>
        <v>Utah</v>
      </c>
      <c r="I5967" t="str">
        <f>_xlfn.XLOOKUP(Table1[[#This Row],[ZIPCODE]],Table3[zip],Table3[county])</f>
        <v>Utah County</v>
      </c>
      <c r="J5967" t="str">
        <f>IFERROR(Table1[[#This Row],[County (Utah.gov)]], SUBSTITUTE(Table1[[#This Row],[County (WPR)]], " County", ""))</f>
        <v>Utah</v>
      </c>
    </row>
    <row r="5968" spans="1:10">
      <c r="A5968" t="s">
        <v>140</v>
      </c>
      <c r="B5968" t="s">
        <v>322</v>
      </c>
      <c r="C5968">
        <v>2025</v>
      </c>
      <c r="D5968">
        <v>2</v>
      </c>
      <c r="E5968">
        <v>84663</v>
      </c>
      <c r="F5968" t="s">
        <v>291</v>
      </c>
      <c r="G5968">
        <v>2</v>
      </c>
      <c r="H5968" t="str">
        <f>_xlfn.XLOOKUP(Table1[[#This Row],[ZIPCODE]],Table2[Zip Code],Table2[County])</f>
        <v>Utah</v>
      </c>
      <c r="I5968" t="str">
        <f>_xlfn.XLOOKUP(Table1[[#This Row],[ZIPCODE]],Table3[zip],Table3[county])</f>
        <v>Utah County</v>
      </c>
      <c r="J5968" t="str">
        <f>IFERROR(Table1[[#This Row],[County (Utah.gov)]], SUBSTITUTE(Table1[[#This Row],[County (WPR)]], " County", ""))</f>
        <v>Utah</v>
      </c>
    </row>
    <row r="5969" spans="1:10">
      <c r="A5969" t="s">
        <v>140</v>
      </c>
      <c r="B5969" t="s">
        <v>322</v>
      </c>
      <c r="C5969">
        <v>2025</v>
      </c>
      <c r="D5969">
        <v>2</v>
      </c>
      <c r="E5969">
        <v>84664</v>
      </c>
      <c r="F5969" t="s">
        <v>290</v>
      </c>
      <c r="G5969">
        <v>5</v>
      </c>
      <c r="H5969" t="str">
        <f>_xlfn.XLOOKUP(Table1[[#This Row],[ZIPCODE]],Table2[Zip Code],Table2[County])</f>
        <v>Utah</v>
      </c>
      <c r="I5969" t="str">
        <f>_xlfn.XLOOKUP(Table1[[#This Row],[ZIPCODE]],Table3[zip],Table3[county])</f>
        <v>Utah County</v>
      </c>
      <c r="J5969" t="str">
        <f>IFERROR(Table1[[#This Row],[County (Utah.gov)]], SUBSTITUTE(Table1[[#This Row],[County (WPR)]], " County", ""))</f>
        <v>Utah</v>
      </c>
    </row>
    <row r="5970" spans="1:10">
      <c r="A5970" t="s">
        <v>140</v>
      </c>
      <c r="B5970" t="s">
        <v>322</v>
      </c>
      <c r="C5970">
        <v>2025</v>
      </c>
      <c r="D5970">
        <v>2</v>
      </c>
      <c r="E5970">
        <v>84664</v>
      </c>
      <c r="F5970" t="s">
        <v>291</v>
      </c>
      <c r="G5970">
        <v>3</v>
      </c>
      <c r="H5970" t="str">
        <f>_xlfn.XLOOKUP(Table1[[#This Row],[ZIPCODE]],Table2[Zip Code],Table2[County])</f>
        <v>Utah</v>
      </c>
      <c r="I5970" t="str">
        <f>_xlfn.XLOOKUP(Table1[[#This Row],[ZIPCODE]],Table3[zip],Table3[county])</f>
        <v>Utah County</v>
      </c>
      <c r="J5970" t="str">
        <f>IFERROR(Table1[[#This Row],[County (Utah.gov)]], SUBSTITUTE(Table1[[#This Row],[County (WPR)]], " County", ""))</f>
        <v>Utah</v>
      </c>
    </row>
    <row r="5971" spans="1:10">
      <c r="A5971" t="s">
        <v>140</v>
      </c>
      <c r="B5971" t="s">
        <v>322</v>
      </c>
      <c r="C5971">
        <v>2025</v>
      </c>
      <c r="D5971">
        <v>2</v>
      </c>
      <c r="E5971">
        <v>84701</v>
      </c>
      <c r="F5971" t="s">
        <v>290</v>
      </c>
      <c r="G5971">
        <v>2</v>
      </c>
      <c r="H5971" t="str">
        <f>_xlfn.XLOOKUP(Table1[[#This Row],[ZIPCODE]],Table2[Zip Code],Table2[County])</f>
        <v>Sevier</v>
      </c>
      <c r="I5971" t="str">
        <f>_xlfn.XLOOKUP(Table1[[#This Row],[ZIPCODE]],Table3[zip],Table3[county])</f>
        <v>Sevier County</v>
      </c>
      <c r="J5971" t="str">
        <f>IFERROR(Table1[[#This Row],[County (Utah.gov)]], SUBSTITUTE(Table1[[#This Row],[County (WPR)]], " County", ""))</f>
        <v>Sevier</v>
      </c>
    </row>
    <row r="5972" spans="1:10">
      <c r="A5972" t="s">
        <v>140</v>
      </c>
      <c r="B5972" t="s">
        <v>322</v>
      </c>
      <c r="C5972">
        <v>2025</v>
      </c>
      <c r="D5972">
        <v>2</v>
      </c>
      <c r="E5972">
        <v>84701</v>
      </c>
      <c r="F5972" t="s">
        <v>291</v>
      </c>
      <c r="G5972">
        <v>2</v>
      </c>
      <c r="H5972" t="str">
        <f>_xlfn.XLOOKUP(Table1[[#This Row],[ZIPCODE]],Table2[Zip Code],Table2[County])</f>
        <v>Sevier</v>
      </c>
      <c r="I5972" t="str">
        <f>_xlfn.XLOOKUP(Table1[[#This Row],[ZIPCODE]],Table3[zip],Table3[county])</f>
        <v>Sevier County</v>
      </c>
      <c r="J5972" t="str">
        <f>IFERROR(Table1[[#This Row],[County (Utah.gov)]], SUBSTITUTE(Table1[[#This Row],[County (WPR)]], " County", ""))</f>
        <v>Sevier</v>
      </c>
    </row>
    <row r="5973" spans="1:10">
      <c r="A5973" t="s">
        <v>140</v>
      </c>
      <c r="B5973" t="s">
        <v>322</v>
      </c>
      <c r="C5973">
        <v>2025</v>
      </c>
      <c r="D5973">
        <v>2</v>
      </c>
      <c r="E5973">
        <v>84720</v>
      </c>
      <c r="F5973" t="s">
        <v>290</v>
      </c>
      <c r="G5973">
        <v>2</v>
      </c>
      <c r="H5973" t="str">
        <f>_xlfn.XLOOKUP(Table1[[#This Row],[ZIPCODE]],Table2[Zip Code],Table2[County])</f>
        <v>Iron</v>
      </c>
      <c r="I5973" t="str">
        <f>_xlfn.XLOOKUP(Table1[[#This Row],[ZIPCODE]],Table3[zip],Table3[county])</f>
        <v>Iron County</v>
      </c>
      <c r="J5973" t="str">
        <f>IFERROR(Table1[[#This Row],[County (Utah.gov)]], SUBSTITUTE(Table1[[#This Row],[County (WPR)]], " County", ""))</f>
        <v>Iron</v>
      </c>
    </row>
    <row r="5974" spans="1:10">
      <c r="A5974" t="s">
        <v>140</v>
      </c>
      <c r="B5974" t="s">
        <v>322</v>
      </c>
      <c r="C5974">
        <v>2025</v>
      </c>
      <c r="D5974">
        <v>2</v>
      </c>
      <c r="E5974">
        <v>84720</v>
      </c>
      <c r="F5974" t="s">
        <v>291</v>
      </c>
      <c r="G5974">
        <v>3</v>
      </c>
      <c r="H5974" t="str">
        <f>_xlfn.XLOOKUP(Table1[[#This Row],[ZIPCODE]],Table2[Zip Code],Table2[County])</f>
        <v>Iron</v>
      </c>
      <c r="I5974" t="str">
        <f>_xlfn.XLOOKUP(Table1[[#This Row],[ZIPCODE]],Table3[zip],Table3[county])</f>
        <v>Iron County</v>
      </c>
      <c r="J5974" t="str">
        <f>IFERROR(Table1[[#This Row],[County (Utah.gov)]], SUBSTITUTE(Table1[[#This Row],[County (WPR)]], " County", ""))</f>
        <v>Iron</v>
      </c>
    </row>
    <row r="5975" spans="1:10">
      <c r="A5975" t="s">
        <v>140</v>
      </c>
      <c r="B5975" t="s">
        <v>322</v>
      </c>
      <c r="C5975">
        <v>2025</v>
      </c>
      <c r="D5975">
        <v>2</v>
      </c>
      <c r="E5975">
        <v>84721</v>
      </c>
      <c r="F5975" t="s">
        <v>290</v>
      </c>
      <c r="G5975">
        <v>5</v>
      </c>
      <c r="H5975" t="str">
        <f>_xlfn.XLOOKUP(Table1[[#This Row],[ZIPCODE]],Table2[Zip Code],Table2[County])</f>
        <v>Iron</v>
      </c>
      <c r="I5975" t="str">
        <f>_xlfn.XLOOKUP(Table1[[#This Row],[ZIPCODE]],Table3[zip],Table3[county])</f>
        <v>Iron County</v>
      </c>
      <c r="J5975" t="str">
        <f>IFERROR(Table1[[#This Row],[County (Utah.gov)]], SUBSTITUTE(Table1[[#This Row],[County (WPR)]], " County", ""))</f>
        <v>Iron</v>
      </c>
    </row>
    <row r="5976" spans="1:10">
      <c r="A5976" t="s">
        <v>140</v>
      </c>
      <c r="B5976" t="s">
        <v>322</v>
      </c>
      <c r="C5976">
        <v>2025</v>
      </c>
      <c r="D5976">
        <v>2</v>
      </c>
      <c r="E5976">
        <v>84721</v>
      </c>
      <c r="F5976" t="s">
        <v>291</v>
      </c>
      <c r="G5976">
        <v>6</v>
      </c>
      <c r="H5976" t="str">
        <f>_xlfn.XLOOKUP(Table1[[#This Row],[ZIPCODE]],Table2[Zip Code],Table2[County])</f>
        <v>Iron</v>
      </c>
      <c r="I5976" t="str">
        <f>_xlfn.XLOOKUP(Table1[[#This Row],[ZIPCODE]],Table3[zip],Table3[county])</f>
        <v>Iron County</v>
      </c>
      <c r="J5976" t="str">
        <f>IFERROR(Table1[[#This Row],[County (Utah.gov)]], SUBSTITUTE(Table1[[#This Row],[County (WPR)]], " County", ""))</f>
        <v>Iron</v>
      </c>
    </row>
    <row r="5977" spans="1:10">
      <c r="A5977" t="s">
        <v>140</v>
      </c>
      <c r="B5977" t="s">
        <v>322</v>
      </c>
      <c r="C5977">
        <v>2025</v>
      </c>
      <c r="D5977">
        <v>2</v>
      </c>
      <c r="E5977">
        <v>84723</v>
      </c>
      <c r="F5977" t="s">
        <v>290</v>
      </c>
      <c r="G5977">
        <v>1</v>
      </c>
      <c r="H5977" t="str">
        <f>_xlfn.XLOOKUP(Table1[[#This Row],[ZIPCODE]],Table2[Zip Code],Table2[County])</f>
        <v>Piute</v>
      </c>
      <c r="I5977" t="str">
        <f>_xlfn.XLOOKUP(Table1[[#This Row],[ZIPCODE]],Table3[zip],Table3[county])</f>
        <v>Piute County</v>
      </c>
      <c r="J5977" t="str">
        <f>IFERROR(Table1[[#This Row],[County (Utah.gov)]], SUBSTITUTE(Table1[[#This Row],[County (WPR)]], " County", ""))</f>
        <v>Piute</v>
      </c>
    </row>
    <row r="5978" spans="1:10">
      <c r="A5978" t="s">
        <v>140</v>
      </c>
      <c r="B5978" t="s">
        <v>322</v>
      </c>
      <c r="C5978">
        <v>2025</v>
      </c>
      <c r="D5978">
        <v>2</v>
      </c>
      <c r="E5978">
        <v>84730</v>
      </c>
      <c r="F5978" t="s">
        <v>290</v>
      </c>
      <c r="G5978">
        <v>1</v>
      </c>
      <c r="H5978" t="str">
        <f>_xlfn.XLOOKUP(Table1[[#This Row],[ZIPCODE]],Table2[Zip Code],Table2[County])</f>
        <v>Sevier</v>
      </c>
      <c r="I5978" t="str">
        <f>_xlfn.XLOOKUP(Table1[[#This Row],[ZIPCODE]],Table3[zip],Table3[county])</f>
        <v>Sevier County</v>
      </c>
      <c r="J5978" t="str">
        <f>IFERROR(Table1[[#This Row],[County (Utah.gov)]], SUBSTITUTE(Table1[[#This Row],[County (WPR)]], " County", ""))</f>
        <v>Sevier</v>
      </c>
    </row>
    <row r="5979" spans="1:10">
      <c r="A5979" t="s">
        <v>140</v>
      </c>
      <c r="B5979" t="s">
        <v>322</v>
      </c>
      <c r="C5979">
        <v>2025</v>
      </c>
      <c r="D5979">
        <v>2</v>
      </c>
      <c r="E5979">
        <v>84737</v>
      </c>
      <c r="F5979" t="s">
        <v>290</v>
      </c>
      <c r="G5979">
        <v>2</v>
      </c>
      <c r="H5979" t="str">
        <f>_xlfn.XLOOKUP(Table1[[#This Row],[ZIPCODE]],Table2[Zip Code],Table2[County])</f>
        <v>Washington</v>
      </c>
      <c r="I5979" t="str">
        <f>_xlfn.XLOOKUP(Table1[[#This Row],[ZIPCODE]],Table3[zip],Table3[county])</f>
        <v>Washington County</v>
      </c>
      <c r="J5979" t="str">
        <f>IFERROR(Table1[[#This Row],[County (Utah.gov)]], SUBSTITUTE(Table1[[#This Row],[County (WPR)]], " County", ""))</f>
        <v>Washington</v>
      </c>
    </row>
    <row r="5980" spans="1:10">
      <c r="A5980" t="s">
        <v>140</v>
      </c>
      <c r="B5980" t="s">
        <v>322</v>
      </c>
      <c r="C5980">
        <v>2025</v>
      </c>
      <c r="D5980">
        <v>2</v>
      </c>
      <c r="E5980">
        <v>84737</v>
      </c>
      <c r="F5980" t="s">
        <v>291</v>
      </c>
      <c r="G5980">
        <v>7</v>
      </c>
      <c r="H5980" t="str">
        <f>_xlfn.XLOOKUP(Table1[[#This Row],[ZIPCODE]],Table2[Zip Code],Table2[County])</f>
        <v>Washington</v>
      </c>
      <c r="I5980" t="str">
        <f>_xlfn.XLOOKUP(Table1[[#This Row],[ZIPCODE]],Table3[zip],Table3[county])</f>
        <v>Washington County</v>
      </c>
      <c r="J5980" t="str">
        <f>IFERROR(Table1[[#This Row],[County (Utah.gov)]], SUBSTITUTE(Table1[[#This Row],[County (WPR)]], " County", ""))</f>
        <v>Washington</v>
      </c>
    </row>
    <row r="5981" spans="1:10">
      <c r="A5981" t="s">
        <v>140</v>
      </c>
      <c r="B5981" t="s">
        <v>322</v>
      </c>
      <c r="C5981">
        <v>2025</v>
      </c>
      <c r="D5981">
        <v>2</v>
      </c>
      <c r="E5981">
        <v>84739</v>
      </c>
      <c r="F5981" t="s">
        <v>290</v>
      </c>
      <c r="G5981">
        <v>1</v>
      </c>
      <c r="H5981" t="str">
        <f>_xlfn.XLOOKUP(Table1[[#This Row],[ZIPCODE]],Table2[Zip Code],Table2[County])</f>
        <v>Sevier</v>
      </c>
      <c r="I5981" t="str">
        <f>_xlfn.XLOOKUP(Table1[[#This Row],[ZIPCODE]],Table3[zip],Table3[county])</f>
        <v>Sevier County</v>
      </c>
      <c r="J5981" t="str">
        <f>IFERROR(Table1[[#This Row],[County (Utah.gov)]], SUBSTITUTE(Table1[[#This Row],[County (WPR)]], " County", ""))</f>
        <v>Sevier</v>
      </c>
    </row>
    <row r="5982" spans="1:10">
      <c r="A5982" t="s">
        <v>140</v>
      </c>
      <c r="B5982" t="s">
        <v>322</v>
      </c>
      <c r="C5982">
        <v>2025</v>
      </c>
      <c r="D5982">
        <v>2</v>
      </c>
      <c r="E5982">
        <v>84745</v>
      </c>
      <c r="F5982" t="s">
        <v>290</v>
      </c>
      <c r="G5982">
        <v>1</v>
      </c>
      <c r="H5982" t="str">
        <f>_xlfn.XLOOKUP(Table1[[#This Row],[ZIPCODE]],Table2[Zip Code],Table2[County])</f>
        <v>Washington</v>
      </c>
      <c r="I5982" t="str">
        <f>_xlfn.XLOOKUP(Table1[[#This Row],[ZIPCODE]],Table3[zip],Table3[county])</f>
        <v>Washington County</v>
      </c>
      <c r="J5982" t="str">
        <f>IFERROR(Table1[[#This Row],[County (Utah.gov)]], SUBSTITUTE(Table1[[#This Row],[County (WPR)]], " County", ""))</f>
        <v>Washington</v>
      </c>
    </row>
    <row r="5983" spans="1:10">
      <c r="A5983" t="s">
        <v>140</v>
      </c>
      <c r="B5983" t="s">
        <v>322</v>
      </c>
      <c r="C5983">
        <v>2025</v>
      </c>
      <c r="D5983">
        <v>2</v>
      </c>
      <c r="E5983">
        <v>84746</v>
      </c>
      <c r="F5983" t="s">
        <v>290</v>
      </c>
      <c r="G5983">
        <v>1</v>
      </c>
      <c r="H5983" t="str">
        <f>_xlfn.XLOOKUP(Table1[[#This Row],[ZIPCODE]],Table2[Zip Code],Table2[County])</f>
        <v>Washington</v>
      </c>
      <c r="I5983" t="str">
        <f>_xlfn.XLOOKUP(Table1[[#This Row],[ZIPCODE]],Table3[zip],Table3[county])</f>
        <v>Washington County</v>
      </c>
      <c r="J5983" t="str">
        <f>IFERROR(Table1[[#This Row],[County (Utah.gov)]], SUBSTITUTE(Table1[[#This Row],[County (WPR)]], " County", ""))</f>
        <v>Washington</v>
      </c>
    </row>
    <row r="5984" spans="1:10">
      <c r="A5984" t="s">
        <v>140</v>
      </c>
      <c r="B5984" t="s">
        <v>322</v>
      </c>
      <c r="C5984">
        <v>2025</v>
      </c>
      <c r="D5984">
        <v>2</v>
      </c>
      <c r="E5984">
        <v>84751</v>
      </c>
      <c r="F5984" t="s">
        <v>290</v>
      </c>
      <c r="G5984">
        <v>1</v>
      </c>
      <c r="H5984" t="str">
        <f>_xlfn.XLOOKUP(Table1[[#This Row],[ZIPCODE]],Table2[Zip Code],Table2[County])</f>
        <v>Beaver</v>
      </c>
      <c r="I5984" t="str">
        <f>_xlfn.XLOOKUP(Table1[[#This Row],[ZIPCODE]],Table3[zip],Table3[county])</f>
        <v>Beaver County</v>
      </c>
      <c r="J5984" t="str">
        <f>IFERROR(Table1[[#This Row],[County (Utah.gov)]], SUBSTITUTE(Table1[[#This Row],[County (WPR)]], " County", ""))</f>
        <v>Beaver</v>
      </c>
    </row>
    <row r="5985" spans="1:10">
      <c r="A5985" t="s">
        <v>140</v>
      </c>
      <c r="B5985" t="s">
        <v>322</v>
      </c>
      <c r="C5985">
        <v>2025</v>
      </c>
      <c r="D5985">
        <v>2</v>
      </c>
      <c r="E5985">
        <v>84752</v>
      </c>
      <c r="F5985" t="s">
        <v>290</v>
      </c>
      <c r="G5985">
        <v>1</v>
      </c>
      <c r="H5985" t="str">
        <f>_xlfn.XLOOKUP(Table1[[#This Row],[ZIPCODE]],Table2[Zip Code],Table2[County])</f>
        <v>Beaver</v>
      </c>
      <c r="I5985" t="str">
        <f>_xlfn.XLOOKUP(Table1[[#This Row],[ZIPCODE]],Table3[zip],Table3[county])</f>
        <v>Beaver County</v>
      </c>
      <c r="J5985" t="str">
        <f>IFERROR(Table1[[#This Row],[County (Utah.gov)]], SUBSTITUTE(Table1[[#This Row],[County (WPR)]], " County", ""))</f>
        <v>Beaver</v>
      </c>
    </row>
    <row r="5986" spans="1:10">
      <c r="A5986" t="s">
        <v>140</v>
      </c>
      <c r="B5986" t="s">
        <v>322</v>
      </c>
      <c r="C5986">
        <v>2025</v>
      </c>
      <c r="D5986">
        <v>2</v>
      </c>
      <c r="E5986">
        <v>84759</v>
      </c>
      <c r="F5986" t="s">
        <v>290</v>
      </c>
      <c r="G5986">
        <v>1</v>
      </c>
      <c r="H5986" t="str">
        <f>_xlfn.XLOOKUP(Table1[[#This Row],[ZIPCODE]],Table2[Zip Code],Table2[County])</f>
        <v>Garfield</v>
      </c>
      <c r="I5986" t="str">
        <f>_xlfn.XLOOKUP(Table1[[#This Row],[ZIPCODE]],Table3[zip],Table3[county])</f>
        <v>Garfield County</v>
      </c>
      <c r="J5986" t="str">
        <f>IFERROR(Table1[[#This Row],[County (Utah.gov)]], SUBSTITUTE(Table1[[#This Row],[County (WPR)]], " County", ""))</f>
        <v>Garfield</v>
      </c>
    </row>
    <row r="5987" spans="1:10">
      <c r="A5987" t="s">
        <v>140</v>
      </c>
      <c r="B5987" t="s">
        <v>322</v>
      </c>
      <c r="C5987">
        <v>2025</v>
      </c>
      <c r="D5987">
        <v>2</v>
      </c>
      <c r="E5987">
        <v>84765</v>
      </c>
      <c r="F5987" t="s">
        <v>291</v>
      </c>
      <c r="G5987">
        <v>3</v>
      </c>
      <c r="H5987" t="str">
        <f>_xlfn.XLOOKUP(Table1[[#This Row],[ZIPCODE]],Table2[Zip Code],Table2[County])</f>
        <v>Washington</v>
      </c>
      <c r="I5987" t="str">
        <f>_xlfn.XLOOKUP(Table1[[#This Row],[ZIPCODE]],Table3[zip],Table3[county])</f>
        <v>Washington County</v>
      </c>
      <c r="J5987" t="str">
        <f>IFERROR(Table1[[#This Row],[County (Utah.gov)]], SUBSTITUTE(Table1[[#This Row],[County (WPR)]], " County", ""))</f>
        <v>Washington</v>
      </c>
    </row>
    <row r="5988" spans="1:10">
      <c r="A5988" t="s">
        <v>140</v>
      </c>
      <c r="B5988" t="s">
        <v>322</v>
      </c>
      <c r="C5988">
        <v>2025</v>
      </c>
      <c r="D5988">
        <v>2</v>
      </c>
      <c r="E5988">
        <v>84770</v>
      </c>
      <c r="F5988" t="s">
        <v>290</v>
      </c>
      <c r="G5988">
        <v>7</v>
      </c>
      <c r="H5988" t="str">
        <f>_xlfn.XLOOKUP(Table1[[#This Row],[ZIPCODE]],Table2[Zip Code],Table2[County])</f>
        <v>Washington</v>
      </c>
      <c r="I5988" t="str">
        <f>_xlfn.XLOOKUP(Table1[[#This Row],[ZIPCODE]],Table3[zip],Table3[county])</f>
        <v>Washington County</v>
      </c>
      <c r="J5988" t="str">
        <f>IFERROR(Table1[[#This Row],[County (Utah.gov)]], SUBSTITUTE(Table1[[#This Row],[County (WPR)]], " County", ""))</f>
        <v>Washington</v>
      </c>
    </row>
    <row r="5989" spans="1:10">
      <c r="A5989" t="s">
        <v>140</v>
      </c>
      <c r="B5989" t="s">
        <v>322</v>
      </c>
      <c r="C5989">
        <v>2025</v>
      </c>
      <c r="D5989">
        <v>2</v>
      </c>
      <c r="E5989">
        <v>84770</v>
      </c>
      <c r="F5989" t="s">
        <v>291</v>
      </c>
      <c r="G5989">
        <v>6</v>
      </c>
      <c r="H5989" t="str">
        <f>_xlfn.XLOOKUP(Table1[[#This Row],[ZIPCODE]],Table2[Zip Code],Table2[County])</f>
        <v>Washington</v>
      </c>
      <c r="I5989" t="str">
        <f>_xlfn.XLOOKUP(Table1[[#This Row],[ZIPCODE]],Table3[zip],Table3[county])</f>
        <v>Washington County</v>
      </c>
      <c r="J5989" t="str">
        <f>IFERROR(Table1[[#This Row],[County (Utah.gov)]], SUBSTITUTE(Table1[[#This Row],[County (WPR)]], " County", ""))</f>
        <v>Washington</v>
      </c>
    </row>
    <row r="5990" spans="1:10">
      <c r="A5990" t="s">
        <v>140</v>
      </c>
      <c r="B5990" t="s">
        <v>322</v>
      </c>
      <c r="C5990">
        <v>2025</v>
      </c>
      <c r="D5990">
        <v>2</v>
      </c>
      <c r="E5990">
        <v>84780</v>
      </c>
      <c r="F5990" t="s">
        <v>290</v>
      </c>
      <c r="G5990">
        <v>5</v>
      </c>
      <c r="H5990" t="str">
        <f>_xlfn.XLOOKUP(Table1[[#This Row],[ZIPCODE]],Table2[Zip Code],Table2[County])</f>
        <v>Washington</v>
      </c>
      <c r="I5990" t="str">
        <f>_xlfn.XLOOKUP(Table1[[#This Row],[ZIPCODE]],Table3[zip],Table3[county])</f>
        <v>Washington County</v>
      </c>
      <c r="J5990" t="str">
        <f>IFERROR(Table1[[#This Row],[County (Utah.gov)]], SUBSTITUTE(Table1[[#This Row],[County (WPR)]], " County", ""))</f>
        <v>Washington</v>
      </c>
    </row>
    <row r="5991" spans="1:10">
      <c r="A5991" t="s">
        <v>140</v>
      </c>
      <c r="B5991" t="s">
        <v>322</v>
      </c>
      <c r="C5991">
        <v>2025</v>
      </c>
      <c r="D5991">
        <v>2</v>
      </c>
      <c r="E5991">
        <v>84780</v>
      </c>
      <c r="F5991" t="s">
        <v>291</v>
      </c>
      <c r="G5991">
        <v>3</v>
      </c>
      <c r="H5991" t="str">
        <f>_xlfn.XLOOKUP(Table1[[#This Row],[ZIPCODE]],Table2[Zip Code],Table2[County])</f>
        <v>Washington</v>
      </c>
      <c r="I5991" t="str">
        <f>_xlfn.XLOOKUP(Table1[[#This Row],[ZIPCODE]],Table3[zip],Table3[county])</f>
        <v>Washington County</v>
      </c>
      <c r="J5991" t="str">
        <f>IFERROR(Table1[[#This Row],[County (Utah.gov)]], SUBSTITUTE(Table1[[#This Row],[County (WPR)]], " County", ""))</f>
        <v>Washington</v>
      </c>
    </row>
    <row r="5992" spans="1:10">
      <c r="A5992" t="s">
        <v>140</v>
      </c>
      <c r="B5992" t="s">
        <v>322</v>
      </c>
      <c r="C5992">
        <v>2025</v>
      </c>
      <c r="D5992">
        <v>2</v>
      </c>
      <c r="E5992">
        <v>84790</v>
      </c>
      <c r="F5992" t="s">
        <v>290</v>
      </c>
      <c r="G5992">
        <v>11</v>
      </c>
      <c r="H5992" t="str">
        <f>_xlfn.XLOOKUP(Table1[[#This Row],[ZIPCODE]],Table2[Zip Code],Table2[County])</f>
        <v>Washington</v>
      </c>
      <c r="I5992" t="str">
        <f>_xlfn.XLOOKUP(Table1[[#This Row],[ZIPCODE]],Table3[zip],Table3[county])</f>
        <v>Washington County</v>
      </c>
      <c r="J5992" t="str">
        <f>IFERROR(Table1[[#This Row],[County (Utah.gov)]], SUBSTITUTE(Table1[[#This Row],[County (WPR)]], " County", ""))</f>
        <v>Washington</v>
      </c>
    </row>
    <row r="5993" spans="1:10">
      <c r="A5993" t="s">
        <v>140</v>
      </c>
      <c r="B5993" t="s">
        <v>322</v>
      </c>
      <c r="C5993">
        <v>2025</v>
      </c>
      <c r="D5993">
        <v>2</v>
      </c>
      <c r="E5993">
        <v>84790</v>
      </c>
      <c r="F5993" t="s">
        <v>291</v>
      </c>
      <c r="G5993">
        <v>2</v>
      </c>
      <c r="H5993" t="str">
        <f>_xlfn.XLOOKUP(Table1[[#This Row],[ZIPCODE]],Table2[Zip Code],Table2[County])</f>
        <v>Washington</v>
      </c>
      <c r="I5993" t="str">
        <f>_xlfn.XLOOKUP(Table1[[#This Row],[ZIPCODE]],Table3[zip],Table3[county])</f>
        <v>Washington County</v>
      </c>
      <c r="J5993" t="str">
        <f>IFERROR(Table1[[#This Row],[County (Utah.gov)]], SUBSTITUTE(Table1[[#This Row],[County (WPR)]], " County", ""))</f>
        <v>Washington</v>
      </c>
    </row>
    <row r="5994" spans="1:10">
      <c r="A5994" t="s">
        <v>140</v>
      </c>
      <c r="B5994" t="s">
        <v>330</v>
      </c>
      <c r="C5994">
        <v>2025</v>
      </c>
      <c r="D5994">
        <v>2</v>
      </c>
      <c r="E5994">
        <v>84003</v>
      </c>
      <c r="F5994" t="s">
        <v>290</v>
      </c>
      <c r="G5994">
        <v>1</v>
      </c>
      <c r="H5994" t="str">
        <f>_xlfn.XLOOKUP(Table1[[#This Row],[ZIPCODE]],Table2[Zip Code],Table2[County])</f>
        <v>Utah</v>
      </c>
      <c r="I5994" t="str">
        <f>_xlfn.XLOOKUP(Table1[[#This Row],[ZIPCODE]],Table3[zip],Table3[county])</f>
        <v>Utah County</v>
      </c>
      <c r="J5994" t="str">
        <f>IFERROR(Table1[[#This Row],[County (Utah.gov)]], SUBSTITUTE(Table1[[#This Row],[County (WPR)]], " County", ""))</f>
        <v>Utah</v>
      </c>
    </row>
    <row r="5995" spans="1:10">
      <c r="A5995" t="s">
        <v>140</v>
      </c>
      <c r="B5995" t="s">
        <v>330</v>
      </c>
      <c r="C5995">
        <v>2025</v>
      </c>
      <c r="D5995">
        <v>2</v>
      </c>
      <c r="E5995">
        <v>84005</v>
      </c>
      <c r="F5995" t="s">
        <v>290</v>
      </c>
      <c r="G5995">
        <v>1</v>
      </c>
      <c r="H5995" t="e">
        <f>_xlfn.XLOOKUP(Table1[[#This Row],[ZIPCODE]],Table2[Zip Code],Table2[County])</f>
        <v>#N/A</v>
      </c>
      <c r="I5995" t="str">
        <f>_xlfn.XLOOKUP(Table1[[#This Row],[ZIPCODE]],Table3[zip],Table3[county])</f>
        <v>Utah County</v>
      </c>
      <c r="J5995" t="str">
        <f>IFERROR(Table1[[#This Row],[County (Utah.gov)]], SUBSTITUTE(Table1[[#This Row],[County (WPR)]], " County", ""))</f>
        <v>Utah</v>
      </c>
    </row>
    <row r="5996" spans="1:10">
      <c r="A5996" t="s">
        <v>140</v>
      </c>
      <c r="B5996" t="s">
        <v>330</v>
      </c>
      <c r="C5996">
        <v>2025</v>
      </c>
      <c r="D5996">
        <v>2</v>
      </c>
      <c r="E5996">
        <v>84014</v>
      </c>
      <c r="F5996" t="s">
        <v>290</v>
      </c>
      <c r="G5996">
        <v>1</v>
      </c>
      <c r="H5996" t="str">
        <f>_xlfn.XLOOKUP(Table1[[#This Row],[ZIPCODE]],Table2[Zip Code],Table2[County])</f>
        <v>Davis</v>
      </c>
      <c r="I5996" t="str">
        <f>_xlfn.XLOOKUP(Table1[[#This Row],[ZIPCODE]],Table3[zip],Table3[county])</f>
        <v>Davis County</v>
      </c>
      <c r="J5996" t="str">
        <f>IFERROR(Table1[[#This Row],[County (Utah.gov)]], SUBSTITUTE(Table1[[#This Row],[County (WPR)]], " County", ""))</f>
        <v>Davis</v>
      </c>
    </row>
    <row r="5997" spans="1:10">
      <c r="A5997" t="s">
        <v>140</v>
      </c>
      <c r="B5997" t="s">
        <v>330</v>
      </c>
      <c r="C5997">
        <v>2025</v>
      </c>
      <c r="D5997">
        <v>2</v>
      </c>
      <c r="E5997">
        <v>84015</v>
      </c>
      <c r="F5997" t="s">
        <v>291</v>
      </c>
      <c r="G5997">
        <v>1</v>
      </c>
      <c r="H5997" t="str">
        <f>_xlfn.XLOOKUP(Table1[[#This Row],[ZIPCODE]],Table2[Zip Code],Table2[County])</f>
        <v>Davis</v>
      </c>
      <c r="I5997" t="str">
        <f>_xlfn.XLOOKUP(Table1[[#This Row],[ZIPCODE]],Table3[zip],Table3[county])</f>
        <v>Davis County</v>
      </c>
      <c r="J5997" t="str">
        <f>IFERROR(Table1[[#This Row],[County (Utah.gov)]], SUBSTITUTE(Table1[[#This Row],[County (WPR)]], " County", ""))</f>
        <v>Davis</v>
      </c>
    </row>
    <row r="5998" spans="1:10">
      <c r="A5998" t="s">
        <v>140</v>
      </c>
      <c r="B5998" t="s">
        <v>330</v>
      </c>
      <c r="C5998">
        <v>2025</v>
      </c>
      <c r="D5998">
        <v>2</v>
      </c>
      <c r="E5998">
        <v>84017</v>
      </c>
      <c r="F5998" t="s">
        <v>290</v>
      </c>
      <c r="G5998">
        <v>1</v>
      </c>
      <c r="H5998" t="str">
        <f>_xlfn.XLOOKUP(Table1[[#This Row],[ZIPCODE]],Table2[Zip Code],Table2[County])</f>
        <v>Summit</v>
      </c>
      <c r="I5998" t="str">
        <f>_xlfn.XLOOKUP(Table1[[#This Row],[ZIPCODE]],Table3[zip],Table3[county])</f>
        <v>Summit County</v>
      </c>
      <c r="J5998" t="str">
        <f>IFERROR(Table1[[#This Row],[County (Utah.gov)]], SUBSTITUTE(Table1[[#This Row],[County (WPR)]], " County", ""))</f>
        <v>Summit</v>
      </c>
    </row>
    <row r="5999" spans="1:10">
      <c r="A5999" t="s">
        <v>140</v>
      </c>
      <c r="B5999" t="s">
        <v>330</v>
      </c>
      <c r="C5999">
        <v>2025</v>
      </c>
      <c r="D5999">
        <v>2</v>
      </c>
      <c r="E5999">
        <v>84025</v>
      </c>
      <c r="F5999" t="s">
        <v>290</v>
      </c>
      <c r="G5999">
        <v>1</v>
      </c>
      <c r="H5999" t="str">
        <f>_xlfn.XLOOKUP(Table1[[#This Row],[ZIPCODE]],Table2[Zip Code],Table2[County])</f>
        <v>Davis</v>
      </c>
      <c r="I5999" t="str">
        <f>_xlfn.XLOOKUP(Table1[[#This Row],[ZIPCODE]],Table3[zip],Table3[county])</f>
        <v>Davis County</v>
      </c>
      <c r="J5999" t="str">
        <f>IFERROR(Table1[[#This Row],[County (Utah.gov)]], SUBSTITUTE(Table1[[#This Row],[County (WPR)]], " County", ""))</f>
        <v>Davis</v>
      </c>
    </row>
    <row r="6000" spans="1:10">
      <c r="A6000" t="s">
        <v>140</v>
      </c>
      <c r="B6000" t="s">
        <v>330</v>
      </c>
      <c r="C6000">
        <v>2025</v>
      </c>
      <c r="D6000">
        <v>2</v>
      </c>
      <c r="E6000">
        <v>84050</v>
      </c>
      <c r="F6000" t="s">
        <v>290</v>
      </c>
      <c r="G6000">
        <v>1</v>
      </c>
      <c r="H6000" t="str">
        <f>_xlfn.XLOOKUP(Table1[[#This Row],[ZIPCODE]],Table2[Zip Code],Table2[County])</f>
        <v>Morgan</v>
      </c>
      <c r="I6000" t="str">
        <f>_xlfn.XLOOKUP(Table1[[#This Row],[ZIPCODE]],Table3[zip],Table3[county])</f>
        <v>Morgan County</v>
      </c>
      <c r="J6000" t="str">
        <f>IFERROR(Table1[[#This Row],[County (Utah.gov)]], SUBSTITUTE(Table1[[#This Row],[County (WPR)]], " County", ""))</f>
        <v>Morgan</v>
      </c>
    </row>
    <row r="6001" spans="1:10">
      <c r="A6001" t="s">
        <v>140</v>
      </c>
      <c r="B6001" t="s">
        <v>330</v>
      </c>
      <c r="C6001">
        <v>2025</v>
      </c>
      <c r="D6001">
        <v>2</v>
      </c>
      <c r="E6001">
        <v>84058</v>
      </c>
      <c r="F6001" t="s">
        <v>290</v>
      </c>
      <c r="G6001">
        <v>1</v>
      </c>
      <c r="H6001" t="str">
        <f>_xlfn.XLOOKUP(Table1[[#This Row],[ZIPCODE]],Table2[Zip Code],Table2[County])</f>
        <v>Utah</v>
      </c>
      <c r="I6001" t="str">
        <f>_xlfn.XLOOKUP(Table1[[#This Row],[ZIPCODE]],Table3[zip],Table3[county])</f>
        <v>Utah County</v>
      </c>
      <c r="J6001" t="str">
        <f>IFERROR(Table1[[#This Row],[County (Utah.gov)]], SUBSTITUTE(Table1[[#This Row],[County (WPR)]], " County", ""))</f>
        <v>Utah</v>
      </c>
    </row>
    <row r="6002" spans="1:10">
      <c r="A6002" t="s">
        <v>140</v>
      </c>
      <c r="B6002" t="s">
        <v>330</v>
      </c>
      <c r="C6002">
        <v>2025</v>
      </c>
      <c r="D6002">
        <v>2</v>
      </c>
      <c r="E6002">
        <v>84062</v>
      </c>
      <c r="F6002" t="s">
        <v>290</v>
      </c>
      <c r="G6002">
        <v>1</v>
      </c>
      <c r="H6002" t="str">
        <f>_xlfn.XLOOKUP(Table1[[#This Row],[ZIPCODE]],Table2[Zip Code],Table2[County])</f>
        <v>Utah</v>
      </c>
      <c r="I6002" t="str">
        <f>_xlfn.XLOOKUP(Table1[[#This Row],[ZIPCODE]],Table3[zip],Table3[county])</f>
        <v>Utah County</v>
      </c>
      <c r="J6002" t="str">
        <f>IFERROR(Table1[[#This Row],[County (Utah.gov)]], SUBSTITUTE(Table1[[#This Row],[County (WPR)]], " County", ""))</f>
        <v>Utah</v>
      </c>
    </row>
    <row r="6003" spans="1:10">
      <c r="A6003" t="s">
        <v>140</v>
      </c>
      <c r="B6003" t="s">
        <v>330</v>
      </c>
      <c r="C6003">
        <v>2025</v>
      </c>
      <c r="D6003">
        <v>2</v>
      </c>
      <c r="E6003">
        <v>84075</v>
      </c>
      <c r="F6003" t="s">
        <v>290</v>
      </c>
      <c r="G6003">
        <v>2</v>
      </c>
      <c r="H6003" t="str">
        <f>_xlfn.XLOOKUP(Table1[[#This Row],[ZIPCODE]],Table2[Zip Code],Table2[County])</f>
        <v>Davis</v>
      </c>
      <c r="I6003" t="str">
        <f>_xlfn.XLOOKUP(Table1[[#This Row],[ZIPCODE]],Table3[zip],Table3[county])</f>
        <v>Davis County</v>
      </c>
      <c r="J6003" t="str">
        <f>IFERROR(Table1[[#This Row],[County (Utah.gov)]], SUBSTITUTE(Table1[[#This Row],[County (WPR)]], " County", ""))</f>
        <v>Davis</v>
      </c>
    </row>
    <row r="6004" spans="1:10">
      <c r="A6004" t="s">
        <v>140</v>
      </c>
      <c r="B6004" t="s">
        <v>330</v>
      </c>
      <c r="C6004">
        <v>2025</v>
      </c>
      <c r="D6004">
        <v>2</v>
      </c>
      <c r="E6004">
        <v>84081</v>
      </c>
      <c r="F6004" t="s">
        <v>290</v>
      </c>
      <c r="G6004">
        <v>1</v>
      </c>
      <c r="H6004" t="e">
        <f>_xlfn.XLOOKUP(Table1[[#This Row],[ZIPCODE]],Table2[Zip Code],Table2[County])</f>
        <v>#N/A</v>
      </c>
      <c r="I6004" t="str">
        <f>_xlfn.XLOOKUP(Table1[[#This Row],[ZIPCODE]],Table3[zip],Table3[county])</f>
        <v>Salt Lake County</v>
      </c>
      <c r="J6004" t="str">
        <f>IFERROR(Table1[[#This Row],[County (Utah.gov)]], SUBSTITUTE(Table1[[#This Row],[County (WPR)]], " County", ""))</f>
        <v>Salt Lake</v>
      </c>
    </row>
    <row r="6005" spans="1:10">
      <c r="A6005" t="s">
        <v>140</v>
      </c>
      <c r="B6005" t="s">
        <v>330</v>
      </c>
      <c r="C6005">
        <v>2025</v>
      </c>
      <c r="D6005">
        <v>2</v>
      </c>
      <c r="E6005">
        <v>84401</v>
      </c>
      <c r="F6005" t="s">
        <v>290</v>
      </c>
      <c r="G6005">
        <v>1</v>
      </c>
      <c r="H6005" t="str">
        <f>_xlfn.XLOOKUP(Table1[[#This Row],[ZIPCODE]],Table2[Zip Code],Table2[County])</f>
        <v>Weber</v>
      </c>
      <c r="I6005" t="str">
        <f>_xlfn.XLOOKUP(Table1[[#This Row],[ZIPCODE]],Table3[zip],Table3[county])</f>
        <v>Weber County</v>
      </c>
      <c r="J6005" t="str">
        <f>IFERROR(Table1[[#This Row],[County (Utah.gov)]], SUBSTITUTE(Table1[[#This Row],[County (WPR)]], " County", ""))</f>
        <v>Weber</v>
      </c>
    </row>
    <row r="6006" spans="1:10">
      <c r="A6006" t="s">
        <v>140</v>
      </c>
      <c r="B6006" t="s">
        <v>330</v>
      </c>
      <c r="C6006">
        <v>2025</v>
      </c>
      <c r="D6006">
        <v>2</v>
      </c>
      <c r="E6006">
        <v>84404</v>
      </c>
      <c r="F6006" t="s">
        <v>290</v>
      </c>
      <c r="G6006">
        <v>1</v>
      </c>
      <c r="H6006" t="str">
        <f>_xlfn.XLOOKUP(Table1[[#This Row],[ZIPCODE]],Table2[Zip Code],Table2[County])</f>
        <v>Weber</v>
      </c>
      <c r="I6006" t="str">
        <f>_xlfn.XLOOKUP(Table1[[#This Row],[ZIPCODE]],Table3[zip],Table3[county])</f>
        <v>Weber County</v>
      </c>
      <c r="J6006" t="str">
        <f>IFERROR(Table1[[#This Row],[County (Utah.gov)]], SUBSTITUTE(Table1[[#This Row],[County (WPR)]], " County", ""))</f>
        <v>Weber</v>
      </c>
    </row>
    <row r="6007" spans="1:10">
      <c r="A6007" t="s">
        <v>140</v>
      </c>
      <c r="B6007" t="s">
        <v>330</v>
      </c>
      <c r="C6007">
        <v>2025</v>
      </c>
      <c r="D6007">
        <v>2</v>
      </c>
      <c r="E6007">
        <v>84511</v>
      </c>
      <c r="F6007" t="s">
        <v>290</v>
      </c>
      <c r="G6007">
        <v>1</v>
      </c>
      <c r="H6007" t="str">
        <f>_xlfn.XLOOKUP(Table1[[#This Row],[ZIPCODE]],Table2[Zip Code],Table2[County])</f>
        <v>San Juan</v>
      </c>
      <c r="I6007" t="str">
        <f>_xlfn.XLOOKUP(Table1[[#This Row],[ZIPCODE]],Table3[zip],Table3[county])</f>
        <v>San Juan County</v>
      </c>
      <c r="J6007" t="str">
        <f>IFERROR(Table1[[#This Row],[County (Utah.gov)]], SUBSTITUTE(Table1[[#This Row],[County (WPR)]], " County", ""))</f>
        <v>San Juan</v>
      </c>
    </row>
    <row r="6008" spans="1:10">
      <c r="A6008" t="s">
        <v>140</v>
      </c>
      <c r="B6008" t="s">
        <v>330</v>
      </c>
      <c r="C6008">
        <v>2025</v>
      </c>
      <c r="D6008">
        <v>2</v>
      </c>
      <c r="E6008">
        <v>84534</v>
      </c>
      <c r="F6008" t="s">
        <v>290</v>
      </c>
      <c r="G6008">
        <v>1</v>
      </c>
      <c r="H6008" t="str">
        <f>_xlfn.XLOOKUP(Table1[[#This Row],[ZIPCODE]],Table2[Zip Code],Table2[County])</f>
        <v>San Juan</v>
      </c>
      <c r="I6008" t="str">
        <f>_xlfn.XLOOKUP(Table1[[#This Row],[ZIPCODE]],Table3[zip],Table3[county])</f>
        <v>San Juan County</v>
      </c>
      <c r="J6008" t="str">
        <f>IFERROR(Table1[[#This Row],[County (Utah.gov)]], SUBSTITUTE(Table1[[#This Row],[County (WPR)]], " County", ""))</f>
        <v>San Juan</v>
      </c>
    </row>
    <row r="6009" spans="1:10">
      <c r="A6009" t="s">
        <v>140</v>
      </c>
      <c r="B6009" t="s">
        <v>330</v>
      </c>
      <c r="C6009">
        <v>2025</v>
      </c>
      <c r="D6009">
        <v>2</v>
      </c>
      <c r="E6009">
        <v>84535</v>
      </c>
      <c r="F6009" t="s">
        <v>290</v>
      </c>
      <c r="G6009">
        <v>2</v>
      </c>
      <c r="H6009" t="str">
        <f>_xlfn.XLOOKUP(Table1[[#This Row],[ZIPCODE]],Table2[Zip Code],Table2[County])</f>
        <v>San Juan</v>
      </c>
      <c r="I6009" t="str">
        <f>_xlfn.XLOOKUP(Table1[[#This Row],[ZIPCODE]],Table3[zip],Table3[county])</f>
        <v>San Juan County</v>
      </c>
      <c r="J6009" t="str">
        <f>IFERROR(Table1[[#This Row],[County (Utah.gov)]], SUBSTITUTE(Table1[[#This Row],[County (WPR)]], " County", ""))</f>
        <v>San Juan</v>
      </c>
    </row>
    <row r="6010" spans="1:10">
      <c r="A6010" t="s">
        <v>140</v>
      </c>
      <c r="B6010" t="s">
        <v>330</v>
      </c>
      <c r="C6010">
        <v>2025</v>
      </c>
      <c r="D6010">
        <v>2</v>
      </c>
      <c r="E6010">
        <v>84606</v>
      </c>
      <c r="F6010" t="s">
        <v>290</v>
      </c>
      <c r="G6010">
        <v>1</v>
      </c>
      <c r="H6010" t="str">
        <f>_xlfn.XLOOKUP(Table1[[#This Row],[ZIPCODE]],Table2[Zip Code],Table2[County])</f>
        <v>Utah</v>
      </c>
      <c r="I6010" t="str">
        <f>_xlfn.XLOOKUP(Table1[[#This Row],[ZIPCODE]],Table3[zip],Table3[county])</f>
        <v>Utah County</v>
      </c>
      <c r="J6010" t="str">
        <f>IFERROR(Table1[[#This Row],[County (Utah.gov)]], SUBSTITUTE(Table1[[#This Row],[County (WPR)]], " County", ""))</f>
        <v>Utah</v>
      </c>
    </row>
    <row r="6011" spans="1:10">
      <c r="A6011" t="s">
        <v>140</v>
      </c>
      <c r="B6011" t="s">
        <v>330</v>
      </c>
      <c r="C6011">
        <v>2025</v>
      </c>
      <c r="D6011">
        <v>2</v>
      </c>
      <c r="E6011">
        <v>84653</v>
      </c>
      <c r="F6011" t="s">
        <v>290</v>
      </c>
      <c r="G6011">
        <v>1</v>
      </c>
      <c r="H6011" t="str">
        <f>_xlfn.XLOOKUP(Table1[[#This Row],[ZIPCODE]],Table2[Zip Code],Table2[County])</f>
        <v>Utah</v>
      </c>
      <c r="I6011" t="str">
        <f>_xlfn.XLOOKUP(Table1[[#This Row],[ZIPCODE]],Table3[zip],Table3[county])</f>
        <v>Utah County</v>
      </c>
      <c r="J6011" t="str">
        <f>IFERROR(Table1[[#This Row],[County (Utah.gov)]], SUBSTITUTE(Table1[[#This Row],[County (WPR)]], " County", ""))</f>
        <v>Utah</v>
      </c>
    </row>
    <row r="6012" spans="1:10">
      <c r="A6012" t="s">
        <v>140</v>
      </c>
      <c r="B6012" t="s">
        <v>330</v>
      </c>
      <c r="C6012">
        <v>2025</v>
      </c>
      <c r="D6012">
        <v>2</v>
      </c>
      <c r="E6012">
        <v>84660</v>
      </c>
      <c r="F6012" t="s">
        <v>290</v>
      </c>
      <c r="G6012">
        <v>1</v>
      </c>
      <c r="H6012" t="str">
        <f>_xlfn.XLOOKUP(Table1[[#This Row],[ZIPCODE]],Table2[Zip Code],Table2[County])</f>
        <v>Utah</v>
      </c>
      <c r="I6012" t="str">
        <f>_xlfn.XLOOKUP(Table1[[#This Row],[ZIPCODE]],Table3[zip],Table3[county])</f>
        <v>Utah County</v>
      </c>
      <c r="J6012" t="str">
        <f>IFERROR(Table1[[#This Row],[County (Utah.gov)]], SUBSTITUTE(Table1[[#This Row],[County (WPR)]], " County", ""))</f>
        <v>Utah</v>
      </c>
    </row>
    <row r="6013" spans="1:10">
      <c r="A6013" t="s">
        <v>140</v>
      </c>
      <c r="B6013" t="s">
        <v>330</v>
      </c>
      <c r="C6013">
        <v>2025</v>
      </c>
      <c r="D6013">
        <v>2</v>
      </c>
      <c r="E6013">
        <v>84667</v>
      </c>
      <c r="F6013" t="s">
        <v>290</v>
      </c>
      <c r="G6013">
        <v>1</v>
      </c>
      <c r="H6013" t="str">
        <f>_xlfn.XLOOKUP(Table1[[#This Row],[ZIPCODE]],Table2[Zip Code],Table2[County])</f>
        <v>Sanpete</v>
      </c>
      <c r="I6013" t="str">
        <f>_xlfn.XLOOKUP(Table1[[#This Row],[ZIPCODE]],Table3[zip],Table3[county])</f>
        <v>Sanpete County</v>
      </c>
      <c r="J6013" t="str">
        <f>IFERROR(Table1[[#This Row],[County (Utah.gov)]], SUBSTITUTE(Table1[[#This Row],[County (WPR)]], " County", ""))</f>
        <v>Sanpete</v>
      </c>
    </row>
    <row r="6014" spans="1:10">
      <c r="A6014" t="s">
        <v>140</v>
      </c>
      <c r="B6014" t="s">
        <v>330</v>
      </c>
      <c r="C6014">
        <v>2025</v>
      </c>
      <c r="D6014">
        <v>2</v>
      </c>
      <c r="E6014">
        <v>84713</v>
      </c>
      <c r="F6014" t="s">
        <v>290</v>
      </c>
      <c r="G6014">
        <v>1</v>
      </c>
      <c r="H6014" t="str">
        <f>_xlfn.XLOOKUP(Table1[[#This Row],[ZIPCODE]],Table2[Zip Code],Table2[County])</f>
        <v>Beaver</v>
      </c>
      <c r="I6014" t="str">
        <f>_xlfn.XLOOKUP(Table1[[#This Row],[ZIPCODE]],Table3[zip],Table3[county])</f>
        <v>Beaver County</v>
      </c>
      <c r="J6014" t="str">
        <f>IFERROR(Table1[[#This Row],[County (Utah.gov)]], SUBSTITUTE(Table1[[#This Row],[County (WPR)]], " County", ""))</f>
        <v>Beaver</v>
      </c>
    </row>
    <row r="6015" spans="1:10">
      <c r="A6015" t="s">
        <v>140</v>
      </c>
      <c r="B6015" t="s">
        <v>330</v>
      </c>
      <c r="C6015">
        <v>2025</v>
      </c>
      <c r="D6015">
        <v>2</v>
      </c>
      <c r="E6015">
        <v>84737</v>
      </c>
      <c r="F6015" t="s">
        <v>290</v>
      </c>
      <c r="G6015">
        <v>1</v>
      </c>
      <c r="H6015" t="str">
        <f>_xlfn.XLOOKUP(Table1[[#This Row],[ZIPCODE]],Table2[Zip Code],Table2[County])</f>
        <v>Washington</v>
      </c>
      <c r="I6015" t="str">
        <f>_xlfn.XLOOKUP(Table1[[#This Row],[ZIPCODE]],Table3[zip],Table3[county])</f>
        <v>Washington County</v>
      </c>
      <c r="J6015" t="str">
        <f>IFERROR(Table1[[#This Row],[County (Utah.gov)]], SUBSTITUTE(Table1[[#This Row],[County (WPR)]], " County", ""))</f>
        <v>Washington</v>
      </c>
    </row>
    <row r="6016" spans="1:10">
      <c r="A6016" t="s">
        <v>140</v>
      </c>
      <c r="B6016" t="s">
        <v>330</v>
      </c>
      <c r="C6016">
        <v>2025</v>
      </c>
      <c r="D6016">
        <v>2</v>
      </c>
      <c r="E6016">
        <v>84790</v>
      </c>
      <c r="F6016" t="s">
        <v>290</v>
      </c>
      <c r="G6016">
        <v>1</v>
      </c>
      <c r="H6016" t="str">
        <f>_xlfn.XLOOKUP(Table1[[#This Row],[ZIPCODE]],Table2[Zip Code],Table2[County])</f>
        <v>Washington</v>
      </c>
      <c r="I6016" t="str">
        <f>_xlfn.XLOOKUP(Table1[[#This Row],[ZIPCODE]],Table3[zip],Table3[county])</f>
        <v>Washington County</v>
      </c>
      <c r="J6016" t="str">
        <f>IFERROR(Table1[[#This Row],[County (Utah.gov)]], SUBSTITUTE(Table1[[#This Row],[County (WPR)]], " County", ""))</f>
        <v>Washington</v>
      </c>
    </row>
  </sheetData>
  <pageMargins left="0.7" right="0.7" top="0.75" bottom="0.75" header="0.3" footer="0.3"/>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25"/>
  <sheetViews>
    <sheetView zoomScale="98" zoomScaleNormal="98" workbookViewId="0">
      <selection activeCell="B22" sqref="B22"/>
    </sheetView>
  </sheetViews>
  <sheetFormatPr defaultColWidth="9" defaultRowHeight="15"/>
  <cols>
    <col min="1" max="1" width="12.140625" style="2" bestFit="1" customWidth="1"/>
    <col min="2" max="2" width="9.85546875" style="2" bestFit="1" customWidth="1"/>
    <col min="3" max="3" width="10.28515625" style="2" customWidth="1"/>
    <col min="4" max="16384" width="9" style="2"/>
  </cols>
  <sheetData>
    <row r="1" spans="1:38">
      <c r="A1" s="54" t="s">
        <v>48</v>
      </c>
      <c r="B1" s="55" t="s">
        <v>168</v>
      </c>
      <c r="C1" s="103" t="s">
        <v>200</v>
      </c>
      <c r="D1" s="5" t="s">
        <v>124</v>
      </c>
      <c r="E1" s="5"/>
      <c r="F1" s="5"/>
      <c r="M1" s="5" t="s">
        <v>198</v>
      </c>
      <c r="N1" s="5"/>
      <c r="O1" s="5"/>
      <c r="V1" s="5" t="s">
        <v>197</v>
      </c>
      <c r="W1" s="5"/>
      <c r="X1" s="5"/>
    </row>
    <row r="2" spans="1:38">
      <c r="A2" s="17" t="s">
        <v>15</v>
      </c>
      <c r="B2" s="47">
        <f>AVERAGE($E$9:$E$23)</f>
        <v>1.1631452329815202</v>
      </c>
      <c r="C2" s="103">
        <v>1.0249999999999999</v>
      </c>
      <c r="D2" s="3" t="s">
        <v>5</v>
      </c>
      <c r="E2" s="3" t="s">
        <v>15</v>
      </c>
      <c r="F2" s="3" t="s">
        <v>16</v>
      </c>
      <c r="G2" s="3" t="s">
        <v>4</v>
      </c>
      <c r="H2" s="3" t="s">
        <v>1</v>
      </c>
      <c r="I2" s="3" t="s">
        <v>3</v>
      </c>
      <c r="J2" s="3" t="s">
        <v>2</v>
      </c>
      <c r="K2" s="3" t="s">
        <v>17</v>
      </c>
      <c r="M2" s="3" t="s">
        <v>5</v>
      </c>
      <c r="N2" s="3" t="s">
        <v>15</v>
      </c>
      <c r="O2" s="3" t="s">
        <v>16</v>
      </c>
      <c r="P2" s="3" t="s">
        <v>4</v>
      </c>
      <c r="Q2" s="3" t="s">
        <v>1</v>
      </c>
      <c r="R2" s="3" t="s">
        <v>3</v>
      </c>
      <c r="S2" s="3" t="s">
        <v>2</v>
      </c>
      <c r="T2" s="3" t="s">
        <v>17</v>
      </c>
      <c r="V2" s="3" t="s">
        <v>5</v>
      </c>
      <c r="W2" s="3" t="s">
        <v>15</v>
      </c>
      <c r="X2" s="3" t="s">
        <v>16</v>
      </c>
      <c r="Y2" s="3" t="s">
        <v>4</v>
      </c>
      <c r="Z2" s="3" t="s">
        <v>1</v>
      </c>
      <c r="AA2" s="3" t="s">
        <v>3</v>
      </c>
      <c r="AB2" s="3" t="s">
        <v>2</v>
      </c>
      <c r="AC2" s="3" t="s">
        <v>17</v>
      </c>
      <c r="AF2" s="102" t="s">
        <v>15</v>
      </c>
      <c r="AG2" s="102" t="s">
        <v>16</v>
      </c>
      <c r="AH2" s="102" t="s">
        <v>4</v>
      </c>
      <c r="AI2" s="102" t="s">
        <v>190</v>
      </c>
      <c r="AJ2" s="102" t="s">
        <v>3</v>
      </c>
      <c r="AK2" s="102" t="s">
        <v>2</v>
      </c>
      <c r="AL2" s="102" t="s">
        <v>17</v>
      </c>
    </row>
    <row r="3" spans="1:38">
      <c r="A3" s="17" t="s">
        <v>16</v>
      </c>
      <c r="B3" s="47">
        <f>AVERAGE($F$9:$F$23)</f>
        <v>1.4528829469810678</v>
      </c>
      <c r="C3" s="103">
        <v>1.179</v>
      </c>
      <c r="D3" s="3">
        <f t="shared" ref="D3:D23" si="0">V3</f>
        <v>2002</v>
      </c>
      <c r="E3" s="3"/>
      <c r="F3" s="3"/>
      <c r="G3" s="3"/>
      <c r="H3" s="3"/>
      <c r="I3" s="3"/>
      <c r="J3" s="3"/>
      <c r="K3" s="3"/>
      <c r="M3" s="3">
        <v>2002</v>
      </c>
      <c r="N3">
        <v>18280</v>
      </c>
      <c r="O3">
        <v>939</v>
      </c>
      <c r="P3">
        <v>15324</v>
      </c>
      <c r="Q3">
        <v>23687</v>
      </c>
      <c r="R3">
        <v>16755</v>
      </c>
      <c r="S3">
        <v>14003</v>
      </c>
      <c r="T3">
        <v>965</v>
      </c>
      <c r="V3" s="3">
        <v>2002</v>
      </c>
      <c r="W3" s="3"/>
      <c r="X3" s="3"/>
      <c r="Y3" s="3"/>
      <c r="Z3" s="3"/>
      <c r="AA3" s="3"/>
      <c r="AB3" s="3"/>
      <c r="AC3" s="3"/>
    </row>
    <row r="4" spans="1:38">
      <c r="A4" s="17" t="s">
        <v>52</v>
      </c>
      <c r="B4" s="47">
        <f>AVERAGE($G$9:$G$23)</f>
        <v>2.4944485097171891</v>
      </c>
      <c r="C4" s="103">
        <v>1.208</v>
      </c>
      <c r="D4" s="3">
        <f t="shared" si="0"/>
        <v>2003</v>
      </c>
      <c r="E4" s="3"/>
      <c r="F4" s="3"/>
      <c r="G4" s="3"/>
      <c r="H4" s="3"/>
      <c r="I4" s="3"/>
      <c r="J4" s="3"/>
      <c r="K4" s="3"/>
      <c r="M4" s="3">
        <v>2003</v>
      </c>
      <c r="N4">
        <v>33220</v>
      </c>
      <c r="O4">
        <v>1078</v>
      </c>
      <c r="P4">
        <v>16219</v>
      </c>
      <c r="Q4">
        <v>23549</v>
      </c>
      <c r="R4">
        <v>17986</v>
      </c>
      <c r="S4">
        <v>15369</v>
      </c>
      <c r="T4">
        <v>2087</v>
      </c>
      <c r="V4" s="3">
        <v>2003</v>
      </c>
      <c r="W4" s="3"/>
      <c r="X4" s="3"/>
      <c r="Y4" s="3"/>
      <c r="Z4" s="3"/>
      <c r="AA4" s="3"/>
      <c r="AB4" s="3"/>
      <c r="AC4" s="3"/>
    </row>
    <row r="5" spans="1:38">
      <c r="A5" s="17" t="s">
        <v>53</v>
      </c>
      <c r="B5" s="47">
        <f t="shared" ref="B5:B7" si="1">AVERAGE($G$9:$G$23)</f>
        <v>2.4944485097171891</v>
      </c>
      <c r="C5" s="103">
        <v>1.208</v>
      </c>
      <c r="D5" s="3">
        <f t="shared" si="0"/>
        <v>2004</v>
      </c>
      <c r="E5" s="3"/>
      <c r="F5" s="3"/>
      <c r="G5" s="3"/>
      <c r="H5" s="3"/>
      <c r="I5" s="3"/>
      <c r="J5" s="3"/>
      <c r="K5" s="3"/>
      <c r="M5" s="3">
        <v>2004</v>
      </c>
      <c r="N5">
        <v>33495</v>
      </c>
      <c r="O5">
        <v>1141</v>
      </c>
      <c r="P5">
        <v>16571</v>
      </c>
      <c r="Q5">
        <v>25736</v>
      </c>
      <c r="R5">
        <v>17713</v>
      </c>
      <c r="S5">
        <v>15886</v>
      </c>
      <c r="T5">
        <v>2223</v>
      </c>
      <c r="V5" s="3">
        <v>2004</v>
      </c>
      <c r="W5" s="3"/>
      <c r="X5" s="3"/>
      <c r="Y5" s="3"/>
      <c r="Z5" s="3"/>
      <c r="AA5" s="3"/>
      <c r="AB5" s="3"/>
      <c r="AC5" s="3"/>
    </row>
    <row r="6" spans="1:38">
      <c r="A6" s="17" t="s">
        <v>54</v>
      </c>
      <c r="B6" s="47">
        <f t="shared" si="1"/>
        <v>2.4944485097171891</v>
      </c>
      <c r="C6" s="103">
        <v>1.208</v>
      </c>
      <c r="D6" s="3">
        <f t="shared" si="0"/>
        <v>2005</v>
      </c>
      <c r="E6" s="3"/>
      <c r="F6" s="3"/>
      <c r="G6" s="3"/>
      <c r="H6" s="3"/>
      <c r="I6" s="3"/>
      <c r="J6" s="3"/>
      <c r="K6" s="3"/>
      <c r="M6" s="3">
        <v>2005</v>
      </c>
      <c r="N6">
        <v>36473</v>
      </c>
      <c r="O6">
        <v>1158</v>
      </c>
      <c r="P6">
        <v>16701</v>
      </c>
      <c r="Q6">
        <v>25801</v>
      </c>
      <c r="R6">
        <v>17112</v>
      </c>
      <c r="S6">
        <v>15562</v>
      </c>
      <c r="T6">
        <v>2167</v>
      </c>
      <c r="V6" s="3">
        <v>2005</v>
      </c>
      <c r="W6" s="3"/>
      <c r="X6" s="3"/>
      <c r="Y6" s="3"/>
      <c r="Z6" s="3"/>
      <c r="AA6" s="3"/>
      <c r="AB6" s="3"/>
      <c r="AC6" s="3"/>
    </row>
    <row r="7" spans="1:38">
      <c r="A7" s="17" t="s">
        <v>55</v>
      </c>
      <c r="B7" s="47">
        <f t="shared" si="1"/>
        <v>2.4944485097171891</v>
      </c>
      <c r="C7" s="103">
        <v>1.208</v>
      </c>
      <c r="D7" s="3">
        <f t="shared" si="0"/>
        <v>2006</v>
      </c>
      <c r="E7" s="3"/>
      <c r="F7" s="3"/>
      <c r="G7" s="3"/>
      <c r="H7" s="3"/>
      <c r="I7" s="3"/>
      <c r="J7" s="3"/>
      <c r="K7" s="3"/>
      <c r="M7" s="3">
        <v>2006</v>
      </c>
      <c r="N7">
        <v>32725</v>
      </c>
      <c r="O7">
        <v>1153</v>
      </c>
      <c r="P7">
        <v>15819</v>
      </c>
      <c r="Q7">
        <v>25968</v>
      </c>
      <c r="R7">
        <v>16508</v>
      </c>
      <c r="S7">
        <v>14318</v>
      </c>
      <c r="T7">
        <v>2111</v>
      </c>
      <c r="V7" s="3">
        <v>2006</v>
      </c>
      <c r="W7" s="3"/>
      <c r="X7" s="3"/>
      <c r="Y7" s="3"/>
      <c r="Z7" s="3"/>
      <c r="AA7" s="3"/>
      <c r="AB7" s="3"/>
      <c r="AC7" s="3"/>
    </row>
    <row r="8" spans="1:38">
      <c r="A8" s="17" t="s">
        <v>99</v>
      </c>
      <c r="B8" s="47">
        <f>AVERAGE($H$9:$H$23)</f>
        <v>1.3199787491847266</v>
      </c>
      <c r="C8" s="103">
        <v>1.0249999999999999</v>
      </c>
      <c r="D8" s="3">
        <f t="shared" si="0"/>
        <v>2007</v>
      </c>
      <c r="E8" s="3"/>
      <c r="F8" s="3"/>
      <c r="G8" s="3"/>
      <c r="H8" s="3"/>
      <c r="I8" s="3"/>
      <c r="J8" s="3"/>
      <c r="K8" s="3"/>
      <c r="M8" s="3">
        <v>2007</v>
      </c>
      <c r="N8">
        <v>32811</v>
      </c>
      <c r="O8">
        <v>1307</v>
      </c>
      <c r="P8">
        <v>15830</v>
      </c>
      <c r="Q8">
        <v>25784</v>
      </c>
      <c r="R8">
        <v>16572</v>
      </c>
      <c r="S8">
        <v>18972</v>
      </c>
      <c r="T8">
        <v>2223</v>
      </c>
      <c r="V8" s="3">
        <v>2007</v>
      </c>
      <c r="W8" s="3"/>
      <c r="X8" s="3"/>
      <c r="Y8" s="3"/>
      <c r="Z8" s="3"/>
      <c r="AA8" s="3"/>
      <c r="AB8" s="3"/>
      <c r="AC8" s="3"/>
    </row>
    <row r="9" spans="1:38">
      <c r="A9" s="17" t="s">
        <v>100</v>
      </c>
      <c r="B9" s="47">
        <f>AVERAGE($I$9:$I$23)</f>
        <v>1.6817348527651581</v>
      </c>
      <c r="C9" s="103">
        <v>1.097</v>
      </c>
      <c r="D9" s="3">
        <f t="shared" si="0"/>
        <v>2008</v>
      </c>
      <c r="E9" s="43">
        <f>W9/N9</f>
        <v>1.1376363270121723</v>
      </c>
      <c r="F9" s="43">
        <f t="shared" ref="F9:K9" si="2">X9/O9</f>
        <v>1.3876755070202809</v>
      </c>
      <c r="G9" s="43">
        <f t="shared" si="2"/>
        <v>2.9850249584026622</v>
      </c>
      <c r="H9" s="43">
        <f t="shared" si="2"/>
        <v>1.384923495954498</v>
      </c>
      <c r="I9" s="43">
        <f t="shared" si="2"/>
        <v>1.7918011992619927</v>
      </c>
      <c r="J9" s="43">
        <f t="shared" si="2"/>
        <v>1.4993340343498072</v>
      </c>
      <c r="K9" s="43">
        <f t="shared" si="2"/>
        <v>1.24947501049979</v>
      </c>
      <c r="M9" s="3">
        <v>2008</v>
      </c>
      <c r="N9">
        <v>34751</v>
      </c>
      <c r="O9">
        <v>1282</v>
      </c>
      <c r="P9">
        <v>15626</v>
      </c>
      <c r="Q9">
        <v>24966</v>
      </c>
      <c r="R9">
        <v>17344</v>
      </c>
      <c r="S9">
        <v>14265</v>
      </c>
      <c r="T9">
        <v>2381</v>
      </c>
      <c r="V9" s="3">
        <v>2008</v>
      </c>
      <c r="W9">
        <v>39534</v>
      </c>
      <c r="X9">
        <v>1779</v>
      </c>
      <c r="Y9">
        <v>46644</v>
      </c>
      <c r="Z9">
        <v>34576</v>
      </c>
      <c r="AA9">
        <v>31077</v>
      </c>
      <c r="AB9">
        <v>21388</v>
      </c>
      <c r="AC9">
        <v>2975</v>
      </c>
    </row>
    <row r="10" spans="1:38">
      <c r="A10" s="17" t="s">
        <v>119</v>
      </c>
      <c r="B10" s="47">
        <f t="shared" ref="B10:B12" si="3">AVERAGE($I$9:$I$23)</f>
        <v>1.6817348527651581</v>
      </c>
      <c r="C10" s="103">
        <v>1.097</v>
      </c>
      <c r="D10" s="3">
        <f t="shared" si="0"/>
        <v>2009</v>
      </c>
      <c r="E10" s="43">
        <f t="shared" ref="E10:E22" si="4">W10/N10</f>
        <v>1.2265873129417151</v>
      </c>
      <c r="F10" s="43">
        <f t="shared" ref="F10:F23" si="5">X10/O10</f>
        <v>1.2588797814207651</v>
      </c>
      <c r="G10" s="43">
        <f t="shared" ref="G10:G23" si="6">Y10/P10</f>
        <v>2.8967671498756595</v>
      </c>
      <c r="H10" s="43">
        <f t="shared" ref="H10:H23" si="7">Z10/Q10</f>
        <v>1.3564526855220436</v>
      </c>
      <c r="I10" s="43">
        <f t="shared" ref="I10:I23" si="8">AA10/R10</f>
        <v>1.7775990034774485</v>
      </c>
      <c r="J10" s="43">
        <f t="shared" ref="J10:J23" si="9">AB10/S10</f>
        <v>1.9136675964351317</v>
      </c>
      <c r="K10" s="43">
        <f t="shared" ref="K10:K23" si="10">AC10/T10</f>
        <v>1.2381329113924051</v>
      </c>
      <c r="M10" s="3">
        <v>2009</v>
      </c>
      <c r="N10">
        <v>34949</v>
      </c>
      <c r="O10">
        <v>1464</v>
      </c>
      <c r="P10">
        <v>16487</v>
      </c>
      <c r="Q10">
        <v>25563</v>
      </c>
      <c r="R10">
        <v>19267</v>
      </c>
      <c r="S10">
        <v>14699</v>
      </c>
      <c r="T10">
        <v>2528</v>
      </c>
      <c r="V10" s="3">
        <v>2009</v>
      </c>
      <c r="W10">
        <v>42868</v>
      </c>
      <c r="X10">
        <v>1843</v>
      </c>
      <c r="Y10">
        <v>47759</v>
      </c>
      <c r="Z10">
        <v>34675</v>
      </c>
      <c r="AA10">
        <v>34249</v>
      </c>
      <c r="AB10">
        <v>28129</v>
      </c>
      <c r="AC10">
        <v>3130</v>
      </c>
    </row>
    <row r="11" spans="1:38">
      <c r="A11" s="17" t="s">
        <v>120</v>
      </c>
      <c r="B11" s="47">
        <f t="shared" si="3"/>
        <v>1.6817348527651581</v>
      </c>
      <c r="C11" s="103">
        <v>1.097</v>
      </c>
      <c r="D11" s="3">
        <f t="shared" si="0"/>
        <v>2010</v>
      </c>
      <c r="E11" s="43">
        <f t="shared" si="4"/>
        <v>1.1242677943823756</v>
      </c>
      <c r="F11" s="43">
        <f t="shared" si="5"/>
        <v>1.3232077764277035</v>
      </c>
      <c r="G11" s="43">
        <f t="shared" si="6"/>
        <v>2.657093653446791</v>
      </c>
      <c r="H11" s="43">
        <f t="shared" si="7"/>
        <v>1.3293523025084237</v>
      </c>
      <c r="I11" s="43">
        <f t="shared" si="8"/>
        <v>1.7051044083526683</v>
      </c>
      <c r="J11" s="43">
        <f t="shared" si="9"/>
        <v>1.9291648447748142</v>
      </c>
      <c r="K11" s="43">
        <f t="shared" si="10"/>
        <v>1.3535727508330249</v>
      </c>
      <c r="M11" s="3">
        <v>2010</v>
      </c>
      <c r="N11">
        <v>34997</v>
      </c>
      <c r="O11">
        <v>1646</v>
      </c>
      <c r="P11">
        <v>19743</v>
      </c>
      <c r="Q11">
        <v>26710</v>
      </c>
      <c r="R11">
        <v>21550</v>
      </c>
      <c r="S11">
        <v>16009</v>
      </c>
      <c r="T11">
        <v>2701</v>
      </c>
      <c r="V11" s="3">
        <v>2010</v>
      </c>
      <c r="W11">
        <v>39346</v>
      </c>
      <c r="X11">
        <v>2178</v>
      </c>
      <c r="Y11">
        <v>52459</v>
      </c>
      <c r="Z11">
        <v>35507</v>
      </c>
      <c r="AA11">
        <v>36745</v>
      </c>
      <c r="AB11">
        <v>30884</v>
      </c>
      <c r="AC11">
        <v>3656</v>
      </c>
    </row>
    <row r="12" spans="1:38">
      <c r="A12" s="17" t="s">
        <v>121</v>
      </c>
      <c r="B12" s="47">
        <f t="shared" si="3"/>
        <v>1.6817348527651581</v>
      </c>
      <c r="C12" s="103">
        <v>1.097</v>
      </c>
      <c r="D12" s="3">
        <f t="shared" si="0"/>
        <v>2011</v>
      </c>
      <c r="E12" s="43">
        <f t="shared" si="4"/>
        <v>1.1498069498069499</v>
      </c>
      <c r="F12" s="43">
        <f t="shared" si="5"/>
        <v>1.3630326508024351</v>
      </c>
      <c r="G12" s="43">
        <f t="shared" si="6"/>
        <v>2.2779327096077724</v>
      </c>
      <c r="H12" s="43">
        <f t="shared" si="7"/>
        <v>1.3121524457195481</v>
      </c>
      <c r="I12" s="43">
        <f t="shared" si="8"/>
        <v>1.7044436068182771</v>
      </c>
      <c r="J12" s="43">
        <f t="shared" si="9"/>
        <v>1.8614504042013336</v>
      </c>
      <c r="K12" s="43">
        <f t="shared" si="10"/>
        <v>1.3406862745098038</v>
      </c>
      <c r="M12" s="3">
        <v>2011</v>
      </c>
      <c r="N12">
        <v>34965</v>
      </c>
      <c r="O12">
        <v>1807</v>
      </c>
      <c r="P12">
        <v>22232</v>
      </c>
      <c r="Q12">
        <v>28233</v>
      </c>
      <c r="R12">
        <v>23877</v>
      </c>
      <c r="S12">
        <v>16947</v>
      </c>
      <c r="T12">
        <v>2856</v>
      </c>
      <c r="V12" s="3">
        <v>2011</v>
      </c>
      <c r="W12">
        <v>40203</v>
      </c>
      <c r="X12">
        <v>2463</v>
      </c>
      <c r="Y12">
        <v>50643</v>
      </c>
      <c r="Z12">
        <v>37046</v>
      </c>
      <c r="AA12">
        <v>40697</v>
      </c>
      <c r="AB12">
        <v>31546</v>
      </c>
      <c r="AC12">
        <v>3829</v>
      </c>
    </row>
    <row r="13" spans="1:38">
      <c r="A13" s="17" t="s">
        <v>105</v>
      </c>
      <c r="B13" s="47">
        <f>AVERAGE($J$9:$J$23)</f>
        <v>1.9089033842911585</v>
      </c>
      <c r="C13" s="103">
        <v>1.038</v>
      </c>
      <c r="D13" s="3">
        <f t="shared" si="0"/>
        <v>2012</v>
      </c>
      <c r="E13" s="43">
        <f t="shared" si="4"/>
        <v>1.1541191747222623</v>
      </c>
      <c r="F13" s="43">
        <f t="shared" si="5"/>
        <v>1.3779443254817987</v>
      </c>
      <c r="G13" s="43">
        <f t="shared" si="6"/>
        <v>2.259221595636498</v>
      </c>
      <c r="H13" s="43">
        <f t="shared" si="7"/>
        <v>1.4064457747459278</v>
      </c>
      <c r="I13" s="43">
        <f t="shared" si="8"/>
        <v>1.701041028781384</v>
      </c>
      <c r="J13" s="43">
        <f t="shared" si="9"/>
        <v>1.8549458033028772</v>
      </c>
      <c r="K13" s="43">
        <f t="shared" si="10"/>
        <v>1.37029501525941</v>
      </c>
      <c r="M13" s="3">
        <v>2012</v>
      </c>
      <c r="N13">
        <v>34655</v>
      </c>
      <c r="O13">
        <v>1868</v>
      </c>
      <c r="P13">
        <v>21634</v>
      </c>
      <c r="Q13">
        <v>28732</v>
      </c>
      <c r="R13">
        <v>24495</v>
      </c>
      <c r="S13">
        <v>17621</v>
      </c>
      <c r="T13">
        <v>2949</v>
      </c>
      <c r="V13" s="3">
        <v>2012</v>
      </c>
      <c r="W13">
        <v>39996</v>
      </c>
      <c r="X13">
        <v>2574</v>
      </c>
      <c r="Y13">
        <v>48876</v>
      </c>
      <c r="Z13">
        <v>40410</v>
      </c>
      <c r="AA13">
        <v>41667</v>
      </c>
      <c r="AB13">
        <v>32686</v>
      </c>
      <c r="AC13">
        <v>4041</v>
      </c>
    </row>
    <row r="14" spans="1:38">
      <c r="A14" s="17" t="s">
        <v>104</v>
      </c>
      <c r="B14" s="47">
        <f>AVERAGE($J$9:$J$23)</f>
        <v>1.9089033842911585</v>
      </c>
      <c r="C14" s="103">
        <v>1.038</v>
      </c>
      <c r="D14" s="3">
        <f t="shared" si="0"/>
        <v>2014</v>
      </c>
      <c r="E14" s="43">
        <f t="shared" si="4"/>
        <v>1.2232998295421149</v>
      </c>
      <c r="F14" s="43">
        <f t="shared" si="5"/>
        <v>1.4089363768819816</v>
      </c>
      <c r="G14" s="43">
        <f t="shared" si="6"/>
        <v>2.2887435687839592</v>
      </c>
      <c r="H14" s="43">
        <f t="shared" si="7"/>
        <v>1.3151234777876046</v>
      </c>
      <c r="I14" s="43">
        <f t="shared" si="8"/>
        <v>1.6703787103377687</v>
      </c>
      <c r="J14" s="43">
        <f t="shared" si="9"/>
        <v>1.9287242427654543</v>
      </c>
      <c r="K14" s="43">
        <f t="shared" si="10"/>
        <v>1.3306620209059234</v>
      </c>
      <c r="M14" s="3">
        <v>2014</v>
      </c>
      <c r="N14">
        <v>34026</v>
      </c>
      <c r="O14">
        <v>2059</v>
      </c>
      <c r="P14">
        <v>20797</v>
      </c>
      <c r="Q14">
        <v>29398</v>
      </c>
      <c r="R14">
        <v>24425</v>
      </c>
      <c r="S14">
        <v>17762</v>
      </c>
      <c r="T14">
        <v>2870</v>
      </c>
      <c r="V14" s="3">
        <v>2014</v>
      </c>
      <c r="W14">
        <v>41624</v>
      </c>
      <c r="X14">
        <v>2901</v>
      </c>
      <c r="Y14">
        <v>47599</v>
      </c>
      <c r="Z14">
        <v>38662</v>
      </c>
      <c r="AA14">
        <v>40799</v>
      </c>
      <c r="AB14">
        <v>34258</v>
      </c>
      <c r="AC14">
        <v>3819</v>
      </c>
    </row>
    <row r="15" spans="1:38">
      <c r="A15" s="17" t="s">
        <v>17</v>
      </c>
      <c r="B15" s="47">
        <f>AVERAGE($K$9:$K$23)</f>
        <v>1.2591684358269457</v>
      </c>
      <c r="C15" s="103">
        <v>1.0980000000000001</v>
      </c>
      <c r="D15" s="3">
        <f t="shared" si="0"/>
        <v>2015</v>
      </c>
      <c r="E15" s="43">
        <f t="shared" si="4"/>
        <v>1.1808754643837829</v>
      </c>
      <c r="F15" s="43">
        <f t="shared" si="5"/>
        <v>1.4359110169491525</v>
      </c>
      <c r="G15" s="43">
        <f t="shared" si="6"/>
        <v>2.3420302893987106</v>
      </c>
      <c r="H15" s="43">
        <f t="shared" si="7"/>
        <v>1.3020822506322973</v>
      </c>
      <c r="I15" s="43">
        <f t="shared" si="8"/>
        <v>1.6799642750818695</v>
      </c>
      <c r="J15" s="43">
        <f t="shared" si="9"/>
        <v>1.9344583754233764</v>
      </c>
      <c r="K15" s="43">
        <f t="shared" si="10"/>
        <v>1.2941176470588236</v>
      </c>
      <c r="M15" s="3">
        <v>2015</v>
      </c>
      <c r="N15">
        <v>30955</v>
      </c>
      <c r="O15">
        <v>1888</v>
      </c>
      <c r="P15">
        <v>20007</v>
      </c>
      <c r="Q15">
        <v>28863</v>
      </c>
      <c r="R15">
        <v>23513</v>
      </c>
      <c r="S15">
        <v>16829</v>
      </c>
      <c r="T15">
        <v>2754</v>
      </c>
      <c r="V15" s="3">
        <v>2015</v>
      </c>
      <c r="W15">
        <v>36554</v>
      </c>
      <c r="X15">
        <v>2711</v>
      </c>
      <c r="Y15">
        <v>46857</v>
      </c>
      <c r="Z15">
        <v>37582</v>
      </c>
      <c r="AA15">
        <v>39501</v>
      </c>
      <c r="AB15">
        <v>32555</v>
      </c>
      <c r="AC15">
        <v>3564</v>
      </c>
    </row>
    <row r="16" spans="1:38">
      <c r="D16" s="3">
        <f t="shared" si="0"/>
        <v>2016</v>
      </c>
      <c r="E16" s="43">
        <f t="shared" si="4"/>
        <v>1.2050937049495436</v>
      </c>
      <c r="F16" s="43">
        <f t="shared" si="5"/>
        <v>1.4893062076160668</v>
      </c>
      <c r="G16" s="43">
        <f t="shared" si="6"/>
        <v>2.4036828698790065</v>
      </c>
      <c r="H16" s="43">
        <f t="shared" si="7"/>
        <v>1.2783430732210381</v>
      </c>
      <c r="I16" s="43">
        <f t="shared" si="8"/>
        <v>1.589301692277767</v>
      </c>
      <c r="J16" s="43">
        <f t="shared" si="9"/>
        <v>1.967741935483871</v>
      </c>
      <c r="K16" s="43">
        <f t="shared" si="10"/>
        <v>1.3047404063205417</v>
      </c>
      <c r="M16" s="3">
        <v>2016</v>
      </c>
      <c r="N16">
        <v>31215</v>
      </c>
      <c r="O16">
        <v>1917</v>
      </c>
      <c r="P16">
        <v>18844</v>
      </c>
      <c r="Q16">
        <v>29090</v>
      </c>
      <c r="R16">
        <v>25705</v>
      </c>
      <c r="S16">
        <v>16988</v>
      </c>
      <c r="T16">
        <v>2658</v>
      </c>
      <c r="V16" s="3">
        <v>2016</v>
      </c>
      <c r="W16">
        <v>37617</v>
      </c>
      <c r="X16">
        <v>2855</v>
      </c>
      <c r="Y16">
        <v>45295</v>
      </c>
      <c r="Z16">
        <v>37187</v>
      </c>
      <c r="AA16">
        <v>40853</v>
      </c>
      <c r="AB16">
        <v>33428</v>
      </c>
      <c r="AC16">
        <v>3468</v>
      </c>
    </row>
    <row r="17" spans="4:29">
      <c r="D17" s="3">
        <f t="shared" si="0"/>
        <v>2017</v>
      </c>
      <c r="E17" s="43">
        <f t="shared" si="4"/>
        <v>1.1748100213725956</v>
      </c>
      <c r="F17" s="43">
        <f t="shared" si="5"/>
        <v>1.4544568923526546</v>
      </c>
      <c r="G17" s="43">
        <f t="shared" si="6"/>
        <v>2.4315789473684211</v>
      </c>
      <c r="H17" s="43">
        <f t="shared" si="7"/>
        <v>1.3045120745657393</v>
      </c>
      <c r="I17" s="43">
        <f t="shared" si="8"/>
        <v>1.6871351856175578</v>
      </c>
      <c r="J17" s="43">
        <f t="shared" si="9"/>
        <v>1.9193812983360674</v>
      </c>
      <c r="K17" s="43">
        <f t="shared" si="10"/>
        <v>1.2417168674698795</v>
      </c>
      <c r="M17" s="3">
        <v>2017</v>
      </c>
      <c r="N17">
        <v>33688</v>
      </c>
      <c r="O17">
        <v>2053</v>
      </c>
      <c r="P17">
        <v>17765</v>
      </c>
      <c r="Q17">
        <v>28324</v>
      </c>
      <c r="R17">
        <v>25698</v>
      </c>
      <c r="S17">
        <v>17068</v>
      </c>
      <c r="T17">
        <v>2656</v>
      </c>
      <c r="V17" s="3">
        <f t="shared" ref="V17:V24" si="11">M17</f>
        <v>2017</v>
      </c>
      <c r="W17">
        <v>39577</v>
      </c>
      <c r="X17">
        <v>2986</v>
      </c>
      <c r="Y17">
        <v>43197</v>
      </c>
      <c r="Z17">
        <v>36949</v>
      </c>
      <c r="AA17">
        <v>43356</v>
      </c>
      <c r="AB17">
        <v>32760</v>
      </c>
      <c r="AC17">
        <v>3298</v>
      </c>
    </row>
    <row r="18" spans="4:29">
      <c r="D18" s="3">
        <f t="shared" si="0"/>
        <v>2018</v>
      </c>
      <c r="E18" s="43">
        <f t="shared" si="4"/>
        <v>1.1425684842536732</v>
      </c>
      <c r="F18" s="43">
        <f t="shared" si="5"/>
        <v>1.4874569601574028</v>
      </c>
      <c r="G18" s="43">
        <f t="shared" si="6"/>
        <v>2.463401821153397</v>
      </c>
      <c r="H18" s="43">
        <f t="shared" si="7"/>
        <v>1.3176623194502874</v>
      </c>
      <c r="I18" s="43">
        <f t="shared" si="8"/>
        <v>1.6994498708880657</v>
      </c>
      <c r="J18" s="43">
        <f t="shared" si="9"/>
        <v>1.9365125464684014</v>
      </c>
      <c r="K18" s="43">
        <f t="shared" si="10"/>
        <v>1.2380576391630478</v>
      </c>
      <c r="M18" s="3">
        <v>2018</v>
      </c>
      <c r="N18">
        <v>34643</v>
      </c>
      <c r="O18">
        <v>2033</v>
      </c>
      <c r="P18">
        <v>17132</v>
      </c>
      <c r="Q18">
        <v>28524</v>
      </c>
      <c r="R18">
        <v>26721</v>
      </c>
      <c r="S18">
        <v>17216</v>
      </c>
      <c r="T18">
        <v>2533</v>
      </c>
      <c r="V18" s="3">
        <f t="shared" si="11"/>
        <v>2018</v>
      </c>
      <c r="W18">
        <v>39582</v>
      </c>
      <c r="X18">
        <v>3024</v>
      </c>
      <c r="Y18">
        <v>42203</v>
      </c>
      <c r="Z18">
        <v>37585</v>
      </c>
      <c r="AA18">
        <v>45411</v>
      </c>
      <c r="AB18">
        <v>33339</v>
      </c>
      <c r="AC18">
        <v>3136</v>
      </c>
    </row>
    <row r="19" spans="4:29">
      <c r="D19" s="3">
        <f t="shared" si="0"/>
        <v>2019</v>
      </c>
      <c r="E19" s="43">
        <f t="shared" si="4"/>
        <v>1.159103575723798</v>
      </c>
      <c r="F19" s="43">
        <f t="shared" si="5"/>
        <v>1.4476334340382679</v>
      </c>
      <c r="G19" s="43">
        <f t="shared" si="6"/>
        <v>2.4449628477622256</v>
      </c>
      <c r="H19" s="43">
        <f t="shared" si="7"/>
        <v>1.3190601062728591</v>
      </c>
      <c r="I19" s="43">
        <f t="shared" si="8"/>
        <v>1.7257189173949816</v>
      </c>
      <c r="J19" s="43">
        <f t="shared" si="9"/>
        <v>1.983936866849499</v>
      </c>
      <c r="K19" s="43">
        <f t="shared" si="10"/>
        <v>1.1908027430415491</v>
      </c>
      <c r="M19" s="3">
        <v>2019</v>
      </c>
      <c r="N19">
        <v>34091</v>
      </c>
      <c r="O19">
        <v>1986</v>
      </c>
      <c r="P19">
        <v>17361</v>
      </c>
      <c r="Q19">
        <v>28982</v>
      </c>
      <c r="R19">
        <v>28376</v>
      </c>
      <c r="S19">
        <v>17867</v>
      </c>
      <c r="T19">
        <v>2479</v>
      </c>
      <c r="V19" s="3">
        <f t="shared" si="11"/>
        <v>2019</v>
      </c>
      <c r="W19">
        <v>39515</v>
      </c>
      <c r="X19">
        <v>2875</v>
      </c>
      <c r="Y19">
        <v>42447</v>
      </c>
      <c r="Z19">
        <v>38229</v>
      </c>
      <c r="AA19">
        <v>48969</v>
      </c>
      <c r="AB19">
        <v>35447</v>
      </c>
      <c r="AC19">
        <v>2952</v>
      </c>
    </row>
    <row r="20" spans="4:29">
      <c r="D20" s="3">
        <f t="shared" si="0"/>
        <v>2020</v>
      </c>
      <c r="E20" s="43">
        <f t="shared" si="4"/>
        <v>1.1570425858204554</v>
      </c>
      <c r="F20" s="43">
        <f t="shared" si="5"/>
        <v>1.4526315789473685</v>
      </c>
      <c r="G20" s="43">
        <f t="shared" si="6"/>
        <v>2.4458427770487892</v>
      </c>
      <c r="H20" s="43">
        <f t="shared" si="7"/>
        <v>1.3113930922168691</v>
      </c>
      <c r="I20" s="43">
        <f t="shared" si="8"/>
        <v>1.5093581544848831</v>
      </c>
      <c r="J20" s="43">
        <f t="shared" si="9"/>
        <v>1.9747424939732632</v>
      </c>
      <c r="K20" s="43">
        <f t="shared" si="10"/>
        <v>1.1743892165122156</v>
      </c>
      <c r="M20" s="3">
        <v>2020</v>
      </c>
      <c r="N20">
        <v>33908</v>
      </c>
      <c r="O20">
        <v>1900</v>
      </c>
      <c r="P20">
        <v>16766</v>
      </c>
      <c r="Q20">
        <v>29474</v>
      </c>
      <c r="R20">
        <v>29867</v>
      </c>
      <c r="S20">
        <v>18252</v>
      </c>
      <c r="T20">
        <v>2374</v>
      </c>
      <c r="V20" s="3">
        <f t="shared" si="11"/>
        <v>2020</v>
      </c>
      <c r="W20">
        <v>39233</v>
      </c>
      <c r="X20">
        <v>2760</v>
      </c>
      <c r="Y20">
        <v>41007</v>
      </c>
      <c r="Z20">
        <v>38652</v>
      </c>
      <c r="AA20">
        <v>45080</v>
      </c>
      <c r="AB20">
        <v>36043</v>
      </c>
      <c r="AC20">
        <v>2788</v>
      </c>
    </row>
    <row r="21" spans="4:29">
      <c r="D21" s="3">
        <f t="shared" si="0"/>
        <v>2021</v>
      </c>
      <c r="E21" s="43">
        <f t="shared" si="4"/>
        <v>1.1181485295800435</v>
      </c>
      <c r="F21" s="43">
        <f t="shared" si="5"/>
        <v>1.4377142857142857</v>
      </c>
      <c r="G21" s="43">
        <f t="shared" si="6"/>
        <v>2.4956873475700436</v>
      </c>
      <c r="H21" s="43">
        <f t="shared" si="7"/>
        <v>1.2787284432436039</v>
      </c>
      <c r="I21" s="43">
        <f t="shared" si="8"/>
        <v>1.5841580695925861</v>
      </c>
      <c r="J21" s="43">
        <f t="shared" si="9"/>
        <v>1.9782058871011139</v>
      </c>
      <c r="K21" s="43">
        <f t="shared" si="10"/>
        <v>1.133552014995314</v>
      </c>
      <c r="M21" s="3">
        <v>2021</v>
      </c>
      <c r="N21">
        <v>34956</v>
      </c>
      <c r="O21">
        <v>1750</v>
      </c>
      <c r="P21">
        <v>16811</v>
      </c>
      <c r="Q21">
        <v>29979</v>
      </c>
      <c r="R21">
        <v>28595</v>
      </c>
      <c r="S21">
        <v>18583</v>
      </c>
      <c r="T21">
        <v>2134</v>
      </c>
      <c r="V21" s="3">
        <f t="shared" si="11"/>
        <v>2021</v>
      </c>
      <c r="W21">
        <v>39086</v>
      </c>
      <c r="X21">
        <v>2516</v>
      </c>
      <c r="Y21">
        <v>41955</v>
      </c>
      <c r="Z21">
        <v>38335</v>
      </c>
      <c r="AA21">
        <v>45299</v>
      </c>
      <c r="AB21">
        <v>36761</v>
      </c>
      <c r="AC21">
        <v>2419</v>
      </c>
    </row>
    <row r="22" spans="4:29">
      <c r="D22" s="3">
        <f t="shared" si="0"/>
        <v>2022</v>
      </c>
      <c r="E22" s="43">
        <f t="shared" si="4"/>
        <v>1.1385080306676367</v>
      </c>
      <c r="F22" s="43">
        <f t="shared" si="5"/>
        <v>1.4944512946979038</v>
      </c>
      <c r="G22" s="43">
        <f t="shared" si="6"/>
        <v>2.4698267775623788</v>
      </c>
      <c r="H22" s="43">
        <f t="shared" si="7"/>
        <v>1.299531145344943</v>
      </c>
      <c r="I22" s="43">
        <f t="shared" si="8"/>
        <v>1.5820706614110585</v>
      </c>
      <c r="J22" s="43">
        <f t="shared" si="9"/>
        <v>1.9558494187906581</v>
      </c>
      <c r="K22" s="43">
        <f t="shared" si="10"/>
        <v>1.2335115864527628</v>
      </c>
      <c r="M22" s="3">
        <v>2022</v>
      </c>
      <c r="N22">
        <v>35738</v>
      </c>
      <c r="O22">
        <v>1622</v>
      </c>
      <c r="P22">
        <v>15991</v>
      </c>
      <c r="Q22">
        <v>29860</v>
      </c>
      <c r="R22">
        <v>27653</v>
      </c>
      <c r="S22">
        <v>18754</v>
      </c>
      <c r="T22">
        <v>1683</v>
      </c>
      <c r="V22" s="3">
        <f t="shared" si="11"/>
        <v>2022</v>
      </c>
      <c r="W22">
        <v>40688</v>
      </c>
      <c r="X22">
        <v>2424</v>
      </c>
      <c r="Y22">
        <v>39495</v>
      </c>
      <c r="Z22">
        <v>38804</v>
      </c>
      <c r="AA22">
        <v>43749</v>
      </c>
      <c r="AB22">
        <v>36680</v>
      </c>
      <c r="AC22">
        <v>2076</v>
      </c>
    </row>
    <row r="23" spans="4:29">
      <c r="D23" s="3">
        <f t="shared" si="0"/>
        <v>2023</v>
      </c>
      <c r="E23" s="56">
        <f>W23/N23</f>
        <v>1.1553107095636845</v>
      </c>
      <c r="F23" s="56">
        <f t="shared" si="5"/>
        <v>1.974006116207951</v>
      </c>
      <c r="G23" s="56">
        <f t="shared" si="6"/>
        <v>2.554930332261522</v>
      </c>
      <c r="H23" s="56">
        <f t="shared" si="7"/>
        <v>1.2839185505852173</v>
      </c>
      <c r="I23" s="56">
        <f t="shared" si="8"/>
        <v>1.8184980076990613</v>
      </c>
      <c r="J23" s="56">
        <f t="shared" si="9"/>
        <v>1.9954350161117078</v>
      </c>
      <c r="K23" s="56">
        <f t="shared" si="10"/>
        <v>1.1938144329896907</v>
      </c>
      <c r="M23" s="3">
        <v>2023</v>
      </c>
      <c r="N23">
        <v>34035</v>
      </c>
      <c r="O23">
        <v>2616</v>
      </c>
      <c r="P23">
        <v>14928</v>
      </c>
      <c r="Q23">
        <v>31185</v>
      </c>
      <c r="R23">
        <v>29614</v>
      </c>
      <c r="S23">
        <v>18620</v>
      </c>
      <c r="T23">
        <v>1455</v>
      </c>
      <c r="V23" s="3">
        <f t="shared" si="11"/>
        <v>2023</v>
      </c>
      <c r="W23">
        <v>39321</v>
      </c>
      <c r="X23">
        <v>5164</v>
      </c>
      <c r="Y23">
        <v>38140</v>
      </c>
      <c r="Z23">
        <v>40039</v>
      </c>
      <c r="AA23">
        <v>53853</v>
      </c>
      <c r="AB23">
        <v>37155</v>
      </c>
      <c r="AC23">
        <v>1737</v>
      </c>
    </row>
    <row r="24" spans="4:29">
      <c r="D24" s="3">
        <f t="shared" ref="D24" si="12">V24</f>
        <v>2024</v>
      </c>
      <c r="E24" s="3"/>
      <c r="F24" s="3"/>
      <c r="G24" s="3"/>
      <c r="H24" s="3"/>
      <c r="I24" s="3"/>
      <c r="J24" s="3"/>
      <c r="K24" s="3"/>
      <c r="M24" s="3">
        <v>2024</v>
      </c>
      <c r="N24" s="3"/>
      <c r="O24" s="3"/>
      <c r="P24" s="3"/>
      <c r="Q24" s="3"/>
      <c r="R24" s="3"/>
      <c r="S24" s="3"/>
      <c r="T24" s="3"/>
      <c r="V24" s="3">
        <f t="shared" si="11"/>
        <v>2024</v>
      </c>
      <c r="W24" s="3"/>
      <c r="X24" s="3"/>
      <c r="Y24" s="3"/>
      <c r="Z24" s="3"/>
      <c r="AA24" s="3"/>
      <c r="AB24" s="3"/>
      <c r="AC24" s="3"/>
    </row>
    <row r="25" spans="4:29">
      <c r="Q25" s="40"/>
      <c r="Z25" s="40"/>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G23" sqref="G23"/>
    </sheetView>
  </sheetViews>
  <sheetFormatPr defaultColWidth="9" defaultRowHeight="15"/>
  <cols>
    <col min="1" max="1" width="12.140625" style="2" bestFit="1" customWidth="1"/>
    <col min="2" max="2" width="10.2851562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9.42578125" style="2"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c r="A1" s="54" t="s">
        <v>48</v>
      </c>
      <c r="B1" s="55" t="s">
        <v>171</v>
      </c>
      <c r="D1" s="37"/>
      <c r="E1" s="37" t="s">
        <v>146</v>
      </c>
      <c r="F1" s="74" t="s">
        <v>147</v>
      </c>
      <c r="G1" s="74" t="s">
        <v>148</v>
      </c>
      <c r="H1" s="74" t="s">
        <v>149</v>
      </c>
      <c r="I1" s="37" t="s">
        <v>150</v>
      </c>
      <c r="J1" s="74" t="s">
        <v>106</v>
      </c>
      <c r="K1" s="37" t="s">
        <v>104</v>
      </c>
      <c r="L1" s="37" t="s">
        <v>151</v>
      </c>
      <c r="M1" s="74" t="s">
        <v>152</v>
      </c>
      <c r="N1" s="37" t="s">
        <v>55</v>
      </c>
      <c r="O1" s="37" t="s">
        <v>53</v>
      </c>
      <c r="P1" s="37" t="s">
        <v>153</v>
      </c>
      <c r="Q1" s="37" t="s">
        <v>54</v>
      </c>
      <c r="R1" s="37" t="s">
        <v>154</v>
      </c>
      <c r="S1" s="37" t="s">
        <v>155</v>
      </c>
      <c r="T1" s="37" t="s">
        <v>156</v>
      </c>
      <c r="U1" s="37" t="s">
        <v>157</v>
      </c>
      <c r="V1" s="37" t="s">
        <v>158</v>
      </c>
      <c r="W1" s="74" t="s">
        <v>15</v>
      </c>
      <c r="X1" s="74" t="s">
        <v>159</v>
      </c>
      <c r="Y1" s="37" t="s">
        <v>160</v>
      </c>
      <c r="Z1" s="37" t="s">
        <v>161</v>
      </c>
      <c r="AA1" s="37" t="s">
        <v>162</v>
      </c>
      <c r="AB1" s="37" t="s">
        <v>163</v>
      </c>
      <c r="AC1" s="37" t="s">
        <v>164</v>
      </c>
    </row>
    <row r="2" spans="1:29">
      <c r="A2" s="17" t="s">
        <v>15</v>
      </c>
      <c r="B2" s="47">
        <f>_xlfn.XLOOKUP($A2,$D$1:$AC$1,$D$2:$AC$2)</f>
        <v>0.93010000000000004</v>
      </c>
      <c r="D2" s="75" t="s">
        <v>167</v>
      </c>
      <c r="E2" s="37">
        <v>3</v>
      </c>
      <c r="F2" s="49">
        <v>0.93010000000000004</v>
      </c>
      <c r="G2" s="49">
        <v>0.93010000000000004</v>
      </c>
      <c r="H2" s="49">
        <v>0.93010000000000004</v>
      </c>
      <c r="I2" s="50">
        <f>$H2</f>
        <v>0.93010000000000004</v>
      </c>
      <c r="J2" s="49">
        <v>0.83</v>
      </c>
      <c r="K2" s="50">
        <v>0.67700000000000005</v>
      </c>
      <c r="L2" s="50">
        <f>K2</f>
        <v>0.67700000000000005</v>
      </c>
      <c r="M2" s="49">
        <v>0.62190000000000001</v>
      </c>
      <c r="N2" s="50">
        <v>0.64219999999999999</v>
      </c>
      <c r="O2" s="50">
        <v>0.56869999999999998</v>
      </c>
      <c r="P2" s="50">
        <f>O2</f>
        <v>0.56869999999999998</v>
      </c>
      <c r="Q2" s="50">
        <v>0.61580000000000001</v>
      </c>
      <c r="R2" s="50">
        <f>Q2</f>
        <v>0.61580000000000001</v>
      </c>
      <c r="S2" s="50">
        <f t="shared" ref="S2:U2" si="0">R2</f>
        <v>0.61580000000000001</v>
      </c>
      <c r="T2" s="50">
        <f t="shared" si="0"/>
        <v>0.61580000000000001</v>
      </c>
      <c r="U2" s="50">
        <f t="shared" si="0"/>
        <v>0.61580000000000001</v>
      </c>
      <c r="V2" s="50">
        <f>U2</f>
        <v>0.61580000000000001</v>
      </c>
      <c r="W2" s="49">
        <v>0.93010000000000004</v>
      </c>
      <c r="X2" s="49">
        <v>0.94520000000000004</v>
      </c>
      <c r="Y2" s="50">
        <f>$X2</f>
        <v>0.94520000000000004</v>
      </c>
      <c r="Z2" s="50">
        <f>$X2</f>
        <v>0.94520000000000004</v>
      </c>
      <c r="AA2" s="50">
        <f>$X2</f>
        <v>0.94520000000000004</v>
      </c>
      <c r="AB2" s="50">
        <f>$X2</f>
        <v>0.94520000000000004</v>
      </c>
      <c r="AC2" s="21" t="s">
        <v>167</v>
      </c>
    </row>
    <row r="3" spans="1:29">
      <c r="A3" s="17" t="s">
        <v>16</v>
      </c>
      <c r="B3" s="47">
        <f>$F$2</f>
        <v>0.93010000000000004</v>
      </c>
      <c r="D3" s="5" t="s">
        <v>145</v>
      </c>
    </row>
    <row r="4" spans="1:29">
      <c r="A4" s="17" t="s">
        <v>52</v>
      </c>
      <c r="B4" s="47">
        <f>$M$2</f>
        <v>0.62190000000000001</v>
      </c>
      <c r="D4" s="100" t="s">
        <v>188</v>
      </c>
    </row>
    <row r="5" spans="1:29">
      <c r="A5" s="17" t="s">
        <v>53</v>
      </c>
      <c r="B5" s="47">
        <f>$O$2</f>
        <v>0.56869999999999998</v>
      </c>
    </row>
    <row r="6" spans="1:29">
      <c r="A6" s="17" t="s">
        <v>54</v>
      </c>
      <c r="B6" s="47">
        <f>$Q$2</f>
        <v>0.61580000000000001</v>
      </c>
    </row>
    <row r="7" spans="1:29">
      <c r="A7" s="17" t="s">
        <v>55</v>
      </c>
      <c r="B7" s="47">
        <f>$N$2</f>
        <v>0.64219999999999999</v>
      </c>
    </row>
    <row r="8" spans="1:29">
      <c r="A8" s="17" t="s">
        <v>99</v>
      </c>
      <c r="B8" s="47">
        <f>$H$2</f>
        <v>0.93010000000000004</v>
      </c>
    </row>
    <row r="9" spans="1:29">
      <c r="A9" s="17" t="s">
        <v>100</v>
      </c>
      <c r="B9" s="47">
        <f>$X$2</f>
        <v>0.94520000000000004</v>
      </c>
    </row>
    <row r="10" spans="1:29">
      <c r="A10" s="17" t="s">
        <v>119</v>
      </c>
      <c r="B10" s="47">
        <f>$Z$2</f>
        <v>0.94520000000000004</v>
      </c>
    </row>
    <row r="11" spans="1:29">
      <c r="A11" s="17" t="s">
        <v>120</v>
      </c>
      <c r="B11" s="47">
        <f>$AB$2</f>
        <v>0.94520000000000004</v>
      </c>
    </row>
    <row r="12" spans="1:29">
      <c r="A12" s="17" t="s">
        <v>121</v>
      </c>
      <c r="B12" s="47">
        <f>$AA$2</f>
        <v>0.94520000000000004</v>
      </c>
    </row>
    <row r="13" spans="1:29">
      <c r="A13" s="17" t="s">
        <v>105</v>
      </c>
      <c r="B13" s="47">
        <f>$J$2</f>
        <v>0.83</v>
      </c>
    </row>
    <row r="14" spans="1:29">
      <c r="A14" s="17" t="s">
        <v>104</v>
      </c>
      <c r="B14" s="47">
        <f>$K$2</f>
        <v>0.67700000000000005</v>
      </c>
    </row>
    <row r="15" spans="1:29">
      <c r="A15" s="17" t="s">
        <v>17</v>
      </c>
      <c r="B15" s="47">
        <f>$G$2</f>
        <v>0.93010000000000004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workbookViewId="0">
      <selection activeCell="J16" sqref="J16"/>
    </sheetView>
  </sheetViews>
  <sheetFormatPr defaultColWidth="9" defaultRowHeight="15"/>
  <cols>
    <col min="1" max="1" width="9" style="2"/>
    <col min="2" max="2" width="10.7109375" style="2" customWidth="1"/>
    <col min="3" max="5" width="9" style="2"/>
    <col min="6" max="6" width="10.42578125" style="7" customWidth="1"/>
    <col min="7" max="7" width="9" style="2"/>
    <col min="8" max="8" width="9.85546875" style="2" bestFit="1" customWidth="1"/>
    <col min="9" max="16" width="9" style="2"/>
    <col min="17" max="17" width="9.85546875" style="2" bestFit="1" customWidth="1"/>
    <col min="18" max="16384" width="9" style="2"/>
  </cols>
  <sheetData>
    <row r="1" spans="1:7" ht="16.5">
      <c r="A1" s="59" t="s">
        <v>16</v>
      </c>
      <c r="B1" s="60"/>
      <c r="C1" s="60"/>
      <c r="D1" s="60"/>
      <c r="E1" s="60"/>
      <c r="F1" s="61"/>
      <c r="G1" s="5" t="s">
        <v>199</v>
      </c>
    </row>
    <row r="2" spans="1:7" ht="30.75">
      <c r="A2" s="62" t="s">
        <v>5</v>
      </c>
      <c r="B2" s="63" t="s">
        <v>50</v>
      </c>
      <c r="C2" s="63" t="s">
        <v>123</v>
      </c>
      <c r="D2" s="64" t="s">
        <v>169</v>
      </c>
      <c r="E2" s="64" t="s">
        <v>170</v>
      </c>
      <c r="F2" s="65" t="s">
        <v>124</v>
      </c>
      <c r="G2" s="40"/>
    </row>
    <row r="3" spans="1:7" ht="15.75" thickBot="1">
      <c r="A3" s="66">
        <v>2008</v>
      </c>
      <c r="B3" s="67">
        <v>1383</v>
      </c>
      <c r="C3" s="67">
        <v>1173</v>
      </c>
      <c r="D3" s="68">
        <v>3895.7674418325337</v>
      </c>
      <c r="E3" s="69">
        <v>1173</v>
      </c>
      <c r="F3" s="70">
        <f>B3/C3</f>
        <v>1.1790281329923273</v>
      </c>
    </row>
    <row r="4" spans="1:7" ht="16.5">
      <c r="A4" s="60"/>
      <c r="B4" s="60"/>
      <c r="C4" s="60"/>
      <c r="D4" s="60"/>
      <c r="E4" s="60"/>
      <c r="F4" s="61"/>
    </row>
    <row r="5" spans="1:7" ht="16.5">
      <c r="A5" s="59" t="s">
        <v>17</v>
      </c>
      <c r="B5" s="60"/>
      <c r="C5" s="60"/>
      <c r="D5" s="60"/>
      <c r="E5" s="60"/>
      <c r="F5" s="61"/>
    </row>
    <row r="6" spans="1:7" ht="30.75">
      <c r="A6" s="62" t="s">
        <v>5</v>
      </c>
      <c r="B6" s="63" t="s">
        <v>50</v>
      </c>
      <c r="C6" s="63" t="s">
        <v>123</v>
      </c>
      <c r="D6" s="64" t="s">
        <v>169</v>
      </c>
      <c r="E6" s="64" t="s">
        <v>170</v>
      </c>
      <c r="F6" s="61"/>
    </row>
    <row r="7" spans="1:7">
      <c r="A7" s="71">
        <v>2008</v>
      </c>
      <c r="B7" s="72">
        <v>2857</v>
      </c>
      <c r="C7" s="72">
        <v>2601</v>
      </c>
      <c r="D7" s="69">
        <v>2654.0817854944244</v>
      </c>
      <c r="E7" s="73">
        <v>2601</v>
      </c>
      <c r="F7" s="70">
        <f>B7/C7</f>
        <v>1.0984236831987697</v>
      </c>
    </row>
    <row r="8" spans="1:7">
      <c r="A8" s="57"/>
      <c r="B8" s="57"/>
      <c r="C8" s="57"/>
      <c r="D8" s="57"/>
      <c r="E8" s="57"/>
      <c r="F8" s="5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F20" sqref="F20"/>
    </sheetView>
  </sheetViews>
  <sheetFormatPr defaultColWidth="9" defaultRowHeight="1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c r="A1" s="54" t="s">
        <v>48</v>
      </c>
      <c r="B1" s="55" t="s">
        <v>168</v>
      </c>
      <c r="D1" s="21"/>
      <c r="E1" s="21"/>
      <c r="F1" s="21"/>
      <c r="G1" s="21" t="s">
        <v>125</v>
      </c>
      <c r="H1" s="21"/>
      <c r="I1" s="21"/>
      <c r="J1" s="5" t="s">
        <v>145</v>
      </c>
    </row>
    <row r="2" spans="1:10">
      <c r="A2" s="17" t="s">
        <v>15</v>
      </c>
      <c r="B2" s="48">
        <f>$I$9</f>
        <v>2.6040514489776623E-2</v>
      </c>
      <c r="D2" s="21" t="s">
        <v>20</v>
      </c>
      <c r="E2" s="21"/>
      <c r="F2" s="21"/>
      <c r="G2" s="21" t="s">
        <v>103</v>
      </c>
      <c r="H2" s="21"/>
      <c r="I2" s="21"/>
    </row>
    <row r="3" spans="1:10">
      <c r="A3" s="17" t="s">
        <v>16</v>
      </c>
      <c r="B3" s="47">
        <f>$I$5</f>
        <v>0.10050000000000003</v>
      </c>
      <c r="D3" s="21" t="s">
        <v>126</v>
      </c>
      <c r="E3" s="21" t="s">
        <v>127</v>
      </c>
      <c r="F3" s="21" t="s">
        <v>48</v>
      </c>
      <c r="G3" s="21" t="s">
        <v>128</v>
      </c>
      <c r="H3" s="21" t="s">
        <v>129</v>
      </c>
      <c r="I3" s="21"/>
    </row>
    <row r="4" spans="1:10">
      <c r="A4" s="17" t="s">
        <v>52</v>
      </c>
      <c r="B4" s="47">
        <f>$I$6</f>
        <v>0.34092450566077115</v>
      </c>
      <c r="D4" s="21">
        <v>2.0099999999999998</v>
      </c>
      <c r="E4" s="21" t="s">
        <v>130</v>
      </c>
      <c r="F4" s="21" t="s">
        <v>131</v>
      </c>
      <c r="G4" s="22">
        <v>8082</v>
      </c>
      <c r="H4" s="21"/>
      <c r="I4" s="21"/>
    </row>
    <row r="5" spans="1:10">
      <c r="A5" s="17" t="s">
        <v>53</v>
      </c>
      <c r="B5" s="47">
        <f>$I$6</f>
        <v>0.34092450566077115</v>
      </c>
      <c r="D5" s="21">
        <v>3</v>
      </c>
      <c r="E5" s="21" t="s">
        <v>132</v>
      </c>
      <c r="F5" s="21"/>
      <c r="G5" s="22">
        <v>1799</v>
      </c>
      <c r="H5" s="44">
        <v>2000</v>
      </c>
      <c r="I5" s="45">
        <f>1-G5/H5</f>
        <v>0.10050000000000003</v>
      </c>
    </row>
    <row r="6" spans="1:10">
      <c r="A6" s="17" t="s">
        <v>54</v>
      </c>
      <c r="B6" s="47">
        <f>$I$6</f>
        <v>0.34092450566077115</v>
      </c>
      <c r="D6" s="21"/>
      <c r="E6" s="21" t="s">
        <v>133</v>
      </c>
      <c r="F6" s="21" t="s">
        <v>134</v>
      </c>
      <c r="G6" s="22">
        <v>25265</v>
      </c>
      <c r="H6" s="44">
        <v>38334</v>
      </c>
      <c r="I6" s="45">
        <f>1-G6/H6</f>
        <v>0.34092450566077115</v>
      </c>
    </row>
    <row r="7" spans="1:10">
      <c r="A7" s="17" t="s">
        <v>55</v>
      </c>
      <c r="B7" s="47">
        <f>$I$6</f>
        <v>0.34092450566077115</v>
      </c>
      <c r="D7" s="21">
        <v>6.01</v>
      </c>
      <c r="E7" s="21" t="s">
        <v>135</v>
      </c>
      <c r="F7" s="21" t="s">
        <v>136</v>
      </c>
      <c r="G7" s="22">
        <v>16472</v>
      </c>
      <c r="H7" s="44"/>
      <c r="I7" s="21"/>
    </row>
    <row r="8" spans="1:10">
      <c r="A8" s="17" t="s">
        <v>99</v>
      </c>
      <c r="B8" s="47">
        <f>$I$9</f>
        <v>2.6040514489776623E-2</v>
      </c>
      <c r="D8" s="21">
        <v>7.01</v>
      </c>
      <c r="E8" s="21" t="s">
        <v>137</v>
      </c>
      <c r="F8" s="21" t="s">
        <v>138</v>
      </c>
      <c r="G8" s="22">
        <v>23172</v>
      </c>
      <c r="H8" s="44">
        <v>31739</v>
      </c>
      <c r="I8" s="45">
        <f>1-G8/H8</f>
        <v>0.26992028734364659</v>
      </c>
    </row>
    <row r="9" spans="1:10">
      <c r="A9" s="17" t="s">
        <v>100</v>
      </c>
      <c r="B9" s="47">
        <f>$I$8</f>
        <v>0.26992028734364659</v>
      </c>
      <c r="D9" s="21">
        <v>8</v>
      </c>
      <c r="E9" s="21" t="s">
        <v>139</v>
      </c>
      <c r="F9" s="21"/>
      <c r="G9" s="22">
        <v>30819</v>
      </c>
      <c r="H9" s="44">
        <v>31643</v>
      </c>
      <c r="I9" s="46">
        <f>1-G9/H9</f>
        <v>2.6040514489776623E-2</v>
      </c>
    </row>
    <row r="10" spans="1:10">
      <c r="A10" s="17" t="s">
        <v>119</v>
      </c>
      <c r="B10" s="47">
        <f>$I$8</f>
        <v>0.26992028734364659</v>
      </c>
      <c r="D10" s="21">
        <v>9.01</v>
      </c>
      <c r="E10" s="21" t="s">
        <v>140</v>
      </c>
      <c r="F10" s="21" t="s">
        <v>141</v>
      </c>
      <c r="G10" s="22">
        <v>15191</v>
      </c>
      <c r="H10" s="44">
        <v>19352</v>
      </c>
      <c r="I10" s="45">
        <f>1-G10/H10</f>
        <v>0.21501653575857793</v>
      </c>
    </row>
    <row r="11" spans="1:10">
      <c r="A11" s="17" t="s">
        <v>120</v>
      </c>
      <c r="B11" s="47">
        <f>$I$8</f>
        <v>0.26992028734364659</v>
      </c>
      <c r="D11" s="21">
        <v>9.02</v>
      </c>
      <c r="E11" s="21" t="s">
        <v>140</v>
      </c>
      <c r="F11" s="21" t="s">
        <v>142</v>
      </c>
      <c r="G11" s="22">
        <v>3557</v>
      </c>
      <c r="H11" s="44">
        <v>5144</v>
      </c>
      <c r="I11" s="45">
        <f>1-G11/H11</f>
        <v>0.30851477449455678</v>
      </c>
    </row>
    <row r="12" spans="1:10">
      <c r="A12" s="17" t="s">
        <v>121</v>
      </c>
      <c r="B12" s="47">
        <f>$I$8</f>
        <v>0.26992028734364659</v>
      </c>
      <c r="D12" s="21">
        <v>10</v>
      </c>
      <c r="E12" s="21" t="s">
        <v>143</v>
      </c>
      <c r="F12" s="21"/>
      <c r="G12" s="22">
        <v>3163</v>
      </c>
      <c r="H12" s="44">
        <v>3200</v>
      </c>
      <c r="I12" s="46">
        <f>1-G12/H12</f>
        <v>1.1562500000000031E-2</v>
      </c>
    </row>
    <row r="13" spans="1:10">
      <c r="A13" s="17" t="s">
        <v>105</v>
      </c>
      <c r="B13" s="47">
        <f>$I$10</f>
        <v>0.21501653575857793</v>
      </c>
      <c r="D13" s="21" t="s">
        <v>144</v>
      </c>
      <c r="E13" s="21"/>
      <c r="F13" s="21"/>
      <c r="G13" s="21"/>
      <c r="H13" s="21"/>
      <c r="I13" s="21"/>
    </row>
    <row r="14" spans="1:10">
      <c r="A14" s="17" t="s">
        <v>104</v>
      </c>
      <c r="B14" s="47">
        <f>$I$11</f>
        <v>0.30851477449455678</v>
      </c>
    </row>
    <row r="15" spans="1:10">
      <c r="A15" s="17" t="s">
        <v>17</v>
      </c>
      <c r="B15" s="47">
        <f>$I$12</f>
        <v>1.1562500000000031E-2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U14" sqref="U14"/>
    </sheetView>
  </sheetViews>
  <sheetFormatPr defaultColWidth="9.140625" defaultRowHeight="15"/>
  <cols>
    <col min="1" max="1" width="10.7109375" style="2" bestFit="1" customWidth="1"/>
    <col min="2" max="16384" width="9.140625" style="2"/>
  </cols>
  <sheetData>
    <row r="1" spans="1:13">
      <c r="A1" s="3" t="s">
        <v>5</v>
      </c>
      <c r="B1" s="3" t="s">
        <v>1</v>
      </c>
      <c r="C1" s="3" t="s">
        <v>2</v>
      </c>
      <c r="D1" s="3" t="s">
        <v>3</v>
      </c>
      <c r="E1" s="3" t="s">
        <v>4</v>
      </c>
      <c r="G1" s="5" t="s">
        <v>93</v>
      </c>
      <c r="J1" s="1" t="s">
        <v>58</v>
      </c>
      <c r="M1" s="1" t="s">
        <v>94</v>
      </c>
    </row>
    <row r="2" spans="1:13">
      <c r="A2" s="3">
        <v>2019</v>
      </c>
      <c r="B2" s="4">
        <v>33750</v>
      </c>
      <c r="C2" s="4">
        <v>28999</v>
      </c>
      <c r="D2" s="4">
        <v>42678</v>
      </c>
      <c r="E2" s="4">
        <v>31527</v>
      </c>
    </row>
    <row r="3" spans="1:13">
      <c r="A3" s="3">
        <v>2020</v>
      </c>
      <c r="B3" s="4">
        <v>34342</v>
      </c>
      <c r="C3" s="4">
        <v>29674</v>
      </c>
      <c r="D3" s="4">
        <v>44152</v>
      </c>
      <c r="E3" s="4">
        <v>31419</v>
      </c>
    </row>
    <row r="4" spans="1:13">
      <c r="A4" s="3">
        <v>2021</v>
      </c>
      <c r="B4" s="4">
        <v>34997</v>
      </c>
      <c r="C4" s="4">
        <v>30333</v>
      </c>
      <c r="D4" s="4">
        <v>45682</v>
      </c>
      <c r="E4" s="4">
        <v>31469</v>
      </c>
    </row>
    <row r="5" spans="1:13">
      <c r="A5" s="3">
        <v>2022</v>
      </c>
      <c r="B5" s="4">
        <v>35610</v>
      </c>
      <c r="C5" s="4">
        <v>31003</v>
      </c>
      <c r="D5" s="4">
        <v>47270</v>
      </c>
      <c r="E5" s="4">
        <v>31832</v>
      </c>
    </row>
    <row r="6" spans="1:13">
      <c r="A6" s="3">
        <v>2023</v>
      </c>
      <c r="B6" s="4">
        <v>36050</v>
      </c>
      <c r="C6" s="4">
        <v>31443</v>
      </c>
      <c r="D6" s="4">
        <v>48920</v>
      </c>
      <c r="E6" s="4">
        <v>32462</v>
      </c>
    </row>
    <row r="7" spans="1:13">
      <c r="A7" s="3">
        <v>2024</v>
      </c>
      <c r="B7" s="4">
        <v>36571</v>
      </c>
      <c r="C7" s="4">
        <v>31784</v>
      </c>
      <c r="D7" s="4">
        <v>50583</v>
      </c>
      <c r="E7" s="4">
        <v>32552</v>
      </c>
    </row>
    <row r="8" spans="1:13">
      <c r="A8" s="3">
        <v>2025</v>
      </c>
      <c r="B8" s="4">
        <v>36873</v>
      </c>
      <c r="C8" s="4">
        <v>32055</v>
      </c>
      <c r="D8" s="4">
        <v>52332</v>
      </c>
      <c r="E8" s="4">
        <v>32557</v>
      </c>
    </row>
    <row r="9" spans="1:13">
      <c r="A9" s="3">
        <v>2026</v>
      </c>
      <c r="B9" s="4">
        <v>37086</v>
      </c>
      <c r="C9" s="4">
        <v>32380</v>
      </c>
      <c r="D9" s="4">
        <v>53733</v>
      </c>
      <c r="E9" s="4">
        <v>32490</v>
      </c>
    </row>
    <row r="10" spans="1:13">
      <c r="A10" s="3">
        <v>2027</v>
      </c>
      <c r="B10" s="4">
        <v>37266</v>
      </c>
      <c r="C10" s="4">
        <v>32709</v>
      </c>
      <c r="D10" s="4">
        <v>54849</v>
      </c>
      <c r="E10" s="4">
        <v>32395</v>
      </c>
    </row>
    <row r="11" spans="1:13">
      <c r="A11" s="3">
        <v>2028</v>
      </c>
      <c r="B11" s="4">
        <v>37324</v>
      </c>
      <c r="C11" s="4">
        <v>33073</v>
      </c>
      <c r="D11" s="4">
        <v>55836</v>
      </c>
      <c r="E11" s="4">
        <v>32219</v>
      </c>
    </row>
    <row r="13" spans="1:13">
      <c r="A13" s="98">
        <v>46006</v>
      </c>
    </row>
    <row r="14" spans="1:13">
      <c r="A14" s="2" t="s">
        <v>187</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S31" sqref="S31"/>
    </sheetView>
  </sheetViews>
  <sheetFormatPr defaultColWidth="9" defaultRowHeight="15"/>
  <cols>
    <col min="1" max="26" width="9" style="2"/>
    <col min="27" max="27" width="9" style="2" customWidth="1"/>
    <col min="28" max="16384" width="9" style="2"/>
  </cols>
  <sheetData>
    <row r="1" spans="1:32">
      <c r="A1" s="5" t="s">
        <v>7</v>
      </c>
      <c r="J1" s="5" t="s">
        <v>123</v>
      </c>
      <c r="P1" s="5" t="s">
        <v>122</v>
      </c>
    </row>
    <row r="2" spans="1:32">
      <c r="A2" s="5"/>
      <c r="J2" s="5"/>
      <c r="Q2" s="179" t="s">
        <v>1</v>
      </c>
      <c r="R2" s="180"/>
      <c r="S2" s="180"/>
      <c r="T2" s="180"/>
      <c r="U2" s="179" t="s">
        <v>2</v>
      </c>
      <c r="V2" s="180"/>
      <c r="W2" s="180"/>
      <c r="X2" s="180"/>
      <c r="Y2" s="179" t="s">
        <v>3</v>
      </c>
      <c r="Z2" s="180"/>
      <c r="AA2" s="180"/>
      <c r="AB2" s="180"/>
      <c r="AC2" s="179" t="s">
        <v>4</v>
      </c>
      <c r="AD2" s="180"/>
      <c r="AE2" s="180"/>
      <c r="AF2" s="180"/>
    </row>
    <row r="3" spans="1:32" ht="60">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c r="A4" s="3">
        <v>2016</v>
      </c>
      <c r="B4" s="40"/>
      <c r="C4" s="40"/>
      <c r="D4" s="40"/>
      <c r="E4" s="40"/>
      <c r="F4" s="18">
        <v>5500</v>
      </c>
      <c r="G4" s="18">
        <v>6039</v>
      </c>
      <c r="H4" s="18">
        <v>4293</v>
      </c>
      <c r="J4" s="3">
        <v>2016</v>
      </c>
      <c r="K4" s="40"/>
      <c r="L4" s="40"/>
      <c r="M4" s="40"/>
      <c r="N4" s="40"/>
      <c r="P4" s="3"/>
      <c r="Q4" s="10"/>
      <c r="R4" s="9"/>
      <c r="S4" s="9"/>
      <c r="T4" s="9"/>
      <c r="U4" s="10"/>
      <c r="V4" s="9"/>
      <c r="W4" s="9"/>
      <c r="X4" s="9"/>
      <c r="Y4" s="10"/>
      <c r="Z4" s="9"/>
      <c r="AA4" s="9"/>
      <c r="AB4" s="9"/>
      <c r="AC4" s="10"/>
      <c r="AD4" s="9"/>
      <c r="AE4" s="9"/>
      <c r="AF4" s="9"/>
    </row>
    <row r="5" spans="1:32">
      <c r="A5" s="3">
        <v>2017</v>
      </c>
      <c r="B5" s="18">
        <v>32800</v>
      </c>
      <c r="C5" s="18">
        <v>27949</v>
      </c>
      <c r="D5" s="18">
        <v>37282</v>
      </c>
      <c r="E5" s="18">
        <v>29620</v>
      </c>
      <c r="F5" s="18">
        <v>5641</v>
      </c>
      <c r="G5" s="18">
        <v>5841</v>
      </c>
      <c r="H5" s="18">
        <v>4420</v>
      </c>
      <c r="J5" s="3">
        <v>2017</v>
      </c>
      <c r="K5" s="26">
        <f>SUM($Q5:$T5)</f>
        <v>22269.399999999998</v>
      </c>
      <c r="L5" s="26">
        <f>SUM($U5:$X5)</f>
        <v>8771.5999999999985</v>
      </c>
      <c r="M5" s="26">
        <f>SUM($Y5:$AB5)</f>
        <v>14861.2</v>
      </c>
      <c r="N5" s="26">
        <f>SUM($AC5:$AF5)</f>
        <v>7991</v>
      </c>
      <c r="P5" s="3">
        <v>2017</v>
      </c>
      <c r="Q5" s="41">
        <v>8360.7999999999993</v>
      </c>
      <c r="R5" s="42">
        <v>8716</v>
      </c>
      <c r="S5" s="42">
        <v>3206.5</v>
      </c>
      <c r="T5" s="42">
        <v>1986.1</v>
      </c>
      <c r="U5" s="41">
        <v>5426.7</v>
      </c>
      <c r="V5" s="42">
        <v>2876.1</v>
      </c>
      <c r="W5" s="42">
        <v>468.8</v>
      </c>
      <c r="X5" s="42"/>
      <c r="Y5" s="41">
        <v>9927.2000000000007</v>
      </c>
      <c r="Z5" s="42">
        <v>4650</v>
      </c>
      <c r="AA5" s="42">
        <v>284</v>
      </c>
      <c r="AB5" s="42"/>
      <c r="AC5" s="41">
        <v>7991</v>
      </c>
      <c r="AD5" s="42"/>
      <c r="AE5" s="42"/>
      <c r="AF5" s="42"/>
    </row>
    <row r="6" spans="1:32">
      <c r="A6" s="3">
        <v>2018</v>
      </c>
      <c r="B6" s="18">
        <v>33023</v>
      </c>
      <c r="C6" s="18">
        <v>28247</v>
      </c>
      <c r="D6" s="18">
        <v>39931</v>
      </c>
      <c r="E6" s="18">
        <v>29156</v>
      </c>
      <c r="F6" s="18">
        <v>6015</v>
      </c>
      <c r="G6" s="18">
        <v>6011</v>
      </c>
      <c r="H6" s="18">
        <v>5033</v>
      </c>
      <c r="J6" s="3">
        <v>2018</v>
      </c>
      <c r="K6" s="26">
        <f t="shared" ref="K6:K12" si="0">SUM($Q6:$T6)</f>
        <v>22358.9</v>
      </c>
      <c r="L6" s="26">
        <f t="shared" ref="L6:L12" si="1">SUM($U6:$X6)</f>
        <v>8996.6</v>
      </c>
      <c r="M6" s="26">
        <f t="shared" ref="M6:M12" si="2">SUM($Y6:$AB6)</f>
        <v>15419.3</v>
      </c>
      <c r="N6" s="26">
        <f t="shared" ref="N6:N12" si="3">SUM($AC6:$AF6)</f>
        <v>7785</v>
      </c>
      <c r="P6" s="3">
        <v>2018</v>
      </c>
      <c r="Q6" s="41">
        <v>8348.1</v>
      </c>
      <c r="R6" s="42">
        <v>8700.2000000000007</v>
      </c>
      <c r="S6" s="42">
        <v>3274.6</v>
      </c>
      <c r="T6" s="42">
        <v>2036</v>
      </c>
      <c r="U6" s="41">
        <v>5505.9</v>
      </c>
      <c r="V6" s="42">
        <v>3026</v>
      </c>
      <c r="W6" s="42">
        <v>464.7</v>
      </c>
      <c r="X6" s="42"/>
      <c r="Y6" s="41">
        <v>9906.7999999999993</v>
      </c>
      <c r="Z6" s="42">
        <v>5116</v>
      </c>
      <c r="AA6" s="42">
        <v>396.5</v>
      </c>
      <c r="AB6" s="42"/>
      <c r="AC6" s="41">
        <v>7785</v>
      </c>
      <c r="AD6" s="42"/>
      <c r="AE6" s="42"/>
      <c r="AF6" s="42"/>
    </row>
    <row r="7" spans="1:32">
      <c r="A7" s="3">
        <v>2019</v>
      </c>
      <c r="B7" s="18">
        <v>32852</v>
      </c>
      <c r="C7" s="18">
        <v>29644</v>
      </c>
      <c r="D7" s="18">
        <v>41728</v>
      </c>
      <c r="E7" s="18">
        <v>29517</v>
      </c>
      <c r="F7" s="18">
        <v>5883</v>
      </c>
      <c r="G7" s="18">
        <v>6450</v>
      </c>
      <c r="H7" s="18">
        <v>5163</v>
      </c>
      <c r="J7" s="3">
        <v>2019</v>
      </c>
      <c r="K7" s="26">
        <f t="shared" si="0"/>
        <v>22130.05</v>
      </c>
      <c r="L7" s="26">
        <f t="shared" si="1"/>
        <v>8956.1999999999989</v>
      </c>
      <c r="M7" s="26">
        <f t="shared" si="2"/>
        <v>15739.3</v>
      </c>
      <c r="N7" s="26">
        <f t="shared" si="3"/>
        <v>7795</v>
      </c>
      <c r="P7" s="3">
        <v>2019</v>
      </c>
      <c r="Q7" s="41">
        <v>8079.2</v>
      </c>
      <c r="R7" s="42">
        <v>8638</v>
      </c>
      <c r="S7" s="42">
        <v>3365.1</v>
      </c>
      <c r="T7" s="42">
        <v>2047.75</v>
      </c>
      <c r="U7" s="41">
        <v>5376.6</v>
      </c>
      <c r="V7" s="42">
        <v>3098.9</v>
      </c>
      <c r="W7" s="42">
        <v>462.3</v>
      </c>
      <c r="X7" s="42">
        <v>18.399999999999999</v>
      </c>
      <c r="Y7" s="41">
        <v>9882.5</v>
      </c>
      <c r="Z7" s="42">
        <v>5459</v>
      </c>
      <c r="AA7" s="42">
        <v>397.8</v>
      </c>
      <c r="AB7" s="42"/>
      <c r="AC7" s="41">
        <v>7795</v>
      </c>
      <c r="AD7" s="42"/>
      <c r="AE7" s="42"/>
      <c r="AF7" s="42"/>
    </row>
    <row r="8" spans="1:32">
      <c r="A8" s="3">
        <v>2020</v>
      </c>
      <c r="B8" s="18">
        <v>33080</v>
      </c>
      <c r="C8" s="18">
        <v>29596</v>
      </c>
      <c r="D8" s="18">
        <v>40936</v>
      </c>
      <c r="E8" s="18">
        <v>27293</v>
      </c>
      <c r="F8" s="18">
        <v>5993</v>
      </c>
      <c r="G8" s="18">
        <v>6709</v>
      </c>
      <c r="H8" s="18">
        <v>5562</v>
      </c>
      <c r="J8" s="3">
        <v>2020</v>
      </c>
      <c r="K8" s="26">
        <f t="shared" si="0"/>
        <v>22041.05</v>
      </c>
      <c r="L8" s="26">
        <f t="shared" si="1"/>
        <v>8760.1999999999989</v>
      </c>
      <c r="M8" s="26">
        <f t="shared" si="2"/>
        <v>15960.7</v>
      </c>
      <c r="N8" s="26">
        <f t="shared" si="3"/>
        <v>7086</v>
      </c>
      <c r="P8" s="3">
        <v>2020</v>
      </c>
      <c r="Q8" s="41">
        <v>7785.4</v>
      </c>
      <c r="R8" s="42">
        <v>8750.1</v>
      </c>
      <c r="S8" s="42">
        <v>3478.7</v>
      </c>
      <c r="T8" s="42">
        <v>2026.85</v>
      </c>
      <c r="U8" s="41">
        <v>5144.5</v>
      </c>
      <c r="V8" s="42">
        <v>3075.3</v>
      </c>
      <c r="W8" s="42">
        <v>501.4</v>
      </c>
      <c r="X8" s="42">
        <v>39</v>
      </c>
      <c r="Y8" s="41">
        <v>9783</v>
      </c>
      <c r="Z8" s="42">
        <v>5688</v>
      </c>
      <c r="AA8" s="42">
        <v>489.7</v>
      </c>
      <c r="AB8" s="42"/>
      <c r="AC8" s="41">
        <v>7086</v>
      </c>
      <c r="AD8" s="42"/>
      <c r="AE8" s="42"/>
      <c r="AF8" s="42"/>
    </row>
    <row r="9" spans="1:32">
      <c r="A9" s="3">
        <v>2021</v>
      </c>
      <c r="B9" s="18">
        <v>34462</v>
      </c>
      <c r="C9" s="18">
        <v>29774</v>
      </c>
      <c r="D9" s="18">
        <v>41262</v>
      </c>
      <c r="E9" s="18">
        <v>27225</v>
      </c>
      <c r="F9" s="18">
        <v>6287</v>
      </c>
      <c r="G9" s="18">
        <v>6169</v>
      </c>
      <c r="H9" s="18">
        <v>5725</v>
      </c>
      <c r="J9" s="3">
        <v>2021</v>
      </c>
      <c r="K9" s="26">
        <f t="shared" si="0"/>
        <v>21849.75</v>
      </c>
      <c r="L9" s="26">
        <f t="shared" si="1"/>
        <v>8356.5</v>
      </c>
      <c r="M9" s="26">
        <f t="shared" si="2"/>
        <v>15352</v>
      </c>
      <c r="N9" s="26">
        <f t="shared" si="3"/>
        <v>6432</v>
      </c>
      <c r="P9" s="3">
        <v>2021</v>
      </c>
      <c r="Q9" s="41">
        <v>7957.8</v>
      </c>
      <c r="R9" s="42">
        <v>8469.7999999999993</v>
      </c>
      <c r="S9" s="42">
        <v>3441.5</v>
      </c>
      <c r="T9" s="42">
        <v>1980.65</v>
      </c>
      <c r="U9" s="41">
        <v>4802.3</v>
      </c>
      <c r="V9" s="42">
        <v>2964.2</v>
      </c>
      <c r="W9" s="42">
        <v>533.79999999999995</v>
      </c>
      <c r="X9" s="42">
        <v>56.2</v>
      </c>
      <c r="Y9" s="41">
        <v>9364.1</v>
      </c>
      <c r="Z9" s="42">
        <v>5437</v>
      </c>
      <c r="AA9" s="42">
        <v>550.9</v>
      </c>
      <c r="AB9" s="42"/>
      <c r="AC9" s="41">
        <v>6432</v>
      </c>
      <c r="AD9" s="42"/>
      <c r="AE9" s="42"/>
      <c r="AF9" s="42"/>
    </row>
    <row r="10" spans="1:32">
      <c r="A10" s="3">
        <v>2022</v>
      </c>
      <c r="B10" s="18">
        <v>34734</v>
      </c>
      <c r="C10" s="18">
        <v>29914</v>
      </c>
      <c r="D10" s="18">
        <v>43099</v>
      </c>
      <c r="E10" s="18">
        <v>26348</v>
      </c>
      <c r="F10" s="18">
        <v>6158</v>
      </c>
      <c r="G10" s="18">
        <v>6645</v>
      </c>
      <c r="H10" s="18">
        <v>6240</v>
      </c>
      <c r="J10" s="3">
        <v>2022</v>
      </c>
      <c r="K10" s="26">
        <f t="shared" si="0"/>
        <v>21041.149999999998</v>
      </c>
      <c r="L10" s="26">
        <f t="shared" si="1"/>
        <v>8111.9</v>
      </c>
      <c r="M10" s="26">
        <f t="shared" si="2"/>
        <v>15561.000000000002</v>
      </c>
      <c r="N10" s="26">
        <f t="shared" si="3"/>
        <v>5812</v>
      </c>
      <c r="P10" s="3">
        <v>2022</v>
      </c>
      <c r="Q10" s="41">
        <v>7934.3</v>
      </c>
      <c r="R10" s="42">
        <v>7952</v>
      </c>
      <c r="S10" s="42">
        <v>3163.1</v>
      </c>
      <c r="T10" s="42">
        <v>1991.75</v>
      </c>
      <c r="U10" s="41">
        <v>4588.5</v>
      </c>
      <c r="V10" s="42">
        <v>2865.3</v>
      </c>
      <c r="W10" s="42">
        <v>602.9</v>
      </c>
      <c r="X10" s="42">
        <v>55.2</v>
      </c>
      <c r="Y10" s="41">
        <v>9350.7000000000007</v>
      </c>
      <c r="Z10" s="42">
        <v>5527.6</v>
      </c>
      <c r="AA10" s="42">
        <v>682.7</v>
      </c>
      <c r="AB10" s="42"/>
      <c r="AC10" s="41">
        <v>5812</v>
      </c>
      <c r="AD10" s="42"/>
      <c r="AE10" s="42"/>
      <c r="AF10" s="42"/>
    </row>
    <row r="11" spans="1:32">
      <c r="A11" s="3">
        <v>2023</v>
      </c>
      <c r="B11" s="18">
        <v>35310</v>
      </c>
      <c r="C11" s="18">
        <v>30536</v>
      </c>
      <c r="D11" s="18">
        <v>44653</v>
      </c>
      <c r="E11" s="18">
        <v>26764</v>
      </c>
      <c r="F11" s="18">
        <v>6646</v>
      </c>
      <c r="G11" s="18">
        <v>7268</v>
      </c>
      <c r="H11" s="18">
        <v>6369</v>
      </c>
      <c r="J11" s="3">
        <v>2023</v>
      </c>
      <c r="K11" s="26">
        <f t="shared" si="0"/>
        <v>21107.15</v>
      </c>
      <c r="L11" s="26">
        <f t="shared" si="1"/>
        <v>8074.9</v>
      </c>
      <c r="M11" s="26">
        <f t="shared" si="2"/>
        <v>16495.099999999999</v>
      </c>
      <c r="N11" s="26">
        <f t="shared" si="3"/>
        <v>5949</v>
      </c>
      <c r="P11" s="97">
        <v>2023</v>
      </c>
      <c r="Q11" s="41">
        <v>8150.6</v>
      </c>
      <c r="R11" s="42">
        <v>7899</v>
      </c>
      <c r="S11" s="42">
        <v>3063.4</v>
      </c>
      <c r="T11" s="42">
        <v>1994.15</v>
      </c>
      <c r="U11" s="41">
        <v>4581.1000000000004</v>
      </c>
      <c r="V11" s="42">
        <v>2825.9</v>
      </c>
      <c r="W11" s="42">
        <v>620.5</v>
      </c>
      <c r="X11" s="42">
        <v>47.4</v>
      </c>
      <c r="Y11" s="41">
        <v>9925.2000000000007</v>
      </c>
      <c r="Z11" s="42">
        <v>5835.4</v>
      </c>
      <c r="AA11" s="42">
        <v>734.5</v>
      </c>
      <c r="AB11" s="42"/>
      <c r="AC11" s="41">
        <v>5949</v>
      </c>
      <c r="AD11" s="42"/>
      <c r="AE11" s="42"/>
      <c r="AF11" s="42"/>
    </row>
    <row r="12" spans="1:32">
      <c r="A12" s="3">
        <v>2024</v>
      </c>
      <c r="B12" s="18">
        <v>36970</v>
      </c>
      <c r="C12" s="18">
        <v>32701</v>
      </c>
      <c r="D12" s="18">
        <v>46809</v>
      </c>
      <c r="E12" s="18">
        <v>27437</v>
      </c>
      <c r="F12" s="18">
        <v>7558</v>
      </c>
      <c r="G12" s="18">
        <v>7770</v>
      </c>
      <c r="H12" s="18">
        <v>6735</v>
      </c>
      <c r="J12" s="3">
        <v>2024</v>
      </c>
      <c r="K12" s="26">
        <f t="shared" si="0"/>
        <v>21974.45</v>
      </c>
      <c r="L12" s="26">
        <f t="shared" si="1"/>
        <v>8323</v>
      </c>
      <c r="M12" s="26">
        <f t="shared" si="2"/>
        <v>17135.5</v>
      </c>
      <c r="N12" s="26">
        <f t="shared" si="3"/>
        <v>6142</v>
      </c>
      <c r="P12" s="97">
        <v>2024</v>
      </c>
      <c r="Q12" s="41">
        <v>8608.7000000000007</v>
      </c>
      <c r="R12" s="42">
        <v>7989.1</v>
      </c>
      <c r="S12" s="42">
        <v>3362.3</v>
      </c>
      <c r="T12" s="42">
        <v>2014.35</v>
      </c>
      <c r="U12" s="41">
        <v>4698.8999999999996</v>
      </c>
      <c r="V12" s="42">
        <v>2899.4</v>
      </c>
      <c r="W12" s="42">
        <v>675.1</v>
      </c>
      <c r="X12" s="42">
        <v>49.6</v>
      </c>
      <c r="Y12" s="41">
        <v>10212</v>
      </c>
      <c r="Z12" s="42">
        <v>6093.8</v>
      </c>
      <c r="AA12" s="42">
        <v>829.7</v>
      </c>
      <c r="AB12" s="42"/>
      <c r="AC12" s="41">
        <v>6142</v>
      </c>
      <c r="AD12" s="42"/>
      <c r="AE12" s="42"/>
      <c r="AF12" s="42"/>
    </row>
    <row r="13" spans="1:32">
      <c r="A13" s="3">
        <v>2025</v>
      </c>
      <c r="B13" s="18">
        <v>38257</v>
      </c>
      <c r="C13" s="18">
        <v>33293</v>
      </c>
      <c r="D13" s="18">
        <v>48670</v>
      </c>
      <c r="E13" s="18">
        <v>31473</v>
      </c>
    </row>
    <row r="14" spans="1:32">
      <c r="A14" s="2" t="s">
        <v>196</v>
      </c>
    </row>
    <row r="16" spans="1:32">
      <c r="B16" s="1" t="s">
        <v>59</v>
      </c>
      <c r="K16" s="1"/>
    </row>
    <row r="17" spans="1:16">
      <c r="B17" s="1" t="s">
        <v>58</v>
      </c>
      <c r="K17" s="1"/>
    </row>
    <row r="18" spans="1:16">
      <c r="B18" s="1" t="s">
        <v>56</v>
      </c>
      <c r="K18" s="1"/>
    </row>
    <row r="19" spans="1:16">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J1" zoomScale="160" zoomScaleNormal="160" workbookViewId="0">
      <selection activeCell="N5" sqref="N5"/>
    </sheetView>
  </sheetViews>
  <sheetFormatPr defaultColWidth="9.140625" defaultRowHeight="1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c r="A1" s="16" t="s">
        <v>91</v>
      </c>
      <c r="B1" s="16" t="s">
        <v>90</v>
      </c>
      <c r="C1" s="16" t="s">
        <v>89</v>
      </c>
      <c r="D1" s="16" t="s">
        <v>88</v>
      </c>
      <c r="E1" s="16" t="s">
        <v>87</v>
      </c>
      <c r="F1" s="16" t="s">
        <v>86</v>
      </c>
      <c r="G1" s="16" t="s">
        <v>85</v>
      </c>
      <c r="H1" s="16" t="s">
        <v>84</v>
      </c>
      <c r="I1" s="16" t="s">
        <v>83</v>
      </c>
      <c r="J1" s="16" t="s">
        <v>82</v>
      </c>
      <c r="K1" s="16" t="s">
        <v>81</v>
      </c>
      <c r="L1" s="16" t="s">
        <v>176</v>
      </c>
      <c r="M1" s="16" t="s">
        <v>177</v>
      </c>
      <c r="N1" s="16" t="s">
        <v>178</v>
      </c>
      <c r="O1" s="16" t="s">
        <v>80</v>
      </c>
      <c r="P1" s="16" t="s">
        <v>79</v>
      </c>
      <c r="Q1" s="16" t="s">
        <v>78</v>
      </c>
      <c r="R1" s="16" t="s">
        <v>77</v>
      </c>
      <c r="S1" s="16" t="s">
        <v>76</v>
      </c>
      <c r="T1" s="16" t="s">
        <v>75</v>
      </c>
      <c r="U1" s="16" t="s">
        <v>74</v>
      </c>
      <c r="V1" s="16" t="s">
        <v>73</v>
      </c>
      <c r="W1" s="16" t="s">
        <v>72</v>
      </c>
      <c r="X1" s="16" t="s">
        <v>181</v>
      </c>
      <c r="Y1" s="16" t="s">
        <v>182</v>
      </c>
      <c r="Z1" s="16" t="s">
        <v>183</v>
      </c>
      <c r="AA1" s="16" t="s">
        <v>71</v>
      </c>
      <c r="AB1" s="16" t="s">
        <v>70</v>
      </c>
      <c r="AC1" s="16" t="s">
        <v>69</v>
      </c>
      <c r="AD1" s="16" t="s">
        <v>68</v>
      </c>
      <c r="AE1" s="16" t="s">
        <v>67</v>
      </c>
      <c r="AF1" s="16" t="s">
        <v>66</v>
      </c>
      <c r="AG1" s="16" t="s">
        <v>65</v>
      </c>
      <c r="AH1" s="16" t="s">
        <v>64</v>
      </c>
      <c r="AI1" s="16" t="s">
        <v>63</v>
      </c>
      <c r="AJ1" s="16" t="s">
        <v>184</v>
      </c>
      <c r="AK1" s="16" t="s">
        <v>185</v>
      </c>
      <c r="AL1" s="16" t="s">
        <v>186</v>
      </c>
    </row>
    <row r="2" spans="1:38">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c r="A8" s="2" t="s">
        <v>179</v>
      </c>
      <c r="B8" s="1" t="s">
        <v>180</v>
      </c>
    </row>
  </sheetData>
  <hyperlinks>
    <hyperlink ref="B8" r:id="rId1" location="enrollment" xr:uid="{00000000-0004-0000-0A00-000000000000}"/>
  </hyperlinks>
  <pageMargins left="0.7" right="0.7" top="0.75" bottom="0.75" header="0.3" footer="0.3"/>
  <pageSetup orientation="portrait" verticalDpi="0"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E35" sqref="E35"/>
    </sheetView>
  </sheetViews>
  <sheetFormatPr defaultColWidth="9.140625" defaultRowHeight="15"/>
  <cols>
    <col min="1" max="21" width="9.140625" style="2"/>
    <col min="22" max="22" width="9.7109375" style="2" bestFit="1" customWidth="1"/>
    <col min="23" max="16384" width="9.140625" style="2"/>
  </cols>
  <sheetData>
    <row r="1" spans="1:22">
      <c r="A1" s="3" t="s">
        <v>5</v>
      </c>
      <c r="B1" s="3" t="s">
        <v>98</v>
      </c>
      <c r="C1" s="3" t="s">
        <v>97</v>
      </c>
      <c r="D1" s="3" t="s">
        <v>92</v>
      </c>
    </row>
    <row r="2" spans="1:22">
      <c r="A2" s="3">
        <v>2006</v>
      </c>
      <c r="B2" s="31">
        <f>712+1014+131+92</f>
        <v>1949</v>
      </c>
      <c r="C2" s="31">
        <f>120+113+165+132</f>
        <v>530</v>
      </c>
      <c r="D2" s="31">
        <f t="shared" ref="D2:D17" si="0">B2+C2</f>
        <v>2479</v>
      </c>
      <c r="E2" s="1" t="s">
        <v>96</v>
      </c>
    </row>
    <row r="3" spans="1:22">
      <c r="A3" s="3">
        <v>2007</v>
      </c>
      <c r="B3" s="31">
        <f>756+1063+163+125</f>
        <v>2107</v>
      </c>
      <c r="C3" s="31">
        <f>111+118+186+139</f>
        <v>554</v>
      </c>
      <c r="D3" s="31">
        <f t="shared" si="0"/>
        <v>2661</v>
      </c>
      <c r="N3" s="1" t="s">
        <v>18</v>
      </c>
      <c r="V3" s="96">
        <v>45702</v>
      </c>
    </row>
    <row r="4" spans="1:22">
      <c r="A4" s="3">
        <v>2008</v>
      </c>
      <c r="B4" s="31">
        <f>848+1093+191+164</f>
        <v>2296</v>
      </c>
      <c r="C4" s="31">
        <f>98+92+226+147</f>
        <v>563</v>
      </c>
      <c r="D4" s="31">
        <f t="shared" si="0"/>
        <v>2859</v>
      </c>
    </row>
    <row r="5" spans="1:22">
      <c r="A5" s="3">
        <v>2009</v>
      </c>
      <c r="B5" s="31">
        <f>900+1135+218+198</f>
        <v>2451</v>
      </c>
      <c r="C5" s="31">
        <f>68+69+272+177</f>
        <v>586</v>
      </c>
      <c r="D5" s="31">
        <f t="shared" si="0"/>
        <v>3037</v>
      </c>
    </row>
    <row r="6" spans="1:22">
      <c r="A6" s="3">
        <v>2010</v>
      </c>
      <c r="B6" s="31">
        <f>928+1265+206+215</f>
        <v>2614</v>
      </c>
      <c r="C6" s="31">
        <f>84+66+217+182</f>
        <v>549</v>
      </c>
      <c r="D6" s="31">
        <f t="shared" si="0"/>
        <v>3163</v>
      </c>
    </row>
    <row r="7" spans="1:22">
      <c r="A7" s="3">
        <v>2011</v>
      </c>
      <c r="B7" s="31">
        <f>1020+1276+216+216</f>
        <v>2728</v>
      </c>
      <c r="C7" s="31">
        <f>138+115+197+180</f>
        <v>630</v>
      </c>
      <c r="D7" s="31">
        <f t="shared" si="0"/>
        <v>3358</v>
      </c>
    </row>
    <row r="8" spans="1:22">
      <c r="A8" s="3">
        <v>2012</v>
      </c>
      <c r="B8" s="31">
        <f>1015+1245+207+224</f>
        <v>2691</v>
      </c>
      <c r="C8" s="31">
        <f>154+112+176+168</f>
        <v>610</v>
      </c>
      <c r="D8" s="31">
        <f t="shared" si="0"/>
        <v>3301</v>
      </c>
    </row>
    <row r="9" spans="1:22">
      <c r="A9" s="3">
        <v>2013</v>
      </c>
      <c r="B9" s="31">
        <f>953+1187+255+285</f>
        <v>2680</v>
      </c>
      <c r="C9" s="31">
        <f>57+98+127+146</f>
        <v>428</v>
      </c>
      <c r="D9" s="31">
        <f t="shared" si="0"/>
        <v>3108</v>
      </c>
    </row>
    <row r="10" spans="1:22">
      <c r="A10" s="3">
        <v>2014</v>
      </c>
      <c r="B10" s="31">
        <f>932+1143+227+275</f>
        <v>2577</v>
      </c>
      <c r="C10" s="31">
        <f>87+71+116+140</f>
        <v>414</v>
      </c>
      <c r="D10" s="31">
        <f t="shared" si="0"/>
        <v>2991</v>
      </c>
    </row>
    <row r="11" spans="1:22">
      <c r="A11" s="3">
        <v>2015</v>
      </c>
      <c r="B11" s="31">
        <f>896+1141+191+237</f>
        <v>2465</v>
      </c>
      <c r="C11" s="31">
        <f>62+60+113+121</f>
        <v>356</v>
      </c>
      <c r="D11" s="31">
        <f t="shared" si="0"/>
        <v>2821</v>
      </c>
    </row>
    <row r="12" spans="1:22">
      <c r="A12" s="3">
        <v>2016</v>
      </c>
      <c r="B12" s="31">
        <f>872+1141+146+206</f>
        <v>2365</v>
      </c>
      <c r="C12" s="31">
        <f>58+56+101+112</f>
        <v>327</v>
      </c>
      <c r="D12" s="31">
        <f t="shared" si="0"/>
        <v>2692</v>
      </c>
    </row>
    <row r="13" spans="1:22">
      <c r="A13" s="3">
        <v>2017</v>
      </c>
      <c r="B13" s="31">
        <f>773+1133+134+197</f>
        <v>2237</v>
      </c>
      <c r="C13" s="31">
        <f>61+63+96+113</f>
        <v>333</v>
      </c>
      <c r="D13" s="31">
        <f t="shared" si="0"/>
        <v>2570</v>
      </c>
    </row>
    <row r="14" spans="1:22">
      <c r="A14" s="3">
        <v>2018</v>
      </c>
      <c r="B14" s="31">
        <f>749+1116+143+191</f>
        <v>2199</v>
      </c>
      <c r="C14" s="31">
        <f>43+60+68+107</f>
        <v>278</v>
      </c>
      <c r="D14" s="31">
        <f t="shared" si="0"/>
        <v>2477</v>
      </c>
    </row>
    <row r="15" spans="1:22">
      <c r="A15" s="3">
        <v>2019</v>
      </c>
      <c r="B15" s="31">
        <f>639+1010+91+224</f>
        <v>1964</v>
      </c>
      <c r="C15" s="31">
        <f>36+55+66+94</f>
        <v>251</v>
      </c>
      <c r="D15" s="31">
        <f t="shared" si="0"/>
        <v>2215</v>
      </c>
    </row>
    <row r="16" spans="1:22">
      <c r="A16" s="3">
        <v>2020</v>
      </c>
      <c r="B16" s="31">
        <f>511+834+91+211</f>
        <v>1647</v>
      </c>
      <c r="C16" s="31">
        <f>44+38+42+79</f>
        <v>203</v>
      </c>
      <c r="D16" s="31">
        <f t="shared" si="0"/>
        <v>1850</v>
      </c>
    </row>
    <row r="17" spans="1:4">
      <c r="A17" s="3">
        <v>2021</v>
      </c>
      <c r="B17" s="31">
        <f>402+728+44+104</f>
        <v>1278</v>
      </c>
      <c r="C17" s="31">
        <f>19+17+81+140</f>
        <v>257</v>
      </c>
      <c r="D17" s="31">
        <f t="shared" si="0"/>
        <v>1535</v>
      </c>
    </row>
    <row r="18" spans="1:4">
      <c r="A18" s="3">
        <v>2022</v>
      </c>
      <c r="B18" s="31">
        <v>1045</v>
      </c>
      <c r="C18" s="31">
        <v>242</v>
      </c>
      <c r="D18" s="31">
        <v>1287</v>
      </c>
    </row>
    <row r="19" spans="1:4">
      <c r="A19" s="3">
        <v>2023</v>
      </c>
      <c r="B19" s="31">
        <v>1109</v>
      </c>
      <c r="C19" s="31">
        <v>105</v>
      </c>
      <c r="D19" s="31">
        <v>1214</v>
      </c>
    </row>
    <row r="20" spans="1:4">
      <c r="A20" s="3">
        <v>2024</v>
      </c>
      <c r="B20" s="31">
        <v>1050</v>
      </c>
      <c r="C20" s="31">
        <v>105</v>
      </c>
      <c r="D20" s="31">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12" sqref="B12"/>
    </sheetView>
  </sheetViews>
  <sheetFormatPr defaultColWidth="9.140625" defaultRowHeight="15"/>
  <cols>
    <col min="1" max="1" width="9.140625" style="2"/>
    <col min="2" max="2" width="10.85546875" style="2" bestFit="1" customWidth="1"/>
    <col min="3" max="16384" width="9.140625" style="2"/>
  </cols>
  <sheetData>
    <row r="1" spans="1:4">
      <c r="A1" s="3" t="s">
        <v>5</v>
      </c>
      <c r="B1" s="3" t="s">
        <v>103</v>
      </c>
      <c r="D1" s="1" t="s">
        <v>102</v>
      </c>
    </row>
    <row r="2" spans="1:4">
      <c r="A2" s="39">
        <v>2014</v>
      </c>
      <c r="B2" s="26">
        <v>2006</v>
      </c>
    </row>
    <row r="3" spans="1:4">
      <c r="A3" s="39">
        <v>2015</v>
      </c>
      <c r="B3" s="26">
        <v>2153</v>
      </c>
    </row>
    <row r="4" spans="1:4">
      <c r="A4" s="39">
        <v>2016</v>
      </c>
      <c r="B4" s="26">
        <v>2119</v>
      </c>
    </row>
    <row r="5" spans="1:4">
      <c r="A5" s="39">
        <v>2017</v>
      </c>
      <c r="B5" s="26">
        <v>2045</v>
      </c>
    </row>
    <row r="6" spans="1:4">
      <c r="A6" s="39">
        <v>2018</v>
      </c>
      <c r="B6" s="26">
        <v>1996</v>
      </c>
    </row>
    <row r="7" spans="1:4">
      <c r="A7" s="39">
        <v>2019</v>
      </c>
      <c r="B7" s="26">
        <v>1929</v>
      </c>
    </row>
    <row r="8" spans="1:4">
      <c r="A8" s="2">
        <v>2020</v>
      </c>
      <c r="B8" s="99">
        <f>AVERAGE(B7,B9)</f>
        <v>1830</v>
      </c>
    </row>
    <row r="9" spans="1:4">
      <c r="A9" s="39">
        <v>2021</v>
      </c>
      <c r="B9" s="26">
        <v>1731</v>
      </c>
    </row>
    <row r="10" spans="1:4">
      <c r="A10" s="39">
        <v>2022</v>
      </c>
      <c r="B10" s="26">
        <v>1618</v>
      </c>
    </row>
    <row r="11" spans="1:4">
      <c r="A11" s="39">
        <v>2023</v>
      </c>
      <c r="B11" s="26">
        <v>1831</v>
      </c>
    </row>
    <row r="12" spans="1:4">
      <c r="A12" s="39">
        <v>2024</v>
      </c>
      <c r="B12" s="26">
        <v>1937</v>
      </c>
    </row>
  </sheetData>
  <hyperlinks>
    <hyperlink ref="D1" r:id="rId1" xr:uid="{00000000-0004-0000-0C00-000000000000}"/>
  </hyperlinks>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P110"/>
  <sheetViews>
    <sheetView zoomScaleNormal="100" workbookViewId="0">
      <selection activeCell="AB4" sqref="AB4"/>
    </sheetView>
  </sheetViews>
  <sheetFormatPr defaultColWidth="9" defaultRowHeight="15"/>
  <cols>
    <col min="1" max="10" width="9" style="7"/>
    <col min="11" max="26" width="9" style="2"/>
    <col min="27" max="27" width="9.28515625" style="2" customWidth="1"/>
    <col min="28" max="16384" width="9" style="2"/>
  </cols>
  <sheetData>
    <row r="1" spans="1:16">
      <c r="A1" s="3" t="s">
        <v>5</v>
      </c>
      <c r="B1" s="3" t="s">
        <v>1</v>
      </c>
      <c r="C1" s="3" t="s">
        <v>2</v>
      </c>
      <c r="D1" s="3" t="s">
        <v>3</v>
      </c>
      <c r="E1" s="3" t="s">
        <v>4</v>
      </c>
      <c r="F1" s="3" t="s">
        <v>15</v>
      </c>
      <c r="G1" s="3" t="s">
        <v>16</v>
      </c>
      <c r="H1" s="3" t="s">
        <v>17</v>
      </c>
      <c r="I1" s="91" t="s">
        <v>194</v>
      </c>
      <c r="K1" s="7"/>
      <c r="L1" s="7"/>
      <c r="M1" s="7"/>
      <c r="N1" s="7"/>
      <c r="O1" s="7"/>
      <c r="P1" s="7"/>
    </row>
    <row r="2" spans="1:16">
      <c r="A2" s="3">
        <v>1990</v>
      </c>
      <c r="B2" s="18">
        <v>24311</v>
      </c>
      <c r="C2" s="18">
        <v>13449</v>
      </c>
      <c r="D2" s="18">
        <v>7885</v>
      </c>
      <c r="E2" s="18">
        <v>13344</v>
      </c>
      <c r="F2" s="18">
        <v>30465</v>
      </c>
      <c r="G2" s="18"/>
      <c r="H2" s="18"/>
      <c r="I2" s="11"/>
      <c r="K2" s="7"/>
      <c r="L2" s="7"/>
      <c r="M2" s="7"/>
      <c r="N2" s="7"/>
      <c r="O2" s="7"/>
      <c r="P2" s="7"/>
    </row>
    <row r="3" spans="1:16">
      <c r="A3" s="3">
        <v>1991</v>
      </c>
      <c r="B3" s="18">
        <v>25581</v>
      </c>
      <c r="C3" s="18">
        <v>14495</v>
      </c>
      <c r="D3" s="18">
        <v>8777</v>
      </c>
      <c r="E3" s="18">
        <v>15972</v>
      </c>
      <c r="F3" s="18">
        <v>31101</v>
      </c>
      <c r="G3" s="18"/>
      <c r="H3" s="18"/>
      <c r="K3" s="7"/>
      <c r="L3" s="7"/>
      <c r="M3" s="7"/>
      <c r="N3" s="7"/>
      <c r="O3" s="7"/>
      <c r="P3" s="7"/>
    </row>
    <row r="4" spans="1:16">
      <c r="A4" s="3">
        <v>1992</v>
      </c>
      <c r="B4" s="18">
        <v>25868</v>
      </c>
      <c r="C4" s="18">
        <v>14993</v>
      </c>
      <c r="D4" s="18">
        <v>9623</v>
      </c>
      <c r="E4" s="18">
        <v>17766</v>
      </c>
      <c r="F4" s="18">
        <v>31108</v>
      </c>
      <c r="G4" s="18"/>
      <c r="H4" s="18"/>
      <c r="K4" s="7"/>
      <c r="L4" s="7"/>
      <c r="M4" s="7"/>
      <c r="N4" s="7"/>
      <c r="O4" s="7"/>
      <c r="P4" s="7"/>
    </row>
    <row r="5" spans="1:16">
      <c r="A5" s="3">
        <v>1993</v>
      </c>
      <c r="B5" s="18">
        <v>25982</v>
      </c>
      <c r="C5" s="18">
        <v>14447</v>
      </c>
      <c r="D5" s="18">
        <v>10512</v>
      </c>
      <c r="E5" s="18">
        <v>18311</v>
      </c>
      <c r="F5" s="18">
        <v>30547</v>
      </c>
      <c r="G5" s="18"/>
      <c r="H5" s="18"/>
      <c r="K5" s="7"/>
      <c r="L5" s="7"/>
      <c r="M5" s="7"/>
      <c r="N5" s="7"/>
      <c r="O5" s="7"/>
      <c r="P5" s="7"/>
    </row>
    <row r="6" spans="1:16">
      <c r="A6" s="3">
        <v>1994</v>
      </c>
      <c r="B6" s="18">
        <v>25645</v>
      </c>
      <c r="C6" s="18">
        <v>14230</v>
      </c>
      <c r="D6" s="18">
        <v>13293</v>
      </c>
      <c r="E6" s="18">
        <v>19440</v>
      </c>
      <c r="F6" s="18">
        <v>30413</v>
      </c>
      <c r="G6" s="18"/>
      <c r="H6" s="18"/>
      <c r="K6" s="7"/>
      <c r="L6" s="7"/>
      <c r="M6" s="7"/>
      <c r="N6" s="7"/>
      <c r="O6" s="7"/>
      <c r="P6" s="7"/>
    </row>
    <row r="7" spans="1:16">
      <c r="A7" s="3">
        <v>1995</v>
      </c>
      <c r="B7" s="18">
        <v>26810</v>
      </c>
      <c r="C7" s="18">
        <v>13996</v>
      </c>
      <c r="D7" s="18">
        <v>14040</v>
      </c>
      <c r="E7" s="18">
        <v>20834</v>
      </c>
      <c r="F7" s="18">
        <v>30465</v>
      </c>
      <c r="G7" s="18"/>
      <c r="H7" s="18"/>
      <c r="K7" s="7"/>
      <c r="L7" s="7"/>
      <c r="M7" s="7"/>
      <c r="N7" s="7"/>
      <c r="O7" s="7"/>
      <c r="P7" s="7"/>
    </row>
    <row r="8" spans="1:16">
      <c r="A8" s="3">
        <v>1996</v>
      </c>
      <c r="B8" s="18">
        <v>26079</v>
      </c>
      <c r="C8" s="18">
        <v>13906</v>
      </c>
      <c r="D8" s="18">
        <v>14756</v>
      </c>
      <c r="E8" s="18">
        <v>22394</v>
      </c>
      <c r="F8" s="18">
        <v>30563</v>
      </c>
      <c r="G8" s="18"/>
      <c r="H8" s="18"/>
      <c r="K8" s="7"/>
      <c r="L8" s="7"/>
      <c r="M8" s="7"/>
      <c r="N8" s="7"/>
      <c r="O8" s="7"/>
      <c r="P8" s="7"/>
    </row>
    <row r="9" spans="1:16">
      <c r="A9" s="3">
        <v>1997</v>
      </c>
      <c r="B9" s="18">
        <v>25895</v>
      </c>
      <c r="C9" s="18">
        <v>14613</v>
      </c>
      <c r="D9" s="18">
        <v>15994</v>
      </c>
      <c r="E9" s="18">
        <v>24307</v>
      </c>
      <c r="F9" s="18">
        <v>31249</v>
      </c>
      <c r="G9" s="18"/>
      <c r="H9" s="18"/>
      <c r="K9" s="7"/>
      <c r="L9" s="7"/>
      <c r="M9" s="7"/>
      <c r="N9" s="7"/>
      <c r="O9" s="7"/>
      <c r="P9" s="7"/>
    </row>
    <row r="10" spans="1:16">
      <c r="A10" s="3">
        <v>1998</v>
      </c>
      <c r="B10" s="18">
        <v>25018</v>
      </c>
      <c r="C10" s="18">
        <v>13900</v>
      </c>
      <c r="D10" s="18">
        <v>18174</v>
      </c>
      <c r="E10" s="18">
        <v>19754</v>
      </c>
      <c r="F10" s="18">
        <v>32202</v>
      </c>
      <c r="G10" s="18"/>
      <c r="H10" s="18"/>
      <c r="K10" s="7"/>
      <c r="L10" s="7"/>
      <c r="M10" s="7"/>
      <c r="N10" s="7"/>
      <c r="O10" s="7"/>
      <c r="P10" s="7"/>
    </row>
    <row r="11" spans="1:16">
      <c r="A11" s="3">
        <v>1999</v>
      </c>
      <c r="B11" s="18">
        <v>25781</v>
      </c>
      <c r="C11" s="18">
        <v>14984</v>
      </c>
      <c r="D11" s="18">
        <v>20062</v>
      </c>
      <c r="E11" s="18">
        <v>21273</v>
      </c>
      <c r="F11" s="18">
        <v>32731</v>
      </c>
      <c r="G11" s="18"/>
      <c r="H11" s="18"/>
      <c r="K11" s="7"/>
      <c r="L11" s="7"/>
      <c r="M11" s="7"/>
      <c r="N11" s="7"/>
      <c r="O11" s="7"/>
      <c r="P11" s="7"/>
    </row>
    <row r="12" spans="1:16">
      <c r="A12" s="3">
        <v>2000</v>
      </c>
      <c r="B12" s="18">
        <v>24948</v>
      </c>
      <c r="C12" s="18">
        <v>16050</v>
      </c>
      <c r="D12" s="18">
        <v>20946</v>
      </c>
      <c r="E12" s="18">
        <v>21596</v>
      </c>
      <c r="F12" s="18">
        <v>32554</v>
      </c>
      <c r="G12" s="18">
        <v>824</v>
      </c>
      <c r="H12" s="18">
        <v>2403</v>
      </c>
      <c r="K12" s="7"/>
      <c r="L12" s="7"/>
      <c r="M12" s="7"/>
      <c r="N12" s="7"/>
      <c r="O12" s="7"/>
      <c r="P12" s="7"/>
    </row>
    <row r="13" spans="1:16">
      <c r="A13" s="3">
        <v>2001</v>
      </c>
      <c r="B13" s="18">
        <v>27668</v>
      </c>
      <c r="C13" s="18">
        <v>16873</v>
      </c>
      <c r="D13" s="18">
        <v>22609</v>
      </c>
      <c r="E13" s="18">
        <v>23701</v>
      </c>
      <c r="F13" s="18">
        <v>32771</v>
      </c>
      <c r="G13" s="18">
        <v>1025</v>
      </c>
      <c r="H13" s="18">
        <v>2474</v>
      </c>
      <c r="K13" s="7"/>
      <c r="L13" s="7"/>
      <c r="M13" s="7"/>
      <c r="N13" s="7"/>
      <c r="O13" s="7"/>
      <c r="P13" s="7"/>
    </row>
    <row r="14" spans="1:16">
      <c r="A14" s="3">
        <v>2002</v>
      </c>
      <c r="B14" s="18">
        <v>28369</v>
      </c>
      <c r="C14" s="18">
        <v>18059</v>
      </c>
      <c r="D14" s="18">
        <v>23609</v>
      </c>
      <c r="E14" s="18">
        <v>23347</v>
      </c>
      <c r="F14" s="18">
        <v>32408</v>
      </c>
      <c r="G14" s="18">
        <v>1124</v>
      </c>
      <c r="H14" s="18">
        <v>2353</v>
      </c>
      <c r="K14" s="7"/>
      <c r="L14" s="7"/>
      <c r="M14" s="7"/>
      <c r="N14" s="7"/>
      <c r="O14" s="7"/>
      <c r="P14" s="7"/>
    </row>
    <row r="15" spans="1:16">
      <c r="A15" s="3">
        <v>2003</v>
      </c>
      <c r="B15" s="18">
        <v>28436</v>
      </c>
      <c r="C15" s="18">
        <v>18821</v>
      </c>
      <c r="D15" s="18">
        <v>23803</v>
      </c>
      <c r="E15" s="18">
        <v>24056</v>
      </c>
      <c r="F15" s="18">
        <v>33008</v>
      </c>
      <c r="G15" s="18">
        <v>1258</v>
      </c>
      <c r="H15" s="18">
        <v>2471</v>
      </c>
      <c r="K15" s="7"/>
      <c r="L15" s="7"/>
      <c r="M15" s="7"/>
      <c r="N15" s="7"/>
      <c r="O15" s="7"/>
      <c r="P15" s="7"/>
    </row>
    <row r="16" spans="1:16">
      <c r="A16" s="3">
        <v>2004</v>
      </c>
      <c r="B16" s="18">
        <v>28933</v>
      </c>
      <c r="C16" s="18">
        <v>18498</v>
      </c>
      <c r="D16" s="18">
        <v>24149</v>
      </c>
      <c r="E16" s="18">
        <v>24725</v>
      </c>
      <c r="F16" s="18">
        <v>34347</v>
      </c>
      <c r="G16" s="18">
        <v>1248</v>
      </c>
      <c r="H16" s="18">
        <v>2417</v>
      </c>
      <c r="K16" s="7"/>
      <c r="L16" s="7"/>
      <c r="M16" s="7"/>
      <c r="N16" s="7"/>
      <c r="O16" s="7"/>
      <c r="P16" s="7"/>
    </row>
    <row r="17" spans="1:16">
      <c r="A17" s="3">
        <v>2005</v>
      </c>
      <c r="B17" s="18">
        <v>30558</v>
      </c>
      <c r="C17" s="18">
        <v>18142</v>
      </c>
      <c r="D17" s="18">
        <v>24180</v>
      </c>
      <c r="E17" s="18">
        <v>24111</v>
      </c>
      <c r="F17" s="18">
        <v>34067</v>
      </c>
      <c r="G17" s="18">
        <v>1235</v>
      </c>
      <c r="H17" s="18">
        <v>2455</v>
      </c>
      <c r="K17" s="7"/>
      <c r="L17" s="7"/>
      <c r="M17" s="7"/>
      <c r="N17" s="7"/>
      <c r="O17" s="7"/>
      <c r="P17" s="7"/>
    </row>
    <row r="18" spans="1:16">
      <c r="A18" s="3">
        <v>2006</v>
      </c>
      <c r="B18" s="18">
        <v>30511</v>
      </c>
      <c r="C18" s="18">
        <v>18303</v>
      </c>
      <c r="D18" s="18">
        <v>23305</v>
      </c>
      <c r="E18" s="18">
        <v>24241</v>
      </c>
      <c r="F18" s="18">
        <v>34185</v>
      </c>
      <c r="G18" s="18">
        <v>1317</v>
      </c>
      <c r="H18" s="18">
        <v>2479</v>
      </c>
      <c r="K18" s="7"/>
      <c r="L18" s="7"/>
      <c r="M18" s="7"/>
      <c r="N18" s="7"/>
      <c r="O18" s="7"/>
      <c r="P18" s="7"/>
    </row>
    <row r="19" spans="1:16">
      <c r="A19" s="3">
        <v>2007</v>
      </c>
      <c r="B19" s="18">
        <v>28025</v>
      </c>
      <c r="C19" s="18">
        <v>18081</v>
      </c>
      <c r="D19" s="18">
        <v>23840</v>
      </c>
      <c r="E19" s="18">
        <v>25235</v>
      </c>
      <c r="F19" s="18">
        <v>34174</v>
      </c>
      <c r="G19" s="18">
        <v>1316</v>
      </c>
      <c r="H19" s="18">
        <v>2661</v>
      </c>
      <c r="K19" s="7"/>
      <c r="L19" s="7"/>
      <c r="M19" s="7"/>
      <c r="N19" s="7"/>
      <c r="O19" s="7"/>
      <c r="P19" s="7"/>
    </row>
    <row r="20" spans="1:16">
      <c r="A20" s="3">
        <v>2008</v>
      </c>
      <c r="B20" s="18">
        <v>28211</v>
      </c>
      <c r="C20" s="18">
        <v>21388</v>
      </c>
      <c r="D20" s="18">
        <v>26696</v>
      </c>
      <c r="E20" s="18">
        <v>29396</v>
      </c>
      <c r="F20" s="18">
        <v>34244</v>
      </c>
      <c r="G20" s="18">
        <v>1377</v>
      </c>
      <c r="H20" s="18">
        <v>2859</v>
      </c>
      <c r="K20" s="7"/>
      <c r="L20" s="7"/>
      <c r="M20" s="7"/>
      <c r="N20" s="7"/>
      <c r="O20" s="7"/>
      <c r="P20" s="7"/>
    </row>
    <row r="21" spans="1:16">
      <c r="A21" s="3">
        <v>2009</v>
      </c>
      <c r="B21" s="18">
        <v>29284</v>
      </c>
      <c r="C21" s="18">
        <v>23001</v>
      </c>
      <c r="D21" s="18">
        <v>28765</v>
      </c>
      <c r="E21" s="18">
        <v>34966</v>
      </c>
      <c r="F21" s="18">
        <v>34130</v>
      </c>
      <c r="G21" s="18">
        <v>1589</v>
      </c>
      <c r="H21" s="18">
        <v>3037</v>
      </c>
      <c r="K21" s="7"/>
      <c r="L21" s="7"/>
      <c r="M21" s="7"/>
      <c r="N21" s="7"/>
      <c r="O21" s="7"/>
      <c r="P21" s="7"/>
    </row>
    <row r="22" spans="1:16">
      <c r="A22" s="3">
        <v>2010</v>
      </c>
      <c r="B22" s="18">
        <v>30819</v>
      </c>
      <c r="C22" s="18">
        <v>24048</v>
      </c>
      <c r="D22" s="18">
        <v>32670</v>
      </c>
      <c r="E22" s="18">
        <v>34654</v>
      </c>
      <c r="F22" s="18">
        <v>33841</v>
      </c>
      <c r="G22" s="18">
        <v>1809</v>
      </c>
      <c r="H22" s="18">
        <v>3163</v>
      </c>
      <c r="K22" s="7"/>
      <c r="L22" s="7"/>
      <c r="M22" s="7"/>
      <c r="N22" s="7"/>
      <c r="O22" s="7"/>
      <c r="P22" s="7"/>
    </row>
    <row r="23" spans="1:16">
      <c r="A23" s="3">
        <v>2011</v>
      </c>
      <c r="B23" s="18">
        <v>31660</v>
      </c>
      <c r="C23" s="18">
        <v>25301</v>
      </c>
      <c r="D23" s="18">
        <v>33395</v>
      </c>
      <c r="E23" s="18">
        <v>33420</v>
      </c>
      <c r="F23" s="18">
        <v>34101</v>
      </c>
      <c r="G23" s="18">
        <v>1987</v>
      </c>
      <c r="H23" s="18">
        <v>3358</v>
      </c>
      <c r="K23" s="7"/>
      <c r="L23" s="7"/>
      <c r="M23" s="7"/>
      <c r="N23" s="7"/>
      <c r="O23" s="7"/>
      <c r="P23" s="7"/>
    </row>
    <row r="24" spans="1:16">
      <c r="A24" s="3">
        <v>2012</v>
      </c>
      <c r="B24" s="18">
        <v>32388</v>
      </c>
      <c r="C24" s="18">
        <v>26532</v>
      </c>
      <c r="D24" s="18">
        <v>31562</v>
      </c>
      <c r="E24" s="18">
        <v>29997</v>
      </c>
      <c r="F24" s="18">
        <v>34409</v>
      </c>
      <c r="G24" s="18">
        <v>2191</v>
      </c>
      <c r="H24" s="18">
        <v>3301</v>
      </c>
      <c r="K24" s="7"/>
      <c r="L24" s="7"/>
      <c r="M24" s="7"/>
      <c r="N24" s="7"/>
      <c r="O24" s="7"/>
      <c r="P24" s="7"/>
    </row>
    <row r="25" spans="1:16">
      <c r="A25" s="3">
        <v>2013</v>
      </c>
      <c r="B25" s="18">
        <v>32077</v>
      </c>
      <c r="C25" s="18">
        <v>25155</v>
      </c>
      <c r="D25" s="18">
        <v>30564</v>
      </c>
      <c r="E25" s="18">
        <v>32003</v>
      </c>
      <c r="F25" s="18">
        <v>31123</v>
      </c>
      <c r="G25" s="18">
        <v>2036</v>
      </c>
      <c r="H25" s="18">
        <v>3108</v>
      </c>
      <c r="K25" s="7"/>
      <c r="L25" s="7"/>
      <c r="M25" s="7"/>
      <c r="N25" s="7"/>
      <c r="O25" s="7"/>
      <c r="P25" s="7"/>
    </row>
    <row r="26" spans="1:16">
      <c r="A26" s="3">
        <v>2014</v>
      </c>
      <c r="B26" s="18">
        <v>31515</v>
      </c>
      <c r="C26" s="18">
        <v>25954</v>
      </c>
      <c r="D26" s="18">
        <v>31332</v>
      </c>
      <c r="E26" s="18">
        <v>30248</v>
      </c>
      <c r="F26" s="18">
        <v>30484</v>
      </c>
      <c r="G26" s="18">
        <v>2006</v>
      </c>
      <c r="H26" s="18">
        <v>2991</v>
      </c>
      <c r="K26" s="7"/>
      <c r="L26" s="7"/>
      <c r="M26" s="7"/>
      <c r="N26" s="7"/>
      <c r="O26" s="7"/>
      <c r="P26" s="7"/>
    </row>
    <row r="27" spans="1:16">
      <c r="A27" s="3">
        <v>2015</v>
      </c>
      <c r="B27" s="18">
        <v>31592</v>
      </c>
      <c r="C27" s="18">
        <v>25955</v>
      </c>
      <c r="D27" s="18">
        <v>33211</v>
      </c>
      <c r="E27" s="18">
        <v>29350</v>
      </c>
      <c r="F27" s="18">
        <v>33469</v>
      </c>
      <c r="G27" s="18">
        <v>2153</v>
      </c>
      <c r="H27" s="18">
        <v>2821</v>
      </c>
      <c r="K27" s="7"/>
      <c r="L27" s="7"/>
      <c r="M27" s="7"/>
      <c r="N27" s="7"/>
      <c r="O27" s="7"/>
      <c r="P27" s="7"/>
    </row>
    <row r="28" spans="1:16">
      <c r="A28" s="3">
        <v>2016</v>
      </c>
      <c r="B28" s="18">
        <v>31860</v>
      </c>
      <c r="C28" s="18">
        <v>26809</v>
      </c>
      <c r="D28" s="18">
        <v>34978</v>
      </c>
      <c r="E28" s="18">
        <v>29901</v>
      </c>
      <c r="F28" s="18">
        <v>34240</v>
      </c>
      <c r="G28" s="18">
        <v>2119</v>
      </c>
      <c r="H28" s="18">
        <v>2694</v>
      </c>
      <c r="K28" s="7"/>
      <c r="L28" s="7"/>
      <c r="M28" s="7"/>
      <c r="N28" s="7"/>
      <c r="O28" s="7"/>
      <c r="P28" s="7"/>
    </row>
    <row r="29" spans="1:16">
      <c r="A29" s="3">
        <v>2017</v>
      </c>
      <c r="B29" s="18">
        <v>32800</v>
      </c>
      <c r="C29" s="18">
        <v>27949</v>
      </c>
      <c r="D29" s="18">
        <v>37282</v>
      </c>
      <c r="E29" s="18">
        <v>29620</v>
      </c>
      <c r="F29" s="18">
        <v>34334</v>
      </c>
      <c r="G29" s="18">
        <v>2045</v>
      </c>
      <c r="H29" s="18">
        <v>2570</v>
      </c>
      <c r="K29" s="7"/>
      <c r="L29" s="7"/>
      <c r="M29" s="7"/>
      <c r="N29" s="7"/>
      <c r="O29" s="7"/>
      <c r="P29" s="7"/>
    </row>
    <row r="30" spans="1:16">
      <c r="A30" s="3">
        <v>2018</v>
      </c>
      <c r="B30" s="18">
        <v>33023</v>
      </c>
      <c r="C30" s="18">
        <v>28247</v>
      </c>
      <c r="D30" s="18">
        <v>39931</v>
      </c>
      <c r="E30" s="18">
        <v>29156</v>
      </c>
      <c r="F30" s="18">
        <v>34499</v>
      </c>
      <c r="G30" s="18">
        <v>1996</v>
      </c>
      <c r="H30" s="18">
        <v>2477</v>
      </c>
      <c r="K30" s="7"/>
      <c r="L30" s="7"/>
      <c r="M30" s="7"/>
      <c r="N30" s="7"/>
      <c r="O30" s="7"/>
      <c r="P30" s="7"/>
    </row>
    <row r="31" spans="1:16">
      <c r="A31" s="3">
        <v>2019</v>
      </c>
      <c r="B31" s="18">
        <v>32852</v>
      </c>
      <c r="C31" s="18">
        <v>29644</v>
      </c>
      <c r="D31" s="18">
        <v>41728</v>
      </c>
      <c r="E31" s="18">
        <v>29517</v>
      </c>
      <c r="F31" s="18">
        <v>34318</v>
      </c>
      <c r="G31" s="18">
        <v>1929</v>
      </c>
      <c r="H31" s="18">
        <v>2215</v>
      </c>
      <c r="K31" s="7"/>
      <c r="L31" s="7"/>
      <c r="M31" s="7"/>
      <c r="N31" s="7"/>
      <c r="O31" s="7"/>
      <c r="P31" s="7"/>
    </row>
    <row r="32" spans="1:16">
      <c r="A32" s="3">
        <v>2020</v>
      </c>
      <c r="B32" s="18">
        <v>33081</v>
      </c>
      <c r="C32" s="18">
        <v>29596</v>
      </c>
      <c r="D32" s="18">
        <v>40936</v>
      </c>
      <c r="E32" s="18">
        <v>27293</v>
      </c>
      <c r="F32" s="18">
        <v>36461</v>
      </c>
      <c r="G32" s="18">
        <v>1829</v>
      </c>
      <c r="H32" s="18">
        <v>1849</v>
      </c>
      <c r="K32" s="7"/>
      <c r="L32" s="7"/>
      <c r="M32" s="7"/>
      <c r="N32" s="7"/>
      <c r="O32" s="7"/>
      <c r="P32" s="7"/>
    </row>
    <row r="33" spans="1:16">
      <c r="A33" s="3">
        <v>2021</v>
      </c>
      <c r="B33" s="18">
        <v>34464</v>
      </c>
      <c r="C33" s="18">
        <v>29774</v>
      </c>
      <c r="D33" s="18">
        <v>41262</v>
      </c>
      <c r="E33" s="18">
        <v>27225</v>
      </c>
      <c r="F33" s="18">
        <v>34811</v>
      </c>
      <c r="G33" s="18">
        <v>2665</v>
      </c>
      <c r="H33" s="18">
        <v>1535</v>
      </c>
      <c r="K33" s="7"/>
      <c r="L33" s="7"/>
      <c r="M33" s="7"/>
      <c r="N33" s="7"/>
      <c r="O33" s="7"/>
      <c r="P33" s="7"/>
    </row>
    <row r="34" spans="1:16">
      <c r="A34" s="3">
        <v>2022</v>
      </c>
      <c r="B34" s="18">
        <v>34734</v>
      </c>
      <c r="C34" s="18">
        <v>29914</v>
      </c>
      <c r="D34" s="18">
        <v>43099</v>
      </c>
      <c r="E34" s="18">
        <v>26300</v>
      </c>
      <c r="F34" s="18">
        <v>34464</v>
      </c>
      <c r="G34" s="18">
        <v>4058</v>
      </c>
      <c r="H34" s="18">
        <v>1280</v>
      </c>
      <c r="K34" s="7"/>
      <c r="L34" s="7"/>
      <c r="M34" s="7"/>
      <c r="N34" s="7"/>
      <c r="O34" s="7"/>
      <c r="P34" s="7"/>
    </row>
    <row r="35" spans="1:16">
      <c r="A35" s="3">
        <v>2023</v>
      </c>
      <c r="B35" s="18">
        <v>35260</v>
      </c>
      <c r="C35" s="18">
        <v>30536</v>
      </c>
      <c r="D35" s="18">
        <v>44651</v>
      </c>
      <c r="E35" s="18">
        <v>26764</v>
      </c>
      <c r="F35" s="18">
        <v>35074</v>
      </c>
      <c r="G35" s="18">
        <v>5973</v>
      </c>
      <c r="H35" s="18">
        <v>1214</v>
      </c>
      <c r="K35" s="7"/>
      <c r="L35" s="7"/>
      <c r="M35" s="7"/>
      <c r="N35" s="7"/>
      <c r="O35" s="7"/>
      <c r="P35" s="7"/>
    </row>
    <row r="36" spans="1:16">
      <c r="K36" s="7"/>
      <c r="L36" s="7"/>
      <c r="M36" s="7"/>
      <c r="N36" s="7"/>
      <c r="O36" s="7"/>
      <c r="P36" s="7"/>
    </row>
    <row r="37" spans="1:16">
      <c r="K37" s="7"/>
      <c r="L37" s="7"/>
      <c r="M37" s="7"/>
      <c r="N37" s="7"/>
      <c r="O37" s="7"/>
      <c r="P37" s="7"/>
    </row>
    <row r="38" spans="1:16">
      <c r="K38" s="7"/>
      <c r="L38" s="7"/>
      <c r="M38" s="7"/>
      <c r="N38" s="7"/>
      <c r="O38" s="7"/>
      <c r="P38" s="7"/>
    </row>
    <row r="39" spans="1:16">
      <c r="K39" s="7"/>
      <c r="L39" s="7"/>
      <c r="M39" s="7"/>
      <c r="N39" s="7"/>
      <c r="O39" s="7"/>
      <c r="P39" s="7"/>
    </row>
    <row r="40" spans="1:16">
      <c r="A40" s="2"/>
      <c r="B40" s="2"/>
      <c r="C40" s="2"/>
      <c r="D40" s="2"/>
      <c r="E40" s="2"/>
      <c r="F40" s="2"/>
      <c r="G40" s="2"/>
      <c r="H40" s="2"/>
      <c r="K40" s="7"/>
      <c r="L40" s="7"/>
      <c r="M40" s="7"/>
      <c r="N40" s="7"/>
      <c r="O40" s="7"/>
      <c r="P40" s="7"/>
    </row>
    <row r="41" spans="1:16">
      <c r="A41" s="2"/>
      <c r="B41" s="2"/>
      <c r="C41" s="2"/>
      <c r="D41" s="2"/>
      <c r="E41" s="2"/>
      <c r="F41" s="2"/>
      <c r="G41" s="2"/>
      <c r="H41" s="2"/>
      <c r="K41" s="7"/>
      <c r="L41" s="7"/>
      <c r="M41" s="7"/>
      <c r="N41" s="7"/>
      <c r="O41" s="7"/>
      <c r="P41" s="7"/>
    </row>
    <row r="42" spans="1:16">
      <c r="A42" s="2"/>
      <c r="B42" s="2"/>
      <c r="C42" s="2"/>
      <c r="D42" s="2"/>
      <c r="E42" s="2"/>
      <c r="F42" s="2"/>
      <c r="G42" s="2"/>
      <c r="H42" s="2"/>
      <c r="K42" s="7"/>
      <c r="L42" s="7"/>
      <c r="M42" s="7"/>
      <c r="N42" s="7"/>
      <c r="O42" s="7"/>
      <c r="P42" s="7"/>
    </row>
    <row r="43" spans="1:16">
      <c r="A43" s="2"/>
      <c r="B43" s="2"/>
      <c r="C43" s="2"/>
      <c r="D43" s="2"/>
      <c r="E43" s="2"/>
      <c r="F43" s="2"/>
      <c r="G43" s="2"/>
      <c r="H43" s="2"/>
      <c r="K43" s="7"/>
      <c r="L43" s="7"/>
      <c r="M43" s="7"/>
      <c r="N43" s="7"/>
      <c r="O43" s="7"/>
      <c r="P43" s="7"/>
    </row>
    <row r="44" spans="1:16">
      <c r="A44" s="2"/>
      <c r="B44" s="2"/>
      <c r="C44" s="2"/>
      <c r="D44" s="2"/>
      <c r="E44" s="2"/>
      <c r="F44" s="2"/>
      <c r="G44" s="2"/>
      <c r="H44" s="2"/>
      <c r="K44" s="7"/>
      <c r="L44" s="7"/>
      <c r="M44" s="7"/>
      <c r="N44" s="7"/>
      <c r="O44" s="7"/>
      <c r="P44" s="7"/>
    </row>
    <row r="45" spans="1:16">
      <c r="A45" s="2"/>
      <c r="B45" s="2"/>
      <c r="C45" s="2"/>
      <c r="D45" s="2"/>
      <c r="E45" s="2"/>
      <c r="F45" s="2"/>
      <c r="G45" s="2"/>
      <c r="H45" s="2"/>
      <c r="K45" s="7"/>
      <c r="L45" s="7"/>
      <c r="M45" s="7"/>
      <c r="N45" s="7"/>
      <c r="O45" s="7"/>
      <c r="P45" s="7"/>
    </row>
    <row r="46" spans="1:16">
      <c r="K46" s="7"/>
      <c r="L46" s="7"/>
      <c r="M46" s="7"/>
      <c r="N46" s="7"/>
      <c r="O46" s="7"/>
      <c r="P46" s="7"/>
    </row>
    <row r="47" spans="1:16">
      <c r="K47" s="7"/>
      <c r="L47" s="7"/>
      <c r="M47" s="7"/>
      <c r="N47" s="7"/>
      <c r="O47" s="7"/>
      <c r="P47" s="7"/>
    </row>
    <row r="48" spans="1:16">
      <c r="K48" s="7"/>
      <c r="L48" s="7"/>
      <c r="M48" s="7"/>
      <c r="N48" s="7"/>
      <c r="O48" s="7"/>
      <c r="P48" s="7"/>
    </row>
    <row r="49" spans="1:16">
      <c r="K49" s="7"/>
      <c r="L49" s="7"/>
      <c r="M49" s="7"/>
      <c r="N49" s="7"/>
      <c r="O49" s="7"/>
      <c r="P49" s="7"/>
    </row>
    <row r="50" spans="1:16">
      <c r="K50" s="7"/>
      <c r="L50" s="7"/>
      <c r="M50" s="7"/>
      <c r="N50" s="7"/>
      <c r="O50" s="7"/>
      <c r="P50" s="7"/>
    </row>
    <row r="51" spans="1:16">
      <c r="K51" s="7"/>
      <c r="L51" s="7"/>
      <c r="M51" s="7"/>
      <c r="N51" s="7"/>
      <c r="O51" s="7"/>
      <c r="P51" s="7"/>
    </row>
    <row r="52" spans="1:16">
      <c r="K52" s="7"/>
      <c r="L52" s="7"/>
      <c r="M52" s="7"/>
      <c r="N52" s="7"/>
      <c r="O52" s="7"/>
      <c r="P52" s="7"/>
    </row>
    <row r="53" spans="1:16">
      <c r="A53" s="2"/>
      <c r="B53" s="2"/>
      <c r="C53" s="2"/>
      <c r="D53" s="2"/>
      <c r="E53" s="2"/>
      <c r="F53" s="2"/>
      <c r="G53" s="2"/>
      <c r="H53" s="2"/>
      <c r="K53" s="7"/>
      <c r="L53" s="7"/>
      <c r="M53" s="7"/>
      <c r="N53" s="7"/>
      <c r="O53" s="7"/>
      <c r="P53" s="7"/>
    </row>
    <row r="54" spans="1:16">
      <c r="K54" s="7"/>
      <c r="L54" s="7"/>
      <c r="M54" s="7"/>
      <c r="N54" s="7"/>
      <c r="O54" s="7"/>
      <c r="P54" s="7"/>
    </row>
    <row r="55" spans="1:16">
      <c r="K55" s="7"/>
      <c r="L55" s="7"/>
      <c r="M55" s="7"/>
      <c r="N55" s="7"/>
      <c r="O55" s="7"/>
      <c r="P55" s="7"/>
    </row>
    <row r="56" spans="1:16">
      <c r="K56" s="7"/>
      <c r="L56" s="7"/>
      <c r="M56" s="7"/>
      <c r="N56" s="7"/>
      <c r="O56" s="7"/>
      <c r="P56" s="7"/>
    </row>
    <row r="57" spans="1:16">
      <c r="K57" s="7"/>
      <c r="L57" s="7"/>
      <c r="M57" s="7"/>
      <c r="N57" s="7"/>
      <c r="O57" s="7"/>
      <c r="P57" s="7"/>
    </row>
    <row r="58" spans="1:16">
      <c r="K58" s="7"/>
      <c r="L58" s="7"/>
      <c r="M58" s="7"/>
      <c r="N58" s="7"/>
      <c r="O58" s="7"/>
      <c r="P58" s="7"/>
    </row>
    <row r="59" spans="1:16">
      <c r="K59" s="7"/>
      <c r="L59" s="7"/>
      <c r="M59" s="7"/>
      <c r="N59" s="7"/>
      <c r="O59" s="7"/>
      <c r="P59" s="7"/>
    </row>
    <row r="60" spans="1:16">
      <c r="K60" s="7"/>
      <c r="L60" s="7"/>
      <c r="M60" s="7"/>
      <c r="N60" s="7"/>
      <c r="O60" s="7"/>
      <c r="P60" s="7"/>
    </row>
    <row r="61" spans="1:16">
      <c r="K61" s="7"/>
      <c r="L61" s="7"/>
      <c r="M61" s="7"/>
      <c r="N61" s="7"/>
      <c r="O61" s="7"/>
      <c r="P61" s="7"/>
    </row>
    <row r="62" spans="1:16">
      <c r="K62" s="7"/>
      <c r="L62" s="7"/>
      <c r="M62" s="7"/>
      <c r="N62" s="7"/>
      <c r="O62" s="7"/>
      <c r="P62" s="7"/>
    </row>
    <row r="63" spans="1:16">
      <c r="K63" s="7"/>
      <c r="L63" s="7"/>
      <c r="M63" s="7"/>
      <c r="N63" s="7"/>
      <c r="O63" s="7"/>
      <c r="P63" s="7"/>
    </row>
    <row r="64" spans="1:16">
      <c r="K64" s="7"/>
      <c r="L64" s="7"/>
      <c r="M64" s="7"/>
      <c r="N64" s="7"/>
      <c r="O64" s="7"/>
      <c r="P64" s="7"/>
    </row>
    <row r="65" spans="11:16">
      <c r="K65" s="7"/>
      <c r="L65" s="7"/>
      <c r="M65" s="7"/>
      <c r="N65" s="7"/>
      <c r="O65" s="7"/>
      <c r="P65" s="7"/>
    </row>
    <row r="66" spans="11:16">
      <c r="K66" s="7"/>
      <c r="L66" s="7"/>
      <c r="M66" s="7"/>
      <c r="N66" s="7"/>
      <c r="O66" s="7"/>
      <c r="P66" s="7"/>
    </row>
    <row r="67" spans="11:16">
      <c r="K67" s="7"/>
      <c r="L67" s="7"/>
      <c r="M67" s="7"/>
      <c r="N67" s="7"/>
      <c r="O67" s="7"/>
      <c r="P67" s="7"/>
    </row>
    <row r="68" spans="11:16">
      <c r="K68" s="7"/>
      <c r="L68" s="7"/>
      <c r="M68" s="7"/>
      <c r="N68" s="7"/>
      <c r="O68" s="7"/>
      <c r="P68" s="7"/>
    </row>
    <row r="69" spans="11:16">
      <c r="K69" s="7"/>
      <c r="L69" s="7"/>
      <c r="M69" s="7"/>
      <c r="N69" s="7"/>
      <c r="O69" s="7"/>
      <c r="P69" s="7"/>
    </row>
    <row r="70" spans="11:16">
      <c r="K70" s="7"/>
      <c r="L70" s="7"/>
      <c r="M70" s="7"/>
      <c r="N70" s="7"/>
      <c r="O70" s="7"/>
      <c r="P70" s="7"/>
    </row>
    <row r="71" spans="11:16">
      <c r="K71" s="7"/>
      <c r="L71" s="7"/>
      <c r="M71" s="7"/>
      <c r="N71" s="7"/>
      <c r="O71" s="7"/>
      <c r="P71" s="7"/>
    </row>
    <row r="72" spans="11:16">
      <c r="K72" s="7"/>
      <c r="L72" s="7"/>
      <c r="M72" s="7"/>
      <c r="N72" s="7"/>
      <c r="O72" s="7"/>
      <c r="P72" s="7"/>
    </row>
    <row r="73" spans="11:16">
      <c r="K73" s="7"/>
      <c r="L73" s="7"/>
      <c r="M73" s="7"/>
      <c r="N73" s="7"/>
      <c r="O73" s="7"/>
      <c r="P73" s="7"/>
    </row>
    <row r="74" spans="11:16">
      <c r="K74" s="7"/>
      <c r="L74" s="7"/>
      <c r="M74" s="7"/>
      <c r="N74" s="7"/>
      <c r="O74" s="7"/>
      <c r="P74" s="7"/>
    </row>
    <row r="75" spans="11:16">
      <c r="K75" s="7"/>
      <c r="L75" s="7"/>
      <c r="M75" s="7"/>
      <c r="N75" s="7"/>
      <c r="O75" s="7"/>
      <c r="P75" s="7"/>
    </row>
    <row r="76" spans="11:16">
      <c r="K76" s="7"/>
      <c r="L76" s="7"/>
      <c r="M76" s="7"/>
      <c r="N76" s="7"/>
      <c r="O76" s="7"/>
      <c r="P76" s="7"/>
    </row>
    <row r="77" spans="11:16">
      <c r="K77" s="7"/>
      <c r="L77" s="7"/>
      <c r="M77" s="7"/>
      <c r="N77" s="7"/>
      <c r="O77" s="7"/>
      <c r="P77" s="7"/>
    </row>
    <row r="78" spans="11:16">
      <c r="K78" s="7"/>
      <c r="L78" s="7"/>
      <c r="M78" s="7"/>
      <c r="N78" s="7"/>
      <c r="O78" s="7"/>
      <c r="P78" s="7"/>
    </row>
    <row r="79" spans="11:16">
      <c r="K79" s="7"/>
      <c r="L79" s="7"/>
      <c r="M79" s="7"/>
      <c r="N79" s="7"/>
      <c r="O79" s="7"/>
      <c r="P79" s="7"/>
    </row>
    <row r="80" spans="11:16">
      <c r="K80" s="7"/>
      <c r="L80" s="7"/>
      <c r="M80" s="7"/>
      <c r="N80" s="7"/>
      <c r="O80" s="7"/>
      <c r="P80" s="7"/>
    </row>
    <row r="81" spans="11:16">
      <c r="K81" s="7"/>
      <c r="L81" s="7"/>
      <c r="M81" s="7"/>
      <c r="N81" s="7"/>
      <c r="O81" s="7"/>
      <c r="P81" s="7"/>
    </row>
    <row r="82" spans="11:16">
      <c r="K82" s="7"/>
      <c r="L82" s="7"/>
      <c r="M82" s="7"/>
      <c r="N82" s="7"/>
      <c r="O82" s="7"/>
      <c r="P82" s="7"/>
    </row>
    <row r="83" spans="11:16">
      <c r="K83" s="7"/>
      <c r="L83" s="7"/>
      <c r="M83" s="7"/>
      <c r="N83" s="7"/>
      <c r="O83" s="7"/>
      <c r="P83" s="7"/>
    </row>
    <row r="84" spans="11:16">
      <c r="K84" s="7"/>
      <c r="L84" s="7"/>
      <c r="M84" s="7"/>
      <c r="N84" s="7"/>
      <c r="O84" s="7"/>
      <c r="P84" s="7"/>
    </row>
    <row r="85" spans="11:16">
      <c r="K85" s="7"/>
      <c r="L85" s="7"/>
      <c r="M85" s="7"/>
      <c r="N85" s="7"/>
      <c r="O85" s="7"/>
      <c r="P85" s="7"/>
    </row>
    <row r="86" spans="11:16">
      <c r="K86" s="7"/>
      <c r="L86" s="7"/>
      <c r="M86" s="7"/>
      <c r="N86" s="7"/>
      <c r="O86" s="7"/>
      <c r="P86" s="7"/>
    </row>
    <row r="87" spans="11:16">
      <c r="K87" s="7"/>
      <c r="L87" s="7"/>
      <c r="M87" s="7"/>
      <c r="N87" s="7"/>
      <c r="O87" s="7"/>
      <c r="P87" s="7"/>
    </row>
    <row r="88" spans="11:16">
      <c r="K88" s="7"/>
      <c r="L88" s="7"/>
      <c r="M88" s="7"/>
      <c r="N88" s="7"/>
      <c r="O88" s="7"/>
      <c r="P88" s="7"/>
    </row>
    <row r="89" spans="11:16">
      <c r="K89" s="7"/>
      <c r="L89" s="7"/>
      <c r="M89" s="7"/>
      <c r="N89" s="7"/>
      <c r="O89" s="7"/>
      <c r="P89" s="7"/>
    </row>
    <row r="90" spans="11:16">
      <c r="K90" s="7"/>
      <c r="L90" s="7"/>
      <c r="M90" s="7"/>
      <c r="N90" s="7"/>
      <c r="O90" s="7"/>
      <c r="P90" s="7"/>
    </row>
    <row r="91" spans="11:16">
      <c r="K91" s="7"/>
      <c r="L91" s="7"/>
      <c r="M91" s="7"/>
      <c r="N91" s="7"/>
      <c r="O91" s="7"/>
      <c r="P91" s="7"/>
    </row>
    <row r="92" spans="11:16">
      <c r="K92" s="7"/>
      <c r="L92" s="7"/>
      <c r="M92" s="7"/>
      <c r="N92" s="7"/>
      <c r="O92" s="7"/>
      <c r="P92" s="7"/>
    </row>
    <row r="93" spans="11:16">
      <c r="K93" s="7"/>
      <c r="L93" s="7"/>
      <c r="M93" s="7"/>
      <c r="N93" s="7"/>
      <c r="O93" s="7"/>
      <c r="P93" s="7"/>
    </row>
    <row r="94" spans="11:16">
      <c r="K94" s="7"/>
      <c r="L94" s="7"/>
      <c r="M94" s="7"/>
      <c r="N94" s="7"/>
      <c r="O94" s="7"/>
      <c r="P94" s="7"/>
    </row>
    <row r="95" spans="11:16">
      <c r="K95" s="7"/>
      <c r="L95" s="7"/>
      <c r="M95" s="7"/>
      <c r="N95" s="7"/>
      <c r="O95" s="7"/>
      <c r="P95" s="7"/>
    </row>
    <row r="96" spans="11:16">
      <c r="K96" s="7"/>
      <c r="L96" s="7"/>
      <c r="M96" s="7"/>
      <c r="N96" s="7"/>
      <c r="O96" s="7"/>
      <c r="P96" s="7"/>
    </row>
    <row r="97" spans="11:16">
      <c r="K97" s="7"/>
      <c r="L97" s="7"/>
      <c r="M97" s="7"/>
      <c r="N97" s="7"/>
      <c r="O97" s="7"/>
      <c r="P97" s="7"/>
    </row>
    <row r="98" spans="11:16">
      <c r="K98" s="7"/>
      <c r="L98" s="7"/>
      <c r="M98" s="7"/>
      <c r="N98" s="7"/>
      <c r="O98" s="7"/>
      <c r="P98" s="7"/>
    </row>
    <row r="99" spans="11:16">
      <c r="K99" s="7"/>
      <c r="L99" s="7"/>
      <c r="M99" s="7"/>
      <c r="N99" s="7"/>
      <c r="O99" s="7"/>
      <c r="P99" s="7"/>
    </row>
    <row r="100" spans="11:16">
      <c r="K100" s="7"/>
      <c r="L100" s="7"/>
      <c r="M100" s="7"/>
      <c r="N100" s="7"/>
      <c r="O100" s="7"/>
      <c r="P100" s="7"/>
    </row>
    <row r="101" spans="11:16">
      <c r="K101" s="7"/>
      <c r="L101" s="7"/>
      <c r="M101" s="7"/>
      <c r="N101" s="7"/>
      <c r="O101" s="7"/>
      <c r="P101" s="7"/>
    </row>
    <row r="102" spans="11:16">
      <c r="K102" s="7"/>
      <c r="L102" s="7"/>
      <c r="M102" s="7"/>
      <c r="N102" s="7"/>
      <c r="O102" s="7"/>
      <c r="P102" s="7"/>
    </row>
    <row r="103" spans="11:16">
      <c r="K103" s="7"/>
      <c r="L103" s="7"/>
      <c r="M103" s="7"/>
      <c r="N103" s="7"/>
      <c r="O103" s="7"/>
      <c r="P103" s="7"/>
    </row>
    <row r="104" spans="11:16">
      <c r="K104" s="7"/>
      <c r="L104" s="7"/>
      <c r="M104" s="7"/>
      <c r="N104" s="7"/>
      <c r="O104" s="7"/>
      <c r="P104" s="7"/>
    </row>
    <row r="105" spans="11:16">
      <c r="K105" s="7"/>
      <c r="L105" s="7"/>
      <c r="M105" s="7"/>
      <c r="N105" s="7"/>
      <c r="O105" s="7"/>
      <c r="P105" s="7"/>
    </row>
    <row r="106" spans="11:16">
      <c r="K106" s="7"/>
      <c r="L106" s="7"/>
      <c r="M106" s="7"/>
      <c r="N106" s="7"/>
      <c r="O106" s="7"/>
      <c r="P106" s="7"/>
    </row>
    <row r="107" spans="11:16">
      <c r="K107" s="7"/>
      <c r="L107" s="7"/>
      <c r="M107" s="7"/>
      <c r="N107" s="7"/>
      <c r="O107" s="7"/>
      <c r="P107" s="7"/>
    </row>
    <row r="108" spans="11:16">
      <c r="K108" s="7"/>
      <c r="L108" s="7"/>
      <c r="M108" s="7"/>
      <c r="N108" s="7"/>
      <c r="O108" s="7"/>
      <c r="P108" s="7"/>
    </row>
    <row r="109" spans="11:16">
      <c r="K109" s="7"/>
      <c r="L109" s="7"/>
      <c r="M109" s="7"/>
      <c r="N109" s="7"/>
      <c r="O109" s="7"/>
      <c r="P109" s="7"/>
    </row>
    <row r="110" spans="11:16">
      <c r="K110" s="7"/>
      <c r="L110" s="7"/>
      <c r="M110" s="7"/>
      <c r="N110" s="7"/>
      <c r="O110" s="7"/>
      <c r="P110" s="7"/>
    </row>
  </sheetData>
  <pageMargins left="0.7" right="0.7" top="0.75" bottom="0.75" header="0.3" footer="0.3"/>
  <pageSetup orientation="portrait" verticalDpi="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G62"/>
  <sheetViews>
    <sheetView workbookViewId="0">
      <selection activeCell="J21" sqref="J21"/>
    </sheetView>
  </sheetViews>
  <sheetFormatPr defaultColWidth="9" defaultRowHeight="15"/>
  <cols>
    <col min="1" max="1" width="11.140625" style="2" bestFit="1" customWidth="1"/>
    <col min="2" max="2" width="8.7109375" style="2" customWidth="1"/>
    <col min="3" max="3" width="54" style="11" customWidth="1"/>
    <col min="4" max="4" width="8" style="2" bestFit="1" customWidth="1"/>
    <col min="5" max="5" width="10.5703125" style="2" bestFit="1" customWidth="1"/>
    <col min="6" max="6" width="22.7109375" style="2" customWidth="1"/>
    <col min="7" max="16384" width="9" style="2"/>
  </cols>
  <sheetData>
    <row r="1" spans="1:7">
      <c r="A1" s="16" t="s">
        <v>51</v>
      </c>
      <c r="B1" s="16" t="s">
        <v>47</v>
      </c>
      <c r="C1" s="17" t="s">
        <v>48</v>
      </c>
      <c r="D1" s="16" t="s">
        <v>49</v>
      </c>
      <c r="E1" s="16" t="s">
        <v>50</v>
      </c>
      <c r="F1" s="91" t="s">
        <v>193</v>
      </c>
    </row>
    <row r="2" spans="1:7" ht="16.5">
      <c r="A2" s="38"/>
      <c r="B2" s="79" t="s">
        <v>4</v>
      </c>
      <c r="C2" s="80" t="s">
        <v>19</v>
      </c>
      <c r="D2" s="81">
        <f>E2/SUMIFS($E$2:$E$28,$B$2:$B$28,B2)</f>
        <v>0</v>
      </c>
      <c r="E2" s="12">
        <v>0</v>
      </c>
      <c r="F2" s="40" t="s">
        <v>195</v>
      </c>
      <c r="G2" s="2">
        <v>6</v>
      </c>
    </row>
    <row r="3" spans="1:7" ht="16.5">
      <c r="A3" s="38" t="s">
        <v>52</v>
      </c>
      <c r="B3" s="79" t="s">
        <v>4</v>
      </c>
      <c r="C3" s="82" t="s">
        <v>20</v>
      </c>
      <c r="D3" s="83">
        <f t="shared" ref="D3:D28" si="0">E3/SUMIFS($E$2:$E$28,$B$2:$B$28,B3)</f>
        <v>0.68409986859395533</v>
      </c>
      <c r="E3" s="12">
        <v>15618</v>
      </c>
      <c r="G3" s="2">
        <v>11910</v>
      </c>
    </row>
    <row r="4" spans="1:7" ht="16.5">
      <c r="A4" s="38"/>
      <c r="B4" s="79" t="s">
        <v>4</v>
      </c>
      <c r="C4" s="82" t="s">
        <v>21</v>
      </c>
      <c r="D4" s="83">
        <f t="shared" si="0"/>
        <v>4.4240035041611912E-3</v>
      </c>
      <c r="E4" s="12">
        <v>101</v>
      </c>
      <c r="G4" s="2">
        <v>129</v>
      </c>
    </row>
    <row r="5" spans="1:7" ht="16.5">
      <c r="A5" s="38"/>
      <c r="B5" s="79" t="s">
        <v>4</v>
      </c>
      <c r="C5" s="82" t="s">
        <v>22</v>
      </c>
      <c r="D5" s="83">
        <f t="shared" si="0"/>
        <v>3.9903635567236091E-2</v>
      </c>
      <c r="E5" s="12">
        <v>911</v>
      </c>
      <c r="G5" s="2">
        <v>283</v>
      </c>
    </row>
    <row r="6" spans="1:7" ht="16.5">
      <c r="A6" s="38" t="s">
        <v>53</v>
      </c>
      <c r="B6" s="79" t="s">
        <v>4</v>
      </c>
      <c r="C6" s="82" t="s">
        <v>23</v>
      </c>
      <c r="D6" s="83">
        <f t="shared" si="0"/>
        <v>0.13337713534822601</v>
      </c>
      <c r="E6" s="12">
        <v>3045</v>
      </c>
      <c r="G6" s="2">
        <v>4166</v>
      </c>
    </row>
    <row r="7" spans="1:7" ht="16.5">
      <c r="A7" s="38" t="s">
        <v>54</v>
      </c>
      <c r="B7" s="79" t="s">
        <v>4</v>
      </c>
      <c r="C7" s="82" t="s">
        <v>24</v>
      </c>
      <c r="D7" s="83">
        <f t="shared" si="0"/>
        <v>1.6162943495400789E-2</v>
      </c>
      <c r="E7" s="12">
        <v>369</v>
      </c>
      <c r="G7" s="2">
        <v>1038</v>
      </c>
    </row>
    <row r="8" spans="1:7" ht="33">
      <c r="A8" s="38"/>
      <c r="B8" s="79" t="s">
        <v>4</v>
      </c>
      <c r="C8" s="82" t="s">
        <v>25</v>
      </c>
      <c r="D8" s="83">
        <f t="shared" si="0"/>
        <v>0</v>
      </c>
      <c r="E8" s="12">
        <v>0</v>
      </c>
      <c r="G8" s="2">
        <v>303</v>
      </c>
    </row>
    <row r="9" spans="1:7" ht="16.5">
      <c r="A9" s="38"/>
      <c r="B9" s="79" t="s">
        <v>4</v>
      </c>
      <c r="C9" s="82" t="s">
        <v>26</v>
      </c>
      <c r="D9" s="83">
        <f t="shared" si="0"/>
        <v>0</v>
      </c>
      <c r="E9" s="12">
        <v>0</v>
      </c>
      <c r="G9" s="2">
        <v>49</v>
      </c>
    </row>
    <row r="10" spans="1:7" ht="16.5">
      <c r="A10" s="38" t="s">
        <v>55</v>
      </c>
      <c r="B10" s="79" t="s">
        <v>4</v>
      </c>
      <c r="C10" s="82" t="s">
        <v>27</v>
      </c>
      <c r="D10" s="83">
        <f t="shared" si="0"/>
        <v>0.10175208059570741</v>
      </c>
      <c r="E10" s="12">
        <v>2323</v>
      </c>
      <c r="G10" s="2">
        <v>3694</v>
      </c>
    </row>
    <row r="11" spans="1:7" ht="16.5">
      <c r="A11" s="38"/>
      <c r="B11" s="79" t="s">
        <v>4</v>
      </c>
      <c r="C11" s="82" t="s">
        <v>28</v>
      </c>
      <c r="D11" s="83">
        <f t="shared" si="0"/>
        <v>1.4586070959264126E-2</v>
      </c>
      <c r="E11" s="12">
        <v>333</v>
      </c>
      <c r="G11" s="2">
        <v>509</v>
      </c>
    </row>
    <row r="12" spans="1:7" ht="16.5">
      <c r="A12" s="38"/>
      <c r="B12" s="84" t="s">
        <v>4</v>
      </c>
      <c r="C12" s="85" t="s">
        <v>29</v>
      </c>
      <c r="D12" s="86">
        <f t="shared" si="0"/>
        <v>5.6942619360490585E-3</v>
      </c>
      <c r="E12" s="13">
        <v>130</v>
      </c>
      <c r="G12" s="2">
        <v>473</v>
      </c>
    </row>
    <row r="13" spans="1:7" ht="16.5">
      <c r="A13" s="38"/>
      <c r="B13" s="79" t="s">
        <v>30</v>
      </c>
      <c r="C13" s="87" t="s">
        <v>31</v>
      </c>
      <c r="D13" s="88">
        <f t="shared" si="0"/>
        <v>0</v>
      </c>
      <c r="E13" s="14">
        <v>0</v>
      </c>
      <c r="G13" s="2">
        <v>24</v>
      </c>
    </row>
    <row r="14" spans="1:7" ht="16.5">
      <c r="A14" s="38"/>
      <c r="B14" s="79" t="s">
        <v>30</v>
      </c>
      <c r="C14" s="82" t="s">
        <v>32</v>
      </c>
      <c r="D14" s="83">
        <f t="shared" si="0"/>
        <v>0.47182175622542594</v>
      </c>
      <c r="E14" s="12">
        <v>360</v>
      </c>
      <c r="G14" s="2">
        <v>464</v>
      </c>
    </row>
    <row r="15" spans="1:7" ht="16.5">
      <c r="A15" s="38"/>
      <c r="B15" s="79" t="s">
        <v>30</v>
      </c>
      <c r="C15" s="82" t="s">
        <v>33</v>
      </c>
      <c r="D15" s="83">
        <f t="shared" si="0"/>
        <v>0.19528178243774574</v>
      </c>
      <c r="E15" s="12">
        <v>149</v>
      </c>
      <c r="G15" s="2">
        <v>202</v>
      </c>
    </row>
    <row r="16" spans="1:7" ht="16.5">
      <c r="A16" s="38"/>
      <c r="B16" s="79" t="s">
        <v>30</v>
      </c>
      <c r="C16" s="82" t="s">
        <v>34</v>
      </c>
      <c r="D16" s="83">
        <f t="shared" si="0"/>
        <v>2.8833551769331587E-2</v>
      </c>
      <c r="E16" s="12">
        <v>22</v>
      </c>
      <c r="G16" s="2">
        <v>80</v>
      </c>
    </row>
    <row r="17" spans="1:7" ht="16.5">
      <c r="A17" s="38"/>
      <c r="B17" s="79" t="s">
        <v>30</v>
      </c>
      <c r="C17" s="82" t="s">
        <v>35</v>
      </c>
      <c r="D17" s="83">
        <f t="shared" si="0"/>
        <v>0.12844036697247707</v>
      </c>
      <c r="E17" s="12">
        <v>98</v>
      </c>
      <c r="G17" s="2">
        <v>272</v>
      </c>
    </row>
    <row r="18" spans="1:7" ht="16.5">
      <c r="A18" s="38"/>
      <c r="B18" s="84" t="s">
        <v>30</v>
      </c>
      <c r="C18" s="85" t="s">
        <v>36</v>
      </c>
      <c r="D18" s="86">
        <f t="shared" si="0"/>
        <v>0.17562254259501967</v>
      </c>
      <c r="E18" s="13">
        <v>134</v>
      </c>
      <c r="G18" s="2">
        <v>196</v>
      </c>
    </row>
    <row r="19" spans="1:7" ht="16.5">
      <c r="A19" s="38" t="s">
        <v>99</v>
      </c>
      <c r="B19" s="79" t="s">
        <v>37</v>
      </c>
      <c r="C19" s="87" t="s">
        <v>20</v>
      </c>
      <c r="D19" s="88">
        <f t="shared" si="0"/>
        <v>0.96822824938358576</v>
      </c>
      <c r="E19" s="14">
        <v>27488</v>
      </c>
      <c r="G19" s="2">
        <v>28166</v>
      </c>
    </row>
    <row r="20" spans="1:7" ht="16.5">
      <c r="A20" s="38"/>
      <c r="B20" s="84" t="s">
        <v>37</v>
      </c>
      <c r="C20" s="85" t="s">
        <v>38</v>
      </c>
      <c r="D20" s="86">
        <f t="shared" si="0"/>
        <v>3.1771750616414234E-2</v>
      </c>
      <c r="E20" s="13">
        <v>902</v>
      </c>
      <c r="G20" s="2">
        <v>766</v>
      </c>
    </row>
    <row r="21" spans="1:7" ht="16.5">
      <c r="A21" s="38" t="s">
        <v>100</v>
      </c>
      <c r="B21" s="89" t="s">
        <v>3</v>
      </c>
      <c r="C21" s="89" t="s">
        <v>20</v>
      </c>
      <c r="D21" s="90">
        <f t="shared" si="0"/>
        <v>1</v>
      </c>
      <c r="E21" s="15">
        <v>21467</v>
      </c>
      <c r="G21" s="2">
        <v>25217</v>
      </c>
    </row>
    <row r="22" spans="1:7" ht="16.5">
      <c r="A22" s="38"/>
      <c r="B22" s="79" t="s">
        <v>2</v>
      </c>
      <c r="C22" s="87" t="s">
        <v>39</v>
      </c>
      <c r="D22" s="88">
        <f t="shared" si="0"/>
        <v>7.5146771037181998E-3</v>
      </c>
      <c r="E22" s="14">
        <v>96</v>
      </c>
      <c r="G22" s="2">
        <v>63</v>
      </c>
    </row>
    <row r="23" spans="1:7" ht="16.5">
      <c r="A23" s="38" t="s">
        <v>105</v>
      </c>
      <c r="B23" s="79" t="s">
        <v>2</v>
      </c>
      <c r="C23" s="82" t="s">
        <v>20</v>
      </c>
      <c r="D23" s="83">
        <f t="shared" si="0"/>
        <v>0.81142857142857139</v>
      </c>
      <c r="E23" s="12">
        <v>10366</v>
      </c>
      <c r="G23" s="2">
        <v>12887</v>
      </c>
    </row>
    <row r="24" spans="1:7" ht="16.5">
      <c r="A24" s="38"/>
      <c r="B24" s="79" t="s">
        <v>2</v>
      </c>
      <c r="C24" s="82" t="s">
        <v>40</v>
      </c>
      <c r="D24" s="83">
        <f t="shared" si="0"/>
        <v>4.8532289628180035E-3</v>
      </c>
      <c r="E24" s="12">
        <v>62</v>
      </c>
      <c r="G24" s="2">
        <v>27</v>
      </c>
    </row>
    <row r="25" spans="1:7" ht="16.5">
      <c r="A25" s="38"/>
      <c r="B25" s="79" t="s">
        <v>2</v>
      </c>
      <c r="C25" s="82" t="s">
        <v>4</v>
      </c>
      <c r="D25" s="83">
        <f t="shared" si="0"/>
        <v>0</v>
      </c>
      <c r="E25" s="12">
        <v>0</v>
      </c>
      <c r="G25" s="2">
        <v>91</v>
      </c>
    </row>
    <row r="26" spans="1:7" ht="16.5">
      <c r="A26" s="38" t="s">
        <v>104</v>
      </c>
      <c r="B26" s="79" t="s">
        <v>2</v>
      </c>
      <c r="C26" s="82" t="s">
        <v>41</v>
      </c>
      <c r="D26" s="83">
        <f t="shared" si="0"/>
        <v>0.16281800391389434</v>
      </c>
      <c r="E26" s="12">
        <v>2080</v>
      </c>
      <c r="G26" s="2">
        <v>3388</v>
      </c>
    </row>
    <row r="27" spans="1:7" ht="16.5">
      <c r="A27" s="38"/>
      <c r="B27" s="79" t="s">
        <v>2</v>
      </c>
      <c r="C27" s="82" t="s">
        <v>42</v>
      </c>
      <c r="D27" s="83">
        <f t="shared" si="0"/>
        <v>1.3385518590998043E-2</v>
      </c>
      <c r="E27" s="12">
        <v>171</v>
      </c>
      <c r="G27" s="2">
        <v>343</v>
      </c>
    </row>
    <row r="28" spans="1:7" ht="16.5">
      <c r="A28" s="38"/>
      <c r="B28" s="84" t="s">
        <v>2</v>
      </c>
      <c r="C28" s="85" t="s">
        <v>43</v>
      </c>
      <c r="D28" s="86">
        <f t="shared" si="0"/>
        <v>0</v>
      </c>
      <c r="E28" s="13">
        <v>0</v>
      </c>
      <c r="G28" s="2">
        <v>339</v>
      </c>
    </row>
    <row r="31" spans="1:7" ht="14.25" customHeight="1">
      <c r="B31" s="181" t="s">
        <v>46</v>
      </c>
      <c r="C31" s="181"/>
      <c r="D31" s="181"/>
      <c r="E31" s="181"/>
    </row>
    <row r="32" spans="1:7">
      <c r="B32" s="181"/>
      <c r="C32" s="181"/>
      <c r="D32" s="181"/>
      <c r="E32" s="181"/>
    </row>
    <row r="33" spans="2:5">
      <c r="B33" s="181"/>
      <c r="C33" s="181"/>
      <c r="D33" s="181"/>
      <c r="E33" s="181"/>
    </row>
    <row r="34" spans="2:5">
      <c r="B34" s="181"/>
      <c r="C34" s="181"/>
      <c r="D34" s="181"/>
      <c r="E34" s="181"/>
    </row>
    <row r="35" spans="2:5">
      <c r="B35" s="181"/>
      <c r="C35" s="181"/>
      <c r="D35" s="181"/>
      <c r="E35" s="181"/>
    </row>
    <row r="36" spans="2:5">
      <c r="B36" s="181"/>
      <c r="C36" s="181"/>
      <c r="D36" s="181"/>
      <c r="E36" s="181"/>
    </row>
    <row r="37" spans="2:5">
      <c r="B37" s="181"/>
      <c r="C37" s="181"/>
      <c r="D37" s="181"/>
      <c r="E37" s="181"/>
    </row>
    <row r="38" spans="2:5">
      <c r="B38" s="181"/>
      <c r="C38" s="181"/>
      <c r="D38" s="181"/>
      <c r="E38" s="181"/>
    </row>
    <row r="39" spans="2:5">
      <c r="B39" s="181"/>
      <c r="C39" s="181"/>
      <c r="D39" s="181"/>
      <c r="E39" s="181"/>
    </row>
    <row r="40" spans="2:5">
      <c r="B40" s="181"/>
      <c r="C40" s="181"/>
      <c r="D40" s="181"/>
      <c r="E40" s="181"/>
    </row>
    <row r="41" spans="2:5">
      <c r="B41" s="181"/>
      <c r="C41" s="181"/>
      <c r="D41" s="181"/>
      <c r="E41" s="181"/>
    </row>
    <row r="42" spans="2:5">
      <c r="B42" s="181"/>
      <c r="C42" s="181"/>
      <c r="D42" s="181"/>
      <c r="E42" s="181"/>
    </row>
    <row r="43" spans="2:5">
      <c r="B43" s="181"/>
      <c r="C43" s="181"/>
      <c r="D43" s="181"/>
      <c r="E43" s="181"/>
    </row>
    <row r="44" spans="2:5">
      <c r="B44" s="181"/>
      <c r="C44" s="181"/>
      <c r="D44" s="181"/>
      <c r="E44" s="181"/>
    </row>
    <row r="46" spans="2:5">
      <c r="B46" s="181" t="s">
        <v>44</v>
      </c>
      <c r="C46" s="181"/>
      <c r="D46" s="181"/>
      <c r="E46" s="181"/>
    </row>
    <row r="47" spans="2:5">
      <c r="B47" s="181" t="s">
        <v>45</v>
      </c>
      <c r="C47" s="181"/>
      <c r="D47" s="181"/>
      <c r="E47" s="181"/>
    </row>
    <row r="48" spans="2:5">
      <c r="B48" s="181"/>
      <c r="C48" s="181"/>
      <c r="D48" s="181"/>
      <c r="E48" s="181"/>
    </row>
    <row r="49" spans="2:5">
      <c r="B49" s="181"/>
      <c r="C49" s="181"/>
      <c r="D49" s="181"/>
      <c r="E49" s="181"/>
    </row>
    <row r="50" spans="2:5">
      <c r="B50" s="181"/>
      <c r="C50" s="181"/>
      <c r="D50" s="181"/>
      <c r="E50" s="181"/>
    </row>
    <row r="51" spans="2:5">
      <c r="B51" s="181"/>
      <c r="C51" s="181"/>
      <c r="D51" s="181"/>
      <c r="E51" s="181"/>
    </row>
    <row r="52" spans="2:5">
      <c r="B52" s="181"/>
      <c r="C52" s="181"/>
      <c r="D52" s="181"/>
      <c r="E52" s="181"/>
    </row>
    <row r="53" spans="2:5">
      <c r="B53" s="181"/>
      <c r="C53" s="181"/>
      <c r="D53" s="181"/>
      <c r="E53" s="181"/>
    </row>
    <row r="54" spans="2:5">
      <c r="B54" s="181"/>
      <c r="C54" s="181"/>
      <c r="D54" s="181"/>
      <c r="E54" s="181"/>
    </row>
    <row r="55" spans="2:5">
      <c r="B55" s="181"/>
      <c r="C55" s="181"/>
      <c r="D55" s="181"/>
      <c r="E55" s="181"/>
    </row>
    <row r="56" spans="2:5">
      <c r="B56" s="181"/>
      <c r="C56" s="181"/>
      <c r="D56" s="181"/>
      <c r="E56" s="181"/>
    </row>
    <row r="57" spans="2:5">
      <c r="B57" s="181"/>
      <c r="C57" s="181"/>
      <c r="D57" s="181"/>
      <c r="E57" s="181"/>
    </row>
    <row r="58" spans="2:5">
      <c r="B58" s="181"/>
      <c r="C58" s="181"/>
      <c r="D58" s="181"/>
      <c r="E58" s="181"/>
    </row>
    <row r="59" spans="2:5">
      <c r="B59" s="181"/>
      <c r="C59" s="181"/>
      <c r="D59" s="181"/>
      <c r="E59" s="181"/>
    </row>
    <row r="60" spans="2:5">
      <c r="B60" s="181"/>
      <c r="C60" s="181"/>
      <c r="D60" s="181"/>
      <c r="E60" s="181"/>
    </row>
    <row r="61" spans="2:5">
      <c r="B61" s="181"/>
      <c r="C61" s="181"/>
      <c r="D61" s="181"/>
      <c r="E61" s="181"/>
    </row>
    <row r="62" spans="2:5">
      <c r="B62" s="181"/>
      <c r="C62" s="181"/>
      <c r="D62" s="181"/>
      <c r="E62" s="181"/>
    </row>
  </sheetData>
  <mergeCells count="2">
    <mergeCell ref="B46:E62"/>
    <mergeCell ref="B31:E4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4"/>
  <sheetViews>
    <sheetView zoomScale="175" zoomScaleNormal="175" workbookViewId="0">
      <pane ySplit="3" topLeftCell="A59" activePane="bottomLeft" state="frozen"/>
      <selection pane="bottomLeft" activeCell="J71" sqref="J71"/>
    </sheetView>
  </sheetViews>
  <sheetFormatPr defaultColWidth="9" defaultRowHeight="15"/>
  <cols>
    <col min="1" max="1" width="5.42578125" style="2" bestFit="1" customWidth="1"/>
    <col min="2" max="8" width="14.28515625" style="7" customWidth="1"/>
    <col min="9" max="16384" width="9" style="2"/>
  </cols>
  <sheetData>
    <row r="1" spans="1:8">
      <c r="A1" s="38"/>
      <c r="B1" s="39"/>
      <c r="C1" s="39" t="s">
        <v>100</v>
      </c>
      <c r="D1" s="39" t="s">
        <v>119</v>
      </c>
      <c r="E1" s="39" t="s">
        <v>120</v>
      </c>
      <c r="F1" s="39" t="s">
        <v>121</v>
      </c>
      <c r="G1" s="39"/>
      <c r="H1" s="39"/>
    </row>
    <row r="2" spans="1:8">
      <c r="A2" s="21" t="s">
        <v>118</v>
      </c>
      <c r="B2" s="37">
        <v>2939</v>
      </c>
      <c r="C2" s="37">
        <v>2848</v>
      </c>
      <c r="D2" s="37">
        <v>2606</v>
      </c>
      <c r="E2" s="37">
        <v>3336</v>
      </c>
      <c r="F2" s="37">
        <v>2792</v>
      </c>
      <c r="G2" s="37">
        <v>2809</v>
      </c>
      <c r="H2" s="37" t="s">
        <v>117</v>
      </c>
    </row>
    <row r="3" spans="1:8">
      <c r="A3" s="21" t="s">
        <v>5</v>
      </c>
      <c r="B3" s="37" t="s">
        <v>15</v>
      </c>
      <c r="C3" s="37" t="s">
        <v>116</v>
      </c>
      <c r="D3" s="37" t="s">
        <v>115</v>
      </c>
      <c r="E3" s="37" t="s">
        <v>114</v>
      </c>
      <c r="F3" s="37" t="s">
        <v>113</v>
      </c>
      <c r="G3" s="37" t="s">
        <v>112</v>
      </c>
      <c r="H3" s="37" t="s">
        <v>111</v>
      </c>
    </row>
    <row r="4" spans="1:8">
      <c r="A4" s="21">
        <v>1990</v>
      </c>
      <c r="B4" s="37">
        <v>30465</v>
      </c>
      <c r="C4" s="37">
        <v>7885</v>
      </c>
      <c r="D4" s="37">
        <v>0</v>
      </c>
      <c r="E4" s="37">
        <v>0</v>
      </c>
      <c r="F4" s="37">
        <v>0</v>
      </c>
      <c r="G4" s="37">
        <v>0</v>
      </c>
      <c r="H4" s="37">
        <v>0</v>
      </c>
    </row>
    <row r="5" spans="1:8">
      <c r="A5" s="21">
        <v>1991</v>
      </c>
      <c r="B5" s="37">
        <v>31101</v>
      </c>
      <c r="C5" s="37">
        <v>8777</v>
      </c>
      <c r="D5" s="37">
        <v>0</v>
      </c>
      <c r="E5" s="37">
        <v>0</v>
      </c>
      <c r="F5" s="37">
        <v>0</v>
      </c>
      <c r="G5" s="37">
        <v>0</v>
      </c>
      <c r="H5" s="37">
        <v>0</v>
      </c>
    </row>
    <row r="6" spans="1:8">
      <c r="A6" s="21">
        <v>1992</v>
      </c>
      <c r="B6" s="37">
        <v>31108</v>
      </c>
      <c r="C6" s="37">
        <v>9623</v>
      </c>
      <c r="D6" s="37">
        <v>0</v>
      </c>
      <c r="E6" s="37">
        <v>0</v>
      </c>
      <c r="F6" s="37">
        <v>0</v>
      </c>
      <c r="G6" s="37">
        <v>0</v>
      </c>
      <c r="H6" s="37">
        <v>0</v>
      </c>
    </row>
    <row r="7" spans="1:8">
      <c r="A7" s="21">
        <v>1993</v>
      </c>
      <c r="B7" s="37">
        <v>30547</v>
      </c>
      <c r="C7" s="37">
        <v>10512</v>
      </c>
      <c r="D7" s="37">
        <v>0</v>
      </c>
      <c r="E7" s="37">
        <v>0</v>
      </c>
      <c r="F7" s="37">
        <v>0</v>
      </c>
      <c r="G7" s="37">
        <v>0</v>
      </c>
      <c r="H7" s="37">
        <v>0</v>
      </c>
    </row>
    <row r="8" spans="1:8">
      <c r="A8" s="21">
        <v>1994</v>
      </c>
      <c r="B8" s="37">
        <v>30413</v>
      </c>
      <c r="C8" s="37">
        <v>13293</v>
      </c>
      <c r="D8" s="37">
        <v>0</v>
      </c>
      <c r="E8" s="37">
        <v>0</v>
      </c>
      <c r="F8" s="37">
        <v>0</v>
      </c>
      <c r="G8" s="37">
        <v>0</v>
      </c>
      <c r="H8" s="37">
        <v>0</v>
      </c>
    </row>
    <row r="9" spans="1:8">
      <c r="A9" s="21">
        <v>1995</v>
      </c>
      <c r="B9" s="37">
        <v>30465</v>
      </c>
      <c r="C9" s="37">
        <v>14040</v>
      </c>
      <c r="D9" s="37">
        <v>0</v>
      </c>
      <c r="E9" s="37">
        <v>0</v>
      </c>
      <c r="F9" s="37">
        <v>0</v>
      </c>
      <c r="G9" s="37">
        <v>0</v>
      </c>
      <c r="H9" s="37">
        <v>0</v>
      </c>
    </row>
    <row r="10" spans="1:8">
      <c r="A10" s="21">
        <v>1996</v>
      </c>
      <c r="B10" s="37">
        <v>30563</v>
      </c>
      <c r="C10" s="37">
        <v>14756</v>
      </c>
      <c r="D10" s="37">
        <v>0</v>
      </c>
      <c r="E10" s="37">
        <v>0</v>
      </c>
      <c r="F10" s="37">
        <v>0</v>
      </c>
      <c r="G10" s="37">
        <v>0</v>
      </c>
      <c r="H10" s="37">
        <v>0</v>
      </c>
    </row>
    <row r="11" spans="1:8">
      <c r="A11" s="21">
        <v>1997</v>
      </c>
      <c r="B11" s="37">
        <v>31249</v>
      </c>
      <c r="C11" s="37">
        <v>15994</v>
      </c>
      <c r="D11" s="37">
        <v>0</v>
      </c>
      <c r="E11" s="37">
        <v>0</v>
      </c>
      <c r="F11" s="37">
        <v>0</v>
      </c>
      <c r="G11" s="37">
        <v>0</v>
      </c>
      <c r="H11" s="37">
        <v>0</v>
      </c>
    </row>
    <row r="12" spans="1:8">
      <c r="A12" s="21">
        <v>1998</v>
      </c>
      <c r="B12" s="37">
        <v>32202</v>
      </c>
      <c r="C12" s="37">
        <v>18174</v>
      </c>
      <c r="D12" s="37">
        <v>0</v>
      </c>
      <c r="E12" s="37">
        <v>0</v>
      </c>
      <c r="F12" s="37">
        <v>0</v>
      </c>
      <c r="G12" s="37">
        <v>0</v>
      </c>
      <c r="H12" s="37">
        <v>0</v>
      </c>
    </row>
    <row r="13" spans="1:8">
      <c r="A13" s="21">
        <v>1999</v>
      </c>
      <c r="B13" s="37">
        <v>32731</v>
      </c>
      <c r="C13" s="37">
        <v>20062</v>
      </c>
      <c r="D13" s="37">
        <v>0</v>
      </c>
      <c r="E13" s="37">
        <v>0</v>
      </c>
      <c r="F13" s="37">
        <v>0</v>
      </c>
      <c r="G13" s="37">
        <v>0</v>
      </c>
      <c r="H13" s="37">
        <v>0</v>
      </c>
    </row>
    <row r="14" spans="1:8">
      <c r="A14" s="21">
        <v>2000</v>
      </c>
      <c r="B14" s="37">
        <v>32554</v>
      </c>
      <c r="C14" s="37">
        <v>20946</v>
      </c>
      <c r="D14" s="37">
        <v>0</v>
      </c>
      <c r="E14" s="37">
        <v>0</v>
      </c>
      <c r="F14" s="37">
        <v>0</v>
      </c>
      <c r="G14" s="37">
        <v>0</v>
      </c>
      <c r="H14" s="37">
        <v>0</v>
      </c>
    </row>
    <row r="15" spans="1:8">
      <c r="A15" s="21">
        <v>2001</v>
      </c>
      <c r="B15" s="37">
        <v>32771</v>
      </c>
      <c r="C15" s="37">
        <v>22609</v>
      </c>
      <c r="D15" s="37">
        <v>0</v>
      </c>
      <c r="E15" s="37">
        <v>0</v>
      </c>
      <c r="F15" s="37">
        <v>0</v>
      </c>
      <c r="G15" s="37">
        <v>0</v>
      </c>
      <c r="H15" s="37">
        <v>0</v>
      </c>
    </row>
    <row r="16" spans="1:8">
      <c r="A16" s="21">
        <v>2002</v>
      </c>
      <c r="B16" s="37">
        <v>32408</v>
      </c>
      <c r="C16" s="37">
        <v>23609</v>
      </c>
      <c r="D16" s="37">
        <v>0</v>
      </c>
      <c r="E16" s="37">
        <v>0</v>
      </c>
      <c r="F16" s="37">
        <v>0</v>
      </c>
      <c r="G16" s="37">
        <v>0</v>
      </c>
      <c r="H16" s="37">
        <v>0</v>
      </c>
    </row>
    <row r="17" spans="1:8">
      <c r="A17" s="21">
        <v>2003</v>
      </c>
      <c r="B17" s="37">
        <v>33008</v>
      </c>
      <c r="C17" s="37">
        <v>23803</v>
      </c>
      <c r="D17" s="37">
        <v>0</v>
      </c>
      <c r="E17" s="37">
        <v>0</v>
      </c>
      <c r="F17" s="37">
        <v>0</v>
      </c>
      <c r="G17" s="37">
        <v>0</v>
      </c>
      <c r="H17" s="37">
        <v>0</v>
      </c>
    </row>
    <row r="18" spans="1:8">
      <c r="A18" s="21">
        <v>2004</v>
      </c>
      <c r="B18" s="37">
        <v>33427</v>
      </c>
      <c r="C18" s="37">
        <v>24149</v>
      </c>
      <c r="D18" s="37">
        <v>0</v>
      </c>
      <c r="E18" s="37">
        <v>0</v>
      </c>
      <c r="F18" s="37">
        <v>0</v>
      </c>
      <c r="G18" s="37">
        <v>0</v>
      </c>
      <c r="H18" s="37">
        <v>0</v>
      </c>
    </row>
    <row r="19" spans="1:8">
      <c r="A19" s="21">
        <v>2005</v>
      </c>
      <c r="B19" s="37">
        <v>32920</v>
      </c>
      <c r="C19" s="37">
        <v>24487</v>
      </c>
      <c r="D19" s="37">
        <v>0</v>
      </c>
      <c r="E19" s="37">
        <v>0</v>
      </c>
      <c r="F19" s="37">
        <v>0</v>
      </c>
      <c r="G19" s="37">
        <v>0</v>
      </c>
      <c r="H19" s="37">
        <v>0</v>
      </c>
    </row>
    <row r="20" spans="1:8">
      <c r="A20" s="21">
        <v>2006</v>
      </c>
      <c r="B20" s="37">
        <v>32679</v>
      </c>
      <c r="C20" s="37">
        <v>23305</v>
      </c>
      <c r="D20" s="37">
        <v>0</v>
      </c>
      <c r="E20" s="37">
        <v>0</v>
      </c>
      <c r="F20" s="37">
        <v>0</v>
      </c>
      <c r="G20" s="37">
        <v>0</v>
      </c>
      <c r="H20" s="37">
        <v>0</v>
      </c>
    </row>
    <row r="21" spans="1:8">
      <c r="A21" s="21">
        <v>2007</v>
      </c>
      <c r="B21" s="37">
        <v>32964</v>
      </c>
      <c r="C21" s="37">
        <v>23840</v>
      </c>
      <c r="D21" s="37">
        <v>0</v>
      </c>
      <c r="E21" s="37">
        <v>0</v>
      </c>
      <c r="F21" s="37">
        <v>0</v>
      </c>
      <c r="G21" s="37">
        <v>0</v>
      </c>
      <c r="H21" s="37">
        <v>0</v>
      </c>
    </row>
    <row r="22" spans="1:8">
      <c r="A22" s="21">
        <v>2008</v>
      </c>
      <c r="B22" s="37">
        <v>32992</v>
      </c>
      <c r="C22" s="37">
        <v>27052</v>
      </c>
      <c r="D22" s="37">
        <v>0</v>
      </c>
      <c r="E22" s="37">
        <v>0</v>
      </c>
      <c r="F22" s="37">
        <v>0</v>
      </c>
      <c r="G22" s="37">
        <v>0</v>
      </c>
      <c r="H22" s="37">
        <v>0</v>
      </c>
    </row>
    <row r="23" spans="1:8">
      <c r="A23" s="21">
        <v>2009</v>
      </c>
      <c r="B23" s="37">
        <v>32955</v>
      </c>
      <c r="C23" s="37">
        <v>29045</v>
      </c>
      <c r="D23" s="37">
        <v>0</v>
      </c>
      <c r="E23" s="37">
        <v>0</v>
      </c>
      <c r="F23" s="37">
        <v>0</v>
      </c>
      <c r="G23" s="37">
        <v>0</v>
      </c>
      <c r="H23" s="37">
        <v>0</v>
      </c>
    </row>
    <row r="24" spans="1:8">
      <c r="A24" s="21">
        <v>2010</v>
      </c>
      <c r="B24" s="37">
        <v>32947</v>
      </c>
      <c r="C24" s="37">
        <v>31739</v>
      </c>
      <c r="D24" s="37">
        <v>0</v>
      </c>
      <c r="E24" s="37">
        <v>0</v>
      </c>
      <c r="F24" s="37">
        <v>0</v>
      </c>
      <c r="G24" s="37">
        <v>0</v>
      </c>
      <c r="H24" s="37">
        <v>0</v>
      </c>
    </row>
    <row r="25" spans="1:8">
      <c r="A25" s="21">
        <v>2011</v>
      </c>
      <c r="B25" s="37">
        <v>32980</v>
      </c>
      <c r="C25" s="37">
        <v>32734</v>
      </c>
      <c r="D25" s="37">
        <v>0</v>
      </c>
      <c r="E25" s="37">
        <v>0</v>
      </c>
      <c r="F25" s="37">
        <v>0</v>
      </c>
      <c r="G25" s="37">
        <v>0</v>
      </c>
      <c r="H25" s="37">
        <v>0</v>
      </c>
    </row>
    <row r="26" spans="1:8">
      <c r="A26" s="21">
        <v>2012</v>
      </c>
      <c r="B26" s="37">
        <v>34409</v>
      </c>
      <c r="C26" s="37">
        <v>31810</v>
      </c>
      <c r="D26" s="37">
        <v>0</v>
      </c>
      <c r="E26" s="37">
        <v>0</v>
      </c>
      <c r="F26" s="37">
        <v>0</v>
      </c>
      <c r="G26" s="37">
        <v>0</v>
      </c>
      <c r="H26" s="37">
        <v>0</v>
      </c>
    </row>
    <row r="27" spans="1:8">
      <c r="A27" s="21">
        <v>2013</v>
      </c>
      <c r="B27" s="37">
        <v>31123</v>
      </c>
      <c r="C27" s="37">
        <v>30880</v>
      </c>
      <c r="D27" s="37">
        <v>0</v>
      </c>
      <c r="E27" s="37">
        <v>0</v>
      </c>
      <c r="F27" s="37">
        <v>0</v>
      </c>
      <c r="G27" s="37">
        <v>0</v>
      </c>
      <c r="H27" s="37">
        <v>0</v>
      </c>
    </row>
    <row r="28" spans="1:8">
      <c r="A28" s="21">
        <v>2014</v>
      </c>
      <c r="B28" s="37">
        <v>30484</v>
      </c>
      <c r="C28" s="37">
        <v>31589</v>
      </c>
      <c r="D28" s="37">
        <v>0</v>
      </c>
      <c r="E28" s="37">
        <v>0</v>
      </c>
      <c r="F28" s="37">
        <v>0</v>
      </c>
      <c r="G28" s="37">
        <v>0</v>
      </c>
      <c r="H28" s="37">
        <v>0</v>
      </c>
    </row>
    <row r="29" spans="1:8">
      <c r="A29" s="21">
        <v>2015</v>
      </c>
      <c r="B29" s="37">
        <v>33469</v>
      </c>
      <c r="C29" s="37">
        <v>33565</v>
      </c>
      <c r="D29" s="37">
        <v>0</v>
      </c>
      <c r="E29" s="37">
        <v>0</v>
      </c>
      <c r="F29" s="37">
        <v>0</v>
      </c>
      <c r="G29" s="37">
        <v>0</v>
      </c>
      <c r="H29" s="37">
        <v>0</v>
      </c>
    </row>
    <row r="30" spans="1:8">
      <c r="A30" s="21">
        <v>2016</v>
      </c>
      <c r="B30" s="37">
        <v>34240</v>
      </c>
      <c r="C30" s="37">
        <v>35126</v>
      </c>
      <c r="D30" s="37">
        <v>0</v>
      </c>
      <c r="E30" s="37">
        <v>0</v>
      </c>
      <c r="F30" s="37">
        <v>0</v>
      </c>
      <c r="G30" s="37">
        <v>0</v>
      </c>
      <c r="H30" s="37">
        <v>0</v>
      </c>
    </row>
    <row r="31" spans="1:8">
      <c r="A31" s="21">
        <v>2017</v>
      </c>
      <c r="B31" s="37">
        <v>34334</v>
      </c>
      <c r="C31" s="37">
        <v>37785</v>
      </c>
      <c r="D31" s="37">
        <v>0</v>
      </c>
      <c r="E31" s="37">
        <v>0</v>
      </c>
      <c r="F31" s="37">
        <v>0</v>
      </c>
      <c r="G31" s="37">
        <v>0</v>
      </c>
      <c r="H31" s="37">
        <v>0</v>
      </c>
    </row>
    <row r="32" spans="1:8">
      <c r="A32" s="21">
        <v>2018</v>
      </c>
      <c r="B32" s="37">
        <v>34499</v>
      </c>
      <c r="C32" s="37">
        <v>39931</v>
      </c>
      <c r="D32" s="37">
        <v>0</v>
      </c>
      <c r="E32" s="37">
        <v>0</v>
      </c>
      <c r="F32" s="37">
        <v>0</v>
      </c>
      <c r="G32" s="37">
        <v>0</v>
      </c>
      <c r="H32" s="37">
        <v>0</v>
      </c>
    </row>
    <row r="33" spans="1:8">
      <c r="A33" s="21">
        <v>2019</v>
      </c>
      <c r="B33" s="37">
        <v>34318</v>
      </c>
      <c r="C33" s="37">
        <v>40278</v>
      </c>
      <c r="D33" s="37">
        <v>1300</v>
      </c>
      <c r="E33" s="37">
        <v>0</v>
      </c>
      <c r="F33" s="37">
        <v>0</v>
      </c>
      <c r="G33" s="37">
        <v>0</v>
      </c>
      <c r="H33" s="37">
        <v>150</v>
      </c>
    </row>
    <row r="34" spans="1:8">
      <c r="A34" s="21">
        <v>2020</v>
      </c>
      <c r="B34" s="37">
        <v>36461</v>
      </c>
      <c r="C34" s="37">
        <v>39438</v>
      </c>
      <c r="D34" s="37">
        <v>1342</v>
      </c>
      <c r="E34" s="37">
        <v>0</v>
      </c>
      <c r="F34" s="37">
        <v>0</v>
      </c>
      <c r="G34" s="37">
        <v>0</v>
      </c>
      <c r="H34" s="37">
        <v>156</v>
      </c>
    </row>
    <row r="35" spans="1:8">
      <c r="A35" s="21">
        <v>2021</v>
      </c>
      <c r="B35" s="37">
        <v>35615</v>
      </c>
      <c r="C35" s="37">
        <v>39715</v>
      </c>
      <c r="D35" s="37">
        <v>1384</v>
      </c>
      <c r="E35" s="37">
        <v>0</v>
      </c>
      <c r="F35" s="37">
        <v>0</v>
      </c>
      <c r="G35" s="37">
        <v>0</v>
      </c>
      <c r="H35" s="37">
        <v>163</v>
      </c>
    </row>
    <row r="36" spans="1:8">
      <c r="A36" s="21">
        <v>2022</v>
      </c>
      <c r="B36" s="37">
        <v>34737</v>
      </c>
      <c r="C36" s="37">
        <v>41504</v>
      </c>
      <c r="D36" s="37">
        <v>1426</v>
      </c>
      <c r="E36" s="37">
        <v>0</v>
      </c>
      <c r="F36" s="37">
        <v>0</v>
      </c>
      <c r="G36" s="37">
        <v>0</v>
      </c>
      <c r="H36" s="37">
        <v>169</v>
      </c>
    </row>
    <row r="37" spans="1:8">
      <c r="A37" s="21">
        <v>2023</v>
      </c>
      <c r="B37" s="37">
        <v>36377</v>
      </c>
      <c r="C37" s="37">
        <v>43105</v>
      </c>
      <c r="D37" s="37">
        <v>1468</v>
      </c>
      <c r="E37" s="37">
        <v>0</v>
      </c>
      <c r="F37" s="37">
        <v>0</v>
      </c>
      <c r="G37" s="37">
        <v>0</v>
      </c>
      <c r="H37" s="37">
        <v>176</v>
      </c>
    </row>
    <row r="38" spans="1:8">
      <c r="A38" s="21">
        <v>2024</v>
      </c>
      <c r="B38" s="37">
        <v>36921</v>
      </c>
      <c r="C38" s="37">
        <v>44720</v>
      </c>
      <c r="D38" s="37">
        <v>1510</v>
      </c>
      <c r="E38" s="37">
        <v>0</v>
      </c>
      <c r="F38" s="37">
        <v>0</v>
      </c>
      <c r="G38" s="37">
        <v>0</v>
      </c>
      <c r="H38" s="37">
        <v>182</v>
      </c>
    </row>
    <row r="39" spans="1:8">
      <c r="A39" s="21">
        <v>2025</v>
      </c>
      <c r="B39" s="37">
        <v>37477</v>
      </c>
      <c r="C39" s="37">
        <v>46420</v>
      </c>
      <c r="D39" s="37">
        <v>1552</v>
      </c>
      <c r="E39" s="37">
        <v>0</v>
      </c>
      <c r="F39" s="37">
        <v>0</v>
      </c>
      <c r="G39" s="37">
        <v>0</v>
      </c>
      <c r="H39" s="37">
        <v>189</v>
      </c>
    </row>
    <row r="40" spans="1:8">
      <c r="A40" s="21">
        <v>2026</v>
      </c>
      <c r="B40" s="37">
        <v>37514</v>
      </c>
      <c r="C40" s="37">
        <v>47173</v>
      </c>
      <c r="D40" s="37">
        <v>1594</v>
      </c>
      <c r="E40" s="37">
        <v>0</v>
      </c>
      <c r="F40" s="37">
        <v>570</v>
      </c>
      <c r="G40" s="37">
        <v>30</v>
      </c>
      <c r="H40" s="37">
        <v>195</v>
      </c>
    </row>
    <row r="41" spans="1:8">
      <c r="A41" s="21">
        <v>2027</v>
      </c>
      <c r="B41" s="37">
        <v>37551</v>
      </c>
      <c r="C41" s="37">
        <v>48078</v>
      </c>
      <c r="D41" s="37">
        <v>1635</v>
      </c>
      <c r="E41" s="37">
        <v>0</v>
      </c>
      <c r="F41" s="37">
        <v>725</v>
      </c>
      <c r="G41" s="37">
        <v>38</v>
      </c>
      <c r="H41" s="37">
        <v>202</v>
      </c>
    </row>
    <row r="42" spans="1:8">
      <c r="A42" s="21">
        <v>2028</v>
      </c>
      <c r="B42" s="37">
        <v>37588</v>
      </c>
      <c r="C42" s="37">
        <v>48855</v>
      </c>
      <c r="D42" s="37">
        <v>1677</v>
      </c>
      <c r="E42" s="37">
        <v>0</v>
      </c>
      <c r="F42" s="37">
        <v>879</v>
      </c>
      <c r="G42" s="37">
        <v>46</v>
      </c>
      <c r="H42" s="37">
        <v>208</v>
      </c>
    </row>
    <row r="43" spans="1:8">
      <c r="A43" s="21">
        <v>2029</v>
      </c>
      <c r="B43" s="37">
        <v>37625</v>
      </c>
      <c r="C43" s="37">
        <v>48850</v>
      </c>
      <c r="D43" s="37">
        <v>1719</v>
      </c>
      <c r="E43" s="37">
        <v>650</v>
      </c>
      <c r="F43" s="37">
        <v>1034</v>
      </c>
      <c r="G43" s="37">
        <v>54</v>
      </c>
      <c r="H43" s="37">
        <v>215</v>
      </c>
    </row>
    <row r="44" spans="1:8">
      <c r="A44" s="21">
        <v>2030</v>
      </c>
      <c r="B44" s="37">
        <v>37662</v>
      </c>
      <c r="C44" s="37">
        <v>49762</v>
      </c>
      <c r="D44" s="37">
        <v>1761</v>
      </c>
      <c r="E44" s="37">
        <v>762</v>
      </c>
      <c r="F44" s="37">
        <v>1187</v>
      </c>
      <c r="G44" s="37">
        <v>63</v>
      </c>
      <c r="H44" s="37">
        <v>221</v>
      </c>
    </row>
    <row r="45" spans="1:8">
      <c r="A45" s="21">
        <v>2031</v>
      </c>
      <c r="B45" s="37">
        <v>37699</v>
      </c>
      <c r="C45" s="37">
        <v>50673</v>
      </c>
      <c r="D45" s="37">
        <v>1803</v>
      </c>
      <c r="E45" s="37">
        <v>874</v>
      </c>
      <c r="F45" s="37">
        <v>1342</v>
      </c>
      <c r="G45" s="37">
        <v>71</v>
      </c>
      <c r="H45" s="37">
        <v>227</v>
      </c>
    </row>
    <row r="46" spans="1:8">
      <c r="A46" s="21">
        <v>2032</v>
      </c>
      <c r="B46" s="37">
        <v>37736</v>
      </c>
      <c r="C46" s="37">
        <v>51583</v>
      </c>
      <c r="D46" s="37">
        <v>1845</v>
      </c>
      <c r="E46" s="37">
        <v>986</v>
      </c>
      <c r="F46" s="37">
        <v>1496</v>
      </c>
      <c r="G46" s="37">
        <v>79</v>
      </c>
      <c r="H46" s="37">
        <v>234</v>
      </c>
    </row>
    <row r="47" spans="1:8">
      <c r="A47" s="21">
        <v>2033</v>
      </c>
      <c r="B47" s="37">
        <v>37773</v>
      </c>
      <c r="C47" s="37">
        <v>52494</v>
      </c>
      <c r="D47" s="37">
        <v>1887</v>
      </c>
      <c r="E47" s="37">
        <v>1098</v>
      </c>
      <c r="F47" s="37">
        <v>1651</v>
      </c>
      <c r="G47" s="37">
        <v>87</v>
      </c>
      <c r="H47" s="37">
        <v>240</v>
      </c>
    </row>
    <row r="48" spans="1:8">
      <c r="A48" s="21">
        <v>2034</v>
      </c>
      <c r="B48" s="37">
        <v>37810</v>
      </c>
      <c r="C48" s="37">
        <v>53405</v>
      </c>
      <c r="D48" s="37">
        <v>1929</v>
      </c>
      <c r="E48" s="37">
        <v>1210</v>
      </c>
      <c r="F48" s="37">
        <v>1805</v>
      </c>
      <c r="G48" s="37">
        <v>95</v>
      </c>
      <c r="H48" s="37">
        <v>247</v>
      </c>
    </row>
    <row r="49" spans="1:8">
      <c r="A49" s="21">
        <v>2035</v>
      </c>
      <c r="B49" s="37">
        <v>37847</v>
      </c>
      <c r="C49" s="37">
        <v>54317</v>
      </c>
      <c r="D49" s="37">
        <v>1971</v>
      </c>
      <c r="E49" s="37">
        <v>1321</v>
      </c>
      <c r="F49" s="37">
        <v>1960</v>
      </c>
      <c r="G49" s="37">
        <v>103</v>
      </c>
      <c r="H49" s="37">
        <v>253</v>
      </c>
    </row>
    <row r="50" spans="1:8">
      <c r="A50" s="21">
        <v>2036</v>
      </c>
      <c r="B50" s="37">
        <v>37884</v>
      </c>
      <c r="C50" s="37">
        <v>55227</v>
      </c>
      <c r="D50" s="37">
        <v>2013</v>
      </c>
      <c r="E50" s="37">
        <v>1433</v>
      </c>
      <c r="F50" s="37">
        <v>2114</v>
      </c>
      <c r="G50" s="37">
        <v>111</v>
      </c>
      <c r="H50" s="37">
        <v>260</v>
      </c>
    </row>
    <row r="51" spans="1:8">
      <c r="A51" s="21">
        <v>2037</v>
      </c>
      <c r="B51" s="37">
        <v>37921</v>
      </c>
      <c r="C51" s="37">
        <v>56138</v>
      </c>
      <c r="D51" s="37">
        <v>2055</v>
      </c>
      <c r="E51" s="37">
        <v>1545</v>
      </c>
      <c r="F51" s="37">
        <v>2269</v>
      </c>
      <c r="G51" s="37">
        <v>119</v>
      </c>
      <c r="H51" s="37">
        <v>266</v>
      </c>
    </row>
    <row r="52" spans="1:8">
      <c r="A52" s="21">
        <v>2038</v>
      </c>
      <c r="B52" s="37">
        <v>37958</v>
      </c>
      <c r="C52" s="37">
        <v>57049</v>
      </c>
      <c r="D52" s="37">
        <v>2097</v>
      </c>
      <c r="E52" s="37">
        <v>1657</v>
      </c>
      <c r="F52" s="37">
        <v>2422</v>
      </c>
      <c r="G52" s="37">
        <v>128</v>
      </c>
      <c r="H52" s="37">
        <v>273</v>
      </c>
    </row>
    <row r="53" spans="1:8">
      <c r="A53" s="21">
        <v>2039</v>
      </c>
      <c r="B53" s="37">
        <v>37995</v>
      </c>
      <c r="C53" s="37">
        <v>57960</v>
      </c>
      <c r="D53" s="37">
        <v>2139</v>
      </c>
      <c r="E53" s="37">
        <v>1769</v>
      </c>
      <c r="F53" s="37">
        <v>2577</v>
      </c>
      <c r="G53" s="37">
        <v>136</v>
      </c>
      <c r="H53" s="37">
        <v>279</v>
      </c>
    </row>
    <row r="54" spans="1:8">
      <c r="A54" s="21">
        <v>2040</v>
      </c>
      <c r="B54" s="37">
        <v>38032</v>
      </c>
      <c r="C54" s="37">
        <v>58871</v>
      </c>
      <c r="D54" s="37">
        <v>2181</v>
      </c>
      <c r="E54" s="37">
        <v>1881</v>
      </c>
      <c r="F54" s="37">
        <v>2731</v>
      </c>
      <c r="G54" s="37">
        <v>144</v>
      </c>
      <c r="H54" s="37">
        <v>285</v>
      </c>
    </row>
    <row r="55" spans="1:8">
      <c r="A55" s="21">
        <v>2041</v>
      </c>
      <c r="B55" s="37">
        <v>38069</v>
      </c>
      <c r="C55" s="37">
        <v>59781</v>
      </c>
      <c r="D55" s="37">
        <v>2223</v>
      </c>
      <c r="E55" s="37">
        <v>1993</v>
      </c>
      <c r="F55" s="37">
        <v>2886</v>
      </c>
      <c r="G55" s="37">
        <v>152</v>
      </c>
      <c r="H55" s="37">
        <v>292</v>
      </c>
    </row>
    <row r="56" spans="1:8">
      <c r="A56" s="21">
        <v>2042</v>
      </c>
      <c r="B56" s="37">
        <v>38106</v>
      </c>
      <c r="C56" s="37">
        <v>60693</v>
      </c>
      <c r="D56" s="37">
        <v>2265</v>
      </c>
      <c r="E56" s="37">
        <v>2105</v>
      </c>
      <c r="F56" s="37">
        <v>3040</v>
      </c>
      <c r="G56" s="37">
        <v>160</v>
      </c>
      <c r="H56" s="37">
        <v>298</v>
      </c>
    </row>
    <row r="57" spans="1:8">
      <c r="A57" s="21">
        <v>2043</v>
      </c>
      <c r="B57" s="37">
        <v>38143</v>
      </c>
      <c r="C57" s="37">
        <v>61604</v>
      </c>
      <c r="D57" s="37">
        <v>2306</v>
      </c>
      <c r="E57" s="37">
        <v>2217</v>
      </c>
      <c r="F57" s="37">
        <v>3195</v>
      </c>
      <c r="G57" s="37">
        <v>168</v>
      </c>
      <c r="H57" s="37">
        <v>305</v>
      </c>
    </row>
    <row r="58" spans="1:8">
      <c r="A58" s="21">
        <v>2044</v>
      </c>
      <c r="B58" s="37">
        <v>38524</v>
      </c>
      <c r="C58" s="37">
        <v>62515</v>
      </c>
      <c r="D58" s="37">
        <v>2348</v>
      </c>
      <c r="E58" s="37">
        <v>2329</v>
      </c>
      <c r="F58" s="37">
        <v>3349</v>
      </c>
      <c r="G58" s="37">
        <v>176</v>
      </c>
      <c r="H58" s="37">
        <v>311</v>
      </c>
    </row>
    <row r="59" spans="1:8">
      <c r="A59" s="21">
        <v>2045</v>
      </c>
      <c r="B59" s="37">
        <v>38910</v>
      </c>
      <c r="C59" s="37">
        <v>63426</v>
      </c>
      <c r="D59" s="37">
        <v>2390</v>
      </c>
      <c r="E59" s="37">
        <v>2440</v>
      </c>
      <c r="F59" s="37">
        <v>3504</v>
      </c>
      <c r="G59" s="37">
        <v>184</v>
      </c>
      <c r="H59" s="37">
        <v>318</v>
      </c>
    </row>
    <row r="60" spans="1:8">
      <c r="A60" s="21">
        <v>2046</v>
      </c>
      <c r="B60" s="37">
        <v>39299</v>
      </c>
      <c r="C60" s="37">
        <v>64338</v>
      </c>
      <c r="D60" s="37">
        <v>2432</v>
      </c>
      <c r="E60" s="37">
        <v>2552</v>
      </c>
      <c r="F60" s="37">
        <v>3657</v>
      </c>
      <c r="G60" s="37">
        <v>193</v>
      </c>
      <c r="H60" s="37">
        <v>324</v>
      </c>
    </row>
    <row r="61" spans="1:8">
      <c r="A61" s="21">
        <v>2047</v>
      </c>
      <c r="B61" s="37">
        <v>39303</v>
      </c>
      <c r="C61" s="37">
        <v>65248</v>
      </c>
      <c r="D61" s="37">
        <v>2474</v>
      </c>
      <c r="E61" s="37">
        <v>2664</v>
      </c>
      <c r="F61" s="37">
        <v>3812</v>
      </c>
      <c r="G61" s="37">
        <v>201</v>
      </c>
      <c r="H61" s="37">
        <v>331</v>
      </c>
    </row>
    <row r="62" spans="1:8">
      <c r="A62" s="21">
        <v>2048</v>
      </c>
      <c r="B62" s="37">
        <v>39307</v>
      </c>
      <c r="C62" s="37">
        <v>66159</v>
      </c>
      <c r="D62" s="37">
        <v>2516</v>
      </c>
      <c r="E62" s="37">
        <v>2776</v>
      </c>
      <c r="F62" s="37">
        <v>3966</v>
      </c>
      <c r="G62" s="37">
        <v>209</v>
      </c>
      <c r="H62" s="37">
        <v>337</v>
      </c>
    </row>
    <row r="63" spans="1:8">
      <c r="A63" s="21">
        <v>2049</v>
      </c>
      <c r="B63" s="37">
        <v>39311</v>
      </c>
      <c r="C63" s="37">
        <v>67069</v>
      </c>
      <c r="D63" s="37">
        <v>2558</v>
      </c>
      <c r="E63" s="37">
        <v>2888</v>
      </c>
      <c r="F63" s="37">
        <v>4121</v>
      </c>
      <c r="G63" s="37">
        <v>217</v>
      </c>
      <c r="H63" s="37">
        <v>344</v>
      </c>
    </row>
    <row r="64" spans="1:8">
      <c r="A64" s="21">
        <v>2050</v>
      </c>
      <c r="B64" s="37">
        <v>39315</v>
      </c>
      <c r="C64" s="37">
        <v>67981</v>
      </c>
      <c r="D64" s="37">
        <v>2600</v>
      </c>
      <c r="E64" s="37">
        <v>3000</v>
      </c>
      <c r="F64" s="37">
        <v>4275</v>
      </c>
      <c r="G64" s="37">
        <v>225</v>
      </c>
      <c r="H64" s="37">
        <v>350</v>
      </c>
    </row>
    <row r="65" spans="1:8">
      <c r="A65" s="21">
        <v>2051</v>
      </c>
      <c r="B65" s="37">
        <v>39315</v>
      </c>
      <c r="C65" s="37">
        <v>67981</v>
      </c>
      <c r="D65" s="37">
        <v>2600</v>
      </c>
      <c r="E65" s="37">
        <v>3000</v>
      </c>
      <c r="F65" s="37">
        <v>4275</v>
      </c>
      <c r="G65" s="37">
        <v>225</v>
      </c>
      <c r="H65" s="37">
        <v>350</v>
      </c>
    </row>
    <row r="66" spans="1:8">
      <c r="A66" s="21">
        <v>2052</v>
      </c>
      <c r="B66" s="37">
        <v>39315</v>
      </c>
      <c r="C66" s="37">
        <v>67981</v>
      </c>
      <c r="D66" s="37">
        <v>2600</v>
      </c>
      <c r="E66" s="37">
        <v>3000</v>
      </c>
      <c r="F66" s="37">
        <v>4275</v>
      </c>
      <c r="G66" s="37">
        <v>225</v>
      </c>
      <c r="H66" s="37">
        <v>350</v>
      </c>
    </row>
    <row r="67" spans="1:8">
      <c r="A67" s="21">
        <v>2053</v>
      </c>
      <c r="B67" s="37">
        <v>39315</v>
      </c>
      <c r="C67" s="37">
        <v>67981</v>
      </c>
      <c r="D67" s="37">
        <v>2600</v>
      </c>
      <c r="E67" s="37">
        <v>3000</v>
      </c>
      <c r="F67" s="37">
        <v>4275</v>
      </c>
      <c r="G67" s="37">
        <v>225</v>
      </c>
      <c r="H67" s="37">
        <v>350</v>
      </c>
    </row>
    <row r="68" spans="1:8">
      <c r="A68" s="21">
        <v>2054</v>
      </c>
      <c r="B68" s="37">
        <v>39315</v>
      </c>
      <c r="C68" s="37">
        <v>67981</v>
      </c>
      <c r="D68" s="37">
        <v>2600</v>
      </c>
      <c r="E68" s="37">
        <v>3000</v>
      </c>
      <c r="F68" s="37">
        <v>4275</v>
      </c>
      <c r="G68" s="37">
        <v>225</v>
      </c>
      <c r="H68" s="37">
        <v>350</v>
      </c>
    </row>
    <row r="69" spans="1:8">
      <c r="A69" s="21">
        <v>2055</v>
      </c>
      <c r="B69" s="37">
        <v>39315</v>
      </c>
      <c r="C69" s="37">
        <v>67981</v>
      </c>
      <c r="D69" s="37">
        <v>2600</v>
      </c>
      <c r="E69" s="37">
        <v>3000</v>
      </c>
      <c r="F69" s="37">
        <v>4275</v>
      </c>
      <c r="G69" s="37">
        <v>225</v>
      </c>
      <c r="H69" s="37">
        <v>350</v>
      </c>
    </row>
    <row r="70" spans="1:8">
      <c r="A70" s="21">
        <v>2056</v>
      </c>
      <c r="B70" s="37">
        <v>39315</v>
      </c>
      <c r="C70" s="37">
        <v>67981</v>
      </c>
      <c r="D70" s="37">
        <v>2600</v>
      </c>
      <c r="E70" s="37">
        <v>3000</v>
      </c>
      <c r="F70" s="37">
        <v>4275</v>
      </c>
      <c r="G70" s="37">
        <v>225</v>
      </c>
      <c r="H70" s="37">
        <v>350</v>
      </c>
    </row>
    <row r="71" spans="1:8">
      <c r="A71" s="21">
        <v>2057</v>
      </c>
      <c r="B71" s="37">
        <v>39315</v>
      </c>
      <c r="C71" s="37">
        <v>67981</v>
      </c>
      <c r="D71" s="37">
        <v>2600</v>
      </c>
      <c r="E71" s="37">
        <v>3000</v>
      </c>
      <c r="F71" s="37">
        <v>4275</v>
      </c>
      <c r="G71" s="37">
        <v>225</v>
      </c>
      <c r="H71" s="37">
        <v>350</v>
      </c>
    </row>
    <row r="72" spans="1:8">
      <c r="A72" s="21">
        <v>2058</v>
      </c>
      <c r="B72" s="37">
        <v>39315</v>
      </c>
      <c r="C72" s="37">
        <v>67981</v>
      </c>
      <c r="D72" s="37">
        <v>2600</v>
      </c>
      <c r="E72" s="37">
        <v>3000</v>
      </c>
      <c r="F72" s="37">
        <v>4275</v>
      </c>
      <c r="G72" s="37">
        <v>225</v>
      </c>
      <c r="H72" s="37">
        <v>350</v>
      </c>
    </row>
    <row r="73" spans="1:8">
      <c r="A73" s="21">
        <v>2059</v>
      </c>
      <c r="B73" s="37">
        <v>39315</v>
      </c>
      <c r="C73" s="37">
        <v>67981</v>
      </c>
      <c r="D73" s="37">
        <v>2600</v>
      </c>
      <c r="E73" s="37">
        <v>3000</v>
      </c>
      <c r="F73" s="37">
        <v>4275</v>
      </c>
      <c r="G73" s="37">
        <v>225</v>
      </c>
      <c r="H73" s="37">
        <v>350</v>
      </c>
    </row>
    <row r="74" spans="1:8">
      <c r="A74" s="21">
        <v>2060</v>
      </c>
      <c r="B74" s="37">
        <v>39315</v>
      </c>
      <c r="C74" s="37">
        <v>67981</v>
      </c>
      <c r="D74" s="37">
        <v>2600</v>
      </c>
      <c r="E74" s="37">
        <v>3000</v>
      </c>
      <c r="F74" s="37">
        <v>4275</v>
      </c>
      <c r="G74" s="37">
        <v>225</v>
      </c>
      <c r="H74" s="37">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Export_ControlTot</vt:lpstr>
      <vt:lpstr>Export_Factors</vt:lpstr>
      <vt:lpstr>Campus Enrol Disaggregation</vt:lpstr>
      <vt:lpstr>College Enrollment Projections</vt:lpstr>
      <vt:lpstr>GPI College-Age Population</vt:lpstr>
      <vt:lpstr>Enrollment by Zip Code</vt:lpstr>
      <vt:lpstr>FTE Rate Calcs</vt:lpstr>
      <vt:lpstr>HBC Rates</vt:lpstr>
      <vt:lpstr>FTE</vt:lpstr>
      <vt:lpstr>calc%concurrent</vt:lpstr>
      <vt:lpstr>USHE Projections</vt:lpstr>
      <vt:lpstr>USHE Historic</vt:lpstr>
      <vt:lpstr>BYU - Data USA Cart</vt:lpstr>
      <vt:lpstr>Westminster</vt:lpstr>
      <vt:lpstr>Ensign</vt:lpstr>
      <vt:lpstr>Historic (IPEDS &amp;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2026-01-29T20:52:06Z</dcterms:modified>
</cp:coreProperties>
</file>